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rins/Documents/Projekti/LAD 2023/SI/Akvakultura/Iepirkums/Buvnieciba/Pielikumi/"/>
    </mc:Choice>
  </mc:AlternateContent>
  <xr:revisionPtr revIDLastSave="0" documentId="8_{903F4635-04A9-2A40-8081-49376D51653E}" xr6:coauthVersionLast="47" xr6:coauthVersionMax="47" xr10:uidLastSave="{00000000-0000-0000-0000-000000000000}"/>
  <bookViews>
    <workbookView xWindow="0" yWindow="760" windowWidth="29400" windowHeight="18360" tabRatio="843" activeTab="6" xr2:uid="{1F7AA1A7-8131-4ADE-9574-ABF63AC0F2DC}"/>
  </bookViews>
  <sheets>
    <sheet name="Koptāme " sheetId="21" r:id="rId1"/>
    <sheet name="1.Kops" sheetId="11" r:id="rId2"/>
    <sheet name="1.1.ZD" sheetId="16" r:id="rId3"/>
    <sheet name="1.2.Pamati" sheetId="1" r:id="rId4"/>
    <sheet name="1.3.BK" sheetId="34" r:id="rId5"/>
    <sheet name="1.4.Jumts" sheetId="36" r:id="rId6"/>
    <sheet name="1.5.LDV" sheetId="39" r:id="rId7"/>
    <sheet name="1.6.Grīdas" sheetId="35" r:id="rId8"/>
    <sheet name="1.7.Sienas" sheetId="37" r:id="rId9"/>
    <sheet name="1.8.Fasāde" sheetId="38" r:id="rId10"/>
    <sheet name="1.9.Apdare" sheetId="40" r:id="rId11"/>
    <sheet name="1.10.Margas" sheetId="44" r:id="rId12"/>
    <sheet name="1.11.DOP" sheetId="10" r:id="rId13"/>
    <sheet name="1.12.Tehn" sheetId="46" r:id="rId14"/>
    <sheet name="2.Kops" sheetId="19" r:id="rId15"/>
    <sheet name="2.1.EL" sheetId="22" r:id="rId16"/>
    <sheet name="2.2.AVK" sheetId="15" r:id="rId17"/>
    <sheet name="3.1.GP" sheetId="17" r:id="rId18"/>
    <sheet name="2.3.UK" sheetId="14" r:id="rId19"/>
    <sheet name="2.4.ESS" sheetId="26" r:id="rId20"/>
    <sheet name="2.5.UATS" sheetId="27" r:id="rId21"/>
    <sheet name="2.6.TN" sheetId="45" r:id="rId22"/>
    <sheet name="3.Kops" sheetId="20" r:id="rId23"/>
    <sheet name="3.2.ELT" sheetId="18" r:id="rId24"/>
    <sheet name="3.3.UKT" sheetId="42" r:id="rId25"/>
    <sheet name="3.4.EST" sheetId="43" r:id="rId26"/>
  </sheets>
  <definedNames>
    <definedName name="_xlnm._FilterDatabase" localSheetId="11" hidden="1">'1.10.Margas'!$C$1:$C$505</definedName>
    <definedName name="_xlnm._FilterDatabase" localSheetId="3" hidden="1">'1.2.Pamati'!$C$1:$C$138</definedName>
    <definedName name="_xlnm._FilterDatabase" localSheetId="4" hidden="1">'1.3.BK'!$C$1:$C$132</definedName>
    <definedName name="_xlnm._FilterDatabase" localSheetId="5" hidden="1">'1.4.Jumts'!$C$1:$C$551</definedName>
    <definedName name="_xlnm._FilterDatabase" localSheetId="6" hidden="1">'1.5.LDV'!$C$1:$C$546</definedName>
    <definedName name="_xlnm._FilterDatabase" localSheetId="7" hidden="1">'1.6.Grīdas'!$C$1:$C$539</definedName>
    <definedName name="_xlnm._FilterDatabase" localSheetId="8" hidden="1">'1.7.Sienas'!$C$1:$C$562</definedName>
    <definedName name="_xlnm._FilterDatabase" localSheetId="9" hidden="1">'1.8.Fasāde'!$C$1:$C$535</definedName>
    <definedName name="_xlnm._FilterDatabase" localSheetId="10" hidden="1">'1.9.Apdare'!$C$1:$C$536</definedName>
    <definedName name="_xlnm._FilterDatabase" localSheetId="15" hidden="1">'2.1.EL'!$C$1:$C$659</definedName>
    <definedName name="_xlnm._FilterDatabase" localSheetId="19" hidden="1">'2.4.ESS'!$C$1:$C$678</definedName>
    <definedName name="_xlnm._FilterDatabase" localSheetId="20" hidden="1">'2.5.UATS'!$C$1:$C$588</definedName>
    <definedName name="_xlnm._FilterDatabase" localSheetId="21" hidden="1">'2.6.TN'!$C$1:$C$637</definedName>
    <definedName name="_xlnm._FilterDatabase" localSheetId="17" hidden="1">'3.1.GP'!$D$1:$D$757</definedName>
    <definedName name="_xlnm._FilterDatabase" localSheetId="24" hidden="1">'3.3.UKT'!$D$1:$D$924</definedName>
    <definedName name="Excel_BuiltIn__FilterDatabase">#REF!</definedName>
    <definedName name="_xlnm.Print_Area" localSheetId="1">'1.Kops'!$A$1:$H$37</definedName>
    <definedName name="_xlnm.Print_Area" localSheetId="14">'2.Kops'!$A$1:$H$32</definedName>
    <definedName name="_xlnm.Print_Area" localSheetId="22">'3.Kops'!$A$1:$H$30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9" i="11" l="1"/>
  <c r="A56" i="46"/>
  <c r="A57" i="46" s="1"/>
  <c r="E30" i="40" l="1"/>
  <c r="D39" i="46"/>
  <c r="D36" i="46"/>
  <c r="D38" i="46" s="1"/>
  <c r="E34" i="46"/>
  <c r="E26" i="46"/>
  <c r="D18" i="46"/>
  <c r="K12" i="46"/>
  <c r="L12" i="46" s="1"/>
  <c r="M12" i="46" s="1"/>
  <c r="N12" i="46" s="1"/>
  <c r="O12" i="46" s="1"/>
  <c r="P12" i="46" s="1"/>
  <c r="H12" i="46"/>
  <c r="B12" i="46"/>
  <c r="C12" i="46" s="1"/>
  <c r="D12" i="46" s="1"/>
  <c r="E12" i="46" s="1"/>
  <c r="L59" i="46" l="1"/>
  <c r="N59" i="46"/>
  <c r="M59" i="46" l="1"/>
  <c r="O59" i="46"/>
  <c r="A40" i="18"/>
  <c r="C22" i="19"/>
  <c r="A14" i="45"/>
  <c r="A15" i="45" s="1"/>
  <c r="A16" i="45" s="1"/>
  <c r="A17" i="45" s="1"/>
  <c r="A18" i="45" s="1"/>
  <c r="A19" i="45" s="1"/>
  <c r="A20" i="45" s="1"/>
  <c r="A21" i="45" s="1"/>
  <c r="A22" i="45" s="1"/>
  <c r="A23" i="45" s="1"/>
  <c r="A24" i="45" s="1"/>
  <c r="A25" i="45" s="1"/>
  <c r="A26" i="45" s="1"/>
  <c r="A27" i="45" s="1"/>
  <c r="A28" i="45" s="1"/>
  <c r="A29" i="45" s="1"/>
  <c r="A31" i="45" s="1"/>
  <c r="A32" i="45" s="1"/>
  <c r="A33" i="45" s="1"/>
  <c r="A34" i="45" s="1"/>
  <c r="A35" i="45" s="1"/>
  <c r="A36" i="45" s="1"/>
  <c r="A37" i="45" s="1"/>
  <c r="A40" i="45" s="1"/>
  <c r="A41" i="45" s="1"/>
  <c r="A42" i="45" s="1"/>
  <c r="A43" i="45" s="1"/>
  <c r="A44" i="45" s="1"/>
  <c r="A45" i="45" s="1"/>
  <c r="A46" i="45" s="1"/>
  <c r="A47" i="45" s="1"/>
  <c r="A48" i="45" s="1"/>
  <c r="A49" i="45" s="1"/>
  <c r="A50" i="45" s="1"/>
  <c r="A51" i="45" s="1"/>
  <c r="A52" i="45" s="1"/>
  <c r="L11" i="45"/>
  <c r="M11" i="45" s="1"/>
  <c r="N11" i="45" s="1"/>
  <c r="O11" i="45" s="1"/>
  <c r="P11" i="45" s="1"/>
  <c r="Q11" i="45" s="1"/>
  <c r="I11" i="45"/>
  <c r="B11" i="45"/>
  <c r="C11" i="45" s="1"/>
  <c r="D11" i="45" s="1"/>
  <c r="E11" i="45" s="1"/>
  <c r="F11" i="45" s="1"/>
  <c r="P59" i="46" l="1"/>
  <c r="M7" i="46" s="1"/>
  <c r="O90" i="45"/>
  <c r="F22" i="19" s="1"/>
  <c r="P90" i="45"/>
  <c r="G22" i="19" s="1"/>
  <c r="M90" i="45"/>
  <c r="H22" i="19" s="1"/>
  <c r="A57" i="45"/>
  <c r="A58" i="45" s="1"/>
  <c r="A59" i="45" s="1"/>
  <c r="A60" i="45" s="1"/>
  <c r="A61" i="45" s="1"/>
  <c r="A62" i="45" s="1"/>
  <c r="A64" i="45" s="1"/>
  <c r="A65" i="45" s="1"/>
  <c r="A66" i="45" s="1"/>
  <c r="A67" i="45" s="1"/>
  <c r="A68" i="45" s="1"/>
  <c r="A69" i="45" s="1"/>
  <c r="A72" i="45" s="1"/>
  <c r="A73" i="45" s="1"/>
  <c r="A74" i="45" s="1"/>
  <c r="A75" i="45" s="1"/>
  <c r="A76" i="45" s="1"/>
  <c r="A77" i="45" s="1"/>
  <c r="A78" i="45" s="1"/>
  <c r="A79" i="45" s="1"/>
  <c r="A80" i="45" s="1"/>
  <c r="A81" i="45" s="1"/>
  <c r="A82" i="45" s="1"/>
  <c r="A83" i="45" s="1"/>
  <c r="A85" i="45" s="1"/>
  <c r="A86" i="45" s="1"/>
  <c r="A87" i="45" s="1"/>
  <c r="A88" i="45" s="1"/>
  <c r="A89" i="45" s="1"/>
  <c r="A53" i="45"/>
  <c r="A54" i="45" s="1"/>
  <c r="A55" i="45" s="1"/>
  <c r="A56" i="45" s="1"/>
  <c r="Q90" i="45" l="1"/>
  <c r="N90" i="45"/>
  <c r="E22" i="19" s="1"/>
  <c r="D22" i="19" s="1"/>
  <c r="N6" i="45"/>
  <c r="E126" i="1" l="1"/>
  <c r="E118" i="1"/>
  <c r="E117" i="1" s="1"/>
  <c r="E34" i="10"/>
  <c r="E33" i="10"/>
  <c r="E32" i="10"/>
  <c r="E14" i="10"/>
  <c r="E30" i="38"/>
  <c r="D22" i="37"/>
  <c r="E33" i="35"/>
  <c r="A17" i="35"/>
  <c r="A18" i="35" s="1"/>
  <c r="A21" i="35" s="1"/>
  <c r="A16" i="36" l="1"/>
  <c r="A17" i="36" s="1"/>
  <c r="A18" i="36" s="1"/>
  <c r="A19" i="36" s="1"/>
  <c r="A20" i="36" s="1"/>
  <c r="A23" i="36" s="1"/>
  <c r="A24" i="36" s="1"/>
  <c r="A25" i="36" s="1"/>
  <c r="A26" i="36" s="1"/>
  <c r="A27" i="36" s="1"/>
  <c r="A30" i="36" s="1"/>
  <c r="A31" i="36" s="1"/>
  <c r="A32" i="36" s="1"/>
  <c r="A33" i="36" s="1"/>
  <c r="A34" i="36" s="1"/>
  <c r="A37" i="36" s="1"/>
  <c r="A38" i="36" s="1"/>
  <c r="E20" i="34"/>
  <c r="E25" i="1"/>
  <c r="A22" i="35"/>
  <c r="A23" i="35" s="1"/>
  <c r="A24" i="35" s="1"/>
  <c r="A25" i="35" s="1"/>
  <c r="A28" i="35" s="1"/>
  <c r="A29" i="35" s="1"/>
  <c r="A30" i="35" s="1"/>
  <c r="A33" i="35" s="1"/>
  <c r="A34" i="35" s="1"/>
  <c r="A35" i="35" s="1"/>
  <c r="A38" i="35" s="1"/>
  <c r="A39" i="35" s="1"/>
  <c r="A40" i="35" s="1"/>
  <c r="A43" i="35" s="1"/>
  <c r="A44" i="35" s="1"/>
  <c r="A45" i="35" s="1"/>
  <c r="A46" i="35" s="1"/>
  <c r="A47" i="35" s="1"/>
  <c r="A48" i="35" s="1"/>
  <c r="A51" i="35" s="1"/>
  <c r="A14" i="44"/>
  <c r="A15" i="44" s="1"/>
  <c r="A16" i="44" s="1"/>
  <c r="A17" i="44" s="1"/>
  <c r="O13" i="44"/>
  <c r="N13" i="44"/>
  <c r="M13" i="44"/>
  <c r="L13" i="44"/>
  <c r="K13" i="44"/>
  <c r="K12" i="44"/>
  <c r="L12" i="44" s="1"/>
  <c r="M12" i="44" s="1"/>
  <c r="N12" i="44" s="1"/>
  <c r="O12" i="44" s="1"/>
  <c r="P12" i="44" s="1"/>
  <c r="H12" i="44"/>
  <c r="B12" i="44"/>
  <c r="C12" i="44" s="1"/>
  <c r="D12" i="44" s="1"/>
  <c r="E12" i="44" s="1"/>
  <c r="E29" i="40"/>
  <c r="D29" i="40"/>
  <c r="E26" i="40"/>
  <c r="E25" i="40"/>
  <c r="D25" i="40"/>
  <c r="D20" i="40"/>
  <c r="E17" i="40"/>
  <c r="E16" i="40"/>
  <c r="E15" i="40"/>
  <c r="A15" i="40"/>
  <c r="A16" i="40" s="1"/>
  <c r="A17" i="40" s="1"/>
  <c r="E38" i="38"/>
  <c r="E36" i="38"/>
  <c r="E35" i="38"/>
  <c r="E34" i="38"/>
  <c r="E33" i="38"/>
  <c r="E32" i="38"/>
  <c r="E31" i="38"/>
  <c r="E28" i="38"/>
  <c r="E27" i="38"/>
  <c r="E26" i="38"/>
  <c r="A15" i="38"/>
  <c r="A16" i="38" s="1"/>
  <c r="A17" i="38" s="1"/>
  <c r="A20" i="38" s="1"/>
  <c r="A21" i="38" s="1"/>
  <c r="A22" i="38" s="1"/>
  <c r="A26" i="38" s="1"/>
  <c r="A27" i="38" s="1"/>
  <c r="A28" i="38" s="1"/>
  <c r="A31" i="38" s="1"/>
  <c r="A32" i="38" s="1"/>
  <c r="A33" i="38" s="1"/>
  <c r="A34" i="38" s="1"/>
  <c r="A35" i="38" s="1"/>
  <c r="A36" i="38" s="1"/>
  <c r="A38" i="38" s="1"/>
  <c r="A41" i="38" s="1"/>
  <c r="A42" i="38" s="1"/>
  <c r="A43" i="38" s="1"/>
  <c r="A44" i="38" s="1"/>
  <c r="A45" i="38" s="1"/>
  <c r="A46" i="38" s="1"/>
  <c r="A47" i="38" s="1"/>
  <c r="E71" i="37"/>
  <c r="E69" i="37"/>
  <c r="E66" i="37"/>
  <c r="E65" i="37"/>
  <c r="E62" i="37"/>
  <c r="E61" i="37"/>
  <c r="E58" i="37"/>
  <c r="E57" i="37"/>
  <c r="E54" i="37"/>
  <c r="E53" i="37"/>
  <c r="E50" i="37"/>
  <c r="E49" i="37"/>
  <c r="E48" i="37"/>
  <c r="E45" i="37"/>
  <c r="E44" i="37"/>
  <c r="E43" i="37"/>
  <c r="E40" i="37"/>
  <c r="E39" i="37"/>
  <c r="E38" i="37"/>
  <c r="E35" i="37"/>
  <c r="E32" i="37"/>
  <c r="E29" i="37"/>
  <c r="D29" i="37"/>
  <c r="E27" i="37"/>
  <c r="E26" i="37"/>
  <c r="E22" i="37"/>
  <c r="E20" i="37"/>
  <c r="E19" i="37"/>
  <c r="E15" i="37"/>
  <c r="A15" i="37"/>
  <c r="A14" i="39"/>
  <c r="A15" i="39" s="1"/>
  <c r="A16" i="39" s="1"/>
  <c r="E63" i="36"/>
  <c r="E62" i="36"/>
  <c r="E61" i="36"/>
  <c r="E60" i="36"/>
  <c r="E59" i="36"/>
  <c r="E56" i="36"/>
  <c r="E55" i="36"/>
  <c r="E54" i="36"/>
  <c r="E53" i="36"/>
  <c r="E52" i="36"/>
  <c r="E51" i="36"/>
  <c r="E48" i="36"/>
  <c r="E47" i="36"/>
  <c r="E45" i="36"/>
  <c r="E44" i="36"/>
  <c r="E41" i="36"/>
  <c r="E40" i="36"/>
  <c r="E38" i="36"/>
  <c r="E37" i="36"/>
  <c r="E30" i="36"/>
  <c r="E31" i="36"/>
  <c r="E32" i="36"/>
  <c r="E33" i="36"/>
  <c r="E34" i="36"/>
  <c r="E23" i="36"/>
  <c r="E24" i="36"/>
  <c r="E25" i="36"/>
  <c r="E26" i="36"/>
  <c r="E27" i="36"/>
  <c r="E15" i="36"/>
  <c r="E16" i="36"/>
  <c r="E17" i="36"/>
  <c r="E18" i="36"/>
  <c r="E19" i="36"/>
  <c r="E20" i="36"/>
  <c r="E51" i="35"/>
  <c r="E43" i="35"/>
  <c r="E44" i="35"/>
  <c r="E45" i="35"/>
  <c r="E46" i="35"/>
  <c r="E47" i="35"/>
  <c r="E48" i="35"/>
  <c r="E38" i="35"/>
  <c r="E39" i="35"/>
  <c r="E40" i="35"/>
  <c r="E34" i="35"/>
  <c r="E35" i="35"/>
  <c r="E28" i="35"/>
  <c r="E29" i="35"/>
  <c r="E30" i="35"/>
  <c r="E17" i="35"/>
  <c r="E18" i="35"/>
  <c r="A15" i="34"/>
  <c r="A16" i="34" s="1"/>
  <c r="E112" i="34"/>
  <c r="E104" i="34"/>
  <c r="E99" i="34"/>
  <c r="E91" i="34"/>
  <c r="E88" i="34"/>
  <c r="E54" i="34"/>
  <c r="E36" i="34"/>
  <c r="E15" i="34"/>
  <c r="A15" i="1"/>
  <c r="A16" i="1" s="1"/>
  <c r="A17" i="1" s="1"/>
  <c r="A19" i="1" s="1"/>
  <c r="A20" i="1" s="1"/>
  <c r="A21" i="1" s="1"/>
  <c r="A22" i="1" s="1"/>
  <c r="E114" i="1"/>
  <c r="E112" i="1"/>
  <c r="E111" i="1"/>
  <c r="E109" i="1"/>
  <c r="E106" i="1"/>
  <c r="E104" i="1"/>
  <c r="E103" i="1"/>
  <c r="E102" i="1"/>
  <c r="E101" i="1"/>
  <c r="E100" i="1"/>
  <c r="E99" i="1" s="1"/>
  <c r="E96" i="1"/>
  <c r="E94" i="1"/>
  <c r="E93" i="1"/>
  <c r="E92" i="1"/>
  <c r="E91" i="1"/>
  <c r="E90" i="1"/>
  <c r="E86" i="1"/>
  <c r="E85" i="1"/>
  <c r="E84" i="1"/>
  <c r="E83" i="1"/>
  <c r="E82" i="1"/>
  <c r="E81" i="1"/>
  <c r="E80" i="1"/>
  <c r="E76" i="1"/>
  <c r="E75" i="1"/>
  <c r="E70" i="1"/>
  <c r="E69" i="1" s="1"/>
  <c r="E66" i="1"/>
  <c r="E65" i="1"/>
  <c r="E64" i="1"/>
  <c r="E63" i="1"/>
  <c r="E62" i="1"/>
  <c r="E61" i="1"/>
  <c r="E57" i="1"/>
  <c r="E56" i="1"/>
  <c r="E55" i="1"/>
  <c r="E54" i="1"/>
  <c r="E53" i="1"/>
  <c r="E52" i="1"/>
  <c r="E51" i="1"/>
  <c r="E47" i="1"/>
  <c r="E46" i="1"/>
  <c r="E45" i="1"/>
  <c r="E44" i="1"/>
  <c r="E43" i="1"/>
  <c r="E42" i="1"/>
  <c r="E41" i="1"/>
  <c r="E37" i="1"/>
  <c r="E36" i="1"/>
  <c r="E35" i="1"/>
  <c r="E34" i="1"/>
  <c r="E16" i="16"/>
  <c r="L60" i="39" l="1"/>
  <c r="A20" i="40"/>
  <c r="A21" i="40" s="1"/>
  <c r="A22" i="40" s="1"/>
  <c r="A19" i="37"/>
  <c r="A20" i="37" s="1"/>
  <c r="A21" i="37" s="1"/>
  <c r="A22" i="37" s="1"/>
  <c r="A26" i="37" s="1"/>
  <c r="A27" i="37" s="1"/>
  <c r="O19" i="44"/>
  <c r="A19" i="39"/>
  <c r="A20" i="39" s="1"/>
  <c r="A21" i="39" s="1"/>
  <c r="A22" i="39" s="1"/>
  <c r="A23" i="39" s="1"/>
  <c r="A25" i="39" s="1"/>
  <c r="N60" i="39"/>
  <c r="A39" i="36"/>
  <c r="A40" i="36" s="1"/>
  <c r="A41" i="36" s="1"/>
  <c r="A44" i="36" s="1"/>
  <c r="A45" i="36" s="1"/>
  <c r="A18" i="34"/>
  <c r="A20" i="34" s="1"/>
  <c r="E50" i="1"/>
  <c r="E89" i="1"/>
  <c r="E33" i="1"/>
  <c r="E40" i="1"/>
  <c r="A25" i="1"/>
  <c r="A26" i="1" s="1"/>
  <c r="A33" i="1" s="1"/>
  <c r="E60" i="1"/>
  <c r="E79" i="1"/>
  <c r="N19" i="44"/>
  <c r="L19" i="44"/>
  <c r="P13" i="44"/>
  <c r="E20" i="40"/>
  <c r="E21" i="40"/>
  <c r="E22" i="40"/>
  <c r="L18" i="16"/>
  <c r="L49" i="38" l="1"/>
  <c r="A25" i="40"/>
  <c r="A26" i="40" s="1"/>
  <c r="A29" i="40" s="1"/>
  <c r="N49" i="38"/>
  <c r="A28" i="37"/>
  <c r="A29" i="37" s="1"/>
  <c r="A32" i="37" s="1"/>
  <c r="A35" i="37" s="1"/>
  <c r="A38" i="37" s="1"/>
  <c r="A39" i="37" s="1"/>
  <c r="A40" i="37" s="1"/>
  <c r="L76" i="37"/>
  <c r="N76" i="37"/>
  <c r="L53" i="35"/>
  <c r="M53" i="35"/>
  <c r="N53" i="35"/>
  <c r="A26" i="39"/>
  <c r="A27" i="39" s="1"/>
  <c r="A28" i="39" s="1"/>
  <c r="A29" i="39" s="1"/>
  <c r="A30" i="39" s="1"/>
  <c r="A31" i="39" s="1"/>
  <c r="A32" i="39" s="1"/>
  <c r="A33" i="39" s="1"/>
  <c r="A34" i="39" s="1"/>
  <c r="A35" i="39" s="1"/>
  <c r="A36" i="39" s="1"/>
  <c r="A37" i="39" s="1"/>
  <c r="A38" i="39" s="1"/>
  <c r="A39" i="39" s="1"/>
  <c r="A40" i="39" s="1"/>
  <c r="A41" i="39" s="1"/>
  <c r="A42" i="39" s="1"/>
  <c r="A45" i="39" s="1"/>
  <c r="A46" i="39" s="1"/>
  <c r="A47" i="39" s="1"/>
  <c r="A48" i="39" s="1"/>
  <c r="A49" i="39" s="1"/>
  <c r="A52" i="39" s="1"/>
  <c r="A53" i="39" s="1"/>
  <c r="A54" i="39" s="1"/>
  <c r="A55" i="39" s="1"/>
  <c r="A56" i="39" s="1"/>
  <c r="A57" i="39" s="1"/>
  <c r="A58" i="39" s="1"/>
  <c r="N65" i="36"/>
  <c r="A46" i="36"/>
  <c r="A47" i="36" s="1"/>
  <c r="A48" i="36" s="1"/>
  <c r="A51" i="36" s="1"/>
  <c r="A52" i="36" s="1"/>
  <c r="A53" i="36" s="1"/>
  <c r="A54" i="36" s="1"/>
  <c r="A55" i="36" s="1"/>
  <c r="A56" i="36" s="1"/>
  <c r="A21" i="34"/>
  <c r="A22" i="34" s="1"/>
  <c r="A34" i="1"/>
  <c r="A35" i="1" s="1"/>
  <c r="A36" i="1" s="1"/>
  <c r="A37" i="1" s="1"/>
  <c r="M19" i="44"/>
  <c r="P19" i="44"/>
  <c r="M7" i="44" s="1"/>
  <c r="A59" i="36" l="1"/>
  <c r="A60" i="36" s="1"/>
  <c r="A61" i="36" s="1"/>
  <c r="A62" i="36" s="1"/>
  <c r="A63" i="36" s="1"/>
  <c r="L50" i="40"/>
  <c r="P53" i="35"/>
  <c r="O53" i="35"/>
  <c r="A30" i="40"/>
  <c r="N50" i="40"/>
  <c r="M50" i="40"/>
  <c r="A43" i="37"/>
  <c r="A44" i="37" s="1"/>
  <c r="A45" i="37" s="1"/>
  <c r="L65" i="36"/>
  <c r="A25" i="34"/>
  <c r="L131" i="1"/>
  <c r="A40" i="1"/>
  <c r="A41" i="1" s="1"/>
  <c r="A42" i="1" s="1"/>
  <c r="A43" i="1" s="1"/>
  <c r="A44" i="1" s="1"/>
  <c r="A45" i="1" s="1"/>
  <c r="A46" i="1" s="1"/>
  <c r="A47" i="1" s="1"/>
  <c r="A33" i="40" l="1"/>
  <c r="A36" i="40" s="1"/>
  <c r="A37" i="40" s="1"/>
  <c r="A38" i="40" s="1"/>
  <c r="A39" i="40" s="1"/>
  <c r="A40" i="40" s="1"/>
  <c r="A41" i="40" s="1"/>
  <c r="A42" i="40" s="1"/>
  <c r="A43" i="40" s="1"/>
  <c r="A46" i="40" s="1"/>
  <c r="A47" i="40" s="1"/>
  <c r="A48" i="40" s="1"/>
  <c r="O125" i="34"/>
  <c r="A48" i="37"/>
  <c r="A49" i="37" s="1"/>
  <c r="A50" i="37" s="1"/>
  <c r="A28" i="34"/>
  <c r="A29" i="34" s="1"/>
  <c r="M131" i="1"/>
  <c r="A50" i="1"/>
  <c r="A51" i="1" s="1"/>
  <c r="A52" i="1" s="1"/>
  <c r="A53" i="1" s="1"/>
  <c r="A54" i="1" s="1"/>
  <c r="A55" i="1" s="1"/>
  <c r="A56" i="1" s="1"/>
  <c r="A57" i="1" s="1"/>
  <c r="L125" i="34" l="1"/>
  <c r="N125" i="34"/>
  <c r="P50" i="40"/>
  <c r="O50" i="40"/>
  <c r="A53" i="37"/>
  <c r="A54" i="37" s="1"/>
  <c r="A57" i="37" s="1"/>
  <c r="A58" i="37" s="1"/>
  <c r="M125" i="34"/>
  <c r="A32" i="34"/>
  <c r="A33" i="34" s="1"/>
  <c r="A60" i="1"/>
  <c r="A61" i="1" s="1"/>
  <c r="A62" i="1" s="1"/>
  <c r="A63" i="1" s="1"/>
  <c r="A64" i="1" s="1"/>
  <c r="A65" i="1" s="1"/>
  <c r="A66" i="1" s="1"/>
  <c r="P125" i="34" l="1"/>
  <c r="A61" i="37"/>
  <c r="A62" i="37" s="1"/>
  <c r="A36" i="34"/>
  <c r="A39" i="34" s="1"/>
  <c r="A40" i="34" s="1"/>
  <c r="A69" i="1"/>
  <c r="A70" i="1" s="1"/>
  <c r="A71" i="1" s="1"/>
  <c r="A72" i="1" s="1"/>
  <c r="A73" i="1" s="1"/>
  <c r="A74" i="1" s="1"/>
  <c r="A75" i="1" s="1"/>
  <c r="A76" i="1" s="1"/>
  <c r="N131" i="1" l="1"/>
  <c r="A65" i="37"/>
  <c r="A66" i="37" s="1"/>
  <c r="A42" i="34"/>
  <c r="A43" i="34" s="1"/>
  <c r="A46" i="34" s="1"/>
  <c r="A47" i="34" s="1"/>
  <c r="A48" i="34" s="1"/>
  <c r="A49" i="34" s="1"/>
  <c r="A50" i="34" s="1"/>
  <c r="A51" i="34" s="1"/>
  <c r="A52" i="34" s="1"/>
  <c r="A53" i="34" s="1"/>
  <c r="A54" i="34" s="1"/>
  <c r="A55" i="34" s="1"/>
  <c r="A56" i="34" s="1"/>
  <c r="O131" i="1"/>
  <c r="A79" i="1"/>
  <c r="A80" i="1" s="1"/>
  <c r="A81" i="1" s="1"/>
  <c r="A82" i="1" s="1"/>
  <c r="A83" i="1" s="1"/>
  <c r="A84" i="1" s="1"/>
  <c r="A85" i="1" s="1"/>
  <c r="A86" i="1" s="1"/>
  <c r="A69" i="37" l="1"/>
  <c r="A70" i="37" s="1"/>
  <c r="A71" i="37" s="1"/>
  <c r="A74" i="37" s="1"/>
  <c r="A59" i="34"/>
  <c r="A62" i="34" s="1"/>
  <c r="A63" i="34" s="1"/>
  <c r="P131" i="1"/>
  <c r="A89" i="1"/>
  <c r="A90" i="1" s="1"/>
  <c r="A91" i="1" s="1"/>
  <c r="A92" i="1" s="1"/>
  <c r="A93" i="1" s="1"/>
  <c r="A94" i="1" s="1"/>
  <c r="A95" i="1" s="1"/>
  <c r="A96" i="1" s="1"/>
  <c r="A66" i="34" l="1"/>
  <c r="A67" i="34" s="1"/>
  <c r="A68" i="34" s="1"/>
  <c r="A69" i="34" s="1"/>
  <c r="A70" i="34" s="1"/>
  <c r="A71" i="34" s="1"/>
  <c r="A72" i="34" s="1"/>
  <c r="A99" i="1"/>
  <c r="A100" i="1" s="1"/>
  <c r="A101" i="1" s="1"/>
  <c r="A102" i="1" s="1"/>
  <c r="A103" i="1" s="1"/>
  <c r="A104" i="1" s="1"/>
  <c r="A105" i="1" s="1"/>
  <c r="A106" i="1" s="1"/>
  <c r="A109" i="1" l="1"/>
  <c r="A110" i="1" s="1"/>
  <c r="A111" i="1" s="1"/>
  <c r="A112" i="1" s="1"/>
  <c r="A113" i="1" s="1"/>
  <c r="A114" i="1" s="1"/>
  <c r="A117" i="1" s="1"/>
  <c r="A118" i="1" s="1"/>
  <c r="A119" i="1" s="1"/>
  <c r="A120" i="1" s="1"/>
  <c r="A123" i="1" s="1"/>
  <c r="A124" i="1" s="1"/>
  <c r="A125" i="1" s="1"/>
  <c r="A126" i="1" s="1"/>
  <c r="A127" i="1" s="1"/>
  <c r="A128" i="1" s="1"/>
  <c r="A129" i="1" s="1"/>
  <c r="A75" i="34"/>
  <c r="A76" i="34" s="1"/>
  <c r="A78" i="34" l="1"/>
  <c r="A79" i="34" s="1"/>
  <c r="A82" i="34" s="1"/>
  <c r="A83" i="34" s="1"/>
  <c r="A84" i="34" s="1"/>
  <c r="A85" i="34" s="1"/>
  <c r="A86" i="34" s="1"/>
  <c r="A87" i="34" s="1"/>
  <c r="A88" i="34" s="1"/>
  <c r="A91" i="34" s="1"/>
  <c r="A94" i="34" s="1"/>
  <c r="A95" i="34" s="1"/>
  <c r="A96" i="34" s="1"/>
  <c r="A99" i="34" s="1"/>
  <c r="A100" i="34" s="1"/>
  <c r="A101" i="34" s="1"/>
  <c r="A104" i="34" l="1"/>
  <c r="A105" i="34" s="1"/>
  <c r="A108" i="34" l="1"/>
  <c r="A111" i="34" s="1"/>
  <c r="A112" i="34" s="1"/>
  <c r="A113" i="34" s="1"/>
  <c r="A114" i="34" s="1"/>
  <c r="A117" i="34" l="1"/>
  <c r="A118" i="34" s="1"/>
  <c r="A121" i="34" l="1"/>
  <c r="A122" i="34" s="1"/>
  <c r="A123" i="34" s="1"/>
  <c r="A19" i="42" l="1"/>
  <c r="A20" i="42" s="1"/>
  <c r="A21" i="42" s="1"/>
  <c r="A22" i="42" s="1"/>
  <c r="A23" i="42" s="1"/>
  <c r="A24" i="42" s="1"/>
  <c r="A25" i="42" s="1"/>
  <c r="A26" i="42" s="1"/>
  <c r="A28" i="42" s="1"/>
  <c r="A47" i="42" s="1"/>
  <c r="L156" i="42"/>
  <c r="C20" i="20"/>
  <c r="C19" i="20"/>
  <c r="F31" i="27"/>
  <c r="F30" i="27"/>
  <c r="F29" i="27"/>
  <c r="F32" i="27" s="1"/>
  <c r="F21" i="27"/>
  <c r="F121" i="26"/>
  <c r="F118" i="26"/>
  <c r="F109" i="26"/>
  <c r="F105" i="26"/>
  <c r="F104" i="26"/>
  <c r="F103" i="26"/>
  <c r="F84" i="26"/>
  <c r="F81" i="26"/>
  <c r="F83" i="26" s="1"/>
  <c r="F72" i="26"/>
  <c r="F74" i="26" s="1"/>
  <c r="F75" i="26" s="1"/>
  <c r="F71" i="26"/>
  <c r="F63" i="26"/>
  <c r="F61" i="26"/>
  <c r="F56" i="26"/>
  <c r="F55" i="26"/>
  <c r="F54" i="26"/>
  <c r="F46" i="26"/>
  <c r="F44" i="26"/>
  <c r="F34" i="26"/>
  <c r="F30" i="26" s="1"/>
  <c r="F29" i="26"/>
  <c r="F24" i="26"/>
  <c r="F21" i="26"/>
  <c r="F19" i="26"/>
  <c r="F17" i="26"/>
  <c r="F16" i="26"/>
  <c r="A15" i="14"/>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61" i="14" s="1"/>
  <c r="A16" i="43"/>
  <c r="A17" i="43"/>
  <c r="A18" i="43" s="1"/>
  <c r="A19" i="43" s="1"/>
  <c r="A20" i="43" s="1"/>
  <c r="A21" i="43" s="1"/>
  <c r="A22" i="43" s="1"/>
  <c r="A23" i="43" s="1"/>
  <c r="A24" i="43" s="1"/>
  <c r="A25" i="43" s="1"/>
  <c r="A26" i="43" s="1"/>
  <c r="A27" i="43" s="1"/>
  <c r="A28" i="43" s="1"/>
  <c r="A29" i="43" s="1"/>
  <c r="A32" i="43" s="1"/>
  <c r="B12" i="43"/>
  <c r="I12" i="43" s="1"/>
  <c r="L12" i="43" s="1"/>
  <c r="M12" i="43" s="1"/>
  <c r="N12" i="43" s="1"/>
  <c r="O12" i="43" s="1"/>
  <c r="P12" i="43" s="1"/>
  <c r="Q12" i="43" s="1"/>
  <c r="K12" i="42"/>
  <c r="L12" i="42" s="1"/>
  <c r="M12" i="42" s="1"/>
  <c r="N12" i="42" s="1"/>
  <c r="O12" i="42" s="1"/>
  <c r="P12" i="42" s="1"/>
  <c r="H12" i="42"/>
  <c r="B12" i="42"/>
  <c r="C12" i="42" s="1"/>
  <c r="D12" i="42" s="1"/>
  <c r="E12" i="42" s="1"/>
  <c r="H19" i="20" l="1"/>
  <c r="F34" i="27"/>
  <c r="F57" i="26"/>
  <c r="F82" i="26"/>
  <c r="F76" i="26" s="1"/>
  <c r="A62" i="14"/>
  <c r="A63" i="14" s="1"/>
  <c r="A64" i="14" s="1"/>
  <c r="A65" i="14" s="1"/>
  <c r="A66" i="14" s="1"/>
  <c r="A67" i="14" s="1"/>
  <c r="A68" i="14" s="1"/>
  <c r="A69" i="14" s="1"/>
  <c r="A70" i="14" s="1"/>
  <c r="A71" i="14" s="1"/>
  <c r="A72" i="14" s="1"/>
  <c r="A33" i="43"/>
  <c r="A34" i="43" s="1"/>
  <c r="M46" i="43"/>
  <c r="H20" i="20" s="1"/>
  <c r="P46" i="43"/>
  <c r="G20" i="20" s="1"/>
  <c r="B12" i="40"/>
  <c r="C12" i="40" s="1"/>
  <c r="D12" i="40" s="1"/>
  <c r="E12" i="40" s="1"/>
  <c r="H12" i="40" s="1"/>
  <c r="K12" i="40" s="1"/>
  <c r="L12" i="40" s="1"/>
  <c r="M12" i="40" s="1"/>
  <c r="N12" i="40" s="1"/>
  <c r="O12" i="40" s="1"/>
  <c r="P12" i="40" s="1"/>
  <c r="H12" i="39"/>
  <c r="K12" i="39" s="1"/>
  <c r="L12" i="39" s="1"/>
  <c r="M12" i="39" s="1"/>
  <c r="N12" i="39" s="1"/>
  <c r="O12" i="39" s="1"/>
  <c r="P12" i="39" s="1"/>
  <c r="B12" i="39"/>
  <c r="C12" i="39" s="1"/>
  <c r="D12" i="39" s="1"/>
  <c r="E12" i="39" s="1"/>
  <c r="H12" i="38"/>
  <c r="K12" i="38" s="1"/>
  <c r="L12" i="38" s="1"/>
  <c r="M12" i="38" s="1"/>
  <c r="N12" i="38" s="1"/>
  <c r="O12" i="38" s="1"/>
  <c r="P12" i="38" s="1"/>
  <c r="B12" i="38"/>
  <c r="C12" i="38" s="1"/>
  <c r="D12" i="38" s="1"/>
  <c r="E12" i="38" s="1"/>
  <c r="H12" i="37"/>
  <c r="K12" i="37" s="1"/>
  <c r="L12" i="37" s="1"/>
  <c r="M12" i="37" s="1"/>
  <c r="N12" i="37" s="1"/>
  <c r="O12" i="37" s="1"/>
  <c r="P12" i="37" s="1"/>
  <c r="B12" i="37"/>
  <c r="C12" i="37" s="1"/>
  <c r="D12" i="37" s="1"/>
  <c r="E12" i="37" s="1"/>
  <c r="B12" i="36"/>
  <c r="C12" i="36" s="1"/>
  <c r="D12" i="36" s="1"/>
  <c r="E12" i="36" s="1"/>
  <c r="H12" i="36" s="1"/>
  <c r="K12" i="36" s="1"/>
  <c r="L12" i="36" s="1"/>
  <c r="M12" i="36" s="1"/>
  <c r="N12" i="36" s="1"/>
  <c r="O12" i="36" s="1"/>
  <c r="P12" i="36" s="1"/>
  <c r="B12" i="35"/>
  <c r="C12" i="35" s="1"/>
  <c r="D12" i="35" s="1"/>
  <c r="E12" i="35" s="1"/>
  <c r="H12" i="35" s="1"/>
  <c r="K12" i="35" s="1"/>
  <c r="L12" i="35" s="1"/>
  <c r="M12" i="35" s="1"/>
  <c r="N12" i="35" s="1"/>
  <c r="O12" i="35" s="1"/>
  <c r="P12" i="35" s="1"/>
  <c r="A18" i="11"/>
  <c r="A19" i="11" s="1"/>
  <c r="A20" i="11" s="1"/>
  <c r="A21" i="11" s="1"/>
  <c r="A22" i="11" s="1"/>
  <c r="A23" i="11" s="1"/>
  <c r="A24" i="11" s="1"/>
  <c r="A25" i="11" s="1"/>
  <c r="A26" i="11" s="1"/>
  <c r="A27" i="11" s="1"/>
  <c r="A28" i="11" s="1"/>
  <c r="D18" i="10"/>
  <c r="A18" i="20"/>
  <c r="A19" i="20" s="1"/>
  <c r="A20" i="20" s="1"/>
  <c r="O46" i="43" l="1"/>
  <c r="F20" i="20" s="1"/>
  <c r="N251" i="14"/>
  <c r="A75" i="14"/>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35" i="43"/>
  <c r="A36" i="43" s="1"/>
  <c r="A37" i="43" s="1"/>
  <c r="A38" i="43" s="1"/>
  <c r="A39" i="43" s="1"/>
  <c r="A40" i="43" s="1"/>
  <c r="A41" i="43" s="1"/>
  <c r="A42" i="43" s="1"/>
  <c r="A43" i="43" s="1"/>
  <c r="A44" i="43" s="1"/>
  <c r="A52" i="42"/>
  <c r="L251" i="14" l="1"/>
  <c r="A114" i="14"/>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N156" i="42"/>
  <c r="F19" i="20" s="1"/>
  <c r="A53" i="42"/>
  <c r="A54" i="42" s="1"/>
  <c r="A55" i="42" s="1"/>
  <c r="A56" i="42" s="1"/>
  <c r="A57" i="42" s="1"/>
  <c r="A58" i="42" s="1"/>
  <c r="M156" i="42"/>
  <c r="E19" i="20" s="1"/>
  <c r="A152" i="14" l="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21" i="14" s="1"/>
  <c r="A222" i="14" s="1"/>
  <c r="A223" i="14" s="1"/>
  <c r="A224" i="14" s="1"/>
  <c r="A225" i="14" s="1"/>
  <c r="A226" i="14" s="1"/>
  <c r="A227" i="14" s="1"/>
  <c r="A228" i="14" s="1"/>
  <c r="A229" i="14" s="1"/>
  <c r="A230" i="14" s="1"/>
  <c r="A231" i="14" s="1"/>
  <c r="A232" i="14" s="1"/>
  <c r="A233" i="14" s="1"/>
  <c r="A234" i="14" s="1"/>
  <c r="A237" i="14" s="1"/>
  <c r="A238" i="14" s="1"/>
  <c r="A239" i="14" s="1"/>
  <c r="A240" i="14" s="1"/>
  <c r="A241" i="14" s="1"/>
  <c r="A242" i="14" s="1"/>
  <c r="A243" i="14" s="1"/>
  <c r="A244" i="14" s="1"/>
  <c r="A245" i="14" s="1"/>
  <c r="P156" i="42"/>
  <c r="M7" i="42" s="1"/>
  <c r="A59" i="42"/>
  <c r="A60" i="42" s="1"/>
  <c r="A247" i="14" l="1"/>
  <c r="A248" i="14" s="1"/>
  <c r="A249" i="14" s="1"/>
  <c r="O156" i="42"/>
  <c r="G19" i="20" s="1"/>
  <c r="D19" i="20" s="1"/>
  <c r="A62" i="42"/>
  <c r="M7" i="40"/>
  <c r="M7" i="35"/>
  <c r="A68" i="42" l="1"/>
  <c r="A69" i="42" s="1"/>
  <c r="A70" i="42" s="1"/>
  <c r="A71" i="42" s="1"/>
  <c r="A72" i="42" s="1"/>
  <c r="A73" i="42" s="1"/>
  <c r="A74" i="42" s="1"/>
  <c r="A75" i="42" s="1"/>
  <c r="A78" i="42" s="1"/>
  <c r="A83" i="42" l="1"/>
  <c r="A88" i="42" s="1"/>
  <c r="A95" i="42" s="1"/>
  <c r="A96" i="42" s="1"/>
  <c r="A97" i="42" s="1"/>
  <c r="A98" i="42" s="1"/>
  <c r="A99" i="42" s="1"/>
  <c r="A100" i="42" s="1"/>
  <c r="A101" i="42" s="1"/>
  <c r="A102" i="42" s="1"/>
  <c r="A103" i="42" s="1"/>
  <c r="A104" i="42" s="1"/>
  <c r="A106" i="42" s="1"/>
  <c r="A14" i="27"/>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B11" i="27"/>
  <c r="C11" i="27" s="1"/>
  <c r="A15" i="26"/>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B12" i="26"/>
  <c r="C12" i="26" s="1"/>
  <c r="A14" i="15"/>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18" i="19"/>
  <c r="A19" i="19" s="1"/>
  <c r="A20" i="19" s="1"/>
  <c r="A21" i="19" s="1"/>
  <c r="A22" i="19" s="1"/>
  <c r="A15" i="22"/>
  <c r="A31" i="22" s="1"/>
  <c r="A32" i="22" s="1"/>
  <c r="B12" i="22"/>
  <c r="A41" i="26" l="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L11" i="27"/>
  <c r="M11" i="27" s="1"/>
  <c r="N11" i="27" s="1"/>
  <c r="O11" i="27" s="1"/>
  <c r="P11" i="27" s="1"/>
  <c r="Q11" i="27" s="1"/>
  <c r="D11" i="27"/>
  <c r="E11" i="27" s="1"/>
  <c r="F11" i="27" s="1"/>
  <c r="I11" i="27" s="1"/>
  <c r="A111" i="42"/>
  <c r="A117" i="42" s="1"/>
  <c r="A123" i="42" s="1"/>
  <c r="A140" i="42" s="1"/>
  <c r="A141" i="42" s="1"/>
  <c r="A142" i="42" s="1"/>
  <c r="A145" i="42" s="1"/>
  <c r="A146" i="42" s="1"/>
  <c r="A147" i="42" s="1"/>
  <c r="A150" i="42" s="1"/>
  <c r="A151" i="42" s="1"/>
  <c r="A152" i="42" s="1"/>
  <c r="A153" i="42" s="1"/>
  <c r="A154" i="42" s="1"/>
  <c r="A35" i="22"/>
  <c r="A36" i="22" s="1"/>
  <c r="A37" i="22" s="1"/>
  <c r="A38" i="22" s="1"/>
  <c r="A39" i="22" s="1"/>
  <c r="A40" i="22" s="1"/>
  <c r="A41" i="22" s="1"/>
  <c r="A42" i="22" s="1"/>
  <c r="A43" i="22" s="1"/>
  <c r="A44" i="22" s="1"/>
  <c r="A45" i="22" s="1"/>
  <c r="A46" i="22" s="1"/>
  <c r="A47" i="22" s="1"/>
  <c r="A48" i="22" s="1"/>
  <c r="A51" i="22" s="1"/>
  <c r="A52" i="22" s="1"/>
  <c r="A53" i="22" s="1"/>
  <c r="A54" i="22" s="1"/>
  <c r="A55" i="22" s="1"/>
  <c r="A56" i="22" s="1"/>
  <c r="A57" i="22" s="1"/>
  <c r="A58" i="22" s="1"/>
  <c r="A59" i="22" s="1"/>
  <c r="A60" i="22" s="1"/>
  <c r="A61" i="22" s="1"/>
  <c r="A64" i="22" s="1"/>
  <c r="A65" i="22" s="1"/>
  <c r="A66" i="22" s="1"/>
  <c r="A67" i="22" s="1"/>
  <c r="A68" i="22" s="1"/>
  <c r="A69" i="22" s="1"/>
  <c r="A70" i="22" s="1"/>
  <c r="A71" i="22" s="1"/>
  <c r="A72" i="22" s="1"/>
  <c r="A73" i="22" s="1"/>
  <c r="A74" i="22" s="1"/>
  <c r="A91" i="15"/>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I12" i="26"/>
  <c r="L12" i="26" s="1"/>
  <c r="M12" i="26" s="1"/>
  <c r="N12" i="26" s="1"/>
  <c r="O12" i="26" s="1"/>
  <c r="P12" i="26" s="1"/>
  <c r="Q12" i="26" s="1"/>
  <c r="D12" i="26"/>
  <c r="E12" i="26" s="1"/>
  <c r="F12" i="26" s="1"/>
  <c r="L12" i="22"/>
  <c r="M12" i="22" s="1"/>
  <c r="N12" i="22" s="1"/>
  <c r="O12" i="22" s="1"/>
  <c r="P12" i="22" s="1"/>
  <c r="Q12" i="22" s="1"/>
  <c r="C12" i="22"/>
  <c r="D12" i="22" s="1"/>
  <c r="E12" i="22" s="1"/>
  <c r="F12" i="22" s="1"/>
  <c r="G12" i="22" s="1"/>
  <c r="H12" i="22" s="1"/>
  <c r="I12" i="22" s="1"/>
  <c r="O41" i="27"/>
  <c r="F21" i="19" s="1"/>
  <c r="O131" i="26"/>
  <c r="F20" i="19" s="1"/>
  <c r="M131" i="26"/>
  <c r="A70" i="26" l="1"/>
  <c r="A71" i="26" s="1"/>
  <c r="A72" i="26" s="1"/>
  <c r="A73" i="26" s="1"/>
  <c r="A74" i="26" s="1"/>
  <c r="A75" i="26" s="1"/>
  <c r="A76" i="26" s="1"/>
  <c r="A77" i="26" s="1"/>
  <c r="A78" i="26" s="1"/>
  <c r="A79" i="26" s="1"/>
  <c r="A80" i="26" s="1"/>
  <c r="A81" i="26" s="1"/>
  <c r="A82" i="26" s="1"/>
  <c r="A83" i="26" s="1"/>
  <c r="A84" i="26" s="1"/>
  <c r="A85" i="26" s="1"/>
  <c r="A86" i="26" s="1"/>
  <c r="A87" i="26" s="1"/>
  <c r="A88" i="26" s="1"/>
  <c r="A137" i="15"/>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M41" i="27"/>
  <c r="H21" i="19" s="1"/>
  <c r="H20" i="19"/>
  <c r="A77" i="22"/>
  <c r="A78" i="22" s="1"/>
  <c r="A79" i="22" s="1"/>
  <c r="A80" i="22" s="1"/>
  <c r="A81" i="22" s="1"/>
  <c r="A82" i="22" s="1"/>
  <c r="A83" i="22" s="1"/>
  <c r="A84" i="22" s="1"/>
  <c r="A85" i="22" s="1"/>
  <c r="A86" i="22" s="1"/>
  <c r="A87" i="22" s="1"/>
  <c r="A88" i="22" s="1"/>
  <c r="A89" i="22" s="1"/>
  <c r="A90" i="22" s="1"/>
  <c r="A91" i="22" s="1"/>
  <c r="A92" i="22" s="1"/>
  <c r="A93" i="22" s="1"/>
  <c r="A94" i="22" s="1"/>
  <c r="A95" i="22" s="1"/>
  <c r="A96" i="22" s="1"/>
  <c r="A91" i="26" l="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216" i="15"/>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99" i="22"/>
  <c r="A100" i="22" s="1"/>
  <c r="A101" i="22" s="1"/>
  <c r="A102" i="22" s="1"/>
  <c r="A103" i="22" s="1"/>
  <c r="A104" i="22" s="1"/>
  <c r="A106" i="22" s="1"/>
  <c r="A107" i="22" s="1"/>
  <c r="A108" i="22" s="1"/>
  <c r="A109" i="22" s="1"/>
  <c r="A110" i="22" s="1"/>
  <c r="A111" i="22" s="1"/>
  <c r="A113" i="22" s="1"/>
  <c r="O121" i="22"/>
  <c r="F17" i="19" s="1"/>
  <c r="M121" i="22"/>
  <c r="H17" i="19" s="1"/>
  <c r="A116" i="26" l="1"/>
  <c r="A117" i="26" s="1"/>
  <c r="A118" i="26" s="1"/>
  <c r="A119" i="26" s="1"/>
  <c r="A120" i="26" s="1"/>
  <c r="A121" i="26" s="1"/>
  <c r="A122" i="26" s="1"/>
  <c r="A123" i="26" s="1"/>
  <c r="A124" i="26" s="1"/>
  <c r="A125" i="26" s="1"/>
  <c r="A126" i="26" s="1"/>
  <c r="A127" i="26" s="1"/>
  <c r="A128" i="26" s="1"/>
  <c r="A129" i="26" s="1"/>
  <c r="A115" i="22"/>
  <c r="A114" i="22"/>
  <c r="A360" i="15"/>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P121" i="22"/>
  <c r="G17" i="19" s="1"/>
  <c r="A116" i="22" l="1"/>
  <c r="A117" i="22"/>
  <c r="A392" i="15"/>
  <c r="A393" i="15" s="1"/>
  <c r="A394" i="15" s="1"/>
  <c r="A395" i="15" s="1"/>
  <c r="A396" i="15" s="1"/>
  <c r="A397" i="15" s="1"/>
  <c r="A398" i="15" s="1"/>
  <c r="A399" i="15" s="1"/>
  <c r="A400" i="15" s="1"/>
  <c r="A401" i="15" s="1"/>
  <c r="A402" i="15" s="1"/>
  <c r="A403" i="15" s="1"/>
  <c r="A404" i="15" s="1"/>
  <c r="A405" i="15" s="1"/>
  <c r="A408" i="15" s="1"/>
  <c r="A409" i="15" s="1"/>
  <c r="A410" i="15" s="1"/>
  <c r="A411" i="15" s="1"/>
  <c r="A412" i="15" s="1"/>
  <c r="E42" i="10"/>
  <c r="E40" i="10"/>
  <c r="D39" i="10"/>
  <c r="D38" i="10"/>
  <c r="E36" i="10"/>
  <c r="E30" i="10"/>
  <c r="E29" i="10"/>
  <c r="A15" i="10"/>
  <c r="A16" i="10" s="1"/>
  <c r="E25" i="20"/>
  <c r="E24" i="20"/>
  <c r="E23" i="20"/>
  <c r="C18" i="20"/>
  <c r="E27" i="19"/>
  <c r="E26" i="19"/>
  <c r="E25" i="19"/>
  <c r="H19" i="19"/>
  <c r="I13" i="15"/>
  <c r="C12" i="15"/>
  <c r="D12" i="15" s="1"/>
  <c r="E12" i="15" s="1"/>
  <c r="F12" i="15" s="1"/>
  <c r="I12" i="15" s="1"/>
  <c r="L12" i="15" s="1"/>
  <c r="M12" i="15" s="1"/>
  <c r="N12" i="15" s="1"/>
  <c r="O12" i="15" s="1"/>
  <c r="P12" i="15" s="1"/>
  <c r="Q12" i="15" s="1"/>
  <c r="M13" i="15"/>
  <c r="O13" i="15"/>
  <c r="A118" i="22" l="1"/>
  <c r="A119" i="22"/>
  <c r="M414" i="15"/>
  <c r="H18" i="19" s="1"/>
  <c r="A17" i="10"/>
  <c r="A18" i="10" s="1"/>
  <c r="A19" i="10" s="1"/>
  <c r="A20" i="10" s="1"/>
  <c r="A21" i="10" s="1"/>
  <c r="A22" i="10" s="1"/>
  <c r="A23" i="10" s="1"/>
  <c r="A24" i="10" s="1"/>
  <c r="A25" i="10" s="1"/>
  <c r="A26" i="10" s="1"/>
  <c r="A29" i="10" s="1"/>
  <c r="A31" i="10" s="1"/>
  <c r="E37" i="10"/>
  <c r="N13" i="15"/>
  <c r="P13" i="15"/>
  <c r="O414" i="15" l="1"/>
  <c r="A30" i="10"/>
  <c r="E39" i="10"/>
  <c r="E38" i="10"/>
  <c r="Q13" i="15"/>
  <c r="L13" i="15"/>
  <c r="A33" i="10" l="1"/>
  <c r="A34" i="10" s="1"/>
  <c r="A35" i="10" s="1"/>
  <c r="A36" i="10" s="1"/>
  <c r="A37" i="10" s="1"/>
  <c r="A32" i="10"/>
  <c r="N52" i="10"/>
  <c r="O52" i="10"/>
  <c r="A38" i="10" l="1"/>
  <c r="A39" i="10" s="1"/>
  <c r="A40" i="10" s="1"/>
  <c r="A41" i="10" s="1"/>
  <c r="A42" i="10" s="1"/>
  <c r="A45" i="10" s="1"/>
  <c r="A46" i="10" s="1"/>
  <c r="A47" i="10" s="1"/>
  <c r="A48" i="10" s="1"/>
  <c r="A49" i="10" s="1"/>
  <c r="A50" i="10" s="1"/>
  <c r="L52" i="10"/>
  <c r="M52" i="10"/>
  <c r="P414" i="15"/>
  <c r="P52" i="10"/>
  <c r="C27" i="11"/>
  <c r="M42" i="18"/>
  <c r="A14" i="16"/>
  <c r="A15" i="16" s="1"/>
  <c r="A16" i="16" s="1"/>
  <c r="H18" i="20" l="1"/>
  <c r="P42" i="18"/>
  <c r="G18" i="20" s="1"/>
  <c r="O42" i="18"/>
  <c r="F18" i="20" s="1"/>
  <c r="L68" i="17" l="1"/>
  <c r="P41" i="27" l="1"/>
  <c r="G21" i="19" s="1"/>
  <c r="Q46" i="43"/>
  <c r="N7" i="43" s="1"/>
  <c r="N46" i="43"/>
  <c r="E20" i="20" s="1"/>
  <c r="D20" i="20" s="1"/>
  <c r="A16" i="18"/>
  <c r="A17" i="18" s="1"/>
  <c r="A18" i="18" s="1"/>
  <c r="B12" i="18"/>
  <c r="C12" i="18" s="1"/>
  <c r="D12" i="18" s="1"/>
  <c r="E12" i="18" s="1"/>
  <c r="F12" i="18" s="1"/>
  <c r="I12" i="18" s="1"/>
  <c r="L12" i="18" s="1"/>
  <c r="M12" i="18" s="1"/>
  <c r="N12" i="18" s="1"/>
  <c r="O12" i="18" s="1"/>
  <c r="P12" i="18" s="1"/>
  <c r="Q12" i="18" s="1"/>
  <c r="A15" i="17"/>
  <c r="A19" i="17" s="1"/>
  <c r="A20" i="17" s="1"/>
  <c r="A21" i="17" s="1"/>
  <c r="A22" i="17" s="1"/>
  <c r="A23" i="17" s="1"/>
  <c r="A24" i="17" s="1"/>
  <c r="A25" i="17" s="1"/>
  <c r="A26" i="17" s="1"/>
  <c r="A27" i="17" s="1"/>
  <c r="A30" i="17" s="1"/>
  <c r="A31" i="17" s="1"/>
  <c r="A32" i="17" s="1"/>
  <c r="A33" i="17" s="1"/>
  <c r="A34" i="17" s="1"/>
  <c r="A37" i="17" s="1"/>
  <c r="A38" i="17" s="1"/>
  <c r="A39" i="17" s="1"/>
  <c r="A40" i="17" s="1"/>
  <c r="A41" i="17" s="1"/>
  <c r="A42" i="17" s="1"/>
  <c r="A46" i="17" s="1"/>
  <c r="B12" i="17"/>
  <c r="C12" i="17" s="1"/>
  <c r="D12" i="17" s="1"/>
  <c r="E12" i="17" s="1"/>
  <c r="H12" i="17" s="1"/>
  <c r="K12" i="17" s="1"/>
  <c r="L12" i="17" s="1"/>
  <c r="M12" i="17" s="1"/>
  <c r="N12" i="17" s="1"/>
  <c r="O12" i="17" s="1"/>
  <c r="P12" i="17" s="1"/>
  <c r="A47" i="17" l="1"/>
  <c r="A48" i="17" s="1"/>
  <c r="A49" i="17" s="1"/>
  <c r="A50" i="17" s="1"/>
  <c r="A20" i="18"/>
  <c r="A21" i="18" s="1"/>
  <c r="A22" i="18" s="1"/>
  <c r="A23" i="18" s="1"/>
  <c r="A24" i="18" s="1"/>
  <c r="A25" i="18" s="1"/>
  <c r="A26" i="18" s="1"/>
  <c r="A27" i="18" s="1"/>
  <c r="A28" i="18" s="1"/>
  <c r="A29" i="18" s="1"/>
  <c r="A30" i="18" s="1"/>
  <c r="A31" i="18" s="1"/>
  <c r="Q42" i="18"/>
  <c r="N7" i="18" s="1"/>
  <c r="N42" i="18"/>
  <c r="E18" i="20" s="1"/>
  <c r="D18" i="20" s="1"/>
  <c r="A53" i="17" l="1"/>
  <c r="A54" i="17" s="1"/>
  <c r="A55" i="17" s="1"/>
  <c r="A56" i="17" s="1"/>
  <c r="A57" i="17" s="1"/>
  <c r="A60" i="17" s="1"/>
  <c r="A61" i="17" s="1"/>
  <c r="A62" i="17" s="1"/>
  <c r="A63" i="17" s="1"/>
  <c r="A66" i="17" s="1"/>
  <c r="A33" i="18"/>
  <c r="A34" i="18" s="1"/>
  <c r="A35" i="18" s="1"/>
  <c r="A36" i="18" s="1"/>
  <c r="A37" i="18" s="1"/>
  <c r="A38" i="18" s="1"/>
  <c r="F19" i="19"/>
  <c r="H17" i="20"/>
  <c r="H22" i="20" s="1"/>
  <c r="N68" i="17"/>
  <c r="F17" i="20" s="1"/>
  <c r="F22" i="20" s="1"/>
  <c r="O68" i="17"/>
  <c r="G17" i="20" s="1"/>
  <c r="G22" i="20" s="1"/>
  <c r="F18" i="19" l="1"/>
  <c r="G18" i="19"/>
  <c r="N41" i="27" l="1"/>
  <c r="E21" i="19" s="1"/>
  <c r="Q41" i="27" l="1"/>
  <c r="N6" i="27" s="1"/>
  <c r="C17" i="11"/>
  <c r="B12" i="16" l="1"/>
  <c r="C12" i="16" s="1"/>
  <c r="D12" i="16" s="1"/>
  <c r="E12" i="16" s="1"/>
  <c r="H12" i="16" s="1"/>
  <c r="K12" i="16" s="1"/>
  <c r="L12" i="16" s="1"/>
  <c r="M12" i="16" s="1"/>
  <c r="N12" i="16" s="1"/>
  <c r="O12" i="16" s="1"/>
  <c r="P12" i="16" s="1"/>
  <c r="N18" i="16" l="1"/>
  <c r="O18" i="16"/>
  <c r="M18" i="16" l="1"/>
  <c r="P18" i="16"/>
  <c r="M7" i="16" s="1"/>
  <c r="B12" i="14" l="1"/>
  <c r="C12" i="14" s="1"/>
  <c r="D12" i="14" s="1"/>
  <c r="E12" i="14" s="1"/>
  <c r="H12" i="14" s="1"/>
  <c r="K12" i="14" s="1"/>
  <c r="L12" i="14" s="1"/>
  <c r="M12" i="14" s="1"/>
  <c r="N12" i="14" s="1"/>
  <c r="O12" i="14" s="1"/>
  <c r="P12" i="14" s="1"/>
  <c r="F24" i="19" l="1"/>
  <c r="H24" i="19"/>
  <c r="H11" i="19" s="1"/>
  <c r="H11" i="20"/>
  <c r="M7" i="1" l="1"/>
  <c r="E32" i="11" l="1"/>
  <c r="E31" i="11"/>
  <c r="E30" i="11"/>
  <c r="M7" i="34" l="1"/>
  <c r="B12" i="10"/>
  <c r="C12" i="10" s="1"/>
  <c r="D12" i="10" s="1"/>
  <c r="E12" i="10" s="1"/>
  <c r="H12" i="10" s="1"/>
  <c r="K12" i="10" s="1"/>
  <c r="L12" i="10" s="1"/>
  <c r="M12" i="10" s="1"/>
  <c r="N12" i="10" s="1"/>
  <c r="O12" i="10" s="1"/>
  <c r="P12" i="10" s="1"/>
  <c r="F29" i="11" l="1"/>
  <c r="H29" i="11" l="1"/>
  <c r="H11" i="11" s="1"/>
  <c r="M7" i="10" l="1"/>
  <c r="D21" i="19" l="1"/>
  <c r="M68" i="17" l="1"/>
  <c r="E17" i="20" s="1"/>
  <c r="E22" i="20" s="1"/>
  <c r="D17" i="20" l="1"/>
  <c r="D22" i="20" s="1"/>
  <c r="P68" i="17"/>
  <c r="M7" i="17" s="1"/>
  <c r="D25" i="20" l="1"/>
  <c r="D23" i="20"/>
  <c r="D24" i="20" s="1"/>
  <c r="H10" i="20"/>
  <c r="D26" i="20" l="1"/>
  <c r="C17" i="21" s="1"/>
  <c r="Q121" i="22" l="1"/>
  <c r="N7" i="22" s="1"/>
  <c r="N121" i="22"/>
  <c r="E17" i="19" s="1"/>
  <c r="D17" i="19" s="1"/>
  <c r="P131" i="26" l="1"/>
  <c r="G20" i="19" s="1"/>
  <c r="Q131" i="26" l="1"/>
  <c r="N7" i="26" s="1"/>
  <c r="N131" i="26"/>
  <c r="E20" i="19" s="1"/>
  <c r="D20" i="19" s="1"/>
  <c r="O251" i="14" l="1"/>
  <c r="G19" i="19" l="1"/>
  <c r="G24" i="19" s="1"/>
  <c r="M251" i="14" l="1"/>
  <c r="E19" i="19" s="1"/>
  <c r="P251" i="14" l="1"/>
  <c r="M7" i="14" s="1"/>
  <c r="D19" i="19"/>
  <c r="Q414" i="15" l="1"/>
  <c r="N7" i="15" s="1"/>
  <c r="N414" i="15"/>
  <c r="E18" i="19" s="1"/>
  <c r="D18" i="19" l="1"/>
  <c r="D24" i="19" s="1"/>
  <c r="E24" i="19"/>
  <c r="D27" i="19" l="1"/>
  <c r="D25" i="19"/>
  <c r="D26" i="19" s="1"/>
  <c r="H10" i="19"/>
  <c r="D28" i="19" l="1"/>
  <c r="C16" i="21" l="1"/>
  <c r="M49" i="38" l="1"/>
  <c r="O49" i="38"/>
  <c r="P49" i="38" l="1"/>
  <c r="M7" i="38" s="1"/>
  <c r="M65" i="36" l="1"/>
  <c r="O65" i="36" l="1"/>
  <c r="P65" i="36" l="1"/>
  <c r="M7" i="36" s="1"/>
  <c r="O76" i="37" l="1"/>
  <c r="M60" i="39" l="1"/>
  <c r="P60" i="39" l="1"/>
  <c r="M7" i="39" s="1"/>
  <c r="O60" i="39"/>
  <c r="G29" i="11" s="1"/>
  <c r="M76" i="37" l="1"/>
  <c r="P76" i="37"/>
  <c r="M7" i="37" s="1"/>
  <c r="E29" i="11" l="1"/>
  <c r="D30" i="11" l="1"/>
  <c r="D31" i="11" s="1"/>
  <c r="H10" i="11"/>
  <c r="D32" i="11"/>
  <c r="D33" i="11" l="1"/>
  <c r="C15" i="21" l="1"/>
  <c r="C19" i="21" s="1"/>
  <c r="C20" i="21" s="1"/>
  <c r="C21" i="21" s="1"/>
</calcChain>
</file>

<file path=xl/sharedStrings.xml><?xml version="1.0" encoding="utf-8"?>
<sst xmlns="http://schemas.openxmlformats.org/spreadsheetml/2006/main" count="6044" uniqueCount="1781">
  <si>
    <t>Kopsavilkuma aprēķins Nr. 1</t>
  </si>
  <si>
    <t>(darba veids vai konstruktīvā elementa nosaukums)</t>
  </si>
  <si>
    <t>Par kopējo summu (neieskaitot peļņu), EUR</t>
  </si>
  <si>
    <t>Kopējā darbietilpība, c/h</t>
  </si>
  <si>
    <t>Nr.
p.k.</t>
  </si>
  <si>
    <t>Kods,
 tāmes Nr.</t>
  </si>
  <si>
    <t>Darba veids vai
 konstruktīvā 
elementa nosaukums</t>
  </si>
  <si>
    <t xml:space="preserve">Tāmes izmaksas </t>
  </si>
  <si>
    <t>Tai skaitā</t>
  </si>
  <si>
    <t>Darb-
ietilpība
 (c/h)</t>
  </si>
  <si>
    <t>darba alga</t>
  </si>
  <si>
    <t>būvizstrādājumi</t>
  </si>
  <si>
    <t>mehā-
nismi</t>
  </si>
  <si>
    <t>Kopā:</t>
  </si>
  <si>
    <t>t.sk. darba aizsardzība 2%</t>
  </si>
  <si>
    <t>Kopā bez PVN:</t>
  </si>
  <si>
    <t>Būvkonstrukcijas</t>
  </si>
  <si>
    <t>Tāmes izmaksa</t>
  </si>
  <si>
    <t>euro</t>
  </si>
  <si>
    <t xml:space="preserve">Tāme sastādīta :  </t>
  </si>
  <si>
    <t>Nr.p.k.</t>
  </si>
  <si>
    <t>Kods*</t>
  </si>
  <si>
    <t>Mērvienība</t>
  </si>
  <si>
    <t>Daudzums</t>
  </si>
  <si>
    <t>Vienības izmaksas</t>
  </si>
  <si>
    <t>Kopā uz visu apjomu</t>
  </si>
  <si>
    <t>Laika norma
(c/h)</t>
  </si>
  <si>
    <t xml:space="preserve">būvizstrādājumi
</t>
  </si>
  <si>
    <t xml:space="preserve">mehānismi
</t>
  </si>
  <si>
    <t xml:space="preserve">Kopā
</t>
  </si>
  <si>
    <t>darbietilpība
 (c/h)</t>
  </si>
  <si>
    <t xml:space="preserve">darba alga
</t>
  </si>
  <si>
    <t>l.c.</t>
  </si>
  <si>
    <t>kompl.</t>
  </si>
  <si>
    <t>gab.</t>
  </si>
  <si>
    <t>m2</t>
  </si>
  <si>
    <t>Citi</t>
  </si>
  <si>
    <t>m3</t>
  </si>
  <si>
    <t>Tiešās izmaksas kopā, t.sk.darba devēja sociālais nodoklis (23.59%)</t>
  </si>
  <si>
    <t>Piezīmes:</t>
  </si>
  <si>
    <t>kg</t>
  </si>
  <si>
    <t>gab</t>
  </si>
  <si>
    <t>Palīgmateriāli</t>
  </si>
  <si>
    <t>Piezīme: Visiem projekta materiāliem saskaņojot ar pasūtītāju iespējams izmantot analogus materiālus</t>
  </si>
  <si>
    <t>m</t>
  </si>
  <si>
    <t>Ūdens un kanalizācijas iekšējie tīkli</t>
  </si>
  <si>
    <t>mēn</t>
  </si>
  <si>
    <t>Ģeodēzijas izmaksas</t>
  </si>
  <si>
    <t>Ēkas blīvuma pārbaude</t>
  </si>
  <si>
    <t>Ēkas akustikas pārbaude</t>
  </si>
  <si>
    <t>Pagaidu elektrību un ūdeni nodrošina pasūtītājs</t>
  </si>
  <si>
    <t>Teritorija</t>
  </si>
  <si>
    <t>Aizbērt būvbedri ar pievestu vidēju rupju, vidēji blīvu smilti un noblietēt. Grunts atbēršanu veidot pa kārtām (max 200mm)</t>
  </si>
  <si>
    <t>vieta</t>
  </si>
  <si>
    <t>Jumts</t>
  </si>
  <si>
    <t>Sadzīves konteiners strādniekiem (6x2,5m)</t>
  </si>
  <si>
    <t>Birojs, sapulču konteiners (6x2,5m)</t>
  </si>
  <si>
    <t>Riteņu tīrīšanas punkta ierīkošana</t>
  </si>
  <si>
    <t>kpl</t>
  </si>
  <si>
    <t>Hidroizolācija</t>
  </si>
  <si>
    <t>ZEMES DARBI</t>
  </si>
  <si>
    <t>ŪDENS UN KANALIZĀCIJAS IEKŠĒJIE TĪKLI</t>
  </si>
  <si>
    <t>Piezīme: Visus vinila segumus paredzēt uzlocīt 10cm augstumā uz sienas</t>
  </si>
  <si>
    <t>ĀRSIENAS</t>
  </si>
  <si>
    <t>Ārējie elektrotīkli</t>
  </si>
  <si>
    <t>Būvdarbu nosaukums</t>
  </si>
  <si>
    <t>gb</t>
  </si>
  <si>
    <t>Tips, marka</t>
  </si>
  <si>
    <t>Kopsavilkuma aprēķins Nr. 3</t>
  </si>
  <si>
    <t>objekta apsardzes izmaksas</t>
  </si>
  <si>
    <t>Cenu piedāvājumā nav iekļauts:</t>
  </si>
  <si>
    <t xml:space="preserve">Sastādīja: </t>
  </si>
  <si>
    <t>Kopā ar finanšu rezervi:</t>
  </si>
  <si>
    <t>finanšu rezerve neparedzētiem darbiem 5%:</t>
  </si>
  <si>
    <t>Iekšējie inženiertīkli</t>
  </si>
  <si>
    <t>Vispārceltniecības darbi</t>
  </si>
  <si>
    <t>Objekta izmaksas (Euro)</t>
  </si>
  <si>
    <t>Objekta nosaukums</t>
  </si>
  <si>
    <t>2025. gada ____________________</t>
  </si>
  <si>
    <t>Z.V.</t>
  </si>
  <si>
    <t>(pasūtītāja paraksts un tā atšifrējums)</t>
  </si>
  <si>
    <t>__________________________________</t>
  </si>
  <si>
    <t>APSTIPRINU</t>
  </si>
  <si>
    <t>Apkure</t>
  </si>
  <si>
    <t>Kopsavilkuma aprēķins Nr. 2</t>
  </si>
  <si>
    <t>Labiekārtošanas darbi</t>
  </si>
  <si>
    <t>Pamati un pamatnes</t>
  </si>
  <si>
    <t>Ārējie inženiertīkli, labiekārtošanas darbi</t>
  </si>
  <si>
    <t>Būvlaukuma sagatavošanas darbi</t>
  </si>
  <si>
    <t>līg.c.</t>
  </si>
  <si>
    <t>Pagaidu nožogojuma ierīkošana ar aizsargplēvi</t>
  </si>
  <si>
    <t>Pagaidu vārtu montāža</t>
  </si>
  <si>
    <t>Būvtāfeles uzstādīšana</t>
  </si>
  <si>
    <t>Informācijas zīmju uzstādīšana</t>
  </si>
  <si>
    <t>obj</t>
  </si>
  <si>
    <t>Noliktavas konteineru uzstādīšana</t>
  </si>
  <si>
    <t>BIO tualešu uzstādīšana</t>
  </si>
  <si>
    <t>Ugunsdošības stends ar smilšu kasti</t>
  </si>
  <si>
    <t>Norobežojošā lentas</t>
  </si>
  <si>
    <t>kpl.</t>
  </si>
  <si>
    <t>Pagaidu elektropieslēguma ierīkošana ar skaitītāju</t>
  </si>
  <si>
    <t>Būvlaukuma apgaismojums (prožektori/gaismekļi</t>
  </si>
  <si>
    <t>Pagaidu ūdens ņemšanas vietas ierīkošana ar skaitītāju</t>
  </si>
  <si>
    <t>Būvlaukuma uzturēšanas izmaksas</t>
  </si>
  <si>
    <t xml:space="preserve">Pagaidu nožogojuma noma </t>
  </si>
  <si>
    <t>Pagaidu vārtu noma</t>
  </si>
  <si>
    <t>Noliktavas konteineru noma</t>
  </si>
  <si>
    <t>BIO tualešu noma, apkalpošana</t>
  </si>
  <si>
    <t>Turnikets, piekļuves kontroles sistēma edlus</t>
  </si>
  <si>
    <t xml:space="preserve">Elektroenērģijas izmaksas  būvniecības periodā </t>
  </si>
  <si>
    <t>Ūdens izmaksas būvniecības periodā</t>
  </si>
  <si>
    <t>Blakus esošo ēku monitorings</t>
  </si>
  <si>
    <t>Atkritumu apsaimniekošanas izmaksas</t>
  </si>
  <si>
    <t>Būvgružu konteineri-1gab</t>
  </si>
  <si>
    <t>Objekta tīrīšana pēc darbu pabeigšanas</t>
  </si>
  <si>
    <t>Videonovērošanas izmaksas</t>
  </si>
  <si>
    <t>Lokālā tāme Nr.2-1</t>
  </si>
  <si>
    <t>Iekšējā elektroapgāde</t>
  </si>
  <si>
    <t>Sadalnes</t>
  </si>
  <si>
    <t>Darbi</t>
  </si>
  <si>
    <t>Lokālā tāme Nr.2-2</t>
  </si>
  <si>
    <t>2-1</t>
  </si>
  <si>
    <t>2-2</t>
  </si>
  <si>
    <t>2-3</t>
  </si>
  <si>
    <t>2-4</t>
  </si>
  <si>
    <t>Lokālā tāme Nr.2-4</t>
  </si>
  <si>
    <t>2-5</t>
  </si>
  <si>
    <t>Apsardzes signalizācija</t>
  </si>
  <si>
    <t>Tāme sastādīta 2025. gada tirgus cenās, pamatojoties uz ESS daļas rasējumiem</t>
  </si>
  <si>
    <t>UATS sistēma</t>
  </si>
  <si>
    <t>3-1</t>
  </si>
  <si>
    <t>Lokālā tāme Nr.3-1</t>
  </si>
  <si>
    <t>Lokālā tāme Nr.2-5</t>
  </si>
  <si>
    <t>3-2</t>
  </si>
  <si>
    <t>Lokālā tāme Nr.3-2</t>
  </si>
  <si>
    <t>Sastatņu montāža, noma, demontāža</t>
  </si>
  <si>
    <t>Būvlaukuma videokameru uzstādīšana</t>
  </si>
  <si>
    <t>Sadzīves konteineru noma</t>
  </si>
  <si>
    <t>Biroja konteinera noma</t>
  </si>
  <si>
    <t>1-1</t>
  </si>
  <si>
    <t>1-2</t>
  </si>
  <si>
    <t>1-3</t>
  </si>
  <si>
    <t>1-4</t>
  </si>
  <si>
    <t>1-5</t>
  </si>
  <si>
    <t>1-6</t>
  </si>
  <si>
    <t>1-7</t>
  </si>
  <si>
    <t>1-8</t>
  </si>
  <si>
    <t>1-9</t>
  </si>
  <si>
    <t>Būvlaukuma izmaksas</t>
  </si>
  <si>
    <t>MEZGLI</t>
  </si>
  <si>
    <t>Griesti</t>
  </si>
  <si>
    <t>Grīdas</t>
  </si>
  <si>
    <t>Pamati, pamatnes</t>
  </si>
  <si>
    <t>Buvkonstrukcijas</t>
  </si>
  <si>
    <t>Lokālā tāme Nr.1-11</t>
  </si>
  <si>
    <t>Lokālā tāme Nr.1-4</t>
  </si>
  <si>
    <t>Lokālā tāme Nr.1-1</t>
  </si>
  <si>
    <t>Lokālā tāme Nr. 1-2</t>
  </si>
  <si>
    <t>Lokālā tāme Nr.1-3</t>
  </si>
  <si>
    <t>Lokālā tāme Nr.1-9</t>
  </si>
  <si>
    <t>Iekšējā apdare</t>
  </si>
  <si>
    <t>1-10</t>
  </si>
  <si>
    <t>1-11</t>
  </si>
  <si>
    <t>Lokālā tāme Nr. 1-5</t>
  </si>
  <si>
    <t>Lokālā tāme Nr. 1-10</t>
  </si>
  <si>
    <t>Lokālā tāme Nr. 1-6</t>
  </si>
  <si>
    <t>Lokālā tāme Nr. 1-7</t>
  </si>
  <si>
    <t>Sienas, starpsienas</t>
  </si>
  <si>
    <t>Fasādes</t>
  </si>
  <si>
    <t>Lokālā tāme Nr. 1-8</t>
  </si>
  <si>
    <t>Fasādes darbi</t>
  </si>
  <si>
    <t>Citi darbi</t>
  </si>
  <si>
    <t>`</t>
  </si>
  <si>
    <t>100 m</t>
  </si>
  <si>
    <t>Tiklu skalošana un CCTV inspekcija</t>
  </si>
  <si>
    <t>PP trejgabals 88º DN200</t>
  </si>
  <si>
    <t>PP trejgabals 88ᵉ DN160</t>
  </si>
  <si>
    <t>o!i. fr.16-32 (h=500mm, b=500mm)</t>
  </si>
  <si>
    <t>PP trejgabals 45º DN160/110</t>
  </si>
  <si>
    <r>
      <t>darba samaksas 
likme *
(</t>
    </r>
    <r>
      <rPr>
        <i/>
        <sz val="9"/>
        <rFont val="Arial"/>
        <family val="2"/>
      </rPr>
      <t>euro</t>
    </r>
    <r>
      <rPr>
        <sz val="9"/>
        <rFont val="Arial"/>
        <family val="2"/>
      </rPr>
      <t>/h)</t>
    </r>
  </si>
  <si>
    <r>
      <t>darba alga
 (</t>
    </r>
    <r>
      <rPr>
        <i/>
        <sz val="9"/>
        <rFont val="Arial"/>
        <family val="2"/>
      </rPr>
      <t>euro</t>
    </r>
    <r>
      <rPr>
        <sz val="9"/>
        <rFont val="Arial"/>
        <family val="2"/>
      </rPr>
      <t>)</t>
    </r>
  </si>
  <si>
    <r>
      <t>summa    (</t>
    </r>
    <r>
      <rPr>
        <i/>
        <sz val="9"/>
        <rFont val="Arial"/>
        <family val="2"/>
      </rPr>
      <t>euro</t>
    </r>
    <r>
      <rPr>
        <sz val="9"/>
        <rFont val="Arial"/>
        <family val="2"/>
      </rPr>
      <t>)</t>
    </r>
  </si>
  <si>
    <t>Ārējā ūdensapgāde un kanalizācija</t>
  </si>
  <si>
    <t>Lokālā tāme Nr.3-3</t>
  </si>
  <si>
    <t>Tāme sastādīta 2025. gada tirgus cenās, pamatojoties uz UKT daļas rasējumiem</t>
  </si>
  <si>
    <t>Segumu demontāža</t>
  </si>
  <si>
    <t>Augsnes virskārta</t>
  </si>
  <si>
    <t>Elektrometināmā pāreja DN110/63</t>
  </si>
  <si>
    <t>Elektrometināmais trejgabals DN63</t>
  </si>
  <si>
    <t>Cauru!u stiprinājums</t>
  </si>
  <si>
    <t>Elektrometināmā pāreja DN63/40</t>
  </si>
  <si>
    <t>K1-2 mezgla izbüve, tai skaitā</t>
  </si>
  <si>
    <t>Augsnes virskārtas atjaunošana</t>
  </si>
  <si>
    <t>Izpilddokumentācijas sagatavošana</t>
  </si>
  <si>
    <t>Objekta nodošana ekspluatācijā</t>
  </si>
  <si>
    <t>ūdensvads U1</t>
  </si>
  <si>
    <t>U1-1 mezgla izbūve, tai skaitā</t>
  </si>
  <si>
    <t>U1-2, -3 mezgla izbūve, tai skaitā</t>
  </si>
  <si>
    <t>ūdensvads U2</t>
  </si>
  <si>
    <t>Maģistrālās ūdensvada caurules izbūve, tai skaitā</t>
  </si>
  <si>
    <t>U2-1, -2 mezgla izbūve, tai skaitā</t>
  </si>
  <si>
    <t>Maģistrālās kanalizācijas caurules izbūve, tai skaitā</t>
  </si>
  <si>
    <t>K1-3 mezgla izbūve, tai skaitā</t>
  </si>
  <si>
    <t>Mezgla K2-1-2G, -1-3G, -1-4G, -2-4G, -2-5G, -2-6G izbūve, tai skaita</t>
  </si>
  <si>
    <t>Izraktās grunts transportēšana uz atbērtni un utilizācija</t>
  </si>
  <si>
    <t>Smilts pabērumam (15 cm) un apbērumam (30 cm), frakcija 0/2, filtrācija 3
m/dnn</t>
  </si>
  <si>
    <t>Marțējuma lente virs caurulēm</t>
  </si>
  <si>
    <t>Hermētisks  šțêrsojums De110 caurulêm, tai skaitā aizsargčaula</t>
  </si>
  <si>
    <t>Hermētisks šțērsojums De63 caurulēm, tai skaitā aizsargčaula</t>
  </si>
  <si>
    <t>Hermētisks šțērsojums De40 caurulēm, tai skaitā aizsargčaula</t>
  </si>
  <si>
    <t>Smilts pabērumam (15 cm) un apbērumam (30 cm), frakcija 0/2, filtracija 3
m/dnn</t>
  </si>
  <si>
    <t>Naftas produktu uztvērējs Ecol-Unicon ESK 15</t>
  </si>
  <si>
    <t>PP perforēts 360º (TP) De200</t>
  </si>
  <si>
    <t>PP noslēgtapa DN200</t>
  </si>
  <si>
    <t>Akmenu škembu bērums, fr.40-80</t>
  </si>
  <si>
    <t>Tekne celu nogāzēm 38x50x50 /h 150</t>
  </si>
  <si>
    <t>Aco Multiline V200 gružu țērājs ar grozu, ar țeta resti (D400), L=0.5m</t>
  </si>
  <si>
    <t>Objekta adrese: “Cielavas B”, Mārupes pag., Mārupes nov., LV-2167</t>
  </si>
  <si>
    <t>PP pāreja DN200/160</t>
  </si>
  <si>
    <t>Mezgla K2-2-2, -2-3 izbūve, tai skaitā</t>
  </si>
  <si>
    <t>K2-1-1, 2-1 mezgla izbūve, tai skaitā</t>
  </si>
  <si>
    <t>Hermētisks  šțērsojums De160 caurulēm, tai skaitā aizsargčaula</t>
  </si>
  <si>
    <t>Hermētisks  šțērsojums De200 caurulēm, tai skaitā aizsargčaula</t>
  </si>
  <si>
    <t>PE ūdensvada caurule, PE100, SDR 17, De40, PN10</t>
  </si>
  <si>
    <t>Keta vāks (atbilstoši LVS NE 124, D400) izbūvei zālājā</t>
  </si>
  <si>
    <t>PE ūdensvada caurule, PE100, SDR 17, De63, PN10</t>
  </si>
  <si>
    <t>K1-1 mezgla izbūve, tai skaitā</t>
  </si>
  <si>
    <t>Mezgla K2-1-3, -2-4, -2-6 izbūve, tai skaitā</t>
  </si>
  <si>
    <t>PP aka 400/315, ar PP pamatni nosēdakai, komplektā ar țeta vāku (D400)
izbūvei bruģa seguma zonā, H lidz 1.5m, tai skaitā</t>
  </si>
  <si>
    <t>Mezgla K2-2' izbūve, tai skaitā</t>
  </si>
  <si>
    <t>Mezgla K2-1-2, -2-5 izbūve, tai skaitā</t>
  </si>
  <si>
    <t>Pilndibena Dz.b. DN1500 aka ar gropi h Iīdz 3.0m</t>
  </si>
  <si>
    <t>Tīklu hidrauliskā pārbaude un dezinfikācija</t>
  </si>
  <si>
    <t>Tīklu skalošana un CCTV inspekcija</t>
  </si>
  <si>
    <t>PP aka 400/315, ar skatakas pamatni OD/DN160 caurulēm, komplektā ar țeta vāku (atbilstoši LVS EE 124, D400) izbūvei zālāja seguma, H līdz 2.5m</t>
  </si>
  <si>
    <t>PP aka 400/315, ar skatakas pamatni OD/DN160 caurulēm, komplektā ar țeta vāku (atbilstoši LVS EE 124, D400) izbūvei bruģa seguma, H līdz 2.5m</t>
  </si>
  <si>
    <t>PP gūlija 400/315 ar nosedda!u 700mm, ar PP pamatni nosēdakai, komplektā ar țeta vāku ar režģi(D400) izbūvei bruģa seguma zonā, H līdz 2.0m, tai skaitā</t>
  </si>
  <si>
    <t>PP aka 400/315, ar PP pamatni nosēdakai, komplektā ar țeta vāku (D400)
izbūvei zālāja seguma zonā, H līdz 1.5m, tai skaitā</t>
  </si>
  <si>
    <t>Pilndibena Dz.b. DN1000 aka ar gropi h līdz 2.5m</t>
  </si>
  <si>
    <t>Tranšejas rakšana no esošā seguma līmena (h„d=1.8m) projektēto cauru!vadu
montāžai</t>
  </si>
  <si>
    <t>Tranšejas aizbēršana ar esošo grunti līdz seguma pamatnei. Grunti noblīvēt
līdz dabīgā blīvuma pakāpei.</t>
  </si>
  <si>
    <t>Elektrometināmā pāreja, PE DN63 x vītne DN32 (ā)</t>
  </si>
  <si>
    <t>Metāla lodveida ventilis, vītne (ā-i) DN35</t>
  </si>
  <si>
    <t>Metāla plombējams plūsmas filtrs, vītne (i-i) DN32</t>
  </si>
  <si>
    <t>Metāla pretvārsts, vītne (i-i) DN32</t>
  </si>
  <si>
    <t>Elektrometināmais līkums 90º DN63</t>
  </si>
  <si>
    <t>Elektrometināmais līkums 90º DN40</t>
  </si>
  <si>
    <t>Tranšejas rakšana no esošā seguma līmena (h, d' 1.8m) projektēto cauru!vadu
montāžai</t>
  </si>
  <si>
    <t>Tranšejas aizbēršana ar esošo grunti līdz seguma pamatnei. Grunti noblīvēt
lidz dabigā blīvuma pakāpei.</t>
  </si>
  <si>
    <t>Tranšejas rakšana no esošā seguma līmena (h„d=1.6m) projektēto cauru!vadu
montāžai</t>
  </si>
  <si>
    <t>Tranšejas aizbēršana ar esošo grunti lidz seguma pamatnei. Grunti noblīvêt
Iīdz dabīgā blīvuma pakāpei.</t>
  </si>
  <si>
    <t>PP aka 400/315, ar skatakas pamatni OD/DN200 caurulēm, komplektā ar țeta vāku (atbilstoši LVS EE 124, D400) izbüvei zālāja seguma, H Iīdz 2.5m</t>
  </si>
  <si>
    <t>PP līkums 45º DN160</t>
  </si>
  <si>
    <t>Lietus kanalīzācija K2</t>
  </si>
  <si>
    <t>Tranšejas rakšana no esošā seguma līmena (h„d=1.1m) projektēto cauru!vadu
montāžai</t>
  </si>
  <si>
    <t>PP daudzslānu pašteces lietus kanalizācijas caurule, kas atbilst EN 13476-3
prasībām De110, SN8</t>
  </si>
  <si>
    <t>PP daudzslānu pašteces lietus kanalizācijas caurule, kas atbilst EN 13476-3
prasībām De160, SN8</t>
  </si>
  <si>
    <t>PP daudzslānu pašteces lietus kanalizācijas caurule, kas atbilst EN 13476-3
prasībām De200, SN8</t>
  </si>
  <si>
    <t>Pievienojuma glaze ar blīvgredzenu DN110</t>
  </si>
  <si>
    <t>Pievienojuma glaze ar blīvgredzenu DN160</t>
  </si>
  <si>
    <t>Pievienojuma glaze ar blīvgredzenu DN200</t>
  </si>
  <si>
    <t>Aco Multiline V200 Līnijveida traps ar țeta resti (D400) izbüvei bruģa seguma
zonā (7000x200)</t>
  </si>
  <si>
    <t>PP līkums 45º DN110</t>
  </si>
  <si>
    <t>Tranšejas sienu nostiprināšana ar vairogiem izbūves zona tranšejas dzijumā virs 2m (nepieciešamības gadijumā)</t>
  </si>
  <si>
    <t>Grunts ūdens līmena pazemināšana  ar adatflitriem (nepieciešamības gadTjumā)</t>
  </si>
  <si>
    <t>Kanalizācija K1</t>
  </si>
  <si>
    <t>LED-tipa gaismeklis asimetrisks, CRI=72, 3903Lm, 3016K, 0.23kV, 28W, IP65</t>
  </si>
  <si>
    <t>LED-tipa gaismeklis asimetrisks, CRI=72, 7105Lm, 3016K, 0.23kV, 52W, IP65</t>
  </si>
  <si>
    <t>AXPK</t>
  </si>
  <si>
    <t>H2XH-0 RM</t>
  </si>
  <si>
    <t>NYY-J</t>
  </si>
  <si>
    <t>KCR</t>
  </si>
  <si>
    <t>EVOCAB SUPERHAR</t>
  </si>
  <si>
    <r>
      <rPr>
        <sz val="9"/>
        <rFont val="Arial"/>
        <family val="2"/>
      </rPr>
      <t>WOODPEC KER 52 W
24 LED</t>
    </r>
  </si>
  <si>
    <r>
      <rPr>
        <sz val="9"/>
        <rFont val="Arial"/>
        <family val="2"/>
      </rPr>
      <t>EVOCA
HARD</t>
    </r>
  </si>
  <si>
    <r>
      <rPr>
        <sz val="9"/>
        <rFont val="Arial"/>
        <family val="2"/>
      </rPr>
      <t>EVOCAB
HARD</t>
    </r>
  </si>
  <si>
    <r>
      <rPr>
        <sz val="9"/>
        <rFont val="Arial"/>
        <family val="2"/>
      </rPr>
      <t>EVOCAB
SUPERHAR</t>
    </r>
  </si>
  <si>
    <t>Tāme sastādīta 2025. gada tirgus cenās, pamatojoties uz ELT daļas rasējumiem</t>
  </si>
  <si>
    <t>Lokālā tāme Nr.3-4</t>
  </si>
  <si>
    <t>Bedres rakšana sakaru kanalizācijas akai</t>
  </si>
  <si>
    <t>Tranšeju rakšana līdz 2 caurulēm</t>
  </si>
  <si>
    <t>Smilšu seguma sagatavošana caurulēm</t>
  </si>
  <si>
    <t>Kanalizācijas caurules Ø50 guldīšana gatavā tranšejā</t>
  </si>
  <si>
    <t>Vara vada ielikšana tranšejā</t>
  </si>
  <si>
    <t>Signāllentas uzlikšana virs sakaru kabeļiem tranšejā</t>
  </si>
  <si>
    <t>Cauruļu galu ievilkšana akās un hermetizācija</t>
  </si>
  <si>
    <t>Akas ārējā un iekšējā hidroizolācija</t>
  </si>
  <si>
    <t>levada hermetizācija</t>
  </si>
  <si>
    <t>Tranšejas aizbēršana</t>
  </si>
  <si>
    <t>Liekās grunts aizvešana</t>
  </si>
  <si>
    <t>Sakaru kanalizācijas cauruļu caurejamības pārbaude</t>
  </si>
  <si>
    <t>k-ts</t>
  </si>
  <si>
    <t>Sakaru kabeļu kanalizācijas trases uzmērīšana un nospraušana</t>
  </si>
  <si>
    <t>Smalko šķembu segums (sagatavošana pirms aku uzstādīšanas)</t>
  </si>
  <si>
    <t>Organizatoriskie darbi (atļauju saņemšana, izpilddokumentācijas sagatavošana u.c.)</t>
  </si>
  <si>
    <t>Kabeļu kanalizācijas aka</t>
  </si>
  <si>
    <t>Dzelzsbetona riņķis kabeļu akām</t>
  </si>
  <si>
    <t>Atloks dzelzsbetona gredzena stiprināšanai</t>
  </si>
  <si>
    <t>Akas lūka, čuguna, "peld. tipa" ar ietvaru</t>
  </si>
  <si>
    <t>Polimēru signāllenta 80mm, dzeltena ar marķējumu</t>
  </si>
  <si>
    <t>Smalkas šķembas (0.6m3 zem katras akas)</t>
  </si>
  <si>
    <t>Smiltis sakaru kanalizācijas spilvenam</t>
  </si>
  <si>
    <t>40t</t>
  </si>
  <si>
    <t>Evopipes</t>
  </si>
  <si>
    <t>KP-PEH 800/650</t>
  </si>
  <si>
    <t>Evopipes product</t>
  </si>
  <si>
    <t>Sakaru kabeļu kanalizācijas HDPE caurule. Ārējais diam. Ø50mm, standard, oranžā krāsā</t>
  </si>
  <si>
    <t>Polipropilēna savienojuma uzmava aizsargcaurulēm Ø50mm</t>
  </si>
  <si>
    <t>Signālkabelis sakaru kanalizācijas trases identificēšanai</t>
  </si>
  <si>
    <t>Hermētiķis sakaru kanalizācijas aku un ievada hidroizolācijai</t>
  </si>
  <si>
    <t>Palīgmateriāli (skrūves, skavas, un citi montāžai nepieciešamie izstrādājumi)</t>
  </si>
  <si>
    <t>Neuzskaitītie palīgmateriāli (stiprinājumi, savienojumi u.c.)</t>
  </si>
  <si>
    <t>Ārējie vājstrāvu tīkli</t>
  </si>
  <si>
    <t>Materiāli</t>
  </si>
  <si>
    <t>Ūdensvads U1</t>
  </si>
  <si>
    <t>Daudzslāņu ūdensapgādes caurule OD16 ar pretkondensāta izolāciju PE (ʎ=0.035W/m x K) 6 mm</t>
  </si>
  <si>
    <t>Daudzslāņu ūdensapgādes caurule OD20 ar pretkondensāta izolāciju PE (ʎ=0.035W/m x K) 6 mm</t>
  </si>
  <si>
    <t>Daudzslāņu ūdensapgādes caurule OD25 ar pretkondensāta izolāciju PE (ʎ=0.035W/m x K) 6 mm</t>
  </si>
  <si>
    <t>Daudzslāņu ūdensapgādes caurule OD32 ar pretkondensāta izolāciju PE (ʎ=0.035W/m x K) 6 mm</t>
  </si>
  <si>
    <t>Daudzslāņu ūdensapgādes caurule OD40 ar pretkondensāta izolāciju PE (ʎ=0.035W/m x K) 6 mm</t>
  </si>
  <si>
    <t>PE SDR17/PN10 OD40 ūdensapgādes caurule</t>
  </si>
  <si>
    <t>PE Elektrometināma pāreja 40x1 1/4″ ar Ā.V.</t>
  </si>
  <si>
    <t>1</t>
  </si>
  <si>
    <t>PE Elektrometināms līkums 40x40 90°</t>
  </si>
  <si>
    <t>Presējams līkums 16x16 90°</t>
  </si>
  <si>
    <t>3</t>
  </si>
  <si>
    <t>Presējams līkums 32x32 45°</t>
  </si>
  <si>
    <t>2</t>
  </si>
  <si>
    <t>Presējams līkums 32x32 90°</t>
  </si>
  <si>
    <t>Presējams līkums 40x40 90°</t>
  </si>
  <si>
    <t>Presējama pāreja ar vītni I.V. 32x1"</t>
  </si>
  <si>
    <t>Presējama pāreja ar vītni I.V. 40x1"</t>
  </si>
  <si>
    <t>Presējama pāreja ar vītni I.V. 40x1¼"</t>
  </si>
  <si>
    <t>Presējama pāreja ar vītni Ā.V. 25x¾"</t>
  </si>
  <si>
    <t>Presējama pāreja ar vītni Ā.V. 32x1"</t>
  </si>
  <si>
    <t>Presējams sienas līkums 16x½"</t>
  </si>
  <si>
    <t>Presējams sienas līkums 20x½"</t>
  </si>
  <si>
    <t>Presējams trejgabals 16x16x16</t>
  </si>
  <si>
    <t>Presējams trejgabals 16x20x16</t>
  </si>
  <si>
    <t>Presējams trejgabals 20x16x16</t>
  </si>
  <si>
    <t>5</t>
  </si>
  <si>
    <t>Presējams trejgabals 20x16x20</t>
  </si>
  <si>
    <t>4</t>
  </si>
  <si>
    <t>Presējams trejgabals 20x20x16</t>
  </si>
  <si>
    <t>Presējams trejgabals 25x16x20</t>
  </si>
  <si>
    <t>Presējams trejgabals 20x25x20</t>
  </si>
  <si>
    <t>Presējams trejgabals 25x20x20</t>
  </si>
  <si>
    <t>Presējams trejgabals 25x16x25</t>
  </si>
  <si>
    <t>Presējams trejgabals 25x25x20</t>
  </si>
  <si>
    <t>Presējams trejgabals 25x32x25</t>
  </si>
  <si>
    <t>Presējams trejgabals 32x25x25</t>
  </si>
  <si>
    <t>Presējams trejgabals 32x16x32</t>
  </si>
  <si>
    <t>Presējams trejgabals 32x20x32</t>
  </si>
  <si>
    <t>Presējams trejgabals 32x25x32</t>
  </si>
  <si>
    <t>Presējams trejgabals 32x32x32</t>
  </si>
  <si>
    <t>Presējams trejgabals 40x32x40</t>
  </si>
  <si>
    <t>Lodveida ventilis I.V.-Ā.V. 1"</t>
  </si>
  <si>
    <t>Lodveida ventilis I.V.-Ā.V. 1¼"</t>
  </si>
  <si>
    <t>Lodveida ventilis I.V.-Ā.V. ¾"</t>
  </si>
  <si>
    <t>Stūra pieslēgventīlis ½"-½"</t>
  </si>
  <si>
    <t>Stūra pieslēgventīlis ½"-½" ar krānu</t>
  </si>
  <si>
    <t>Pieslēgums UKT tīkliem</t>
  </si>
  <si>
    <t>Pieslēgums SM tīkliem</t>
  </si>
  <si>
    <t>Palīgmateriali</t>
  </si>
  <si>
    <t>Ugunsdzēsības ūdensvads U2</t>
  </si>
  <si>
    <t>Tērauda cinkota caurule DN50</t>
  </si>
  <si>
    <t>PE SDR17/PN10 OD63 ūdensapgādes caurule</t>
  </si>
  <si>
    <t>Tērauda atloks ar vītni DN50x2"</t>
  </si>
  <si>
    <t>Cinkots čuguna līkums I.V. 2"</t>
  </si>
  <si>
    <t>PE Elektrometināma dubultuzmava D63</t>
  </si>
  <si>
    <t>PE Elektrometināma pāreja 63x2″ ar I.V.</t>
  </si>
  <si>
    <t>PE Elektrometināms līkums 63x63 90°</t>
  </si>
  <si>
    <t>PE Elektrometināms trejgabals 63x63x63</t>
  </si>
  <si>
    <t>Tauriņvārsts DN50 ar atlokiem, ar elektropiedziņu</t>
  </si>
  <si>
    <t>Ugunsdzēsības krāna kastes komplekts "Supron 3" PN-NE 671-2C-2/52-30, pieslēgums no augšas,  komplektā ar plakanu ø52mm šļūteni L=20 un papildus šļūteni L=15m ar savienotājgalviņām, ar stobru (tips PWh-52)</t>
  </si>
  <si>
    <t>Tehniskais ūdensvads U3</t>
  </si>
  <si>
    <t>PE SDR17/PN10 OD20 ūdensapgādes caurule</t>
  </si>
  <si>
    <t>PE SDR17/PN10 OD32 ūdensapgādes caurule</t>
  </si>
  <si>
    <t>PE SDR17/PN10 OD50 ūdensapgādes caurule</t>
  </si>
  <si>
    <t>PE Elektrometināma dubultuzmava D20</t>
  </si>
  <si>
    <t>PE Elektrometināma dubultuzmava D32</t>
  </si>
  <si>
    <t>PE Elektrometināma dubultuzmava D40</t>
  </si>
  <si>
    <t>PE Elektrometināma dubultuzmava D50</t>
  </si>
  <si>
    <t>PE Elektrometināma pāreja 50x2″ ar I.V.</t>
  </si>
  <si>
    <t>PE Elektrometināma pāreja 32x1″ ar Ā.V.</t>
  </si>
  <si>
    <t>12</t>
  </si>
  <si>
    <t>PE Elektrometināma pāreja 63x2″ ar Ā.V.</t>
  </si>
  <si>
    <t>PE Elektrometināma pāreja 40x32</t>
  </si>
  <si>
    <t>PE Elektrometināma pāreja 50x32</t>
  </si>
  <si>
    <t>PE Elektrometināma pāreja 63x32</t>
  </si>
  <si>
    <t>PE Elektrometināma pāreja 63x50</t>
  </si>
  <si>
    <t>PE Elektrometināms līkums 20x20 90°</t>
  </si>
  <si>
    <t>PE Elektrometināms līkums 32x32 90°</t>
  </si>
  <si>
    <t>13</t>
  </si>
  <si>
    <t>PE Elektrometināms redukcijas trejgabals D32x20</t>
  </si>
  <si>
    <t>PE Elektrometināms redukcijas trejgabals D40x32</t>
  </si>
  <si>
    <t>PE Elektrometināms redukcijas trejgabals D50x32</t>
  </si>
  <si>
    <t>PE Elektrometināms redukcijas trejgabals D50x40</t>
  </si>
  <si>
    <t>PE Elektrometināms redukcijas trejgabals D63x20</t>
  </si>
  <si>
    <t>PE Elektrometināms redukcijas trejgabals D63x32</t>
  </si>
  <si>
    <t>PE Elektrometināms redukcijas trejgabals D63x40</t>
  </si>
  <si>
    <t>PE Elektrometināms redukcijas trejgabals D63x50</t>
  </si>
  <si>
    <t>PE Elektrometināms līkums 20x½" 90° ar saskrūvi I.V.</t>
  </si>
  <si>
    <t>Laistīšanas krāns neaizsalstošs Ā.V. ½"</t>
  </si>
  <si>
    <t>Lodveida ventilis I.V.-Ā.V. 2"</t>
  </si>
  <si>
    <t>Karstā ūdens ūdensvads S3/S4</t>
  </si>
  <si>
    <t>Daudzslāņu ūdensapgādes caurule OD16 ar siltumsizolāciju PE (ʎ=0.035W/m x K) 20 mm</t>
  </si>
  <si>
    <t>Daudzslāņu ūdensapgādes caurule OD20 ar siltumsizolāciju PE (ʎ=0.035W/m x K) 20 mm</t>
  </si>
  <si>
    <t>Daudzslāņu ūdensapgādes caurule OD25 ar siltumsizolāciju PE (ʎ=0.035W/m x K) 20 mm</t>
  </si>
  <si>
    <t>Daudzslāņu ūdensapgādes caurule OD32 ar siltumsizolāciju PE (ʎ=0.035W/m x K) 20 mm</t>
  </si>
  <si>
    <t>Presējams līkums 20x20 90°</t>
  </si>
  <si>
    <t>Presējams līkums 25x25 90°</t>
  </si>
  <si>
    <t>10</t>
  </si>
  <si>
    <t>Presējama pāreja ar vītni Ā.V. 20x½"</t>
  </si>
  <si>
    <t>Presējams trejgabals 20x20x20</t>
  </si>
  <si>
    <t>Lodveida ventilis I.V.-Ā.V. ½"</t>
  </si>
  <si>
    <t>22</t>
  </si>
  <si>
    <t>Termostatiskais cirkulācijas vārsts I.V. ½"</t>
  </si>
  <si>
    <t>Sadzīves notekūdeņi K1</t>
  </si>
  <si>
    <t>PP Iekšējās kanalizācijas caurule OD32 mm</t>
  </si>
  <si>
    <t>PP Iekšējās kanalizācijas caurule OD40 mm</t>
  </si>
  <si>
    <t>PP Iekšējās kanalizācijas caurule OD50 mm</t>
  </si>
  <si>
    <t>PP Iekšējās kanalizācijas caurule OD110 mm</t>
  </si>
  <si>
    <t>PP SN8 kanalizācijas caurule OD110 mm</t>
  </si>
  <si>
    <t>PP SN8 kanalizācijas caurule OD160 mm</t>
  </si>
  <si>
    <t>PP SN8 kanalizācijas caurule OD200 mm</t>
  </si>
  <si>
    <t>PP Iekšējās kanalizācijas sifona līkums DN50x40</t>
  </si>
  <si>
    <t>PP Iekšējās kanalizācijas dubultais sifona pieslēgums DN50x40x40</t>
  </si>
  <si>
    <t>PP Iekšējās kanalizācijas korķis DN50</t>
  </si>
  <si>
    <t>PP Iekšējās kanalizācijas līkums DN32 15°</t>
  </si>
  <si>
    <t>PP Iekšējās kanalizācijas līkums DN32 30°</t>
  </si>
  <si>
    <t>PP Iekšējās kanalizācijas līkums DN32 88°</t>
  </si>
  <si>
    <t>PP Iekšējās kanalizācijas līkums DN50 15°</t>
  </si>
  <si>
    <t>PP Iekšējās kanalizācijas līkums DN50 45°</t>
  </si>
  <si>
    <t>PP Iekšējās kanalizācijas līkums DN50 88°</t>
  </si>
  <si>
    <t>6</t>
  </si>
  <si>
    <t>PP Iekšējās kanalizācijas līkums DN110 45°</t>
  </si>
  <si>
    <t>PP Iekšējās kanalizācijas līkums DN110 88°</t>
  </si>
  <si>
    <t>PP Iekšējās kanalizācijas pāreja DN50x32</t>
  </si>
  <si>
    <t>PP Iekšējās kanalizācijas pāreja DN110x50</t>
  </si>
  <si>
    <t>14</t>
  </si>
  <si>
    <t>PP Iekšējās kanalizācijas pāreja DN110x75</t>
  </si>
  <si>
    <t>PP Iekšējās kanalizācijas trejgabals DN50x40 88°</t>
  </si>
  <si>
    <t>PP Iekšējās kanalizācijas trejgabals DN50x50 45°</t>
  </si>
  <si>
    <t>PP Iekšējās kanalizācijas trejgabals DN50x50 88°</t>
  </si>
  <si>
    <t>PP Iekšējās kanalizācijas trejgabals DN110x50 45°</t>
  </si>
  <si>
    <t>PP Iekšējās kanalizācijas trejgabals DN110x50 88°</t>
  </si>
  <si>
    <t>PP Iekšējās kanalizācijas trejgabals DN110x110 45°</t>
  </si>
  <si>
    <t>PP Iekšējās kanalizācijas trejgabals DN110x110 88°</t>
  </si>
  <si>
    <t>PP SN8 kanalizācijas līkums DN110 45°</t>
  </si>
  <si>
    <t>PP SN8 kanalizācijas līkums DN110 88°</t>
  </si>
  <si>
    <t>PP SN8 kanalizācijas līkums DN160 45°</t>
  </si>
  <si>
    <t>PP SN8 kanalizācijas pāreja DN160x110</t>
  </si>
  <si>
    <t>PP SN8 kanalizācijas trejgabals DN110x110 45°</t>
  </si>
  <si>
    <t>PP SN8 kanalizācijas trejgabals DN160x110 45°</t>
  </si>
  <si>
    <t>Izlietnes sifons ar D40 izvadu</t>
  </si>
  <si>
    <t>PP Kanalizācijas revīzija DN50</t>
  </si>
  <si>
    <t>PP Kanalizācijas revīzija DN110</t>
  </si>
  <si>
    <t>Revīzijas lūka DN100 grīdā d110 caurulei ar M125 klases vāku</t>
  </si>
  <si>
    <t>Vakuuma vārsts kanalizācijai DN50</t>
  </si>
  <si>
    <t>Vakuuma vārsts kanalizācijai DN110</t>
  </si>
  <si>
    <t>Vakuumvārsts DN50 iebūvējams ar piekļuves vāku</t>
  </si>
  <si>
    <t>Ventilācijas jumtiņš kanalizācijai DN110</t>
  </si>
  <si>
    <t>Virtuves izlietnes sifons ar mazgājamās mašīnas pieslēgu un D40 izvadu</t>
  </si>
  <si>
    <t>Lietus notekūdeņi K2</t>
  </si>
  <si>
    <t>PP Iekšējās kanalizācijas līkums DN110 30°</t>
  </si>
  <si>
    <t>PP SN8 kanalizācijas līkums DN160 15°</t>
  </si>
  <si>
    <t>Jumta piltuve, ar apsildi, lapu ķērāju un vertikālu D110 izvadu</t>
  </si>
  <si>
    <t>Jumta piltuve, ar apsildi, lapu ķērāju un horizontālo D110 izvadu</t>
  </si>
  <si>
    <t>Kondesātnovadīšana K3</t>
  </si>
  <si>
    <t>Kondensāta caurule OD32 mm</t>
  </si>
  <si>
    <t>Kondensāta caurules trejgabals DN32</t>
  </si>
  <si>
    <t>PP Iekšējās kanalizācijas līkums DN32 45°</t>
  </si>
  <si>
    <t>Iebūvējams kondensātsifons</t>
  </si>
  <si>
    <t>Pieslēgums pie AVK-V gaisa ventiekārtas (paštece)</t>
  </si>
  <si>
    <t>Pieslēgums pie AVK-K gaisa kondicioniera (spiedvads)</t>
  </si>
  <si>
    <t>Sanitārtehniskās iekārtas</t>
  </si>
  <si>
    <t>Dušas komplekts ar termostatu, dušas klausuli un grozāmo griestu dušu</t>
  </si>
  <si>
    <t>Iebūvējamais bidē ar rāmi, ūdens pieslēgumiem un stiprinājumiem</t>
  </si>
  <si>
    <t>Iebūvējamais klozetpods ar vāku, rāmi, skalošanas taustiņu un stiprinājumiem</t>
  </si>
  <si>
    <t>Keramiskā roku mazgātne ar sifonu un jaucējkrānu</t>
  </si>
  <si>
    <t>8</t>
  </si>
  <si>
    <t>Metāla izlietne ar sifonu un jaucejkrānu</t>
  </si>
  <si>
    <t>Punktveida traps ar sifonu, horizontāls izvads, OD75 caurulei</t>
  </si>
  <si>
    <t>Sifons dušas virsmai, ar noteces vāciņu, ar D50 pieslēgumu</t>
  </si>
  <si>
    <t>Virtuves izlietne ar sifonu un jaucejkrānu</t>
  </si>
  <si>
    <t>Ugunsdrošo konstrukciju šķērsojums (ugunsdrošības
materiāls ar ugunsizturību EI30: lente, putas, manžte,
krāsojums u.c.)</t>
  </si>
  <si>
    <t>Tāme sastādīta 2025. gada tirgus cenās, pamatojoties uz UK daļas rasējumiem</t>
  </si>
  <si>
    <t>Tāme sastādīta 2025. gada tirgus cenās, pamatojoties uz EL daļas rasējumiem</t>
  </si>
  <si>
    <t>Tips ,marka</t>
  </si>
  <si>
    <t>Sadalne metāla, ar slēdzamām durvīm, virsapmetuma, ievadi apakšā, izvadi augšā, IP55 (sk. shēmu lapās EL-12 – EL-26)</t>
  </si>
  <si>
    <t>15</t>
  </si>
  <si>
    <t>Solārais Invertors  Symo GEN24</t>
  </si>
  <si>
    <t>gb.</t>
  </si>
  <si>
    <t>BYPASS UPS</t>
  </si>
  <si>
    <t>GAISMEKĻI</t>
  </si>
  <si>
    <t>Fern 70 W (FR 070 840 P15, 9305 lm, 70 W)</t>
  </si>
  <si>
    <t>Vizulo</t>
  </si>
  <si>
    <t>32</t>
  </si>
  <si>
    <t>Fern 30 W (FR 030 840 P12, 4285 lm, 36 W)</t>
  </si>
  <si>
    <t>24</t>
  </si>
  <si>
    <t>NTBR 13 840 50 C165 CW N0 (NEST BASIC 19 W 1 COB, 1401 lm, 13 W)</t>
  </si>
  <si>
    <t>LFS 36 840 R0606 WO (Leaf Slim 36W LED 4000K OPAL, 4285 lm, 30 W)</t>
  </si>
  <si>
    <t>53</t>
  </si>
  <si>
    <t>NTCR 13 840 60 C180 CW N0 IP54 (NEST BASIC 19 W 1 COB, 1585 lm, 13 W)</t>
  </si>
  <si>
    <t>SKYLIGHT LED 4.0 II 70x120 4000K 5000 lm 39W + kustibas sensors</t>
  </si>
  <si>
    <t>LED gaismeklis IP54, 1500lm, 15W</t>
  </si>
  <si>
    <t>Bega 22398A, max 40 W,  1610 lm, 4000 K, IP 65. 2 x BEGA LED lampas 13584, LED Retrofit 7 W</t>
  </si>
  <si>
    <t>LED lente virs loga, kpl ar LED barošanas bloku 24V</t>
  </si>
  <si>
    <t>tipu precizēt</t>
  </si>
  <si>
    <t>m.</t>
  </si>
  <si>
    <t>27</t>
  </si>
  <si>
    <t>Evakuācijas ceļu norādes gaismeklis virsapmetuma, TM TECHNOLOGIE, ONTEC AP ST, cb1: ta -25°C ÷ +55°C, IP65, akum.bloks-60.min, komplektā ar norādi "Izeja"</t>
  </si>
  <si>
    <t>TM TECHNOLOGIE</t>
  </si>
  <si>
    <t>Pretpanikas gaismeklis virsapmetuma, TM TECHNOLOGIE, ONTEC S M1, 5W, IP65, akum.bloks-60.min</t>
  </si>
  <si>
    <t>39</t>
  </si>
  <si>
    <t>Pretpanikas gaismeklis zemapmetuma, TM TECHNOLOGIE, iTECH F1 ST, 2W, IP65, akum.bloks-60.min</t>
  </si>
  <si>
    <t>35</t>
  </si>
  <si>
    <t>SLĒDŽI</t>
  </si>
  <si>
    <t>Slēdzis, 230V, In=10A, IP20, zemapmetuma, 230V, In=10A, IP20</t>
  </si>
  <si>
    <t>Dubultslēdzis, 230V, In=10A, IP20, zemapmetuma</t>
  </si>
  <si>
    <t>Slēdzis, 230V, In=10A, IP44, zemapmetuma</t>
  </si>
  <si>
    <t>Pārslēdzis, 230V, In=10A, IP44, zemapmetuma</t>
  </si>
  <si>
    <t>Dubultslēdzis, 230V, In=10A, IP44, zemapmetuma</t>
  </si>
  <si>
    <t>Slēdzis, 230V, In=10A, IP44, korpusā IP65, virsapmetuma</t>
  </si>
  <si>
    <t>Slēdzis, 230V, In=10A, IP44, virsapmetuma</t>
  </si>
  <si>
    <t>Pārslēdzis, 230V, In=10A, IP44, virsapmetuma</t>
  </si>
  <si>
    <t>20</t>
  </si>
  <si>
    <t>Dubultpārslēdzis, 230V, In=10A, IP44, virsapmetuma</t>
  </si>
  <si>
    <t>Krēslas sensors</t>
  </si>
  <si>
    <t>IC2000P+</t>
  </si>
  <si>
    <t>Elektriskā kontaktrozete ar zemējuma nazi, zemapmetuma instalācijai; 230V; In=16A, IP20</t>
  </si>
  <si>
    <t>Elektriskā kontaktrozete ar zemējuma nazi, hermētiska, zemapmetuma instalācijai; 230V; In=16A, IP44</t>
  </si>
  <si>
    <t>58</t>
  </si>
  <si>
    <t>Elektriskā kontaktrozete ar zemējuma nazi, hermētiska, virsmapmetuma instalācijai; 230V; In=16A, IP44</t>
  </si>
  <si>
    <t>Rāmītis 1-vietīgs</t>
  </si>
  <si>
    <t>Rāmītis 2-vietīgs</t>
  </si>
  <si>
    <t>Rāmītis 3-vietīgs</t>
  </si>
  <si>
    <t>Rāmītis 5-vietīgs</t>
  </si>
  <si>
    <t>Grīdas rozešu kārba</t>
  </si>
  <si>
    <t>K-ts.</t>
  </si>
  <si>
    <t>El.iekārtu pieslēgums</t>
  </si>
  <si>
    <t>80</t>
  </si>
  <si>
    <t>Temperatūras/mitruma sensors</t>
  </si>
  <si>
    <t>KONTAKTLIGZDAS</t>
  </si>
  <si>
    <t>PVC caurule d=20mm kpl ar stiprinājumiem</t>
  </si>
  <si>
    <t>810</t>
  </si>
  <si>
    <t>PVC caurule d=25mm kpl ar stiprinājumiem</t>
  </si>
  <si>
    <t>140</t>
  </si>
  <si>
    <t>PVC caurule d=20mm,UV izturīga kpl ar stiprinājumiem</t>
  </si>
  <si>
    <t>480</t>
  </si>
  <si>
    <t>Kabelis ar vara dzīslām 3x1.5mm2, halogēnbrīvs</t>
  </si>
  <si>
    <t>XPJ-HF</t>
  </si>
  <si>
    <t>630</t>
  </si>
  <si>
    <t>Kabelis ar vara dzīslām 3x2.5mm2, halogēnbrīvs</t>
  </si>
  <si>
    <t>850</t>
  </si>
  <si>
    <t>Kabelis ar vara dzīslām 4x1.5mm2, halogēnbrīvs</t>
  </si>
  <si>
    <t>360</t>
  </si>
  <si>
    <t>Kabelis ar vara dzīslām 5x2.5mm2, halogēnbrīvs</t>
  </si>
  <si>
    <t>200</t>
  </si>
  <si>
    <t>Kabelis ar vara dzīslām 5x2.5mm2, ar UV aizsardzību</t>
  </si>
  <si>
    <t>180</t>
  </si>
  <si>
    <t>Kabelis ar vara dzīslām 5X4mm2, halogēnbrīvs</t>
  </si>
  <si>
    <t>Kabelis ar vara dzīslām 5X6mm2, halogēnbrīvs</t>
  </si>
  <si>
    <t>120</t>
  </si>
  <si>
    <t>Kabelis ar vara dzīslām 5X10mm2, halogēnbrīvs</t>
  </si>
  <si>
    <t>50</t>
  </si>
  <si>
    <t>N2XH</t>
  </si>
  <si>
    <t>500</t>
  </si>
  <si>
    <t>Kabelis ar vara dzīslām 5X120mm2, halogēnbrīvs</t>
  </si>
  <si>
    <t>Kabelis ar vara dzīslām 3x1.5mm2 ugunsizturīgs Cu-E30/FE180-3x1.5</t>
  </si>
  <si>
    <t>(N)HXH-J FE180/E30</t>
  </si>
  <si>
    <t>Kabelis ar vara dzīslām, 4x0.75, ar UV aizsardzību</t>
  </si>
  <si>
    <t>OMY</t>
  </si>
  <si>
    <t>70</t>
  </si>
  <si>
    <t>DEVIiceguard 18, L=2m</t>
  </si>
  <si>
    <t>DEVIsnow 300T (300 W/m², 31.00 m²)</t>
  </si>
  <si>
    <t>190</t>
  </si>
  <si>
    <t>Elektriskās apsildes kabelis DEVIreg™ 330+ DEVIpipeguard™ (B)</t>
  </si>
  <si>
    <t>Līdzstrāvas vads SOLAR PV H1Z2Z2-K 1x6 (Precizēt)</t>
  </si>
  <si>
    <t>KABEĻI UN CAURULES</t>
  </si>
  <si>
    <t xml:space="preserve"> ZIBENS AIZSARDZĪBA UN ZEMĒJUMS</t>
  </si>
  <si>
    <t>Zibensuztvērējs komplektā ar mastu un stiprinājumiem D=16mm, L=4.0m pie jumta</t>
  </si>
  <si>
    <t>101 VL1500</t>
  </si>
  <si>
    <t>k-ts.</t>
  </si>
  <si>
    <t>Savienojuma spaile stieplei</t>
  </si>
  <si>
    <t>"OBO" 252</t>
  </si>
  <si>
    <t>Zibensuztvērējs alumīnija apaļvads d=8mm</t>
  </si>
  <si>
    <t>"OBO" RD 8-ALU</t>
  </si>
  <si>
    <t>380</t>
  </si>
  <si>
    <t>Vertikālais zibensnovadītājs, alumīnija stieple PVC apvalkā d=8mm</t>
  </si>
  <si>
    <t>40</t>
  </si>
  <si>
    <t>Krustojuma savienojums "apaļvads – apaļvads"</t>
  </si>
  <si>
    <t>"OBO" 249 8-10 ALU</t>
  </si>
  <si>
    <t>55</t>
  </si>
  <si>
    <t>Mērījumu klemmes</t>
  </si>
  <si>
    <t>Kārba mērījumu klemju uzstādīšanai</t>
  </si>
  <si>
    <t>Kabeļu trepe, cinkots lokšņu tērauds, 60x400mm kpl ar stiprinājumiem un pagriezieniem</t>
  </si>
  <si>
    <t>"Obo bettermann"</t>
  </si>
  <si>
    <t>Ugunsdrošā blīvējuma puta, ugunsizturīga klase EI60</t>
  </si>
  <si>
    <t>Hilti</t>
  </si>
  <si>
    <t>Iekartu un kabeļu marķešana</t>
  </si>
  <si>
    <t>Izolācijas pretestības mērijumi</t>
  </si>
  <si>
    <t>CITI MATERIĀLI</t>
  </si>
  <si>
    <t>Kustības detektors virsapmetuma instalācijai ar uztvērēšanas leņķi 360°, radiuss 4m, stiprināms pie griestiem, IP44</t>
  </si>
  <si>
    <r>
      <t>Līdzstrāvas vads SOLAR PV H1Z2Z2-K 1x6 (</t>
    </r>
    <r>
      <rPr>
        <sz val="9"/>
        <color theme="1"/>
        <rFont val="Arial"/>
        <family val="2"/>
      </rPr>
      <t>Precizēt)</t>
    </r>
  </si>
  <si>
    <t>Iekšējie vājstrāvu tīkli</t>
  </si>
  <si>
    <t>Telekomunikāciju sistēmas (TK)</t>
  </si>
  <si>
    <t>19'' komutācijas skapis, 27U, 600x600 mm</t>
  </si>
  <si>
    <t>TE6627.900</t>
  </si>
  <si>
    <t xml:space="preserve">Kabeļu plaukts, 300mm, komplektā ar savienojumiem </t>
  </si>
  <si>
    <t>OBO Bettermann</t>
  </si>
  <si>
    <t>Ventilatoru panelis ar termostatu montējams 19" skapī</t>
  </si>
  <si>
    <t>SA.0018.041</t>
  </si>
  <si>
    <t>El. barošanas panelis 8 ligzdas, ar aizsardzību,  montējams 19" skapī</t>
  </si>
  <si>
    <t>JG001</t>
  </si>
  <si>
    <t>Kabeļu organizators, 19", 1U</t>
  </si>
  <si>
    <t>FD-30</t>
  </si>
  <si>
    <t>Skapja zemēšanas komplekts</t>
  </si>
  <si>
    <t>Komutācijas panelis 24xRJ45 Cat.6</t>
  </si>
  <si>
    <t>Cat.6 24x RJ45</t>
  </si>
  <si>
    <t>Komutācijas kabelis UTP RJ45-RJ45</t>
  </si>
  <si>
    <t>Cat.6, 2m</t>
  </si>
  <si>
    <t>Komutators, 8 portu 10/100/1000</t>
  </si>
  <si>
    <t>RB3011UiAS-RM</t>
  </si>
  <si>
    <t>Komutators, 24 portu 10/100/1000</t>
  </si>
  <si>
    <t>CSS326-24G-2S+RM</t>
  </si>
  <si>
    <t>Komutators, 24 portu 10/100/1000, 24 PoE porti</t>
  </si>
  <si>
    <t>CRS328-24P-4S+RM</t>
  </si>
  <si>
    <t>Wi-Fi piekļuves punkts, 1 Gbit, 2.4/5GHz, PoE</t>
  </si>
  <si>
    <t>Aruba AP-503</t>
  </si>
  <si>
    <t>Datu rozete ar 2xRJ-45 Cat.6 pieslēguma ligzdām, komplektā ar rāmīti, montējama sienā</t>
  </si>
  <si>
    <t>Datu rozete ar 2xRJ-45 Cat.6 pieslēguma ligzdām, komplektā ar rāmīti, montējama grīdas kārbā</t>
  </si>
  <si>
    <t xml:space="preserve">ESS izvads iekārtām </t>
  </si>
  <si>
    <t>RJ45 spraudnis UTP Cat.6 izvadiem</t>
  </si>
  <si>
    <t>Gofrēta caurule Ø20mm, LSZH</t>
  </si>
  <si>
    <t>Evopipes EVOEL</t>
  </si>
  <si>
    <t>Cauruļu stiprinājumi un piederumi</t>
  </si>
  <si>
    <t>Ugunsdrošs aizpildījums šķērsojot sienas</t>
  </si>
  <si>
    <t>Kabelis UTP Cat.6, LSZH</t>
  </si>
  <si>
    <t>UTP Cat.6</t>
  </si>
  <si>
    <t>Kabeļu un rozešu marķēšana</t>
  </si>
  <si>
    <t>Darbu izpildes dokumentācija</t>
  </si>
  <si>
    <t>Tehniskais atbalsts (sistēmas konfigurēšana un programmēšana)</t>
  </si>
  <si>
    <t>Neuzskaitītie palīgmateriāli (kārbas, stiprinājumi, savienojumi u.c.)</t>
  </si>
  <si>
    <t>Apsardzes signalizācijas sistēma (AS)</t>
  </si>
  <si>
    <t>Apsardzes signalizācijas sistēmas kontroles panelis komplektā ar montāžas kasti</t>
  </si>
  <si>
    <t>Paradox EVO192</t>
  </si>
  <si>
    <t>Zonu paplašinātājs, kontroles panelī</t>
  </si>
  <si>
    <t>ZX8</t>
  </si>
  <si>
    <t>Zonu paplašinātājs, montējams uz DIN sliedes</t>
  </si>
  <si>
    <t>ZX16D</t>
  </si>
  <si>
    <t>DIN sliede, 19", 1U</t>
  </si>
  <si>
    <t>Tastatūra ar skāriejūtīgu displleju</t>
  </si>
  <si>
    <t>TM70</t>
  </si>
  <si>
    <t>Kronšteins TM70 tastatūras montāžai, zemapmetuma</t>
  </si>
  <si>
    <t>TM70WB</t>
  </si>
  <si>
    <t>Barošanas bloks (transformators-16VAC 40VA)</t>
  </si>
  <si>
    <t>PS25</t>
  </si>
  <si>
    <t>Akumulatoru baterija (7,0Ah; 12V)</t>
  </si>
  <si>
    <t xml:space="preserve">Ethernet modulis </t>
  </si>
  <si>
    <t>IP150</t>
  </si>
  <si>
    <t>Programnodrošinājums</t>
  </si>
  <si>
    <t>NEWare</t>
  </si>
  <si>
    <t>Sirēna pjezoelektriska, ārējā, 115DB</t>
  </si>
  <si>
    <t>MR-300 RED</t>
  </si>
  <si>
    <t>Infrasarkanā starojuma kustību detektors</t>
  </si>
  <si>
    <t>PATROL 903</t>
  </si>
  <si>
    <t>Infrasarkanā starojuma kustību un stikla plīšanas detektors</t>
  </si>
  <si>
    <t>PATROL 803PET</t>
  </si>
  <si>
    <t>Kronšteins detektoram (sienas vai griestu)</t>
  </si>
  <si>
    <t>UBL-1115</t>
  </si>
  <si>
    <t>Magnētiskais kontaktu slēdzis</t>
  </si>
  <si>
    <t>DC107</t>
  </si>
  <si>
    <t>Starprelejs (=12V, kont. U=24V) komplektā ar montāžas kārbu</t>
  </si>
  <si>
    <t>DSC RM</t>
  </si>
  <si>
    <t>Signalizācijas kabelis CQR 6x0.22 (ekranēts)</t>
  </si>
  <si>
    <t>CQR 6x0.22</t>
  </si>
  <si>
    <t>Signalizācijas kabelis CQR 4x0.22 (tastatūru pieslēgšanai)</t>
  </si>
  <si>
    <t>CQR 4x0.22</t>
  </si>
  <si>
    <t>El. kabelis 3x1.5mm²</t>
  </si>
  <si>
    <t>MMJ 3x1.5mm²</t>
  </si>
  <si>
    <t>Sistēmas konfigurēšana un programmēšana</t>
  </si>
  <si>
    <t>Kabeļu un iekārtu marķēšana</t>
  </si>
  <si>
    <t>Piekļuves kontroles sistēma (PK)</t>
  </si>
  <si>
    <t>Piekļuves kontrolieris komplektā ar barošanas bloku un montāžas kasti</t>
  </si>
  <si>
    <t>ACM12</t>
  </si>
  <si>
    <t>Akumulatoru baterija (7Ah; 12V)</t>
  </si>
  <si>
    <t>Karšu nolasītājs</t>
  </si>
  <si>
    <t>R910</t>
  </si>
  <si>
    <t>Piekļuves karte</t>
  </si>
  <si>
    <t>Paradox</t>
  </si>
  <si>
    <t>El. magnētiskā sprūdatslēga</t>
  </si>
  <si>
    <t>Magnētiskais kontakts durvīm</t>
  </si>
  <si>
    <t>Kabelis FTP 4x2x0,5, LSZH (PK moduļu kopnes kabelis)</t>
  </si>
  <si>
    <t>FTP Cat.5e</t>
  </si>
  <si>
    <t>Signalizācijas kabelis CQR 6x0.22 (nolasītāju pieslēgšanai)</t>
  </si>
  <si>
    <t>Signalizācijas kabelis CQR 6x0.22 (magnet.kont., durvju atvēršanas ierīces pieslēgšanai)</t>
  </si>
  <si>
    <t>Kabelis 2x0,75 (slēdzeņu pieslēgšanai)</t>
  </si>
  <si>
    <t>Kabelis 2x0,75</t>
  </si>
  <si>
    <t>Videonovērošanas sistēma (VN)</t>
  </si>
  <si>
    <t>NVR iekārta ar 24 PoE portiem; 1U</t>
  </si>
  <si>
    <t xml:space="preserve">DHI-NVR5224-24P-4KS2 </t>
  </si>
  <si>
    <t>Cietais disks</t>
  </si>
  <si>
    <t>8TB SATA HDD</t>
  </si>
  <si>
    <t>Programmnodrošinājums</t>
  </si>
  <si>
    <t>Darba stacija:  Intel i5, SSD 250Gb, RAM 8GB, SC DVDRW, Windows 10, 24" monitors</t>
  </si>
  <si>
    <t>VN kameru signāla ķēžu pārsprieguma aizsardzības iekārta</t>
  </si>
  <si>
    <t>Citel DLU2-12D3</t>
  </si>
  <si>
    <t>Nepārtrauktās barošanas bloks UPS 700VA</t>
  </si>
  <si>
    <t xml:space="preserve"> 700VA</t>
  </si>
  <si>
    <t>4-MP 1/2.9" CMOS image sensor, H.265 WDR, IR (50m), -40°C - +60°C, IP67, PoE</t>
  </si>
  <si>
    <t>IPC-HFW2449S-S-IL-0280B</t>
  </si>
  <si>
    <t>IPC-HDBW2441E-S-0280B</t>
  </si>
  <si>
    <t>Kronšteins videonovērošanas kameras stiprināšanai</t>
  </si>
  <si>
    <t>Dahua</t>
  </si>
  <si>
    <t>Atmiņas karte 128GB, Class 10</t>
  </si>
  <si>
    <t>SD/SDHC/
SDXC</t>
  </si>
  <si>
    <t>Kabelis FTP Cat.5e, LSZH</t>
  </si>
  <si>
    <t>Kabeļu un kameru marķēšana</t>
  </si>
  <si>
    <t>Trauksmes signalizācija tualetē (TK)</t>
  </si>
  <si>
    <t>Trauksmes poga invalīdu tualetēs</t>
  </si>
  <si>
    <t>CFEAPULL</t>
  </si>
  <si>
    <t>Dežuranta pults</t>
  </si>
  <si>
    <t>CFEASL4</t>
  </si>
  <si>
    <t>Barošanas bloks (transformators =12V)</t>
  </si>
  <si>
    <t>CFEAPSU</t>
  </si>
  <si>
    <t>Trauksmes signāllampa</t>
  </si>
  <si>
    <t>CFEAODI</t>
  </si>
  <si>
    <t>Attiestatīšanas poga</t>
  </si>
  <si>
    <t>CFEARSP</t>
  </si>
  <si>
    <t>Signāla kabelis KLM 2x0.8</t>
  </si>
  <si>
    <t>KLM 2x0.8</t>
  </si>
  <si>
    <t>Kabeļu marķēšana</t>
  </si>
  <si>
    <r>
      <t>darba samaksas 
likme *
(</t>
    </r>
    <r>
      <rPr>
        <i/>
        <sz val="10"/>
        <rFont val="Arial"/>
        <family val="2"/>
      </rPr>
      <t>euro</t>
    </r>
    <r>
      <rPr>
        <sz val="10"/>
        <rFont val="Arial"/>
        <family val="2"/>
      </rPr>
      <t>/h)</t>
    </r>
  </si>
  <si>
    <r>
      <t>darba alga
 (</t>
    </r>
    <r>
      <rPr>
        <i/>
        <sz val="10"/>
        <rFont val="Arial"/>
        <family val="2"/>
      </rPr>
      <t>euro</t>
    </r>
    <r>
      <rPr>
        <sz val="10"/>
        <rFont val="Arial"/>
        <family val="2"/>
      </rPr>
      <t>)</t>
    </r>
  </si>
  <si>
    <r>
      <t>summa    (</t>
    </r>
    <r>
      <rPr>
        <i/>
        <sz val="10"/>
        <rFont val="Arial"/>
        <family val="2"/>
      </rPr>
      <t>euro</t>
    </r>
    <r>
      <rPr>
        <sz val="10"/>
        <rFont val="Arial"/>
        <family val="2"/>
      </rPr>
      <t>)</t>
    </r>
  </si>
  <si>
    <t xml:space="preserve">UATS adrešu sistēmas kontroles panelis </t>
  </si>
  <si>
    <t>FDP221</t>
  </si>
  <si>
    <t>Cilpu kontroliera plate</t>
  </si>
  <si>
    <t>FX-ALCB</t>
  </si>
  <si>
    <t>Akumulatora baterija (17,0Ah; 12V)</t>
  </si>
  <si>
    <t>ESMI</t>
  </si>
  <si>
    <t>Akumulatoru bateriju skapis, 4x17Ah</t>
  </si>
  <si>
    <t>FFS00704630</t>
  </si>
  <si>
    <t>Raidītājs ar antenu trauksmes signālu nosūtīšanai uz apsardzes firmu (tipu saskaņot ar apsardzes firmu)</t>
  </si>
  <si>
    <t>Programmnodrošinājums u.c.</t>
  </si>
  <si>
    <t>Ugunsgrēka dūmu optiskais detektors, adrešu sistēmas</t>
  </si>
  <si>
    <t>INTELLIA EDI-20</t>
  </si>
  <si>
    <t>Ugunsgrēka termiskais detektors, adrešu sistēmas,   darbības temperatūra -30°C - +60°C</t>
  </si>
  <si>
    <t>INTELLIA EDI-50</t>
  </si>
  <si>
    <t>Ugunsgrēka detektoru montāžas bāze</t>
  </si>
  <si>
    <t>INTELLIA EBI-12</t>
  </si>
  <si>
    <t>Ugunsgrēka detektoru montāžas bāze ar īsslēguma izolatoru</t>
  </si>
  <si>
    <t>INTELLIA EBI-11</t>
  </si>
  <si>
    <t>Adresējamā sirēna ar stroblampu montāžas bāzē ar īsslēguma izolatoru</t>
  </si>
  <si>
    <t>INTELLIA ESI-60</t>
  </si>
  <si>
    <t>Iznesamais LED indikators</t>
  </si>
  <si>
    <t>ERI 10</t>
  </si>
  <si>
    <t>Ugunsgrēka trauksmes signālpoga, adrešu sistēmas</t>
  </si>
  <si>
    <t>INTELLIA EPP-20</t>
  </si>
  <si>
    <t>Sirēna ar stroblampu</t>
  </si>
  <si>
    <t>58000-005APO</t>
  </si>
  <si>
    <t>Adrešu kontroles modulis (24V relejs,1 izeja), ar īsslēguma izolatoru</t>
  </si>
  <si>
    <t>INTELLIA EMI-301</t>
  </si>
  <si>
    <t>Releja (vadības) modulis, ar īsslēguma izolatoru</t>
  </si>
  <si>
    <t>INTELLIA EMI-311/240</t>
  </si>
  <si>
    <t xml:space="preserve">gab. </t>
  </si>
  <si>
    <t>Montāžas kārba adrešu modulim</t>
  </si>
  <si>
    <t>Signalizācijas kabelis 1x2x1.5+0.8, LSZH</t>
  </si>
  <si>
    <t>JE-H(St)H FE180/E30 1x2x1.5+0.8</t>
  </si>
  <si>
    <t>Signalizācijas kabelis 2x0.8 (iznesamo indikatoru un ārējās sirēnas pieslēgšanai)</t>
  </si>
  <si>
    <t>JE-H(St)H FE180/E30 1x2x0.8+0.8</t>
  </si>
  <si>
    <t>Tehnoloģisko procesu vadības kabelis 2x0.8 (moduļu pieslēgšanai)</t>
  </si>
  <si>
    <t>Elektriskais kabelis 3x2,5mm², LSZH</t>
  </si>
  <si>
    <t>NHXN-FE180/E30 3x2.5mm²</t>
  </si>
  <si>
    <t>PVC caurule  Ø25-32mm, LSZH</t>
  </si>
  <si>
    <t>Kabeļu pāreju sienās blīvējuma materiāls</t>
  </si>
  <si>
    <t>Ugundrošo kabeļu ugundrošie stiprinājumi komplektā ar skrūvēm un dībeļiem</t>
  </si>
  <si>
    <t>Kopos</t>
  </si>
  <si>
    <t>Detektoru un kabeļu marķēšana</t>
  </si>
  <si>
    <t>Daudzslāņu caurules</t>
  </si>
  <si>
    <t>16</t>
  </si>
  <si>
    <t>25</t>
  </si>
  <si>
    <t>Izolācijas čaula</t>
  </si>
  <si>
    <t>Armacell ACE/P-13X015</t>
  </si>
  <si>
    <t>Armacell ACE/P-13X022</t>
  </si>
  <si>
    <t>Armacell ACE/P-13X028</t>
  </si>
  <si>
    <t>Armacell ACE/P-19X035</t>
  </si>
  <si>
    <t>Armacell ACE/P-19X042</t>
  </si>
  <si>
    <t>Presējams līkums</t>
  </si>
  <si>
    <t>16-16</t>
  </si>
  <si>
    <t>20-20</t>
  </si>
  <si>
    <t>25-25</t>
  </si>
  <si>
    <t>32-32</t>
  </si>
  <si>
    <t>40-40</t>
  </si>
  <si>
    <t>Presējama vītņu pāreja</t>
  </si>
  <si>
    <t>16-10</t>
  </si>
  <si>
    <t>16-15</t>
  </si>
  <si>
    <t>Presējama izmēra pāreja</t>
  </si>
  <si>
    <t>20-15</t>
  </si>
  <si>
    <t>20-16</t>
  </si>
  <si>
    <t>25-16</t>
  </si>
  <si>
    <t>25-20</t>
  </si>
  <si>
    <t>32-20</t>
  </si>
  <si>
    <t>32-25</t>
  </si>
  <si>
    <t>40-25</t>
  </si>
  <si>
    <t>Presējama vītne</t>
  </si>
  <si>
    <t>40-32</t>
  </si>
  <si>
    <t>Presējams trejgabals</t>
  </si>
  <si>
    <t>16-16-16</t>
  </si>
  <si>
    <t>20-20-16</t>
  </si>
  <si>
    <t>20-20-20</t>
  </si>
  <si>
    <t>25-25-16</t>
  </si>
  <si>
    <t>25-25-25</t>
  </si>
  <si>
    <t>32-32-16</t>
  </si>
  <si>
    <t>32-32-20</t>
  </si>
  <si>
    <t>32-32-25</t>
  </si>
  <si>
    <t>32-32-32</t>
  </si>
  <si>
    <t>40-40-20</t>
  </si>
  <si>
    <t>40-40-25</t>
  </si>
  <si>
    <t>AV1-15</t>
  </si>
  <si>
    <t>Atgaisotājs: Zeparo ZUT 15</t>
  </si>
  <si>
    <t>DPR1-15</t>
  </si>
  <si>
    <t>Diferenciālā spiediena regulators: STAP-15 (5-25kPA)</t>
  </si>
  <si>
    <t>DPR1-20</t>
  </si>
  <si>
    <t>Diferenciālā spiediena regulators: STAP-20 (5-25kPA)</t>
  </si>
  <si>
    <t>EV1-20</t>
  </si>
  <si>
    <t>Izplešanās trauks: SD 35.3</t>
  </si>
  <si>
    <t>LV1-15</t>
  </si>
  <si>
    <t>Lodveida vārsts, Globo H : 0600-02.000 DN15</t>
  </si>
  <si>
    <t>LV1-20</t>
  </si>
  <si>
    <t>Lodveida vārsts, Globo H heating ball valve gunmetal: 0600-03.000 DN20</t>
  </si>
  <si>
    <t>LV1-32</t>
  </si>
  <si>
    <t>Lodveida vārsts, Globo H heating ball valve gunmetal: 0600-05.000 DN32</t>
  </si>
  <si>
    <t>AT1-32</t>
  </si>
  <si>
    <t>Hidrauliskais atdalītājs: Caleffi 548007</t>
  </si>
  <si>
    <t>DPV-20</t>
  </si>
  <si>
    <t>Hydrolux diferenciālā spiediena vārsts 50-500mbar: IMI 5501-03.000 DN20</t>
  </si>
  <si>
    <t>RV1-15</t>
  </si>
  <si>
    <t>Radiatora noslēgvārsts ar drenāžu: RLV DN15-003L0144</t>
  </si>
  <si>
    <t>DR1-10</t>
  </si>
  <si>
    <t>Plūsmas iepriekšēja iestatīšana, noslēgventilis, plūsmas mērīšana, spiediena nolasīšana ar 1/2" drenāžu STAD* (Nordic) 1/2" drain-10</t>
  </si>
  <si>
    <t>DR1-15</t>
  </si>
  <si>
    <t>Plūsmas iepriekšēja iestatīšana, noslēgventilis, plūsmas mērīšana, spiediena nolasīšana ar 1/2" drenāžu: STAD* (Nordic) 1/2" drain-15</t>
  </si>
  <si>
    <t>DR1-20</t>
  </si>
  <si>
    <t>Plūsmas iepriekšēja iestatīšana, noslēgventilis, plūsmas mērīšana, spiediena nolasīšana ar 1/2" drenāžu: STAD* (Nordic) 1/2" drain-20</t>
  </si>
  <si>
    <t>DR1-25</t>
  </si>
  <si>
    <t>Plūsmas iepriekšēja iestatīšana, noslēgventilis, plūsmas mērīšana, spiediena nolasīšana ar 1/2" drenāžu: STAD* (Nordic) 1/2" drain-25</t>
  </si>
  <si>
    <t>CV1-15</t>
  </si>
  <si>
    <t>Vārsts fankoilu un terminālo iekārtu vadībai: Danfoss RA-HC-15 003Z3931</t>
  </si>
  <si>
    <t>CV1-10</t>
  </si>
  <si>
    <t>Vienvirziena vārsts: R60Y002</t>
  </si>
  <si>
    <t>Vienvirziena vārsts: R60Y003</t>
  </si>
  <si>
    <t>CV1-20</t>
  </si>
  <si>
    <t>Vienvirziena vārsts: R60Y004</t>
  </si>
  <si>
    <t>CV1-25</t>
  </si>
  <si>
    <t>Vienvirziena vārsts: R60Y005</t>
  </si>
  <si>
    <t>Cirkulācijas sūknis</t>
  </si>
  <si>
    <t>Grundfoss ALPHA2 L 25-40 180</t>
  </si>
  <si>
    <t xml:space="preserve">Siltumsūknis </t>
  </si>
  <si>
    <t>Midea, MHC-V16WD2RN7-BER90-</t>
  </si>
  <si>
    <t>Siltumsūkņa sienas stiprinājumi</t>
  </si>
  <si>
    <t>Cauruļu apsildes kabelis</t>
  </si>
  <si>
    <t>GK1-110-2000</t>
  </si>
  <si>
    <t>Iebūvējams konvektors: Purmo, Aquilo FMS 30-2000-11</t>
  </si>
  <si>
    <t>GK1-110-2200</t>
  </si>
  <si>
    <t>Iebūvējams konvektors: Purmo, Aquilo FMS 30-2200-11</t>
  </si>
  <si>
    <t>GK1-110-2400</t>
  </si>
  <si>
    <t>Iebūvējams konvektors: Purmo, Aquilo FMS 30-2400-11</t>
  </si>
  <si>
    <t>GK1-110-2500</t>
  </si>
  <si>
    <t>Iebūvējams konvektors: Purmo, Aquilo FMS 30-2500-11</t>
  </si>
  <si>
    <t>GK1-110-2800</t>
  </si>
  <si>
    <t>Iebūvējams konvektors: Purmo, Aquilo FMS 30-2800-11</t>
  </si>
  <si>
    <t>GK1-110-2900</t>
  </si>
  <si>
    <t>Iebūvējams konvektors: Purmo, Aquilo FMS 30-2900-11</t>
  </si>
  <si>
    <t>GK1-110-3000</t>
  </si>
  <si>
    <t>Iebūvējams konvektors: Purmo, Aquilo FMS 30-3000-11</t>
  </si>
  <si>
    <t>GK1-110-3200</t>
  </si>
  <si>
    <t>Iebūvējams konvektors: Purmo, Aquilo FMS 30-3200-11</t>
  </si>
  <si>
    <t>R2-600-1200</t>
  </si>
  <si>
    <t>Vidēji pieslēgts 1/2" 50 c/c radiators ar M28 termostata pieslēgumu: Purmo CVF21-6012</t>
  </si>
  <si>
    <t>R2-600-1400</t>
  </si>
  <si>
    <t>Vidēji pieslēgts 1/2" 50 c/c radiators ar M28 termostata pieslēgumu: Purmo CVF21-6014</t>
  </si>
  <si>
    <t>K1-600-600</t>
  </si>
  <si>
    <t>Konvektors ar dubulto paneli un konvekcijas ribām: Purmo, FAH22-600X600</t>
  </si>
  <si>
    <t>K1-600-1200</t>
  </si>
  <si>
    <t>Konvektors ar dubulto paneli un konvekcijas ribām: Purmo, FAH22-1200X600</t>
  </si>
  <si>
    <t>K1-600-1350</t>
  </si>
  <si>
    <t>Konvektors ar dubulto paneli un konvekcijas ribām: Purmo, FAH22-1350X600</t>
  </si>
  <si>
    <t>H veida vārsti, RLV-KB, 15, Taisns
003L0392</t>
  </si>
  <si>
    <t>Purmo vārsta ieskrūve saderīga ar Danfoss RA2000</t>
  </si>
  <si>
    <t>Danfoss RA2000 termostats</t>
  </si>
  <si>
    <t>Mīkstā vara caurule ar izolāciju 6.4mm</t>
  </si>
  <si>
    <t>Mīkstā vara caurule ar izolāciju 9.5mm</t>
  </si>
  <si>
    <t>Mīkstā vara caurule ar izolāciju 12.7mm</t>
  </si>
  <si>
    <t>Mīkstā vara caurule ar izolāciju 15.9mm</t>
  </si>
  <si>
    <t>Mīkstā vara caurule ar izolāciju 19.1mm</t>
  </si>
  <si>
    <t>Vara caurule bez izolācijas 22.2mm</t>
  </si>
  <si>
    <t>Vara caurule bez izolācijas 28.6mm</t>
  </si>
  <si>
    <t>Vara caurule bez izolācijas 34.9mm</t>
  </si>
  <si>
    <t>Armaflex ACE-19X022</t>
  </si>
  <si>
    <t>Armaflex ACE-19X028</t>
  </si>
  <si>
    <t>Armaflex ACE-19X035</t>
  </si>
  <si>
    <t>Daikin, REYA20A (VRV 5 Siltuma atgūšana)</t>
  </si>
  <si>
    <t>Daikin, REYA12A (VRV 5 Siltuma atgūšana)</t>
  </si>
  <si>
    <t>Daikin, REYA10A (VRV 5 Siltuma atgūšana)</t>
  </si>
  <si>
    <t>Daikin, RXYA8A (VRV 5 Siltumsūknis)</t>
  </si>
  <si>
    <t>Daikin, RYYQ8U (VRV IV Nepārtraukta apkure)</t>
  </si>
  <si>
    <t>Daikin, RYYQ12U (VRV IV Nepārtraukta apkure)</t>
  </si>
  <si>
    <t>Daikin, RYMQ20U5 (VRV IV Nepārtraukta apkure)</t>
  </si>
  <si>
    <t>Daikin, RYMQ12U5 (VRV IV Nepārtraukta apkure)</t>
  </si>
  <si>
    <t>Daikin, BS6A14AV1B, Zaru selektora bloks</t>
  </si>
  <si>
    <t>Daikin, BS10A14AV1B, Zaru selektora bloks</t>
  </si>
  <si>
    <t>Daikin, FXFA20A – Apaļas plūsmas kasešu tipa iekārta</t>
  </si>
  <si>
    <t>Daikin,FXFA32A – Apaļas plūsmas kasešu tipa iekārta</t>
  </si>
  <si>
    <t>Daikin, FXFA80A – Apaļas plūsmas kasešu tipa iekārta</t>
  </si>
  <si>
    <t>Daikin,FXFA125A – Apaļas plūsmas kasešu tipa iekārta</t>
  </si>
  <si>
    <t>Daikin, FXKA20A – Griestos iebūvējama stūra kasešu tipa iekārta</t>
  </si>
  <si>
    <t>Daikin, FXKA40A – Griestos iebūvējama stūra kasešu tipa iekārta</t>
  </si>
  <si>
    <t>Daikin, EKEXVA140 Paplašināšanas vārstu komplekts gaisa apstrādes iekārtām</t>
  </si>
  <si>
    <t>Daikin, EKEXVA250 Paplašināšanas vārstu komplekts gaisa apstrādes iekārtām</t>
  </si>
  <si>
    <t>Daikin, EKEXVA350 Paplašināšanas vārstu komplekts gaisa apstrādes iekārtām</t>
  </si>
  <si>
    <t>Daikin, KHRQ22M20TA Refnet zaru cauruļvadu komplekts</t>
  </si>
  <si>
    <t>Daikin, KHRQ22M29T9 Refnet zaru cauruļvadu komplekts</t>
  </si>
  <si>
    <t>Daikin, KHRQ22M75T Refnet zaru cauruļvadu komplekts</t>
  </si>
  <si>
    <t>Daikin, DCM601B51 Inteliģentais pieskārienu vadības panelis</t>
  </si>
  <si>
    <t>Daikin, BHFQ22P1007 Āra moduļu savienošanas cauruļvadu komplekts 2 moduļiem</t>
  </si>
  <si>
    <t>Daikin, BHFQ23P907A Āra moduļu savienošanas cauruļvadu komplekts 2 moduļiem HR</t>
  </si>
  <si>
    <t>Daikin, BRC1H52W Tālvadības pults (baltā)</t>
  </si>
  <si>
    <t>Daikin, BYCQ140E Standarta dekoratīvais panelis</t>
  </si>
  <si>
    <t>Daikin, BYK32G Dekoratīvais panelis</t>
  </si>
  <si>
    <t>Daikin, BYK63G Dekoratīvais panelis</t>
  </si>
  <si>
    <t>Daikin, EKBPH020T Sildīšanas lentes komplekts</t>
  </si>
  <si>
    <t>Daikin, EKEACB Apvienotais vadības bloks</t>
  </si>
  <si>
    <t>Freons: R410A</t>
  </si>
  <si>
    <t>Freons: R32</t>
  </si>
  <si>
    <t>Apaļie gaisa vadi</t>
  </si>
  <si>
    <t>Kantainie gaisa vadi</t>
  </si>
  <si>
    <t>200x200</t>
  </si>
  <si>
    <t>250x200</t>
  </si>
  <si>
    <t>300x200</t>
  </si>
  <si>
    <t>300x300</t>
  </si>
  <si>
    <t>300x500</t>
  </si>
  <si>
    <t>400x200</t>
  </si>
  <si>
    <t>500x200</t>
  </si>
  <si>
    <t>500x300</t>
  </si>
  <si>
    <t>600x600</t>
  </si>
  <si>
    <t>Pretkondensāta izolācija</t>
  </si>
  <si>
    <t>Armaflex ACE,  b=19 mm</t>
  </si>
  <si>
    <t>m²</t>
  </si>
  <si>
    <t>Apaļā gaisa vada diametra pāreja</t>
  </si>
  <si>
    <t>160-125</t>
  </si>
  <si>
    <t>200-125</t>
  </si>
  <si>
    <t>200-160</t>
  </si>
  <si>
    <t>Apaļā gaisa vada līkums</t>
  </si>
  <si>
    <t>100-100 90°</t>
  </si>
  <si>
    <t>125-125 15°</t>
  </si>
  <si>
    <t>125-125 30°</t>
  </si>
  <si>
    <t>125-125 45°</t>
  </si>
  <si>
    <t>125-125 60°</t>
  </si>
  <si>
    <t>125-125 90°</t>
  </si>
  <si>
    <t>200-200 30°</t>
  </si>
  <si>
    <t>200-200 45°</t>
  </si>
  <si>
    <t>200-200 60°</t>
  </si>
  <si>
    <t>200-200 90°</t>
  </si>
  <si>
    <t>Apaļā gaisa vada sedls</t>
  </si>
  <si>
    <t>125-125</t>
  </si>
  <si>
    <t>160-160</t>
  </si>
  <si>
    <t>200-200</t>
  </si>
  <si>
    <t>Apaļā gaisa vada trejgabals</t>
  </si>
  <si>
    <t>160-160-100</t>
  </si>
  <si>
    <t>160-160-125</t>
  </si>
  <si>
    <t>200-200-125</t>
  </si>
  <si>
    <t>200-200-200</t>
  </si>
  <si>
    <t>Gaisa vada izmēra pāreja</t>
  </si>
  <si>
    <t>200x200-200</t>
  </si>
  <si>
    <t>250x200-200</t>
  </si>
  <si>
    <t>300x200-200</t>
  </si>
  <si>
    <t>400x200-160</t>
  </si>
  <si>
    <t>500x200-200</t>
  </si>
  <si>
    <t>Taisnstūrveida gaisa vada izmēra pāreja</t>
  </si>
  <si>
    <t>300x200-200x200</t>
  </si>
  <si>
    <t>300x200-250x200</t>
  </si>
  <si>
    <t>400x200-300x200</t>
  </si>
  <si>
    <t>500x500-300x500</t>
  </si>
  <si>
    <t>500x600-500x300</t>
  </si>
  <si>
    <t>Taisnstūrveida gaisa vada līkums</t>
  </si>
  <si>
    <t>300x500-300x500 90°</t>
  </si>
  <si>
    <t>500x300-500x300 90°</t>
  </si>
  <si>
    <t>200x300-200x300 60°</t>
  </si>
  <si>
    <t>200x500-200x500 60°</t>
  </si>
  <si>
    <t>200x500-200x500 90°</t>
  </si>
  <si>
    <t>300x500-200x500 90°</t>
  </si>
  <si>
    <t>Taisnstūrveida gaisa vada noslēgs</t>
  </si>
  <si>
    <t>200x500</t>
  </si>
  <si>
    <t>Taisnstūrveida gaisa vada trejgabals</t>
  </si>
  <si>
    <t>500x200-300x200-300x200</t>
  </si>
  <si>
    <t>500x200-400x200-400x200</t>
  </si>
  <si>
    <t>500x200-500x200-500x200</t>
  </si>
  <si>
    <t>500x500-200x500-200x500</t>
  </si>
  <si>
    <t>600x600-600x600-500x600</t>
  </si>
  <si>
    <t>AHU1</t>
  </si>
  <si>
    <t>IV Produkt, Envistar Flex, 060</t>
  </si>
  <si>
    <t>AP1-125</t>
  </si>
  <si>
    <t>Lindab, IPLR 125 galv</t>
  </si>
  <si>
    <t>AP1-160</t>
  </si>
  <si>
    <t>Lindab, IPLR 160 galv</t>
  </si>
  <si>
    <t>AP1-200</t>
  </si>
  <si>
    <t>Lindab, IPLR 200 galv</t>
  </si>
  <si>
    <t>AP2-300x200</t>
  </si>
  <si>
    <t>Lindab, IPF 300 200</t>
  </si>
  <si>
    <t>AP2-500x400</t>
  </si>
  <si>
    <t>Lindab, IPF 500 400</t>
  </si>
  <si>
    <t xml:space="preserve"> Trokšņu slāpētājs, S1 - 125</t>
  </si>
  <si>
    <t>Lindab, SLU 125 600 50</t>
  </si>
  <si>
    <t xml:space="preserve"> Trokšņu slāpētājs, S2 - 200</t>
  </si>
  <si>
    <t>Lindab, SLCU 200 900 50</t>
  </si>
  <si>
    <t>GID1 - 300x300</t>
  </si>
  <si>
    <t>Ventilation hood, Lindab,LHR 300 300</t>
  </si>
  <si>
    <t>GR2 - 600x600</t>
  </si>
  <si>
    <t>Gaisa ieņemšanas reste, FläktGroup,RIS-600x600</t>
  </si>
  <si>
    <t>ND1 - 100</t>
  </si>
  <si>
    <t>Vārsts, Halton,ULA/N-100(E)</t>
  </si>
  <si>
    <t>ND2 - 125</t>
  </si>
  <si>
    <t>Difuzors, Lindab,LCA-125+MBB-125-125-E</t>
  </si>
  <si>
    <t>ND2 - 200</t>
  </si>
  <si>
    <t>Difuzors, Lindab,LCA-200+MBB-200-200-E</t>
  </si>
  <si>
    <t>TD1 - 300x50</t>
  </si>
  <si>
    <t>Pārplūdes reste, FläktGroup,BYSE-300x50</t>
  </si>
  <si>
    <t>TD1 - 500x50</t>
  </si>
  <si>
    <t>Pārplūdes reste, FläktGroup,BYSE-500x50</t>
  </si>
  <si>
    <t>TD1 - 850x50</t>
  </si>
  <si>
    <t>Pārplūdes reste, FläktGroup,BYSE-850x50</t>
  </si>
  <si>
    <t>PD2 - 125</t>
  </si>
  <si>
    <t>Difuzors, Lindab,CRL-125+MBB-125-125-S - 4-way</t>
  </si>
  <si>
    <t>PD2 - 160</t>
  </si>
  <si>
    <t>Difuzors, Lindab,CRL-160+MBB-160-160-S - 4-way</t>
  </si>
  <si>
    <t>300x250</t>
  </si>
  <si>
    <t>300x700</t>
  </si>
  <si>
    <t>400x400</t>
  </si>
  <si>
    <t>500x250</t>
  </si>
  <si>
    <t>700x300-400x400</t>
  </si>
  <si>
    <t>250-200</t>
  </si>
  <si>
    <t>160-160 45°</t>
  </si>
  <si>
    <t>160-160 60°</t>
  </si>
  <si>
    <t>160-160 90°</t>
  </si>
  <si>
    <t>200-200 20°</t>
  </si>
  <si>
    <t>200x250-200</t>
  </si>
  <si>
    <t>250-250 30°</t>
  </si>
  <si>
    <t>250-250 45°</t>
  </si>
  <si>
    <t>250-250-200</t>
  </si>
  <si>
    <t>300x250-200</t>
  </si>
  <si>
    <t>300x250-250 45°</t>
  </si>
  <si>
    <t>300x500-300x500 60°</t>
  </si>
  <si>
    <t>300x700-300x700 90°</t>
  </si>
  <si>
    <t>500x250-250</t>
  </si>
  <si>
    <t>500x250-300x250-300x250</t>
  </si>
  <si>
    <t>500x250-500x250 90°</t>
  </si>
  <si>
    <t>500x250-500x250-200x250</t>
  </si>
  <si>
    <t>500x250-500x250-300x250</t>
  </si>
  <si>
    <t>500x300-200</t>
  </si>
  <si>
    <t>500x300-500x250</t>
  </si>
  <si>
    <t>500x300-500x300-500x300</t>
  </si>
  <si>
    <t>700x300</t>
  </si>
  <si>
    <t>Taisnstūrveida gaisa vada sāna pieslēgums</t>
  </si>
  <si>
    <t>700x300-700x300</t>
  </si>
  <si>
    <t>AHU2</t>
  </si>
  <si>
    <t>IV Produkt , Envistar Flex 100</t>
  </si>
  <si>
    <t>DR1 - 125</t>
  </si>
  <si>
    <t>Balansēšanas vārsts, Halton, PRA/N-125(N)</t>
  </si>
  <si>
    <t>DR1 - 160</t>
  </si>
  <si>
    <t>Balansēšanas vārsts, Halton, PRA/N-160(N)</t>
  </si>
  <si>
    <t>DR1 - 200</t>
  </si>
  <si>
    <t>Balansēšanas vārsts, Halton, PRA/N-200(N)</t>
  </si>
  <si>
    <t>DR1 - 250</t>
  </si>
  <si>
    <t>Balansēšanas vārsts, Halton, PRA/N-250(N)</t>
  </si>
  <si>
    <t>GID1 - 400x400</t>
  </si>
  <si>
    <t>Gaisa izmešanas reste, Lindab,LHR 400 400</t>
  </si>
  <si>
    <t>GR2 - 600x1100</t>
  </si>
  <si>
    <t>Gaisa ieņemšanas reste, FläktGroup,RIS-600x1100</t>
  </si>
  <si>
    <t>ND3 - 125</t>
  </si>
  <si>
    <t>Ventilācijas reste, Lindab,F50-125</t>
  </si>
  <si>
    <t>ND3 - 160</t>
  </si>
  <si>
    <t>Ventilācijas reste, Lindab,F50-160</t>
  </si>
  <si>
    <t>ND3 - 200</t>
  </si>
  <si>
    <t>Ventilācijas reste, Lindab,F50-200</t>
  </si>
  <si>
    <t>ND3 - 250</t>
  </si>
  <si>
    <t>Ventilācijas reste, Lindab,F50-250</t>
  </si>
  <si>
    <t>PD3 - 160</t>
  </si>
  <si>
    <t>Difuzors, Lindab,FKD-160 - Vertical</t>
  </si>
  <si>
    <t>PD3 - 200</t>
  </si>
  <si>
    <t>Difuzors, Lindab,FKD-200 - Vertical</t>
  </si>
  <si>
    <t>400x250</t>
  </si>
  <si>
    <t>500x400</t>
  </si>
  <si>
    <t>600x300</t>
  </si>
  <si>
    <t>600x400</t>
  </si>
  <si>
    <t>800x400</t>
  </si>
  <si>
    <t>800x800</t>
  </si>
  <si>
    <t>1000x400</t>
  </si>
  <si>
    <t>1200x800</t>
  </si>
  <si>
    <t>1200x1200</t>
  </si>
  <si>
    <t>250-250 60°</t>
  </si>
  <si>
    <t>250-250 90°</t>
  </si>
  <si>
    <t>250-250</t>
  </si>
  <si>
    <t>315-315</t>
  </si>
  <si>
    <t>400-400</t>
  </si>
  <si>
    <t>250-250-250</t>
  </si>
  <si>
    <t>400x400-250</t>
  </si>
  <si>
    <t>500x300-250</t>
  </si>
  <si>
    <t>1000x400-800x400</t>
  </si>
  <si>
    <t>1200x1200-1200x800</t>
  </si>
  <si>
    <t>1200x400-1000x400</t>
  </si>
  <si>
    <t>1200x800-1000x800</t>
  </si>
  <si>
    <t>1200x800-800x800</t>
  </si>
  <si>
    <t>400x250-300x250</t>
  </si>
  <si>
    <t>400x400-400x250</t>
  </si>
  <si>
    <t>500x300-300x300</t>
  </si>
  <si>
    <t>500x400-400x400</t>
  </si>
  <si>
    <t>600x400-500x300</t>
  </si>
  <si>
    <t>600x400-600x300</t>
  </si>
  <si>
    <t>800x400-400x400</t>
  </si>
  <si>
    <t>800x400-600x400</t>
  </si>
  <si>
    <t>1000x400-1000x400 90°</t>
  </si>
  <si>
    <t>1000x400-800x400 90°</t>
  </si>
  <si>
    <t>250x400-250x400 60°</t>
  </si>
  <si>
    <t>400x1000-400x1000 60°</t>
  </si>
  <si>
    <t>400x1000-400x1000 90°</t>
  </si>
  <si>
    <t>400x400-400x400 20°</t>
  </si>
  <si>
    <t>400x400-400x400 90°</t>
  </si>
  <si>
    <t>400x500-400x500 20°</t>
  </si>
  <si>
    <t>400x800-400x800 15°</t>
  </si>
  <si>
    <t>600x300-600x300 90°</t>
  </si>
  <si>
    <t>800x1000-400x1000 90°</t>
  </si>
  <si>
    <t>800x1200-400x1200 90°</t>
  </si>
  <si>
    <t>800x400-800x400 90°</t>
  </si>
  <si>
    <t>1000x400-1000x400-400x400</t>
  </si>
  <si>
    <t>1000x400-1000x400-600x400</t>
  </si>
  <si>
    <t>500x400-500x400-400x400</t>
  </si>
  <si>
    <t>600x300-500x300-500x300</t>
  </si>
  <si>
    <t>600x300-600x300-600x300</t>
  </si>
  <si>
    <t>600x400-600x400-600x400</t>
  </si>
  <si>
    <t>800x400-800x400-500x400</t>
  </si>
  <si>
    <t>AHU3</t>
  </si>
  <si>
    <t>IV Produk, Envistar Flex  360</t>
  </si>
  <si>
    <t>Balansēšanas vārsts, DR1 - 250</t>
  </si>
  <si>
    <t>Halton, PRA/N-250(N)</t>
  </si>
  <si>
    <t>Mainīga gaisa daudzuma vārsts, VAV1 - 400x400</t>
  </si>
  <si>
    <t>Halton, VLR + VKR/I3-400x400</t>
  </si>
  <si>
    <t>Mainīga gaisa daudzuma vārsts, VAV1 - 600x300</t>
  </si>
  <si>
    <t>Halton, VLR + VKR/I3-600x300</t>
  </si>
  <si>
    <t>Mainīga gaisa daudzuma vārsts, VAV2 - 250</t>
  </si>
  <si>
    <t>Halton, VLR + VFH/I3-250</t>
  </si>
  <si>
    <t>Vadības panelis</t>
  </si>
  <si>
    <t>Halton HTP Touch Panel</t>
  </si>
  <si>
    <t>Telpas spiediena sensors</t>
  </si>
  <si>
    <t>Halton, VPT</t>
  </si>
  <si>
    <t xml:space="preserve">Filtra spiediena krituma monitors </t>
  </si>
  <si>
    <t>Halton, HDP-PE</t>
  </si>
  <si>
    <t>GID1 - 800x800</t>
  </si>
  <si>
    <t>Ventilācijas reste, Lindab,LHR 800 800</t>
  </si>
  <si>
    <t>GR2 - 1200x1200</t>
  </si>
  <si>
    <t>Gaisa ieņemšanas reste, FläktGroup,RIS-1200x1200</t>
  </si>
  <si>
    <t>UND1 - 600x300</t>
  </si>
  <si>
    <t>Nosūces difuzors ar filtru, Halton,VSC/B-60x30-3500-1</t>
  </si>
  <si>
    <t>Nosūces difuzors ar filtru, Halton,VSC/B-60x30-3500-2</t>
  </si>
  <si>
    <t>UND2 - 250</t>
  </si>
  <si>
    <t>Nosūces difuzors ar filtru., Halton,VHT/E-600-PE-S-C-B2</t>
  </si>
  <si>
    <t>Nosūces difuzors ar filtru, Halton,VHT/E-600-PE-S-C-C2</t>
  </si>
  <si>
    <t>UPD1 - 250</t>
  </si>
  <si>
    <t>Pieplūdes difuzors ar filtru, Halton,VHT/S-600-NO-S-C-B2</t>
  </si>
  <si>
    <t>Pieplūdes difuzors ar filtru, Halton,VHT/S-600-PE-S-C-B2</t>
  </si>
  <si>
    <t>UPD1 - 315</t>
  </si>
  <si>
    <t>Pieplūdes difuzors ar filtru, Halton,VHT/S-1200-NO-S-D-B2</t>
  </si>
  <si>
    <t>UPD1 - 400</t>
  </si>
  <si>
    <t>Pieplūdes difuzors ar filtru, Halton,VHT/S-1200-NO-S-E-B2</t>
  </si>
  <si>
    <t>100</t>
  </si>
  <si>
    <t>125</t>
  </si>
  <si>
    <t>160</t>
  </si>
  <si>
    <t>125-100</t>
  </si>
  <si>
    <t>160-100</t>
  </si>
  <si>
    <t>125-125-100</t>
  </si>
  <si>
    <t>200-200-160</t>
  </si>
  <si>
    <t>421x421-200</t>
  </si>
  <si>
    <t>AP1-100</t>
  </si>
  <si>
    <t>Lindab, IPLR 100 galv</t>
  </si>
  <si>
    <t>Balansēšanas vārsts, DR1 - 125</t>
  </si>
  <si>
    <t>Halton, PRA/N-125(N)</t>
  </si>
  <si>
    <t>Balansēšanas vārsts, DR1 - 160</t>
  </si>
  <si>
    <t>Halton, PRA/N-160(N),Halton,2</t>
  </si>
  <si>
    <t>Trokšņu slāpētājs, S1 - 100</t>
  </si>
  <si>
    <t>Lindab, SLU 100 600 50</t>
  </si>
  <si>
    <t>Trokšņu slāpētājs, S1 - 125</t>
  </si>
  <si>
    <t>V1-200</t>
  </si>
  <si>
    <t>Ventilators Systemeir, TFSR 200 EC Sileo Black</t>
  </si>
  <si>
    <t>Jumta kārba, Systemair, TOS 200-315 #134464</t>
  </si>
  <si>
    <t>315</t>
  </si>
  <si>
    <t>400</t>
  </si>
  <si>
    <t>400-315</t>
  </si>
  <si>
    <t>400-400-315</t>
  </si>
  <si>
    <t>Apaļā gaisa vada savienojums</t>
  </si>
  <si>
    <t>315-315  90°</t>
  </si>
  <si>
    <t>315-315-315</t>
  </si>
  <si>
    <t>AP1-315</t>
  </si>
  <si>
    <t>Lindab, IPLR 315 galv</t>
  </si>
  <si>
    <t>V2 - 315</t>
  </si>
  <si>
    <t>Kanāla ventilators, Systemair, prio 315 EC</t>
  </si>
  <si>
    <t>Systemair, CO2RT-R sensors ar iebūvētu releju #466458</t>
  </si>
  <si>
    <t>CR1 - 315</t>
  </si>
  <si>
    <t>Controles vārsts, Systemair, TUNE-R-315-1-M1</t>
  </si>
  <si>
    <t>GIR1 - 400</t>
  </si>
  <si>
    <t>Āra gaisa reste, FläktGroup,RISV-450x450-400</t>
  </si>
  <si>
    <t>ND3 - 315</t>
  </si>
  <si>
    <t>Reste, Lindab,F50-315</t>
  </si>
  <si>
    <t>Ugunsdrošās aizdares materiāli / Fireproof sealing materials</t>
  </si>
  <si>
    <t>Elektroinstalācijas materiāli / Electrical installation materials</t>
  </si>
  <si>
    <t>Stiprinājumi / Fasteners</t>
  </si>
  <si>
    <t>Tīrīšanas lūkas / Cleaning hatches</t>
  </si>
  <si>
    <t>Marķēšanas materiāli / Marking materials</t>
  </si>
  <si>
    <t>kompl. / set.</t>
  </si>
  <si>
    <t>Apkure, ventilācija, kondicionēšana</t>
  </si>
  <si>
    <t>Lokālā tāme Nr. 2-3</t>
  </si>
  <si>
    <t>Tāme sastādīta 2025. gada tirgus cenās, pamatojoties uz AVK daļas rasējumiem</t>
  </si>
  <si>
    <t>Mehāniskās iekārtas</t>
  </si>
  <si>
    <r>
      <t>PN1</t>
    </r>
    <r>
      <rPr>
        <sz val="9"/>
        <color theme="1"/>
        <rFont val="Arial"/>
        <family val="2"/>
      </rPr>
      <t xml:space="preserve"> - Biroja ventilācija</t>
    </r>
  </si>
  <si>
    <r>
      <t>PN2</t>
    </r>
    <r>
      <rPr>
        <sz val="9"/>
        <color theme="1"/>
        <rFont val="Arial"/>
        <family val="2"/>
      </rPr>
      <t xml:space="preserve"> - Ražotnes ventilācija</t>
    </r>
  </si>
  <si>
    <r>
      <t>PN3</t>
    </r>
    <r>
      <rPr>
        <sz val="9"/>
        <color theme="1"/>
        <rFont val="Arial"/>
        <family val="2"/>
      </rPr>
      <t xml:space="preserve"> - Tīrtelpu ventilācija</t>
    </r>
  </si>
  <si>
    <r>
      <t>N4</t>
    </r>
    <r>
      <rPr>
        <sz val="9"/>
        <color theme="1"/>
        <rFont val="Arial"/>
        <family val="2"/>
      </rPr>
      <t xml:space="preserve"> - Sanmezglu nosūce</t>
    </r>
  </si>
  <si>
    <r>
      <t>PN5</t>
    </r>
    <r>
      <rPr>
        <sz val="9"/>
        <color theme="1"/>
        <rFont val="Arial"/>
        <family val="2"/>
      </rPr>
      <t xml:space="preserve"> - CO</t>
    </r>
    <r>
      <rPr>
        <vertAlign val="subscript"/>
        <sz val="9"/>
        <color theme="1"/>
        <rFont val="Arial"/>
        <family val="2"/>
      </rPr>
      <t>2</t>
    </r>
    <r>
      <rPr>
        <sz val="9"/>
        <color theme="1"/>
        <rFont val="Arial"/>
        <family val="2"/>
      </rPr>
      <t xml:space="preserve"> nosūces ventilācija</t>
    </r>
  </si>
  <si>
    <t>VRF - Freona siltumsūkņu sistēmas</t>
  </si>
  <si>
    <t>Tāme sastādīta 2025. gada tirgus cenās, pamatojoties uz GP daļas rasējumiem</t>
  </si>
  <si>
    <t>WOODPEC KER 28 W
12 LED</t>
  </si>
  <si>
    <t xml:space="preserve">Sadalne - lapa EL-12 </t>
  </si>
  <si>
    <t>GS</t>
  </si>
  <si>
    <t>Sadalne - lapa EL-13</t>
  </si>
  <si>
    <t>SS-1</t>
  </si>
  <si>
    <t>Sadalne - lapa EL-14</t>
  </si>
  <si>
    <t>SS-1-02</t>
  </si>
  <si>
    <t>Sadalne - lapa EL-15</t>
  </si>
  <si>
    <t>SS-1-13</t>
  </si>
  <si>
    <t>Sadalne - lapa EL-16</t>
  </si>
  <si>
    <t>SS-1-14</t>
  </si>
  <si>
    <t>Sadalne - lapa EL-17</t>
  </si>
  <si>
    <t>SS-1-15</t>
  </si>
  <si>
    <t>Sadalne - lapa EL-18</t>
  </si>
  <si>
    <t>SS-1-17</t>
  </si>
  <si>
    <t>Sadalne - lapa EL-19</t>
  </si>
  <si>
    <t>SS-1-18</t>
  </si>
  <si>
    <t>Sadalne - lapa EL-20</t>
  </si>
  <si>
    <t>SS-1-19</t>
  </si>
  <si>
    <t>Sadalne - lapa EL-21</t>
  </si>
  <si>
    <t>SS-1-32</t>
  </si>
  <si>
    <t>Sadalne - lapa EL-22</t>
  </si>
  <si>
    <t>SS-1-35</t>
  </si>
  <si>
    <t>Sadalne - lapa EL-23</t>
  </si>
  <si>
    <t>SS-1-37</t>
  </si>
  <si>
    <t>Sadalne - lapa EL-24</t>
  </si>
  <si>
    <t>SS-2</t>
  </si>
  <si>
    <t>Sadalne - lapa EL-25</t>
  </si>
  <si>
    <t>SS-2-02</t>
  </si>
  <si>
    <t>Sadalne - lapa EL-26</t>
  </si>
  <si>
    <t>SS-2-12</t>
  </si>
  <si>
    <t>3-3</t>
  </si>
  <si>
    <t>3-4</t>
  </si>
  <si>
    <t>Daudzstrūklu  ūdens mērītājs, Zenner MNK-RP-N, DN32</t>
  </si>
  <si>
    <t>PP daudzslānu pašteces kanalizācijas caurule, kas atbilst EN 13476-3 prasībām
De160, SN8</t>
  </si>
  <si>
    <t>Marķējuma lente virs caurulēm</t>
  </si>
  <si>
    <t>Ģeodēzisko darbu veikšana</t>
  </si>
  <si>
    <t>Ģeotekstils</t>
  </si>
  <si>
    <t>TIPS_NR.1_Brauktuves segas konstrukcijas izbūve ar betona bruģakmens segumu, tai skaitā segumu atjaunošana inženierkomunikāciju tranšeju un salaidumu zonās</t>
  </si>
  <si>
    <t>TIPS_NR.2_Ietves segas konstrukcijas izbūve ar betona bruģakmens segumu</t>
  </si>
  <si>
    <t>Ceļa horizontālo apzīmējumu uzklāšana (ar termoplastiskiem vai aukstplastiskiem materiāliem)</t>
  </si>
  <si>
    <t>Veloturētāja uzstādīšana (h=800mm; b=680mm; Materiāls - tērauds, virsmas pārklājums: cinkots un krāsots RAL 7016)
hTps://www.metaldarbnica.lv/sakums/labiekartosana/velo-novietnes/velo-novietne-13211/</t>
  </si>
  <si>
    <t>Atkritumu urnas uzstādīšana (ar vietu izsmēķiem, 12202.80 (tilpums 80l), Krāsa - antracīta tonī RAL 7016) hTps://www.metaldarbnica.lv/sakums/labiekartosana/atkritumu-urnas/atkritumu-urna-12202/</t>
  </si>
  <si>
    <t>Atkritumu nojumes montāža, atbilstoši GP-4 rasējumam, ieskaitot pamatu pēdu betonēšanu, karkasa, fasādes un jumta montāžu (12m2)</t>
  </si>
  <si>
    <t>Uzbēruma grunts izbūve (pievests materiāls) atbilstoši Ceļu specifikācijās noteiktajam</t>
  </si>
  <si>
    <t>Segumu izbūve</t>
  </si>
  <si>
    <t>TIPS_NR.3_Stiprināta zāliena segas konstrukcija</t>
  </si>
  <si>
    <t>Konstrukcijas</t>
  </si>
  <si>
    <t>Betona apmaļu izbūve atbilstoši LVS EN 1340 uz iepriekš sagatavota betona un šķembu pamata</t>
  </si>
  <si>
    <t>Ceļazīmju uzstādīšana</t>
  </si>
  <si>
    <t>Labiekārtošana</t>
  </si>
  <si>
    <t>Neausts ģeotekstils NW15</t>
  </si>
  <si>
    <t>Salizturīgā kārta nestspējai 100MPa, no filtrējoša materiāla (K/f&gt;1m/dnn), 40 cm</t>
  </si>
  <si>
    <t>Ekstrudēts polipropilēna divasu 40/40kN/m vai trīsasu ģeorežģis (Tips Nr.1 un Tips Nr.2)</t>
  </si>
  <si>
    <t>Nesaistīto minerālmateriālu maisījuma 0/56 vai 0/63ps (NIII LA≤35) apakškārta, 18 cm;</t>
  </si>
  <si>
    <t>Nesaistīto minerālmateriālu maisījuma 0/45 (NIII LA≤35) pamata virskārta, 12 cm;</t>
  </si>
  <si>
    <t>Karstā asfalta AC22 base (SIV) seguma apakškārta, 6 cm; (remontzonai - pēc nepieciešamības)</t>
  </si>
  <si>
    <t>Karstā asfalta AC11 surf (SII) seguma virskārta, 4 cm; (remontzonai - pēc nepieciešamības)</t>
  </si>
  <si>
    <t>Izsiju (fr 2/8mm) izlīdzinošā kārta, 3..5 cm;</t>
  </si>
  <si>
    <t>Salizturīgā kārta no filtrējoša materiāla (K/f&gt;1m/dnn), 30 cm;</t>
  </si>
  <si>
    <t>Nesaistīto minerālmateriālu maisījuma 0/45 (NIII) pamata nesošā kārta, 15 cm;</t>
  </si>
  <si>
    <t>Karstā asfalta AC8 surf seguma kārta, 4 cm; (remontzonai - pēc nepieciešamības)</t>
  </si>
  <si>
    <t>Ceļa zīmes Nr.206 uzstādīšana</t>
  </si>
  <si>
    <t>Ceļa zīmes Nr.537 uzstādīšana</t>
  </si>
  <si>
    <t>Ceļa zīmes Nr.835 uzstādīšana</t>
  </si>
  <si>
    <t>Ceļa zīmes Nr.844 uzstādīšana</t>
  </si>
  <si>
    <t>Brauktuves betona apmales izbūve (100x30x15)</t>
  </si>
  <si>
    <t>Brauktuves betona apmales izbūve (100x22x15 AR FĀZI)</t>
  </si>
  <si>
    <t>Brauktuves betona apmales izbūve (100x22x15 BEZ FĀZES)</t>
  </si>
  <si>
    <t>Brauktuves betona apmales izbūve (100x30/22x15 slīpā)</t>
  </si>
  <si>
    <t>Ietves betona apmales izbūve (100x20x8)</t>
  </si>
  <si>
    <t>Horizontālā marķējuma uzklāšana baltā krāsā</t>
  </si>
  <si>
    <r>
      <t xml:space="preserve">Ierakuma izbūve (gultnes rakšana un profilēšana un augu zemes noņemšana pilnā biezumā, </t>
    </r>
    <r>
      <rPr>
        <u/>
        <sz val="9"/>
        <rFont val="Arial"/>
        <family val="2"/>
      </rPr>
      <t>tai skaitā</t>
    </r>
    <r>
      <rPr>
        <sz val="9"/>
        <rFont val="Arial"/>
        <family val="2"/>
      </rPr>
      <t xml:space="preserve"> </t>
    </r>
    <r>
      <rPr>
        <u/>
        <sz val="9"/>
        <rFont val="Arial"/>
        <family val="2"/>
      </rPr>
      <t>nederīgās grunts (kūdras) izrakšana pilnā biezumā - dziļumu precizēt būvdarbu laikā atkarībā no esošās</t>
    </r>
    <r>
      <rPr>
        <sz val="9"/>
        <rFont val="Arial"/>
        <family val="2"/>
      </rPr>
      <t xml:space="preserve"> </t>
    </r>
    <r>
      <rPr>
        <u/>
        <sz val="9"/>
        <rFont val="Arial"/>
        <family val="2"/>
      </rPr>
      <t>situācijas dabā,</t>
    </r>
    <r>
      <rPr>
        <sz val="9"/>
        <rFont val="Arial"/>
        <family val="2"/>
      </rPr>
      <t xml:space="preserve"> konstrukciju izbūvei (neskaitot zem ēkas)), transportēšana uz būvuzņēmēja atbērtni (ja vien
līgumā nav noteikts savādāk)</t>
    </r>
  </si>
  <si>
    <t>Brauktuves betona bruģakmens seguma izbūve, 8cm (materiāla specifikāciju skatīt projekta risinājumos -
rasējumā TS-CD-04)</t>
  </si>
  <si>
    <t>Ietves betona bruģakmens seguma izbūve, 6cm (materiāla specifikāciju skatīt projekta risinājumos -
rasējumā TS-CD-04)</t>
  </si>
  <si>
    <t>Ceļa zīmju balstu uzstādīšana (apaļie ∅60mm)</t>
  </si>
  <si>
    <t>Zemes klātnes nogāžu un teritorijas planēšana, apzaļumošana ar auglīgu augu zemi 15cm biezumā, (sijātu bez rupju frakciju piemaisījumiem) apsēšana ar intensīvai zāliena kopšanai paredzētu daudzgadīga zāles
maisījuma sēklām</t>
  </si>
  <si>
    <t>Tāme sastādīta 2025. gada 2. oktobrī</t>
  </si>
  <si>
    <t>Nesaistītu minerālmateriālu šķembu maisījuma kārta - 0/45 (NIII) 25cm biezumā</t>
  </si>
  <si>
    <t>Neausta ģeorežģa/ģeotekstila kompozītmateriāls (apvienotais) 40/40kN/m (vai analogs)</t>
  </si>
  <si>
    <t>Auglīga augu zeme 15cm biezumā, (sijāta bez rupju frakciju piemaisījumiem) un apsēšana ar intensīvai
zāliena lietošanai paredzētu daudzgadīga zāles maisījuma sēklām</t>
  </si>
  <si>
    <t>Augu zemes virskārtā iestrādāts zāliena režģis (h=0.38-0.40m) (režģa augšējā mala 2cm zem augsnes
virskārtas)</t>
  </si>
  <si>
    <t>Zemes darbi</t>
  </si>
  <si>
    <t>Lentveida pamati (BK-02)</t>
  </si>
  <si>
    <t>Šķembu maisījuma blietēšana fr. 20/40, b=200mm</t>
  </si>
  <si>
    <t>Pamatu stiegrošana ar D12 B500B stiegrojumu</t>
  </si>
  <si>
    <t>Lentveida pamatu veidņošana un betonēšana ar C30/37 XC2 klases betonu</t>
  </si>
  <si>
    <t>Pamatu starteri (BK-02.1)</t>
  </si>
  <si>
    <t>Peikko HPM24P-Bent90-440 starteru montāža pamatu konstrukcijās</t>
  </si>
  <si>
    <t>Peikko HPM20P-Bent90-425 starteru montāža pamatu konstrukcijās</t>
  </si>
  <si>
    <t>Peikko HPM20P-830 starteru montāža pamatu konstrukcijās</t>
  </si>
  <si>
    <t>Pamatu stiegrošana ar D16 B500B stiegrojumu starteriem</t>
  </si>
  <si>
    <t>Cokola sijas (BK-02.2)</t>
  </si>
  <si>
    <t>Cokola siju montāžas mezgla stiegrošana, veidņošana un aizbetonēšana pie kolonnām</t>
  </si>
  <si>
    <t>D8 B500B stiegrojums</t>
  </si>
  <si>
    <t>D12 B500B stiegrojums</t>
  </si>
  <si>
    <t>Sakret RM-V</t>
  </si>
  <si>
    <t>Betons C30/37 XC2</t>
  </si>
  <si>
    <t>1. stāva grīda (BK-02.3)</t>
  </si>
  <si>
    <t xml:space="preserve">Esošās grunts blietēšana </t>
  </si>
  <si>
    <t>Ģeorežģis Tensar triax</t>
  </si>
  <si>
    <t>FEDAK VAPO 200 plēves montāža</t>
  </si>
  <si>
    <t>Blietētas šķembas fr, 20-40; Ev2&gt;120 MPa un Ev2/Ev1&lt;2,2, fr. 20-40, h=300mm</t>
  </si>
  <si>
    <t>Pamats P-1 (BK-02.4)</t>
  </si>
  <si>
    <t>Pamatu stiegrošana ar D16 B500B stiegrojumu</t>
  </si>
  <si>
    <t>Pamatu veidņošana un betonēšana ar C30/37 XC2 klases betonu, h=400mm</t>
  </si>
  <si>
    <t>Pamats P-2 (BK-02.5)</t>
  </si>
  <si>
    <t>Pamatu stiegrošana ar D8 B500B stiegrojumu</t>
  </si>
  <si>
    <t>Pamatu stiegrošana ar D20 B500B stiegrojumu</t>
  </si>
  <si>
    <t>Peikko PVL 100 montāža</t>
  </si>
  <si>
    <t>Pamats P-2* (BK-02.5)</t>
  </si>
  <si>
    <t>Pamats P-3 (BK-02.6)</t>
  </si>
  <si>
    <t>Pamats P-4 (BK-02.7)</t>
  </si>
  <si>
    <t>Pamats P-5 (BK-02.8)</t>
  </si>
  <si>
    <t>Pamats P-5.1 (BK-02.8.1)</t>
  </si>
  <si>
    <t>Pamats P-5.2 (BK-02.8.2)</t>
  </si>
  <si>
    <t>Pamats P-6 (BK-02.9)</t>
  </si>
  <si>
    <t>1. stāva tērauda elementi (BK-03)</t>
  </si>
  <si>
    <t>Tērauda elementu montāža un izgatavošana, atbilstoši LVS EN 12019, LVS EN 10056 un LVS EN 10025; Stiprības klase-S355J0+C2H</t>
  </si>
  <si>
    <t>t</t>
  </si>
  <si>
    <t>Tērauda kolonnu montāžas mezglu aizbetonēšana ar Ceresit CX-15</t>
  </si>
  <si>
    <t>1. stāva mūra sienas (BK-03)</t>
  </si>
  <si>
    <t>Gāzbetona bloku 3MPa (b=200mm) mūrēšana, ieskaitot javu, stiegrojumu, u.c. mehānismus un palīgmateriālus</t>
  </si>
  <si>
    <t>1. stāva dzelzsbetona sienas (BK-03)</t>
  </si>
  <si>
    <t>Sienu un pamata mezgla stiegrošana ar B500B klases stiegrām</t>
  </si>
  <si>
    <t>Sienu mezgla aizpildīšana ar Sakret RM-V</t>
  </si>
  <si>
    <t>Saliekamās dzelzsbetona kolonnas (BK-05 un BK-09:09.14)</t>
  </si>
  <si>
    <t>Dzelzsbetona kolonnu apstrāde (BK-03)</t>
  </si>
  <si>
    <t>Kolonnu apakšas apstrāde ar Grunts Plastimul C + Plastimul 2K Super 3 mm</t>
  </si>
  <si>
    <t>Pamatu virsmas zem kolonnām apstrāde ar MAPEPOXY L</t>
  </si>
  <si>
    <t>Pārsedzes (BK-03.1)</t>
  </si>
  <si>
    <t>Bauroc nesošo pārsedžu montāža, 1200x200x200mm (Lxbxh)</t>
  </si>
  <si>
    <t>Bauroc nesošo pārsedžu montāža, 1600x200x200mm (Lxbxh)</t>
  </si>
  <si>
    <t>1. stāva tērauda pārseguma elementi (BK-04)</t>
  </si>
  <si>
    <t>Tērauda elementu montāža un izgatavošana, atbilstoši LVS EN 12019, LVS EN 10365 un LVS EN 10025; Stiprības klase-S355J0+C2H</t>
  </si>
  <si>
    <t>1. stāva dzelzsbetona pārseguma sijas (BK-04)</t>
  </si>
  <si>
    <t>Neoprēna lentes montāža</t>
  </si>
  <si>
    <t>Sijas un vertikālās konstrukcijas mezgla montāžas metāla palīgelementi</t>
  </si>
  <si>
    <t>Sijas mezgla aizbetonēšana ar Sakret RM-V</t>
  </si>
  <si>
    <t>1. stāva dzelzsbetona pārsegums (BK-04.1)</t>
  </si>
  <si>
    <t>HCS 265 pārseguma paneļu montāža</t>
  </si>
  <si>
    <t>HCS 220 pārseguma paneļu montāža</t>
  </si>
  <si>
    <t>Paneļu D8 B500B stiegrošana</t>
  </si>
  <si>
    <t>Paneļu D12 B500B stiegrošana</t>
  </si>
  <si>
    <t>Paneļu D16 B500B stiegrošana</t>
  </si>
  <si>
    <t>Paneļu D20 B500B stiegrošana</t>
  </si>
  <si>
    <t>Peikko Modix SM16B-P-1000 montāža</t>
  </si>
  <si>
    <t>Paneļu galu stiegrošana ar Sakret RM-V</t>
  </si>
  <si>
    <t>Pārseguma paneļu šuvju aizpildīšana ar betonu</t>
  </si>
  <si>
    <t>Lewis lokšņu montāža uz sijām</t>
  </si>
  <si>
    <t>Lewis loksnes aizliešana ar betonu C30/37 XC1, h=80mm</t>
  </si>
  <si>
    <t>2. stāva mūra sienas (BK-05)</t>
  </si>
  <si>
    <t>Pārsedzes (BK-05)</t>
  </si>
  <si>
    <t>Bauroc nesošo pārsedžu montāža, 2000x200x200mm (Lxbxh)</t>
  </si>
  <si>
    <t>Monolītās joslas un pārsedzes (BK-05)</t>
  </si>
  <si>
    <t>Vītņstieņa montāža Ø16 + HILTI HIT HY 200</t>
  </si>
  <si>
    <t>Tērauda elementu montāža un izgatavošana, atbilstoši LVS EN 10056; Stiprības klase-S355J0+C2H</t>
  </si>
  <si>
    <t>Elementu D8 B500B stiegrošana</t>
  </si>
  <si>
    <t>Elementu D12 B500B stiegrošana</t>
  </si>
  <si>
    <t>Siju veidņošana un betonēšana ar C30/37 XC1 klases betonu</t>
  </si>
  <si>
    <t>Siju veidņošana un betonēšana ar C40/50 XC1 klases betonu</t>
  </si>
  <si>
    <t>2. stāva pārseguma sijas (BK-06)</t>
  </si>
  <si>
    <t>2. stāva pārsegums (BK-06.1)</t>
  </si>
  <si>
    <t>PEIKKO PETRA 265-1200 montāža</t>
  </si>
  <si>
    <t>Paneļu galu betonēšana ar Sakret RM-V</t>
  </si>
  <si>
    <t>Jumta metāla konstrukcijas (BK-07)</t>
  </si>
  <si>
    <t>Jumta nesošais profils (BK-07.1)</t>
  </si>
  <si>
    <t>Ruukki T130M-75L-930-1.2,
Stiprības klase-S350</t>
  </si>
  <si>
    <t>Ruukki T130M-75L-930-1.0,
Stiprības klase-S350</t>
  </si>
  <si>
    <t>Ruukki T130M-75L-930-0.7,
Stiprības klase-S350</t>
  </si>
  <si>
    <t>AVK platforma (BK-07.2)</t>
  </si>
  <si>
    <t>Schōck Isokorb T type S-V-D22 montāža</t>
  </si>
  <si>
    <t>Režģota klāja SP 34*38/50*3 montāža</t>
  </si>
  <si>
    <t>Parapeta konstrukcija (BK-08)</t>
  </si>
  <si>
    <t>Parapeta mūris (BK-08.1)</t>
  </si>
  <si>
    <t>Kāpnes (BK-12)</t>
  </si>
  <si>
    <t>Vītņstieņa montāža- Ø20 + HILTI HIT HY 200</t>
  </si>
  <si>
    <t>Tērauda elementu montāža un izgatavošana; Stiprības klase-S355J0+C2H</t>
  </si>
  <si>
    <t>Dzelzsbetona pakāpienu montāža</t>
  </si>
  <si>
    <t>Kāpņu mezglu aizbetonēšana ar C30/37+XC1 klases betonu</t>
  </si>
  <si>
    <t>Podests (BK-12)</t>
  </si>
  <si>
    <t>Podesta stiegrošana ar B500B stiegrojumu</t>
  </si>
  <si>
    <t>Podesta veidņošana un betonēšana ar C40/50 XC1 klases betonu</t>
  </si>
  <si>
    <t>Kāpnes (BK-12.2)</t>
  </si>
  <si>
    <t>Vītņstieņa montāža- Ø16</t>
  </si>
  <si>
    <t>Cinkots metināts pakāpiens 34*38/30*3</t>
  </si>
  <si>
    <t>l.c</t>
  </si>
  <si>
    <t>Grīda</t>
  </si>
  <si>
    <t>G-1 Grīda uz grunts</t>
  </si>
  <si>
    <t>G-2 Starpstāvu pārsegums</t>
  </si>
  <si>
    <t>G-3 Starpstāvu pārsegums</t>
  </si>
  <si>
    <t>G-4 Starpstāvu pārsegums</t>
  </si>
  <si>
    <t>Estrich betona izlīdzinošais slānis, DIN 18560 CT-F3-S80 ar polipropilēna disperso stiegrojumu 0.9kg/m3, 80mm</t>
  </si>
  <si>
    <t>G-5 Ieejas kājslauķis</t>
  </si>
  <si>
    <t>G-6 Jumta servisa laipa, režģis</t>
  </si>
  <si>
    <t>Cinkots metināts režģis, 34x38/h50x3, 50mm</t>
  </si>
  <si>
    <t>JUMTS</t>
  </si>
  <si>
    <t>J-1 Siltināta metāla profilloksne ar PVC jumta segumu</t>
  </si>
  <si>
    <t>PVC jumta membrānas segums, Wolfin Tectofin RG 1.5mm, pelēka, stiprināta mehāniski</t>
  </si>
  <si>
    <t>J-2 Siltināts HCS220 pārsegums ar PVC izolāciju</t>
  </si>
  <si>
    <t>Siltumizolācija ThermoWhite WD100R, λ=0.046W/mK, 10kN/m2, slīpumu veidojošs slānis, min. h100mm - h290mm</t>
  </si>
  <si>
    <t>J-3 Siltināts HCS265 pārsegums ar PVC izolāciju</t>
  </si>
  <si>
    <t>SA-2.3 Gāzbetona ārsiena</t>
  </si>
  <si>
    <t>Akmensvate PAROC Linio15, 100mm</t>
  </si>
  <si>
    <t>PVC jumta membrānas segums, Wolfin Tectofin RG 2mm, pelēka, stiprināta mehāniski</t>
  </si>
  <si>
    <t>SA-2.4 Gāzbetona ārsiena</t>
  </si>
  <si>
    <t>M-7 PARAPETA MEZGLS</t>
  </si>
  <si>
    <t>Akmensvates slīpumu veidojošs stūris</t>
  </si>
  <si>
    <t>Akmensvate Paroc ROB80, 20mm</t>
  </si>
  <si>
    <t>Saplāksnis 9mm, mitrumizturīgs</t>
  </si>
  <si>
    <t>Skārda balsts</t>
  </si>
  <si>
    <t>Parapeta skārda nosegelements ar krāsas pārklājumu, tonis RAL7021 / NCS S8502-B</t>
  </si>
  <si>
    <t>M-8 PARAPETA MEZGLS</t>
  </si>
  <si>
    <t>Saplāksnis, mitrumizturīgs</t>
  </si>
  <si>
    <t>Koka balsti</t>
  </si>
  <si>
    <t>Parapeta stiprinājums</t>
  </si>
  <si>
    <t>Skārda parapets ar krāsas pārklājumu, tonis RAL7021 / NCS S8502-B</t>
  </si>
  <si>
    <t>Logi (AR-4.2)</t>
  </si>
  <si>
    <t>Ārdurvis (AR-4.1)</t>
  </si>
  <si>
    <t>DA-1, 900x1900mm ārdurvis 
Siltinātas alumīnija durvis RAL 7038 / NCS S 3000-N
Paredzēt slieksni max. 20mm virs grīdas līmeņa
- Slēdzene ar atslēgu - 
U ≤ 0,8 W/m2K</t>
  </si>
  <si>
    <t>DA-2, 1000x2200mm ārdurvis 
Siltinātas alumīnija durvis RAL 7038 / NCS S 3000-N
Paredzēt slieksni max. 20mm virs grīdas līmeņa
- Slēdzene ar atslēgu - 
U ≤ 0,8 W/m2K</t>
  </si>
  <si>
    <t>DA-3, 1200x2200mm ārdurvis 
Siltinātas alumīnija durvis RAL 7038 / NCS S 3000-N
Paredzēt slieksni max. 20mm virs grīdas līmeņa
- Slēdzene ar atslēgu - 
U ≤ 0,8 W/m2K</t>
  </si>
  <si>
    <t>DA-4, 1200x2200mm ārdurvis 
Siltinātas alumīnija durvis RAL 7016 / NCS 8005-B20G
Paredzēt slieksni max. 20mm virs grīdas līmeņa
- Slēdzene ar atslēgu un pašaizvēršanās mehānismu
U ≤ 0,8 W/m2K</t>
  </si>
  <si>
    <t>DA-4, 1200x2200mm ārdurvis 
Siltinātas alumīnija durvis RAL 7016 / NCS 8005-B20G
Paredzēt slieksni max. 20mm virs grīdas līmeņa
- Slēdzene ar atslēgu
U ≤ 0,8 W/m2K</t>
  </si>
  <si>
    <t>Iekšdurvis (AR-4.1)</t>
  </si>
  <si>
    <t>DI-1.1, 900x2100 mm Biroja telpas durvis 
MDF vai HDF durvis RAL 9016 / NCS 0502-G50Y
Slēdzene ar atslēgu, 31 dB</t>
  </si>
  <si>
    <t>DI-1.2, 1000x2100 mm Biroja telpas durvis 
MDF vai HDF durvis RAL 9016 / NCS 0502-G50Y
Slēdzene ar atslēgu, 31 dB</t>
  </si>
  <si>
    <t>DI-2.1, 900x2100mm Koplietošanas telpas durvis
MDF vai HDF durvis RAL 9016 / NCS 0502-G50Y</t>
  </si>
  <si>
    <t>DI-2.2, 900x2100mm Koplietošanas telpas durvis
MDF vai HDF durvis RAL 9016 / NCS 0502-G50Y
Slēdzene ar atslēgu, 40 dB</t>
  </si>
  <si>
    <t>DI-2.3, 900x2100mm Koplietošanas telpas durvis
MDF vai HDF durvis RAL 9016 / NCS 0502-G50Y
Slēdzene ar atslēgu</t>
  </si>
  <si>
    <t>DI-2.4, 1000x2100mm Koplietošanas telpas durvis
MDF vai HDF durvis RAL 9016 / NCS 0502-G50Y
Paredzēt iebūvētu piekļuves kontroles sistēmu durvīm
Paredzēt pašaizvēršanās mehānismu, 40 dB</t>
  </si>
  <si>
    <t>DI-2.5 1200x2100mm Koplietošanas telpas durvis
MDF vai HDF durvis RAL 9016 / NCS 0502-G50Y
Slēdzene ar atslēgu, 40 dB</t>
  </si>
  <si>
    <t>DI-3.1 800x2100mm Tualetes telpas durvis
MDF durvis RAL 9016 / NCS 0502-G50Y
Nerūsējošā tērauda durvju aizsargplātne
Slēdzene ar aizgriezni 
Paredzēt pašaizvēršanās mehānismu,31 dB</t>
  </si>
  <si>
    <t>DI-3.2 1000x2100mm Tualetes telpas durvis
MDF durvis RAL 9016 / NCS 0502-G50Y
Brīvais vērtnes platums min 900mm.
Durvju iekšpusē jāparedz rokturis durvju platumā
Nerūsējošā tērauda durvju aizsargplātne
Slēdzene ar aizgriezni - 
Paredzēt pašaizvēršanās mehānismu, 31 dB</t>
  </si>
  <si>
    <t>DI-4.1 900x2100mm Ražošanas telpas durvis
Metāla durvis ar blīvējumu RAL 9016 / NCS 0502-G50Y</t>
  </si>
  <si>
    <t>DI-4.2 900x2100mm Ražošanas telpas durvis
Metāla durvis ar blīvējumu RAL 9016 / NCS 0502-G50Y
Paredzēt iebūvētu piekļuves kontroles sistēmu durvīm
Paredzēt pašaizvēršanās mehānismu</t>
  </si>
  <si>
    <t>DI-4.3 900x2100mm Ražošanas telpas durvis
Metāla durvis ar blīvējumu RAL 9016 / NCS 0502-G50Y
Paredzēt pašaizvēršanās mehānismu</t>
  </si>
  <si>
    <t>DI-4.4 1200x2100mm Ražošanas telpas durvis
Metāla durvis ar blīvējumu RAL 9016 / NCS 0502-G50Y</t>
  </si>
  <si>
    <t>DI-4.5 1200x2100mm Ražošanas telpas durvis
Metāla durvis ar blīvējumu RAL 9016 / NCS 0502-G50Y
Paredzēt pašaizvēršanās mehānismu</t>
  </si>
  <si>
    <t>DI-4.6 1200x2100mm Ražošanas telpas durvis
Metāla durvis ar blīvējumu RAL 9016 / NCS 0502-G50Y
Paredzēt pašaizvēršanās mehānismu
Paredzēt iebūvētu piekļuves kontroles sistēmu durvīm</t>
  </si>
  <si>
    <t>DI-4.7 1200x2100mm Ražošanas telpas durvis
Metāla durvis ar blīvējumu RAL 9016 / NCS 0502-G50Y
Slēdzene ar atslēgu</t>
  </si>
  <si>
    <t>DI-4.8 1200x2100mm Ražošanas telpas durvis
Atbilstoši tehnoloģijas ražotājam RAL 9016 / NCS 0502-G50Y
Aukstuma kameras moduļa durvis (atbilstoši tehnoloģijas ražotājam).
Izmērus un izvietojumu precizē ražotājs.</t>
  </si>
  <si>
    <t>DI-4.9 1 1200x2100mm Ražošanas telpas durvis
Alumīnija rāmja durvis ar stiklojumu RAL 9016 / NCS 0502-G50Y</t>
  </si>
  <si>
    <t>Vārti (AR-4.1)</t>
  </si>
  <si>
    <t>V-1 1500x2200mm Paceļami vārti Alumīnija ruļļu vārti 
RAL 7016 / NCS 8005-B20G
- Slēdzene ar aizbīdni</t>
  </si>
  <si>
    <t>V-2 2000x2200mm Paceļami vārti Alumīnija ruļļu vārti 
RAL 7016 / NCS 8005-B20G
- Slēdzene ar aizbīdni</t>
  </si>
  <si>
    <t>V-3 2400x2500mm Paceļami vārti Siltinātas metāla paneļu sekcijas
RAL 7016 / NCS 8005-B20G
Slēdzene ar aizbīdni 
U ≤ 0,8 W/m2K</t>
  </si>
  <si>
    <t>V-4 2400x2500mm Paceļami vārti Siltinātas metāla paneļu sekcijas vārti ar durvju vērtni
RAL 7016 / NCS 8005-B20G
Slēdzene ar aizbīdni 
U ≤ 0,8 W/m2K</t>
  </si>
  <si>
    <t>V-5  3100x3000mm Paceļami vārti Siltinātas metāla paneļu sekcijas vārti ar plastikāta logiem
RAL 7016 / NCS 8005-B20G
Slēdzene ar aizbīdni 
U ≤ 0,8 W/m2K</t>
  </si>
  <si>
    <t>SA-1.1 Sendvičpaneļu ārsiena</t>
  </si>
  <si>
    <t>Sendvičpanelis ar PIR pildījumu, Tenax MW RIB(n), 150mm</t>
  </si>
  <si>
    <t>SA-2.1 Gāzbetona ārsiena</t>
  </si>
  <si>
    <t>SA-2.2 Gāzbetona ārsiena</t>
  </si>
  <si>
    <t>SI-1.1 Sendvičpaneļu iekšsiena, 100mm</t>
  </si>
  <si>
    <t>Sendvičpanelis ar PIR pildījumu, Tenax MW RIB(n)</t>
  </si>
  <si>
    <t>SI-1.2 Sendvičpaneļu iekšsiena, aukstuma kameras modulārā siena, 100mm</t>
  </si>
  <si>
    <t>Sendvičpanelis ar PIR pildījumu, aukstuma kameras modulārā siena (atbilstoši tehnoloģijas ražotājam)</t>
  </si>
  <si>
    <t xml:space="preserve"> Iekšsiena SI-2.1 Vieglkarkass W112</t>
  </si>
  <si>
    <t>Ģipškartona plāksne Knauf White, 12.5mm</t>
  </si>
  <si>
    <t>Knauf profils CW50/ Akmensvate PAROC Ultra, 50mm</t>
  </si>
  <si>
    <t>Iekšsiena SI-2.2 Vieglkarkass W112</t>
  </si>
  <si>
    <t>12,5mm ģipškartona plāksne Knauf Green, mitrumizturīga</t>
  </si>
  <si>
    <t>Iekšsiena SI-2.3 Vieglkarkass W112</t>
  </si>
  <si>
    <t>Iekšsiena SI-2.4 Vieglkarkass W112</t>
  </si>
  <si>
    <t>Iekšsiena SI-2.5 Vieglkarkass W112</t>
  </si>
  <si>
    <t>Iekšsiena SI-2.6 Vieglkarkass D112-SO17 griestu izvirzījums</t>
  </si>
  <si>
    <t>Iekšsiena SI-2.7 Vieglkarkass D112-SO17 griestu izvirzījums</t>
  </si>
  <si>
    <t>Iekšsiena SI-3 Dzelzsbetona siena</t>
  </si>
  <si>
    <t>Iekštelpu apmetums, 10mm</t>
  </si>
  <si>
    <t>Dzelzsbetona panelis (skatīt BK)</t>
  </si>
  <si>
    <t>Stiklotas starpsienas</t>
  </si>
  <si>
    <t>SS-1 Stikla siena
Ailas izmērs: 6150 x 2100(h) mm
Materiāls: Alumīnija profila rāmis, laminēts stikls
Rāmja tonis: RAL7021 / NCS S8502-B
Funkcija: Stikla iekšsiena</t>
  </si>
  <si>
    <t>Stiklota fasāde</t>
  </si>
  <si>
    <t>SF-1 Stikla fasāde
Ailas izmērs: 10900 x 2800(h) mm
Materiāls: Alumīnija profila rāmis, laminēts stikls
Rāmja tonis: RAL 7021 / NCS S8502-B
Funkcija: Fasādes stiklotā sistēma
Siltumcaurl. koeficients: U ≤ 0.8 W/m2K</t>
  </si>
  <si>
    <t>SF-2 Stikla fasāde
Ailas izmērs: 10900 x 2800(h) mm
Materiāls: Alumīnija profila rāmis, laminēts stikls
Rāmja tonis: RAL 7021 / NCS S8502-B
Funkcija: Fasādes stiklotā sistēma
Siltumcaurl. koeficients: U ≤ 0.8 W/m2K</t>
  </si>
  <si>
    <t>SF-3 Stikla fasāde
Ailas izmērs: 3000 x 2800(h) mm
Materiāls: Alumīnija profila rāmis, laminēts stikls
Rāmja tonis: RAL 7021 / NCS S8502-B
Funkcija: Fasādes stiklotā sistēma
Siltumcaurl. koeficients: U ≤ 0.8 W/m2K</t>
  </si>
  <si>
    <t>SF-4 Stikla fasāde
Ailas izmērs: 3000 x 2800(h) mm
Materiāls: Alumīnija profila rāmis, laminēts stikls
Rāmja tonis: RAL 7021 / NCS S8502-B
Funkcija: Fasādes stiklotā sistēma
Siltumcaurl. koeficients: U ≤ 0.8 W/m2K</t>
  </si>
  <si>
    <t>Fasāde</t>
  </si>
  <si>
    <t>Fasādes apdare: dekoratīvs fasādes apmetums Ceresit Visage,
tonis Chicago grey
RAL 7038 (pietuvināts) / NCS S 3000-N (pietuvināts)</t>
  </si>
  <si>
    <t>Fasādes apmetuma sistēma ar iestrādātu stiklašķiedras sietu,
Fasādes apdare: krāsots apmetums
RAL 7021 / NCS S8502-B</t>
  </si>
  <si>
    <t>Skārda karnīze un organiskā stikla reklāmas logo
RAL 6010 / NCS S 5040-G20Y (pietuvināts)</t>
  </si>
  <si>
    <t>Pamatu cokols SP-1</t>
  </si>
  <si>
    <t>Monolīts stiegrbetons (pamati), (Skat. BK daļā)</t>
  </si>
  <si>
    <t>Hidroizolācijas mastika</t>
  </si>
  <si>
    <t>Ekstrudētais putuplasts XPS Finnfoam FL300PX ar pusspundi, 100mm</t>
  </si>
  <si>
    <t>Cokola apmetuma sistēma ar iestrādātu stiklašķiedras sietu, Ceresit Visage CT760</t>
  </si>
  <si>
    <t>Pamatu cokols SP-2</t>
  </si>
  <si>
    <t>L6- BEGA 22398W Pie fasādes stiprināms gaismeklis, Bega 22398A , max 40 w, 1610 lm, 4000 K, IP 65. 
Izmēri: 300x110x100mm. 
Apdare: sudraba.
Komplektācija: 2 x BEGA LED lampas 13584, LED Retrofit 7 W.</t>
  </si>
  <si>
    <t>Jumta kāpnes ar režģi, h=2,4m</t>
  </si>
  <si>
    <t>Skārda elementi</t>
  </si>
  <si>
    <t>Gr-1 Vieglkarkass D112 piekārtie griesti</t>
  </si>
  <si>
    <t>Gr-2 Vieglkarkass D112 piekārtie griesti</t>
  </si>
  <si>
    <t>Knauf Profils 2xCD 60x27mm (Knauf D112 sistēma)</t>
  </si>
  <si>
    <t>Gr-3 Moduļveida piekārtie griesti</t>
  </si>
  <si>
    <t>Piekārto griestu iekares sistēma Ecophon Connect</t>
  </si>
  <si>
    <t>Moduļveida piekārto griestu plāksnes Ecophon Advantage, 600x1200mm</t>
  </si>
  <si>
    <t>Gr-4 Moduļveida piekārtie griesti, higiēnas</t>
  </si>
  <si>
    <t>Grīdas apdare (AR-6.3)</t>
  </si>
  <si>
    <t>Pulēts betons</t>
  </si>
  <si>
    <t>Grīdlīste, HDF, 80x10mm, krāsota sienas tonī</t>
  </si>
  <si>
    <t>Sienu apdare (AR-6.4 un AR-6.5)</t>
  </si>
  <si>
    <t>Sienas flīzes, Ceragni M10/30 MaT White 2nd, 100x300x6mm</t>
  </si>
  <si>
    <t>Kolonnu apdare. Iekštelpu apmetums, krāsots vienā tonī ar telpas sienām.</t>
  </si>
  <si>
    <t>Sienas špaktelēšana un krāsošana ar ūdens noturīgu krāsu-Tonis NCS S 2002-R (RAL 7047 pietuvināts) vai NCS S 1502-Y50R / (RAL 9002 pietuvināts)</t>
  </si>
  <si>
    <t>Margas</t>
  </si>
  <si>
    <t>Mg-1 Kāpņu telpas margas h-1100mm</t>
  </si>
  <si>
    <t>Mg-2 Jumta servisa laipas margas h-1100mm (jumta servisa laipa)</t>
  </si>
  <si>
    <t>Mg-3 Margas metāla kāpnēm h-1100mm</t>
  </si>
  <si>
    <t>Mg-4 Margas rokturis gar sienu h-1100mm</t>
  </si>
  <si>
    <r>
      <rPr>
        <sz val="9"/>
        <rFont val="Arial"/>
        <family val="2"/>
      </rPr>
      <t>Ģipškartona plāksne Knauf Green, mitrumizturīga, 12.5mm</t>
    </r>
  </si>
  <si>
    <r>
      <rPr>
        <sz val="9"/>
        <rFont val="Arial"/>
        <family val="2"/>
      </rPr>
      <t>Piekārto griestu apdare, mitrumizturīga (Skat. apdares darbu tabulā)</t>
    </r>
  </si>
  <si>
    <r>
      <rPr>
        <sz val="9"/>
        <rFont val="Arial"/>
        <family val="2"/>
      </rPr>
      <t>Fasādes apmetuma sistēma ar iestrādātu stiklašķiedras sietu, Ceresit Visage CT760</t>
    </r>
  </si>
  <si>
    <r>
      <rPr>
        <sz val="9"/>
        <rFont val="Arial"/>
        <family val="2"/>
      </rPr>
      <t>Fasādes apmetuma sistēma ar iestrādātu stiklašķiedras sietu, RAL7021 / NCS S8502-B</t>
    </r>
  </si>
  <si>
    <r>
      <rPr>
        <sz val="9"/>
        <rFont val="Arial"/>
        <family val="2"/>
      </rPr>
      <t>Ekstrudētais putuplasts XPS Finnfoam FL300 ar pusspundi, 50mm</t>
    </r>
  </si>
  <si>
    <r>
      <rPr>
        <sz val="9"/>
        <rFont val="Arial"/>
        <family val="2"/>
      </rPr>
      <t>Ekstrudētais putuplasts XPS Finnfoam FL300 ar pusspundi, 100mm</t>
    </r>
  </si>
  <si>
    <r>
      <rPr>
        <sz val="9"/>
        <rFont val="Arial"/>
        <family val="2"/>
      </rPr>
      <t>Hidroizolācijas mastika</t>
    </r>
  </si>
  <si>
    <r>
      <rPr>
        <sz val="9"/>
        <rFont val="Arial"/>
        <family val="2"/>
      </rPr>
      <t>Cokola apmetuma sistēma ar iestrādātu stiklašķiedras sietu, Ceresit Visage CT760</t>
    </r>
  </si>
  <si>
    <r>
      <rPr>
        <sz val="9"/>
        <rFont val="Arial"/>
        <family val="2"/>
      </rPr>
      <t>Iekštelpu apmetums</t>
    </r>
  </si>
  <si>
    <t>Fasādes apmetuma sistēma 5mm, ar iestrādātu stiklašķiedras sietu, Ceresit Visage CT760 (skatīt pie fasādes tāmes)</t>
  </si>
  <si>
    <r>
      <rPr>
        <sz val="9"/>
        <rFont val="Arial"/>
        <family val="2"/>
      </rPr>
      <t>Akmensvate Paroc Linio15, 50mm</t>
    </r>
  </si>
  <si>
    <r>
      <rPr>
        <sz val="9"/>
        <rFont val="Arial"/>
        <family val="2"/>
      </rPr>
      <t>Akmensvate PAROC Linio15, 100mm</t>
    </r>
  </si>
  <si>
    <r>
      <rPr>
        <sz val="9"/>
        <rFont val="Arial"/>
        <family val="2"/>
      </rPr>
      <t>Gāzbetona bloki Bauroc, 200mm (Skat. BK daļā)</t>
    </r>
  </si>
  <si>
    <r>
      <rPr>
        <sz val="9"/>
        <rFont val="Arial"/>
        <family val="2"/>
      </rPr>
      <t>Akmensvate PAROC Ultra, 100mm</t>
    </r>
  </si>
  <si>
    <r>
      <rPr>
        <sz val="9"/>
        <rFont val="Arial"/>
        <family val="2"/>
      </rPr>
      <t>Grīda uz grunts (Skat. BK daļā)</t>
    </r>
  </si>
  <si>
    <t>Estrich betona grīda, DIN 18560 CT-F3-S90 ar polipropilēna disperso stiegrojumu 0.9kg/m3, 90mm</t>
  </si>
  <si>
    <r>
      <rPr>
        <sz val="9"/>
        <rFont val="Arial"/>
        <family val="2"/>
      </rPr>
      <t>Akmensvate PAROC SSB1 soļu trokšņu plāksne, 30mm</t>
    </r>
  </si>
  <si>
    <r>
      <rPr>
        <sz val="9"/>
        <rFont val="Arial"/>
        <family val="2"/>
      </rPr>
      <t>Kājslauķu sistēma - ABI Alucable ar kasešbirstēm un mitrumu uzsūcošo paklāju 22mm + alumīnija rāmis 25mm</t>
    </r>
  </si>
  <si>
    <t>Estrich betona grīda, DIN 18560 CT-F3-S100 ar polipropilēna disperso stiegrojumu 0.9kg/m3, 90mm</t>
  </si>
  <si>
    <r>
      <rPr>
        <sz val="9"/>
        <rFont val="Arial"/>
        <family val="2"/>
      </rPr>
      <t>Akmensvate PAROC ROB80, 20mm</t>
    </r>
  </si>
  <si>
    <r>
      <rPr>
        <sz val="9"/>
        <rFont val="Arial"/>
        <family val="2"/>
      </rPr>
      <t>Akmensvate PAROC ROS30, 150mm</t>
    </r>
  </si>
  <si>
    <t>Saliekamā dzelzsbetona cokola siju montāža (b=150mm), ieskaitot palīgmateriālus, ieliekamās detaļas</t>
  </si>
  <si>
    <t>Saliekamo dzelzsbetona sienu montāža (b=200mm), ieskaitot palīgmateriālus, ieliekamās detaļas</t>
  </si>
  <si>
    <t>Saliekamo dzelzsbetona kolonnu DZK montāža (betons C40/50 XC2), ieskaitot palīgmateriālus, ieliekamās detaļas</t>
  </si>
  <si>
    <t>Dzelzsbetona saliekamo pārseguma siju montāža (betons C40/50 XC1), ieskaitot palīgmateriālus, ieliekamās detaļas</t>
  </si>
  <si>
    <t>saliekamās dz/b sijas (betons C40/50 XC2)</t>
  </si>
  <si>
    <t xml:space="preserve"> 2025.gada  2. oktobrī</t>
  </si>
  <si>
    <t>Akmensvate PAROC ROB80, 20mm</t>
  </si>
  <si>
    <t>Akmensvate PAROC ROS30, 100mm</t>
  </si>
  <si>
    <t>Akmensvate Paroc Linio15, 50mm</t>
  </si>
  <si>
    <r>
      <t>darba samaksas 
likme *
(</t>
    </r>
    <r>
      <rPr>
        <i/>
        <sz val="9"/>
        <color theme="1"/>
        <rFont val="Arial"/>
        <family val="2"/>
      </rPr>
      <t>euro</t>
    </r>
    <r>
      <rPr>
        <sz val="9"/>
        <color theme="1"/>
        <rFont val="Arial"/>
        <family val="2"/>
      </rPr>
      <t>/h)</t>
    </r>
  </si>
  <si>
    <r>
      <t>darba alga
 (</t>
    </r>
    <r>
      <rPr>
        <i/>
        <sz val="9"/>
        <color theme="1"/>
        <rFont val="Arial"/>
        <family val="2"/>
      </rPr>
      <t>euro</t>
    </r>
    <r>
      <rPr>
        <sz val="9"/>
        <color theme="1"/>
        <rFont val="Arial"/>
        <family val="2"/>
      </rPr>
      <t>)</t>
    </r>
  </si>
  <si>
    <r>
      <t>summa    (</t>
    </r>
    <r>
      <rPr>
        <i/>
        <sz val="9"/>
        <color theme="1"/>
        <rFont val="Arial"/>
        <family val="2"/>
      </rPr>
      <t>euro</t>
    </r>
    <r>
      <rPr>
        <sz val="9"/>
        <color theme="1"/>
        <rFont val="Arial"/>
        <family val="2"/>
      </rPr>
      <t>)</t>
    </r>
  </si>
  <si>
    <r>
      <t xml:space="preserve">Ierakuma izbūve (gultnes rakšana un profilēšana un augu zemes noņemšana pilnā biezumā, </t>
    </r>
    <r>
      <rPr>
        <u/>
        <sz val="9"/>
        <color theme="1"/>
        <rFont val="Arial"/>
        <family val="2"/>
      </rPr>
      <t>tai skaitā</t>
    </r>
    <r>
      <rPr>
        <sz val="9"/>
        <color theme="1"/>
        <rFont val="Arial"/>
        <family val="2"/>
      </rPr>
      <t xml:space="preserve"> </t>
    </r>
    <r>
      <rPr>
        <u/>
        <sz val="9"/>
        <color theme="1"/>
        <rFont val="Arial"/>
        <family val="2"/>
      </rPr>
      <t>nederīgās grunts (kūdras) izrakšana pilnā biezumā - dziļumu precizēt būvdarbu laikā atkarībā no esošās</t>
    </r>
    <r>
      <rPr>
        <sz val="9"/>
        <color theme="1"/>
        <rFont val="Arial"/>
        <family val="2"/>
      </rPr>
      <t xml:space="preserve"> </t>
    </r>
    <r>
      <rPr>
        <u/>
        <sz val="9"/>
        <color theme="1"/>
        <rFont val="Arial"/>
        <family val="2"/>
      </rPr>
      <t>situācijas dabā,</t>
    </r>
    <r>
      <rPr>
        <sz val="9"/>
        <color theme="1"/>
        <rFont val="Arial"/>
        <family val="2"/>
      </rPr>
      <t xml:space="preserve"> konstrukciju izbūvei (neskaitot zem ēkas)), transportēšana uz būvuzņēmēja atbērtni (ja vien
līgumā nav noteikts savādāk)</t>
    </r>
  </si>
  <si>
    <t>Logi, durvis, vārti</t>
  </si>
  <si>
    <t>L-1 1000x1800mm (bxh)
Alumīnija profila rāmis, laminēts stikls
RAL7021 / NCS S8502-B
Viendaļīgs logs, ar veramu un atgāžamu vērtni
Paredzēt loga rokturi 1000mm augstumā no loga apakšas.
U ≤ 0,8 W/m2K, ieskaitot palodžu montāžu</t>
  </si>
  <si>
    <t>L-2 1000x650mm (bxh)
Alumīnija profila rāmis, laminēts stikls
RAL7021 / NCS S8502-B
Viendaļīgs logs, ar veramu un atgāžamu vērtni
Dūmu novadīšanas logs
U ≤ 0,8 W/m2K, ieskaitot palodžu montāžu</t>
  </si>
  <si>
    <t>L-3 1700x1000mm (bxh)
Alumīnija profila rāmis, laminēts stikls
RAL7021 / NCS S8502-B
Viendaļīgs logs, neverams 
Logs ražošanas daļas iekštelpās, ieskaitot palodžu montāžu</t>
  </si>
  <si>
    <t>elektrība, ūdens, apkures izmaksas būvniecības laikā</t>
  </si>
  <si>
    <t>demontāžas darbi, koku ciršana</t>
  </si>
  <si>
    <t>kadastrālās uzmērīšanas izmaksas</t>
  </si>
  <si>
    <t>Virsizdevumi (5%)</t>
  </si>
  <si>
    <t>Peļņa (5%)</t>
  </si>
  <si>
    <r>
      <rPr>
        <i/>
        <sz val="9"/>
        <rFont val="Arial"/>
        <family val="2"/>
      </rPr>
      <t>Monolīts stiegrbetons (pamati), (Skat. BK daļā)</t>
    </r>
  </si>
  <si>
    <t>Jumta notekcauruļu sistēmas izbūve</t>
  </si>
  <si>
    <t>Tāme sastādīta 2025. gada tirgus cenās, pamatojoties uz ESTdaļas rasējumiem</t>
  </si>
  <si>
    <t>Pamati dīzeļģeneratoram (BK-11)</t>
  </si>
  <si>
    <t>Pamatu veidņošana un betonēšana ar C35/45+XC4+XF4+XD3+XA1 klases betonu, h=200mm</t>
  </si>
  <si>
    <t>Pamati transformatoram (BK-11.1)</t>
  </si>
  <si>
    <t>Neausts ģeotekstils NW 15</t>
  </si>
  <si>
    <t>Pievest smilts slāņa blietēšana zem transformatora ēkas</t>
  </si>
  <si>
    <t>M-1 COKOLA MEZGLS NOLIKTAVU DAĻĀ</t>
  </si>
  <si>
    <t>M-2 STIKLOTĀS FASĀDES DURVJU MEZGLS</t>
  </si>
  <si>
    <t>M-3 STIKLOTĀS FASĀDES MEZGLS</t>
  </si>
  <si>
    <t>M-4 KĀPŅU MEZGLS</t>
  </si>
  <si>
    <t>M-5 LOGA MEZGLS</t>
  </si>
  <si>
    <t>M-6 COKOLA MEZGLS BIROJA DAĻĀ</t>
  </si>
  <si>
    <t>M-9 ĀRDURVJU MEZGLS</t>
  </si>
  <si>
    <t xml:space="preserve">Objekta nosaukums: Lauksaimnieciības produkcijas noliktavu un pirmapstrādes ēkas jaunbūve </t>
  </si>
  <si>
    <t xml:space="preserve">Būves nosaukums: Lauksaimniecības produkcijas noliktavu un pirmapstrādes ēkas jaunbūve </t>
  </si>
  <si>
    <t>Tāme sastādīta 2025. gada tirgus cenās, pamatojoties uz AR, BK daļas rasējumiem</t>
  </si>
  <si>
    <t>Saspiestā gaisa sistēma 8bar</t>
  </si>
  <si>
    <r>
      <t>Skrūves tipa gaisa kompresors AIRCENTER 16 ar iebūvētu dzesēšanas tipa gaisa žāvētāju ABT15 (rasas punkts +6</t>
    </r>
    <r>
      <rPr>
        <sz val="11"/>
        <color theme="1"/>
        <rFont val="Calibri"/>
        <family val="2"/>
        <scheme val="minor"/>
      </rPr>
      <t>º</t>
    </r>
    <r>
      <rPr>
        <sz val="10"/>
        <rFont val="Arial"/>
        <family val="2"/>
        <charset val="1"/>
      </rPr>
      <t>C) un resīveri 270 litri, Darba spiediens -8 bar, gaisa plūsma 1,62m</t>
    </r>
    <r>
      <rPr>
        <sz val="11"/>
        <color theme="1"/>
        <rFont val="Calibri"/>
        <family val="2"/>
        <scheme val="minor"/>
      </rPr>
      <t>³</t>
    </r>
    <r>
      <rPr>
        <sz val="10"/>
        <rFont val="Arial"/>
        <family val="2"/>
        <charset val="1"/>
      </rPr>
      <t>/min.</t>
    </r>
  </si>
  <si>
    <t>KAESER</t>
  </si>
  <si>
    <t>Absorbcijas sausinātājs i.DC16, V=1.60m³/min
dew point -40ºC</t>
  </si>
  <si>
    <t>PARKER</t>
  </si>
  <si>
    <t>Noslēgventilis VHS40-F04-D</t>
  </si>
  <si>
    <t>SMC</t>
  </si>
  <si>
    <t>Montāžas skava Y400T-D</t>
  </si>
  <si>
    <t>Filtrs regulators AW40-F04DE-D</t>
  </si>
  <si>
    <t>Ātrais savienojums, ligzda, G1/2</t>
  </si>
  <si>
    <t>Kondensāta savākšanas caurules 10mm, savienojumi (kondensātam no kompresora, filtriem un pēc žāvēšanas)</t>
  </si>
  <si>
    <t>Zilās alumīnija caurules D20x5800 mm</t>
  </si>
  <si>
    <t>AIRCOM</t>
  </si>
  <si>
    <t>Zilās alumīnija caurules D25x5800 mm</t>
  </si>
  <si>
    <t>Breketes ar M8 vītni detaļā</t>
  </si>
  <si>
    <t>Savienojums HR-Polimers Kompozīts d.25mm</t>
  </si>
  <si>
    <r>
      <t>Līkums 90</t>
    </r>
    <r>
      <rPr>
        <sz val="11"/>
        <color theme="1"/>
        <rFont val="Calibri"/>
        <family val="2"/>
        <scheme val="minor"/>
      </rPr>
      <t>º</t>
    </r>
    <r>
      <rPr>
        <sz val="10"/>
        <rFont val="Arial"/>
        <family val="2"/>
        <charset val="1"/>
      </rPr>
      <t xml:space="preserve"> HR-Polimers Kompozīts d.25mm</t>
    </r>
  </si>
  <si>
    <r>
      <t>Līkums 90</t>
    </r>
    <r>
      <rPr>
        <sz val="11"/>
        <color theme="1"/>
        <rFont val="Calibri"/>
        <family val="2"/>
        <scheme val="minor"/>
      </rPr>
      <t>º</t>
    </r>
    <r>
      <rPr>
        <sz val="10"/>
        <rFont val="Arial"/>
        <family val="2"/>
        <charset val="1"/>
      </rPr>
      <t xml:space="preserve"> HR-Polimers Kompozīts d.20mm</t>
    </r>
  </si>
  <si>
    <t>Aircom Q/Saddle atzara caurules savienojums
 alumīnijs 25mm X 20mm</t>
  </si>
  <si>
    <t>Līkums 90º ārējā vītne HR-Polimers Kompozīts d.20x G1/2</t>
  </si>
  <si>
    <t>Cauruļu veidgabali un pievienojumi kompresoram
 un žāvētājam</t>
  </si>
  <si>
    <t>Montāžas materiāli ,skavas, skrūves, hermētiķi</t>
  </si>
  <si>
    <t>DARBU APJOMI</t>
  </si>
  <si>
    <t>Cauruļvadu montāža</t>
  </si>
  <si>
    <t>Kompresora uzstādīšana un pievienošana</t>
  </si>
  <si>
    <t>Absorbcijas sausinātāja uzstādīšana un 
pievienošana</t>
  </si>
  <si>
    <t>Darbvietu aprikojuma uzstādīšana</t>
  </si>
  <si>
    <t>vietas</t>
  </si>
  <si>
    <t>Saspiestā gaisa sistēmas pārbaude</t>
  </si>
  <si>
    <t>Saspiestā gaisa sistēmas iedarbināšanas un iestatīšanas darbi atbilstoši dotajam uzdevumam</t>
  </si>
  <si>
    <t>Sistēmas nodošana ekspluotācijā un 
dokumentācijas sagatavošana</t>
  </si>
  <si>
    <t>Saspiestā gaisa sistēma 400 mbar</t>
  </si>
  <si>
    <r>
      <t>Sānu kanāla pūtējs K11 MS, Darba spiediens 400 mbar, gaisa plūsma 501m</t>
    </r>
    <r>
      <rPr>
        <sz val="11"/>
        <color theme="1"/>
        <rFont val="Calibri"/>
        <family val="2"/>
        <scheme val="minor"/>
      </rPr>
      <t>³</t>
    </r>
    <r>
      <rPr>
        <sz val="10"/>
        <rFont val="Arial"/>
        <family val="2"/>
        <charset val="1"/>
      </rPr>
      <t xml:space="preserve">/h. </t>
    </r>
  </si>
  <si>
    <t>FPZ</t>
  </si>
  <si>
    <t xml:space="preserve">Filtra pievienošanas līkums  CA 6V </t>
  </si>
  <si>
    <t xml:space="preserve">Ieplūdes filtra elements FA6 </t>
  </si>
  <si>
    <t>Ieplūdes filtra korpus FL 6</t>
  </si>
  <si>
    <t>Klusinātājs SI 6</t>
  </si>
  <si>
    <t>Pretvārsts VC 6</t>
  </si>
  <si>
    <t>T-gabals drošības ventilim PV66</t>
  </si>
  <si>
    <t>Drošības vārsts VRL6 Spiedienam</t>
  </si>
  <si>
    <t>Gaisa filtrs Dn50 uzstādāms Saspiestā gaisa līnijā</t>
  </si>
  <si>
    <t>Manometrs MC010,  0-600mbar,</t>
  </si>
  <si>
    <t>Ventilis Dn50</t>
  </si>
  <si>
    <t>Tērauda caurule Dn100</t>
  </si>
  <si>
    <t>Tērauda caurule Dn50</t>
  </si>
  <si>
    <r>
      <t>Tērauda caurules  līkums 90</t>
    </r>
    <r>
      <rPr>
        <sz val="11"/>
        <color theme="1"/>
        <rFont val="Calibri"/>
        <family val="2"/>
        <scheme val="minor"/>
      </rPr>
      <t>º</t>
    </r>
    <r>
      <rPr>
        <sz val="10"/>
        <rFont val="Arial"/>
        <family val="2"/>
        <charset val="1"/>
      </rPr>
      <t xml:space="preserve"> </t>
    </r>
    <r>
      <rPr>
        <sz val="10"/>
        <rFont val="Arial"/>
        <family val="2"/>
        <charset val="204"/>
      </rPr>
      <t>Dn100</t>
    </r>
  </si>
  <si>
    <r>
      <t xml:space="preserve">Tērauda caurules T gabals </t>
    </r>
    <r>
      <rPr>
        <sz val="10"/>
        <rFont val="Arial"/>
        <family val="2"/>
        <charset val="204"/>
      </rPr>
      <t>Dn100</t>
    </r>
  </si>
  <si>
    <r>
      <t xml:space="preserve">Tērauda caurules T gabals </t>
    </r>
    <r>
      <rPr>
        <sz val="10"/>
        <rFont val="Arial"/>
        <family val="2"/>
        <charset val="204"/>
      </rPr>
      <t>Dn100</t>
    </r>
    <r>
      <rPr>
        <sz val="10"/>
        <rFont val="Arial"/>
        <family val="2"/>
        <charset val="1"/>
      </rPr>
      <t>&gt;15&gt;100</t>
    </r>
  </si>
  <si>
    <r>
      <t xml:space="preserve">Tērauda pāreja </t>
    </r>
    <r>
      <rPr>
        <sz val="10"/>
        <rFont val="Arial"/>
        <family val="2"/>
        <charset val="204"/>
      </rPr>
      <t>Dn100&gt;50</t>
    </r>
  </si>
  <si>
    <r>
      <t xml:space="preserve">PVC caurule spiediena </t>
    </r>
    <r>
      <rPr>
        <sz val="10"/>
        <rFont val="Arial"/>
        <family val="2"/>
        <charset val="204"/>
      </rPr>
      <t>Ø</t>
    </r>
    <r>
      <rPr>
        <sz val="11"/>
        <color theme="1"/>
        <rFont val="Calibri"/>
        <family val="2"/>
        <scheme val="minor"/>
      </rPr>
      <t>110 PN10</t>
    </r>
  </si>
  <si>
    <r>
      <t>PVC līkums 90</t>
    </r>
    <r>
      <rPr>
        <sz val="11"/>
        <color theme="1"/>
        <rFont val="Calibri"/>
        <family val="2"/>
        <scheme val="minor"/>
      </rPr>
      <t>º</t>
    </r>
    <r>
      <rPr>
        <sz val="10"/>
        <rFont val="Arial"/>
        <family val="2"/>
        <charset val="1"/>
      </rPr>
      <t xml:space="preserve"> </t>
    </r>
    <r>
      <rPr>
        <sz val="10"/>
        <rFont val="Arial"/>
        <family val="2"/>
        <charset val="204"/>
      </rPr>
      <t>Ø</t>
    </r>
    <r>
      <rPr>
        <sz val="10"/>
        <rFont val="Arial"/>
        <family val="2"/>
        <charset val="1"/>
      </rPr>
      <t>110</t>
    </r>
  </si>
  <si>
    <r>
      <t xml:space="preserve">PVC T-gabals </t>
    </r>
    <r>
      <rPr>
        <sz val="10"/>
        <rFont val="Arial"/>
        <family val="2"/>
        <charset val="204"/>
      </rPr>
      <t>Ø</t>
    </r>
    <r>
      <rPr>
        <sz val="10"/>
        <rFont val="Arial"/>
        <family val="2"/>
        <charset val="1"/>
      </rPr>
      <t>110</t>
    </r>
  </si>
  <si>
    <r>
      <t xml:space="preserve">PVC gala noslēgs </t>
    </r>
    <r>
      <rPr>
        <sz val="10"/>
        <rFont val="Arial"/>
        <family val="2"/>
        <charset val="204"/>
      </rPr>
      <t>Ø</t>
    </r>
    <r>
      <rPr>
        <sz val="10"/>
        <rFont val="Arial"/>
        <family val="2"/>
        <charset val="1"/>
      </rPr>
      <t>110</t>
    </r>
  </si>
  <si>
    <t>Cauruļu veidgabali un pievienojumi sānu kanāla pūtējam</t>
  </si>
  <si>
    <t>Sānu kanāla pūtēja uzstādīšana un pievienošana</t>
  </si>
  <si>
    <t>Saspiestā gaisa filtru un apsaistes uzstādīšana</t>
  </si>
  <si>
    <t xml:space="preserve">CO2 sistēma </t>
  </si>
  <si>
    <t>Vara caurule S80, EN 12735-1 Ø15.88</t>
  </si>
  <si>
    <t>Vara caurule, EN 12735-1 Ø15</t>
  </si>
  <si>
    <t>Spiediena reduktors EM55-1-100-4-U-CO2</t>
  </si>
  <si>
    <t>Spectron</t>
  </si>
  <si>
    <t>NoslēgvārstsV13</t>
  </si>
  <si>
    <t>Noslēgvārsts regulators DVE -13- NPTF1/2</t>
  </si>
  <si>
    <r>
      <t xml:space="preserve">Vara caurules  S80 līkumi 90º </t>
    </r>
    <r>
      <rPr>
        <sz val="10"/>
        <rFont val="Arial"/>
        <family val="2"/>
        <charset val="204"/>
      </rPr>
      <t>Ø</t>
    </r>
    <r>
      <rPr>
        <sz val="11"/>
        <color theme="1"/>
        <rFont val="Calibri"/>
        <family val="2"/>
        <scheme val="minor"/>
      </rPr>
      <t>15</t>
    </r>
    <r>
      <rPr>
        <sz val="11"/>
        <color theme="1"/>
        <rFont val="Calibri"/>
        <family val="2"/>
        <scheme val="minor"/>
      </rPr>
      <t>.88</t>
    </r>
  </si>
  <si>
    <t>Vara caurules  S80 T-gabals Ø15.88</t>
  </si>
  <si>
    <r>
      <t xml:space="preserve">Vara caurules līkumi 90º </t>
    </r>
    <r>
      <rPr>
        <sz val="10"/>
        <rFont val="Arial"/>
        <family val="2"/>
        <charset val="204"/>
      </rPr>
      <t>Ø</t>
    </r>
    <r>
      <rPr>
        <sz val="11"/>
        <color theme="1"/>
        <rFont val="Calibri"/>
        <family val="2"/>
        <scheme val="minor"/>
      </rPr>
      <t>15</t>
    </r>
  </si>
  <si>
    <t>Vara caurules T-gabals Ø15</t>
  </si>
  <si>
    <t>Pievienošanas cauruļu veidgabali CO2 saišķiem</t>
  </si>
  <si>
    <t>Pievienošanas  veidgabali iekārtām</t>
  </si>
  <si>
    <t>Reduktoru un vārstu uzstādīšana</t>
  </si>
  <si>
    <t>CO2 sistēmas pārbaude</t>
  </si>
  <si>
    <t>CO2 sistēmas iedarbināšanas un iestatīšanas darbi atbilstoši dotajam uzdevumam</t>
  </si>
  <si>
    <t>Lokālā tāme Nr.2-6</t>
  </si>
  <si>
    <t>Saspiestā gaisa sistēma</t>
  </si>
  <si>
    <t>2-6</t>
  </si>
  <si>
    <t xml:space="preserve">Objekta nosaukums: Lauksaimniecības produkcijas noliktavu un pirmapstrādes ēkas jaunbūve </t>
  </si>
  <si>
    <t>IV. DĪZEĻĢENERATORS</t>
  </si>
  <si>
    <t xml:space="preserve">DĪZEĻĢENERATORS GUCBIR GJL350-2-LS uzstādīšanai ārtelpā, maksimālā jauda 358 kVA (286.4 kW), nominālā jauda 325 kVA (260 kW), Un=400/230, f=50Hz, dzinējs - Lister Petter (Apvienotā Karaliste), alternators - Leroy Somer (Francija), emisijas klase - Stage II, degvielas patēriņš pie slodzes 100% PRP ne vairāk kā 66.9 l/st., pamatdegvielas tvertne rāmī 590 litri, kas nodrošina dīzēļģeneratora darbību 8 stundas pie 100% PRP noslodzes, vadības panelis D500 MK3 (MODBUS) , elektriskais apgriezienu regulators (governor), G3 klase, ventilatora un rotējošo detaļu aizsargrežģis, akumulatoru lādēšanas ierīce, dzesēšanas šķidruma sildītājs, spēka automāts uz ģeneratora, roku aizsardzība pret pieskaršanos karstām detaļām (CE atbilstība), dīzēļģeneratora izmēri 3950x1250x2450mm, komplektā ar pamatni </t>
  </si>
  <si>
    <t>GUCBIR vai ekvivalents</t>
  </si>
  <si>
    <t xml:space="preserve">Apgaismes balsts, h=6.0m komplektā ar pamatni un gaismekļa stiprinājumiem; vienu kromšteinu; ar aizsardzības 1.f. automatu, In=6A; ar kabeli NYY-J-3x1.5, l=10m; ar pievienojuma spailēm </t>
  </si>
  <si>
    <t xml:space="preserve">Apgaismes balsts, h=6.0m komplektā ar pamatni un gaismekļa stiprinājumiem; diviem kronšteiniem; ar diviem aizsardzības 1.f. automatiem, In=6A; ar kabeliem NYY-J-3x1.5, l=2x10m; ar pievienojuma spailēm </t>
  </si>
  <si>
    <t>Kabelis ar alumīnija dzīslām šķērsgr. 4x240mm2</t>
  </si>
  <si>
    <t>Kabelis ar vara dzīslām šķērsgr. 1x70.0mm2</t>
  </si>
  <si>
    <t>Kabelis ar vara dzīslām šķērsgr. 5x10.0mm2</t>
  </si>
  <si>
    <t>Kabelis ar vara dzīslām šķērsgr. 5x4.0mm2</t>
  </si>
  <si>
    <t>Kabelis ar vara dzīslām šķērsgr. 5x1.5mm2</t>
  </si>
  <si>
    <t>Kabelis ar vara dzīslām šķērsgr. 4x1.0mm2</t>
  </si>
  <si>
    <t>Kabelis ar vara dzīslām šķērsgr. 3x1.0mm2</t>
  </si>
  <si>
    <t xml:space="preserve">Kabeļu kurpe 1kV presējama 240mm2
</t>
  </si>
  <si>
    <t>PVH caurule Ø50mm (mehāniskā izturība 450N)</t>
  </si>
  <si>
    <t>PVH caurule Ø50mm (mehāniskā izturība 750N)</t>
  </si>
  <si>
    <t>PVH caurule Ø110mm (mehāniskā izturība 450N)</t>
  </si>
  <si>
    <t>PVH caurule Ø110mm (mehāniskā izturība 750N)</t>
  </si>
  <si>
    <t>Cinkota tērauda plakandzelzs 30x3.5mm</t>
  </si>
  <si>
    <t>Savienojuma spaile zemējuma kopnei 30x3.5mm ar stiepli Ø10mm</t>
  </si>
  <si>
    <t>Cinkota tērauda apaļdzelzs Ø10mm</t>
  </si>
  <si>
    <t xml:space="preserve">Zemētājs ∅20mm, l=9m </t>
  </si>
  <si>
    <t>Uzsīšanas uzgalis zemējuma stieņiem</t>
  </si>
  <si>
    <t>Galvenā zemējuma izlīdzināšanas kopne PE</t>
  </si>
  <si>
    <t>OBO BETTERMANN vai ekvivalents</t>
  </si>
  <si>
    <t>Iekārtu specifikācija</t>
  </si>
  <si>
    <t>Automātiskā uzturvielu injekcijas sistēma aļģu pavairošanai</t>
  </si>
  <si>
    <t>Nerūsējošā tērauda rāmis atbalsta elementiem</t>
  </si>
  <si>
    <t>Ūdens filtrācijas maisa filtrs Polyline PBF -0101-PO-0508 no polipropilēna (maksimālā plūsma 12 m3/h)</t>
  </si>
  <si>
    <t>Maisa filtri 178 mm x 432 mm, 5 mikroni</t>
  </si>
  <si>
    <t>20l baloni, PC Nalgene barības vielu sterilizēšanai</t>
  </si>
  <si>
    <t>Dozēšanas sūkņi</t>
  </si>
  <si>
    <t>U.V. Sterilizators 15 m3/h PRO 140-110</t>
  </si>
  <si>
    <t>Sūknis ar plūsmas jaudu 15 m3/h, spiediens 3 bar</t>
  </si>
  <si>
    <t>Ūdens skaitītājs 2"</t>
  </si>
  <si>
    <t>Elektriskais panelis ar vadības sistēmu un drošinātājiem</t>
  </si>
  <si>
    <t>Ultra filtrācija</t>
  </si>
  <si>
    <t>Ultrafiltrācijas iekārta ar CIP un elektronisko vadību ūdens attīrīšanas plūsmai 12 m3/h</t>
  </si>
  <si>
    <t>Sālsūdens sagatavošanas ierīce</t>
  </si>
  <si>
    <t>Tvertne 3000l</t>
  </si>
  <si>
    <t>Pārtikas kvalitātes DAG propelleris ar enkuru un lāpstiņām no PP</t>
  </si>
  <si>
    <t>Gaisa difuzori</t>
  </si>
  <si>
    <t>Savienojuma caurules gaisam</t>
  </si>
  <si>
    <t>Manuālie vārsti</t>
  </si>
  <si>
    <t>Radara tipa līmeņa sensori</t>
  </si>
  <si>
    <t>Ūdens skaitītājs</t>
  </si>
  <si>
    <t xml:space="preserve"> CIP mazgāšanas sistēma PBR</t>
  </si>
  <si>
    <t>Automatizēta CIP tīrīšanas iekārta ar 3 tīrīšanas un dezinfekcijas programmām</t>
  </si>
  <si>
    <t>Rāmis materiālu un dezinfekcijas ķimikāliju fiksēšanai</t>
  </si>
  <si>
    <t>Šķidruma paplātes bīstamām ķimikālijām</t>
  </si>
  <si>
    <t>Peristaltiskie sūkņi skābei/balinātājam/tiosulfātam</t>
  </si>
  <si>
    <t>2 collu elektrovārsti ūdens ieplūdei uz PBR</t>
  </si>
  <si>
    <t>3 collu motorizēti vārsti PBR šķidrumu izvadīšanai</t>
  </si>
  <si>
    <t>2 collu motorizēti vārsti šķidruma izvadīšanai no sadales kolektora</t>
  </si>
  <si>
    <t>Elektriskā kārba aizsardzības elementiem</t>
  </si>
  <si>
    <t>Automatizācija un konfigurācija</t>
  </si>
  <si>
    <t>Soplante GAER 3.45 KWTRIF2E230M3/H410 MBAR</t>
  </si>
  <si>
    <t>Gaisa pūtējs GAER ar dzesēšanas caurulēm no nerūsējošā tērauda</t>
  </si>
  <si>
    <t>Vienvirziena vārsts</t>
  </si>
  <si>
    <t>Pārspiediena vārsts</t>
  </si>
  <si>
    <t>Gaisa filtrācija ar 0,45 mikroniem, darbojas gan redundancē, gan pārmaiņus</t>
  </si>
  <si>
    <t>Aprīkojums</t>
  </si>
  <si>
    <t>Reāllaika elektrisko patērētāju enerģijas patēriņa mērīšanas sistēma, 3 moduļiem fotobioreaktors</t>
  </si>
  <si>
    <t>Reāllaika elektrisko patērētāju enerģijas patēriņa mērīšanas sistēma, automātisko uzturvielu sistēmai</t>
  </si>
  <si>
    <t>Reāllaika elektrisko patērētāju enerģijas patēriņa mērīšanas sistēma, gaisa pūtējiem</t>
  </si>
  <si>
    <t>Lokālā tāme Nr.1-12</t>
  </si>
  <si>
    <t>Hanersun
Technology Co.,
Ltd.</t>
  </si>
  <si>
    <t>PV moduļi HN18N-
54HT440W（5N）</t>
  </si>
  <si>
    <t>Deye</t>
  </si>
  <si>
    <t>Bateriju sistēma CIESS Oasis 60 kWh</t>
  </si>
  <si>
    <t>Sunwoda Energy</t>
  </si>
  <si>
    <t>Komponentes - Divvirzienu skaitītājs ar integrētu dinamisko ievades kontroli</t>
  </si>
  <si>
    <t>Invertori un akumulatori SUN-60K-SG02HP3 -
EU-EM6</t>
  </si>
  <si>
    <t>Aksesuāri, kabeļi, vadības sistēma</t>
  </si>
  <si>
    <t>Stiprinājumu sistēma</t>
  </si>
  <si>
    <t xml:space="preserve">Iekārta aukstuma kamerai (+4°C) </t>
  </si>
  <si>
    <t>Iekārta saldētavai (-18°C)</t>
  </si>
  <si>
    <t>Ekstrudētais putuplasts XPS Finnfoam FL300 ar pusspundi, 150mm</t>
  </si>
  <si>
    <t>Fibrobetona grīdas betonēšana ar C30/37 XC2 klases betonu, h=100mm</t>
  </si>
  <si>
    <t>Fasādes žalūzijas Isotra Cetta65 vai Aluprof SFZ-S-C80 (vai analogs). 2 joslas, vienas joslas kopējie izmēri 10,9m x 2,8m</t>
  </si>
  <si>
    <t>Karnīze ar LED lentu (IP65)</t>
  </si>
  <si>
    <t>Izgaismota logo reklāmas zīme, 5,55m x 0,85m</t>
  </si>
  <si>
    <t>Hidroizolācijas mastika (mitrajās telpās), Sakret TCM vai analogs</t>
  </si>
  <si>
    <r>
      <rPr>
        <sz val="9"/>
        <rFont val="Arial"/>
        <family val="2"/>
      </rPr>
      <t>Hidroizolācijas membrāna</t>
    </r>
    <r>
      <rPr>
        <sz val="9"/>
        <color theme="1"/>
        <rFont val="Arial"/>
        <family val="2"/>
      </rPr>
      <t>, Sakret DIE vai analogs</t>
    </r>
  </si>
  <si>
    <r>
      <rPr>
        <sz val="9"/>
        <rFont val="Arial"/>
        <family val="2"/>
      </rPr>
      <t xml:space="preserve">Hidroizolācijas membrāna, </t>
    </r>
    <r>
      <rPr>
        <sz val="9"/>
        <color theme="1"/>
        <rFont val="Arial"/>
        <family val="2"/>
      </rPr>
      <t>Sakret DIE vai analogs</t>
    </r>
  </si>
  <si>
    <t>Gr-5 Sendvičpaneļu griesti</t>
  </si>
  <si>
    <t>Sendvičpanelis ar PIR pildījumu, Tenax MW RIB(n), 100mm</t>
  </si>
  <si>
    <t>Moduļveida piekārto griestu plāksnes, Ecophon Hygiene Protec™ A,
600x600mm</t>
  </si>
  <si>
    <t>Vinils ruļļveida, Gerflor Taralay Impression Hop Compact, 0523 Cemento Genova</t>
  </si>
  <si>
    <t>Vinils ruļļveida, Gerflor Mipolam Planet, 5441 Clay Soil</t>
  </si>
  <si>
    <t>Vinila plāksnes, Gerflor Creation 55,1272 Lounge Oak Beige, 1500x230mm</t>
  </si>
  <si>
    <t>Grīdas flīzes, Marazzi, Mystone Gris Fleury Nero, 600x600x10mm</t>
  </si>
  <si>
    <t>Kājslauķu sistēma - ABI Alucable ar kasešbisrtēm un mitrumu uzsūcošo paklāju 22mm + alumīnija rāmis 25mm</t>
  </si>
  <si>
    <t>Higiēniskais grīdas segums tīrtelpām, Vinils ruļļveida, Gerflor Mipolam Planet, 5411 Atlantic grey, paredzēt 15cm uzloci gar sienām</t>
  </si>
  <si>
    <t>Tvaika izolācijas membrāna Paroc XMV 020 bas (vai analogs)</t>
  </si>
  <si>
    <t>Akmensvate PAROC ROS30, 80-260mm</t>
  </si>
  <si>
    <r>
      <rPr>
        <sz val="9"/>
        <rFont val="Arial"/>
        <family val="2"/>
      </rPr>
      <t xml:space="preserve">Tvaika izolācijas membrāna </t>
    </r>
    <r>
      <rPr>
        <sz val="9"/>
        <color theme="1"/>
        <rFont val="Arial"/>
        <family val="2"/>
      </rPr>
      <t>Paroc XMV 020 bas (vai analogs)</t>
    </r>
  </si>
  <si>
    <t>Sistēmas nodošana ekspluatācijā un 
dokumentācijas sagatavošana</t>
  </si>
  <si>
    <t>II. KABEĻI UN CAURULES</t>
  </si>
  <si>
    <t>1. GAISMEKĻI</t>
  </si>
  <si>
    <t>III. CITI MATERIĀLI</t>
  </si>
  <si>
    <t>Transportbetons (Skat. BK daļā)</t>
  </si>
  <si>
    <t>1-12</t>
  </si>
  <si>
    <t>Tehnoloģijas iekārtas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</si>
</sst>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k_r_-;\-* #,##0.00\ _k_r_-;_-* &quot;-&quot;??\ _k_r_-;_-@_-"/>
    <numFmt numFmtId="165" formatCode="0.0"/>
    <numFmt numFmtId="166" formatCode="&quot;$&quot;#,##0.00_);[Red]&quot;($&quot;#,##0.00\)"/>
    <numFmt numFmtId="167" formatCode="_-* #,##0.00\ _L_s_-;\-* #,##0.00\ _L_s_-;_-* \-??\ _L_s_-;_-@_-"/>
    <numFmt numFmtId="168" formatCode="_-* #,##0.00\ _€_-;\-* #,##0.00\ _€_-;_-* &quot;-&quot;??\ _€_-;_-@_-"/>
    <numFmt numFmtId="169" formatCode="_-* #,##0.0000_-;\-* #,##0.0000_-;_-* &quot;-&quot;????_-;_-@_-"/>
    <numFmt numFmtId="170" formatCode="0.0000"/>
    <numFmt numFmtId="171" formatCode="#,##0.0"/>
    <numFmt numFmtId="172" formatCode="#,##0.000"/>
    <numFmt numFmtId="173" formatCode="[$-809]General"/>
    <numFmt numFmtId="174" formatCode="#"/>
  </numFmts>
  <fonts count="10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color theme="1"/>
      <name val="Calibri"/>
      <family val="2"/>
      <scheme val="minor"/>
    </font>
    <font>
      <sz val="8"/>
      <name val="Calibri"/>
      <family val="2"/>
      <scheme val="minor"/>
    </font>
    <font>
      <sz val="10"/>
      <color rgb="FF000000"/>
      <name val="Times New Roman"/>
      <family val="1"/>
      <charset val="186"/>
    </font>
    <font>
      <sz val="10"/>
      <name val="Arial"/>
      <family val="2"/>
    </font>
    <font>
      <sz val="10"/>
      <color theme="1"/>
      <name val="Arial"/>
      <family val="2"/>
    </font>
    <font>
      <sz val="11"/>
      <color indexed="8"/>
      <name val="Calibri"/>
      <family val="2"/>
      <charset val="186"/>
    </font>
    <font>
      <b/>
      <sz val="11"/>
      <color theme="1"/>
      <name val="Calibri"/>
      <family val="2"/>
      <charset val="186"/>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sz val="11"/>
      <color theme="0"/>
      <name val="Calibri"/>
      <family val="2"/>
      <charset val="186"/>
      <scheme val="minor"/>
    </font>
    <font>
      <sz val="10"/>
      <name val="Helv"/>
    </font>
    <font>
      <b/>
      <sz val="18"/>
      <color theme="3"/>
      <name val="Calibri Light"/>
      <family val="2"/>
      <charset val="186"/>
      <scheme val="major"/>
    </font>
    <font>
      <sz val="11"/>
      <color rgb="FF9C6500"/>
      <name val="Calibri"/>
      <family val="2"/>
      <charset val="186"/>
      <scheme val="minor"/>
    </font>
    <font>
      <sz val="11"/>
      <color indexed="9"/>
      <name val="Calibri"/>
      <family val="2"/>
      <charset val="186"/>
    </font>
    <font>
      <i/>
      <sz val="12"/>
      <color indexed="23"/>
      <name val="Tahoma"/>
      <family val="2"/>
      <charset val="186"/>
    </font>
    <font>
      <i/>
      <sz val="11"/>
      <color indexed="23"/>
      <name val="Calibri"/>
      <family val="2"/>
      <charset val="186"/>
    </font>
    <font>
      <sz val="12"/>
      <color indexed="9"/>
      <name val="Tahoma"/>
      <family val="2"/>
      <charset val="186"/>
    </font>
    <font>
      <sz val="12"/>
      <color indexed="8"/>
      <name val="Tahoma"/>
      <family val="2"/>
      <charset val="186"/>
    </font>
    <font>
      <b/>
      <sz val="18"/>
      <color indexed="56"/>
      <name val="Cambria"/>
      <family val="1"/>
      <charset val="186"/>
    </font>
    <font>
      <b/>
      <sz val="11"/>
      <color indexed="56"/>
      <name val="Calibri"/>
      <family val="2"/>
      <charset val="186"/>
    </font>
    <font>
      <b/>
      <sz val="13"/>
      <color indexed="56"/>
      <name val="Tahoma"/>
      <family val="2"/>
      <charset val="186"/>
    </font>
    <font>
      <b/>
      <sz val="13"/>
      <color indexed="54"/>
      <name val="Calibri"/>
      <family val="2"/>
      <charset val="186"/>
    </font>
    <font>
      <sz val="11"/>
      <color indexed="17"/>
      <name val="Calibri"/>
      <family val="2"/>
      <charset val="186"/>
    </font>
    <font>
      <sz val="11"/>
      <color indexed="20"/>
      <name val="Calibri"/>
      <family val="2"/>
      <charset val="186"/>
    </font>
    <font>
      <b/>
      <sz val="11"/>
      <color indexed="56"/>
      <name val="Tahoma"/>
      <family val="2"/>
      <charset val="186"/>
    </font>
    <font>
      <b/>
      <sz val="12"/>
      <color indexed="9"/>
      <name val="Tahoma"/>
      <family val="2"/>
      <charset val="186"/>
    </font>
    <font>
      <sz val="12"/>
      <color indexed="62"/>
      <name val="Tahoma"/>
      <family val="2"/>
      <charset val="186"/>
    </font>
    <font>
      <b/>
      <sz val="11"/>
      <color indexed="9"/>
      <name val="Calibri"/>
      <family val="2"/>
      <charset val="186"/>
    </font>
    <font>
      <sz val="12"/>
      <color indexed="20"/>
      <name val="Tahoma"/>
      <family val="2"/>
      <charset val="186"/>
    </font>
    <font>
      <sz val="12"/>
      <color indexed="17"/>
      <name val="Tahoma"/>
      <family val="2"/>
      <charset val="186"/>
    </font>
    <font>
      <sz val="12"/>
      <color indexed="52"/>
      <name val="Tahoma"/>
      <family val="2"/>
      <charset val="186"/>
    </font>
    <font>
      <b/>
      <sz val="12"/>
      <color indexed="52"/>
      <name val="Tahoma"/>
      <family val="2"/>
      <charset val="186"/>
    </font>
    <font>
      <b/>
      <sz val="13"/>
      <color indexed="56"/>
      <name val="Calibri"/>
      <family val="2"/>
      <charset val="186"/>
    </font>
    <font>
      <b/>
      <sz val="15"/>
      <color indexed="56"/>
      <name val="Tahoma"/>
      <family val="2"/>
      <charset val="186"/>
    </font>
    <font>
      <b/>
      <sz val="15"/>
      <color indexed="56"/>
      <name val="Calibri"/>
      <family val="2"/>
      <charset val="186"/>
    </font>
    <font>
      <b/>
      <sz val="11"/>
      <color indexed="54"/>
      <name val="Calibri"/>
      <family val="2"/>
      <charset val="186"/>
    </font>
    <font>
      <sz val="11"/>
      <color indexed="52"/>
      <name val="Calibri"/>
      <family val="2"/>
      <charset val="186"/>
    </font>
    <font>
      <sz val="12"/>
      <color indexed="60"/>
      <name val="Tahoma"/>
      <family val="2"/>
      <charset val="186"/>
    </font>
    <font>
      <sz val="11"/>
      <name val="Times New Roman"/>
      <family val="1"/>
      <charset val="186"/>
    </font>
    <font>
      <sz val="10"/>
      <name val="BaltOptima"/>
      <charset val="186"/>
    </font>
    <font>
      <b/>
      <sz val="12"/>
      <color indexed="63"/>
      <name val="Tahoma"/>
      <family val="2"/>
      <charset val="186"/>
    </font>
    <font>
      <b/>
      <sz val="12"/>
      <color indexed="8"/>
      <name val="Tahoma"/>
      <family val="2"/>
      <charset val="186"/>
    </font>
    <font>
      <b/>
      <sz val="15"/>
      <color indexed="54"/>
      <name val="Calibri"/>
      <family val="2"/>
      <charset val="186"/>
    </font>
    <font>
      <sz val="12"/>
      <color indexed="10"/>
      <name val="Tahoma"/>
      <family val="2"/>
      <charset val="186"/>
    </font>
    <font>
      <sz val="10"/>
      <name val="Arial Cyr"/>
      <charset val="204"/>
    </font>
    <font>
      <b/>
      <i/>
      <sz val="10"/>
      <name val="Arial"/>
      <family val="2"/>
    </font>
    <font>
      <sz val="9"/>
      <name val="Arial"/>
      <family val="2"/>
    </font>
    <font>
      <i/>
      <sz val="9"/>
      <name val="Arial"/>
      <family val="2"/>
    </font>
    <font>
      <b/>
      <sz val="9"/>
      <name val="Arial"/>
      <family val="2"/>
    </font>
    <font>
      <sz val="9"/>
      <color theme="1"/>
      <name val="Arial"/>
      <family val="2"/>
    </font>
    <font>
      <u/>
      <sz val="9"/>
      <name val="Arial"/>
      <family val="2"/>
    </font>
    <font>
      <vertAlign val="subscript"/>
      <sz val="9"/>
      <name val="Arial"/>
      <family val="2"/>
    </font>
    <font>
      <sz val="9"/>
      <color rgb="FF000000"/>
      <name val="Arial"/>
      <family val="2"/>
    </font>
    <font>
      <sz val="9"/>
      <color indexed="8"/>
      <name val="Arial"/>
      <family val="2"/>
    </font>
    <font>
      <b/>
      <i/>
      <sz val="9"/>
      <name val="Arial"/>
      <family val="2"/>
    </font>
    <font>
      <b/>
      <i/>
      <sz val="9"/>
      <color theme="1"/>
      <name val="Arial"/>
      <family val="2"/>
    </font>
    <font>
      <sz val="10"/>
      <color theme="1"/>
      <name val="Arial1"/>
    </font>
    <font>
      <sz val="10"/>
      <color rgb="FF000000"/>
      <name val="Arial"/>
      <family val="2"/>
    </font>
    <font>
      <b/>
      <sz val="9"/>
      <color theme="1"/>
      <name val="Arial"/>
      <family val="2"/>
    </font>
    <font>
      <i/>
      <sz val="10"/>
      <name val="Arial"/>
      <family val="2"/>
    </font>
    <font>
      <b/>
      <sz val="10"/>
      <name val="Arial"/>
      <family val="2"/>
    </font>
    <font>
      <sz val="10"/>
      <color indexed="8"/>
      <name val="Arial"/>
      <family val="2"/>
    </font>
    <font>
      <b/>
      <sz val="10"/>
      <color theme="1"/>
      <name val="Arial"/>
      <family val="2"/>
    </font>
    <font>
      <vertAlign val="subscript"/>
      <sz val="9"/>
      <color theme="1"/>
      <name val="Arial"/>
      <family val="2"/>
    </font>
    <font>
      <b/>
      <sz val="9"/>
      <color rgb="FF000000"/>
      <name val="Arial"/>
      <family val="2"/>
    </font>
    <font>
      <u/>
      <sz val="10"/>
      <name val="Arial"/>
      <family val="2"/>
    </font>
    <font>
      <i/>
      <sz val="10"/>
      <color rgb="FF000000"/>
      <name val="Arial"/>
      <family val="2"/>
    </font>
    <font>
      <sz val="8"/>
      <name val="Arial"/>
      <family val="2"/>
    </font>
    <font>
      <b/>
      <sz val="12"/>
      <name val="Arial"/>
      <family val="2"/>
    </font>
    <font>
      <sz val="11"/>
      <color theme="1"/>
      <name val="Arial"/>
      <family val="2"/>
    </font>
    <font>
      <sz val="10"/>
      <color theme="0"/>
      <name val="Arial"/>
      <family val="2"/>
    </font>
    <font>
      <sz val="12"/>
      <name val="Arial"/>
      <family val="2"/>
    </font>
    <font>
      <sz val="12"/>
      <color rgb="FF000000"/>
      <name val="Arial"/>
      <family val="2"/>
    </font>
    <font>
      <u/>
      <sz val="9"/>
      <color theme="1"/>
      <name val="Arial"/>
      <family val="2"/>
    </font>
    <font>
      <i/>
      <sz val="9"/>
      <color theme="1"/>
      <name val="Arial"/>
      <family val="2"/>
    </font>
    <font>
      <b/>
      <sz val="10"/>
      <name val="Arial"/>
      <family val="2"/>
      <charset val="186"/>
    </font>
    <font>
      <sz val="10"/>
      <name val="Arial"/>
      <family val="2"/>
      <charset val="1"/>
    </font>
    <font>
      <sz val="10"/>
      <name val="Arial"/>
      <family val="2"/>
      <charset val="204"/>
    </font>
    <font>
      <b/>
      <i/>
      <sz val="11"/>
      <color theme="1"/>
      <name val="Calibri"/>
      <family val="2"/>
      <scheme val="minor"/>
    </font>
    <font>
      <sz val="10"/>
      <color indexed="8"/>
      <name val="Arial11"/>
    </font>
    <font>
      <sz val="10"/>
      <color indexed="8"/>
      <name val="Calibri"/>
      <family val="2"/>
      <scheme val="minor"/>
    </font>
    <font>
      <sz val="10"/>
      <name val="Calibri"/>
      <family val="2"/>
      <scheme val="minor"/>
    </font>
    <font>
      <b/>
      <sz val="11"/>
      <color theme="1"/>
      <name val="Calibri"/>
      <family val="2"/>
      <scheme val="minor"/>
    </font>
  </fonts>
  <fills count="58">
    <fill>
      <patternFill patternType="none"/>
    </fill>
    <fill>
      <patternFill patternType="gray125"/>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5"/>
        <bgColor indexed="64"/>
      </patternFill>
    </fill>
  </fills>
  <borders count="45">
    <border>
      <left/>
      <right/>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thin">
        <color indexed="64"/>
      </bottom>
      <diagonal/>
    </border>
    <border>
      <left style="thin">
        <color rgb="FF404041"/>
      </left>
      <right style="thin">
        <color rgb="FF404041"/>
      </right>
      <top style="thin">
        <color rgb="FF000000"/>
      </top>
      <bottom style="thin">
        <color rgb="FF404041"/>
      </bottom>
      <diagonal/>
    </border>
    <border>
      <left style="thin">
        <color rgb="FF404041"/>
      </left>
      <right style="thin">
        <color rgb="FF000000"/>
      </right>
      <top style="thin">
        <color rgb="FF000000"/>
      </top>
      <bottom style="thin">
        <color rgb="FF404041"/>
      </bottom>
      <diagonal/>
    </border>
    <border>
      <left style="thin">
        <color rgb="FF404041"/>
      </left>
      <right style="thin">
        <color rgb="FF404041"/>
      </right>
      <top style="thin">
        <color rgb="FF404041"/>
      </top>
      <bottom style="thin">
        <color rgb="FF404041"/>
      </bottom>
      <diagonal/>
    </border>
    <border>
      <left style="thin">
        <color rgb="FF404041"/>
      </left>
      <right style="thin">
        <color rgb="FF000000"/>
      </right>
      <top style="thin">
        <color rgb="FF404041"/>
      </top>
      <bottom style="thin">
        <color rgb="FF404041"/>
      </bottom>
      <diagonal/>
    </border>
    <border>
      <left style="thin">
        <color rgb="FF404041"/>
      </left>
      <right style="thin">
        <color rgb="FF404041"/>
      </right>
      <top style="thin">
        <color rgb="FF404041"/>
      </top>
      <bottom style="thin">
        <color rgb="FF000000"/>
      </bottom>
      <diagonal/>
    </border>
    <border>
      <left style="thin">
        <color rgb="FF404041"/>
      </left>
      <right style="thin">
        <color rgb="FF000000"/>
      </right>
      <top style="thin">
        <color rgb="FF404041"/>
      </top>
      <bottom style="thin">
        <color rgb="FF000000"/>
      </bottom>
      <diagonal/>
    </border>
    <border>
      <left style="thin">
        <color rgb="FF000000"/>
      </left>
      <right style="thin">
        <color rgb="FF000000"/>
      </right>
      <top style="thin">
        <color rgb="FF404041"/>
      </top>
      <bottom style="thin">
        <color rgb="FF000000"/>
      </bottom>
      <diagonal/>
    </border>
    <border>
      <left style="thin">
        <color rgb="FF000000"/>
      </left>
      <right style="thin">
        <color rgb="FF000000"/>
      </right>
      <top style="thin">
        <color rgb="FF000000"/>
      </top>
      <bottom style="thin">
        <color rgb="FF404041"/>
      </bottom>
      <diagonal/>
    </border>
    <border>
      <left style="thin">
        <color rgb="FF000000"/>
      </left>
      <right style="thin">
        <color rgb="FF404041"/>
      </right>
      <top style="thin">
        <color rgb="FF000000"/>
      </top>
      <bottom style="thin">
        <color rgb="FF404041"/>
      </bottom>
      <diagonal/>
    </border>
    <border>
      <left style="thin">
        <color rgb="FF000000"/>
      </left>
      <right style="thin">
        <color rgb="FF404041"/>
      </right>
      <top style="thin">
        <color rgb="FF404041"/>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06">
    <xf numFmtId="0" fontId="0" fillId="0" borderId="0"/>
    <xf numFmtId="0" fontId="10" fillId="0" borderId="0"/>
    <xf numFmtId="0" fontId="10" fillId="0" borderId="0"/>
    <xf numFmtId="164" fontId="10" fillId="0" borderId="0" applyFont="0" applyFill="0" applyBorder="0" applyAlignment="0" applyProtection="0"/>
    <xf numFmtId="0" fontId="9" fillId="0" borderId="0"/>
    <xf numFmtId="43" fontId="11" fillId="0" borderId="0" applyFont="0" applyFill="0" applyBorder="0" applyAlignment="0" applyProtection="0"/>
    <xf numFmtId="43" fontId="11" fillId="0" borderId="0" applyFont="0" applyFill="0" applyBorder="0" applyAlignment="0" applyProtection="0"/>
    <xf numFmtId="0" fontId="13" fillId="0" borderId="0"/>
    <xf numFmtId="0" fontId="14" fillId="0" borderId="0"/>
    <xf numFmtId="0" fontId="8" fillId="0" borderId="0"/>
    <xf numFmtId="0" fontId="7" fillId="0" borderId="0"/>
    <xf numFmtId="43" fontId="11" fillId="0" borderId="0" applyFont="0" applyFill="0" applyBorder="0" applyAlignment="0" applyProtection="0"/>
    <xf numFmtId="0" fontId="6" fillId="0" borderId="0"/>
    <xf numFmtId="0" fontId="5" fillId="0" borderId="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4" fillId="0" borderId="0"/>
    <xf numFmtId="0" fontId="18" fillId="0" borderId="10" applyNumberFormat="0" applyFill="0" applyAlignment="0" applyProtection="0"/>
    <xf numFmtId="0" fontId="19" fillId="0" borderId="11" applyNumberFormat="0" applyFill="0" applyAlignment="0" applyProtection="0"/>
    <xf numFmtId="0" fontId="20" fillId="0" borderId="12"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6" borderId="13" applyNumberFormat="0" applyAlignment="0" applyProtection="0"/>
    <xf numFmtId="0" fontId="24" fillId="7" borderId="14" applyNumberFormat="0" applyAlignment="0" applyProtection="0"/>
    <xf numFmtId="0" fontId="25" fillId="7" borderId="13" applyNumberFormat="0" applyAlignment="0" applyProtection="0"/>
    <xf numFmtId="0" fontId="26" fillId="0" borderId="15" applyNumberFormat="0" applyFill="0" applyAlignment="0" applyProtection="0"/>
    <xf numFmtId="0" fontId="27" fillId="8" borderId="16"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17" fillId="0" borderId="18" applyNumberFormat="0" applyFill="0" applyAlignment="0" applyProtection="0"/>
    <xf numFmtId="0" fontId="30"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0"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0"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0" borderId="0"/>
    <xf numFmtId="0" fontId="10" fillId="0" borderId="0"/>
    <xf numFmtId="0" fontId="31" fillId="0" borderId="0"/>
    <xf numFmtId="0" fontId="3" fillId="0" borderId="0"/>
    <xf numFmtId="0" fontId="32" fillId="0" borderId="0" applyNumberFormat="0" applyFill="0" applyBorder="0" applyAlignment="0" applyProtection="0"/>
    <xf numFmtId="0" fontId="33" fillId="5"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3" fillId="0" borderId="0"/>
    <xf numFmtId="0" fontId="3" fillId="9" borderId="17" applyNumberFormat="0" applyFont="0" applyAlignment="0" applyProtection="0"/>
    <xf numFmtId="0" fontId="3" fillId="0" borderId="0"/>
    <xf numFmtId="0" fontId="2" fillId="0" borderId="0"/>
    <xf numFmtId="0" fontId="10" fillId="0" borderId="0"/>
    <xf numFmtId="0" fontId="1" fillId="0" borderId="0"/>
    <xf numFmtId="0" fontId="1" fillId="0" borderId="0"/>
    <xf numFmtId="0" fontId="1" fillId="0" borderId="0"/>
    <xf numFmtId="0" fontId="1" fillId="0" borderId="0"/>
    <xf numFmtId="0" fontId="16" fillId="0" borderId="0"/>
    <xf numFmtId="0" fontId="16" fillId="35" borderId="0" applyNumberFormat="0" applyBorder="0" applyAlignment="0" applyProtection="0"/>
    <xf numFmtId="0" fontId="38" fillId="35" borderId="0" applyNumberFormat="0" applyBorder="0" applyAlignment="0" applyProtection="0"/>
    <xf numFmtId="0" fontId="16" fillId="36" borderId="0" applyNumberFormat="0" applyBorder="0" applyAlignment="0" applyProtection="0"/>
    <xf numFmtId="0" fontId="38" fillId="36" borderId="0" applyNumberFormat="0" applyBorder="0" applyAlignment="0" applyProtection="0"/>
    <xf numFmtId="0" fontId="16" fillId="37" borderId="0" applyNumberFormat="0" applyBorder="0" applyAlignment="0" applyProtection="0"/>
    <xf numFmtId="0" fontId="38" fillId="37" borderId="0" applyNumberFormat="0" applyBorder="0" applyAlignment="0" applyProtection="0"/>
    <xf numFmtId="0" fontId="16" fillId="38" borderId="0" applyNumberFormat="0" applyBorder="0" applyAlignment="0" applyProtection="0"/>
    <xf numFmtId="0" fontId="38" fillId="38" borderId="0" applyNumberFormat="0" applyBorder="0" applyAlignment="0" applyProtection="0"/>
    <xf numFmtId="0" fontId="16" fillId="39" borderId="0" applyNumberFormat="0" applyBorder="0" applyAlignment="0" applyProtection="0"/>
    <xf numFmtId="0" fontId="38" fillId="39" borderId="0" applyNumberFormat="0" applyBorder="0" applyAlignment="0" applyProtection="0"/>
    <xf numFmtId="0" fontId="16" fillId="40" borderId="0" applyNumberFormat="0" applyBorder="0" applyAlignment="0" applyProtection="0"/>
    <xf numFmtId="0" fontId="38" fillId="40"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34" borderId="0" applyNumberFormat="0" applyBorder="0" applyAlignment="0" applyProtection="0"/>
    <xf numFmtId="0" fontId="16" fillId="41" borderId="0" applyNumberFormat="0" applyBorder="0" applyAlignment="0" applyProtection="0"/>
    <xf numFmtId="0" fontId="16" fillId="35"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38" fillId="42" borderId="0" applyNumberFormat="0" applyBorder="0" applyAlignment="0" applyProtection="0"/>
    <xf numFmtId="0" fontId="16" fillId="43" borderId="0" applyNumberFormat="0" applyBorder="0" applyAlignment="0" applyProtection="0"/>
    <xf numFmtId="0" fontId="38" fillId="43" borderId="0" applyNumberFormat="0" applyBorder="0" applyAlignment="0" applyProtection="0"/>
    <xf numFmtId="0" fontId="16" fillId="44" borderId="0" applyNumberFormat="0" applyBorder="0" applyAlignment="0" applyProtection="0"/>
    <xf numFmtId="0" fontId="38" fillId="44" borderId="0" applyNumberFormat="0" applyBorder="0" applyAlignment="0" applyProtection="0"/>
    <xf numFmtId="0" fontId="16" fillId="38" borderId="0" applyNumberFormat="0" applyBorder="0" applyAlignment="0" applyProtection="0"/>
    <xf numFmtId="0" fontId="38" fillId="38" borderId="0" applyNumberFormat="0" applyBorder="0" applyAlignment="0" applyProtection="0"/>
    <xf numFmtId="0" fontId="16" fillId="42" borderId="0" applyNumberFormat="0" applyBorder="0" applyAlignment="0" applyProtection="0"/>
    <xf numFmtId="0" fontId="38" fillId="42" borderId="0" applyNumberFormat="0" applyBorder="0" applyAlignment="0" applyProtection="0"/>
    <xf numFmtId="0" fontId="16" fillId="45" borderId="0" applyNumberFormat="0" applyBorder="0" applyAlignment="0" applyProtection="0"/>
    <xf numFmtId="0" fontId="38" fillId="45" borderId="0" applyNumberFormat="0" applyBorder="0" applyAlignment="0" applyProtection="0"/>
    <xf numFmtId="0" fontId="16" fillId="42" borderId="0" applyNumberFormat="0" applyBorder="0" applyAlignment="0" applyProtection="0"/>
    <xf numFmtId="0" fontId="16" fillId="40" borderId="0" applyNumberFormat="0" applyBorder="0" applyAlignment="0" applyProtection="0"/>
    <xf numFmtId="0" fontId="16" fillId="46" borderId="0" applyNumberFormat="0" applyBorder="0" applyAlignment="0" applyProtection="0"/>
    <xf numFmtId="0" fontId="16" fillId="47" borderId="0" applyNumberFormat="0" applyBorder="0" applyAlignment="0" applyProtection="0"/>
    <xf numFmtId="0" fontId="16" fillId="42" borderId="0" applyNumberFormat="0" applyBorder="0" applyAlignment="0" applyProtection="0"/>
    <xf numFmtId="0" fontId="16" fillId="47" borderId="0" applyNumberFormat="0" applyBorder="0" applyAlignment="0" applyProtection="0"/>
    <xf numFmtId="0" fontId="34" fillId="48" borderId="0" applyNumberFormat="0" applyBorder="0" applyAlignment="0" applyProtection="0"/>
    <xf numFmtId="0" fontId="37" fillId="48" borderId="0" applyNumberFormat="0" applyBorder="0" applyAlignment="0" applyProtection="0"/>
    <xf numFmtId="0" fontId="34" fillId="43" borderId="0" applyNumberFormat="0" applyBorder="0" applyAlignment="0" applyProtection="0"/>
    <xf numFmtId="0" fontId="37" fillId="43" borderId="0" applyNumberFormat="0" applyBorder="0" applyAlignment="0" applyProtection="0"/>
    <xf numFmtId="0" fontId="34" fillId="44" borderId="0" applyNumberFormat="0" applyBorder="0" applyAlignment="0" applyProtection="0"/>
    <xf numFmtId="0" fontId="37" fillId="44" borderId="0" applyNumberFormat="0" applyBorder="0" applyAlignment="0" applyProtection="0"/>
    <xf numFmtId="0" fontId="34" fillId="49" borderId="0" applyNumberFormat="0" applyBorder="0" applyAlignment="0" applyProtection="0"/>
    <xf numFmtId="0" fontId="37" fillId="50" borderId="0" applyNumberFormat="0" applyBorder="0" applyAlignment="0" applyProtection="0"/>
    <xf numFmtId="0" fontId="34" fillId="51" borderId="0" applyNumberFormat="0" applyBorder="0" applyAlignment="0" applyProtection="0"/>
    <xf numFmtId="0" fontId="37" fillId="51" borderId="0" applyNumberFormat="0" applyBorder="0" applyAlignment="0" applyProtection="0"/>
    <xf numFmtId="0" fontId="34" fillId="52" borderId="0" applyNumberFormat="0" applyBorder="0" applyAlignment="0" applyProtection="0"/>
    <xf numFmtId="0" fontId="37" fillId="52" borderId="0" applyNumberFormat="0" applyBorder="0" applyAlignment="0" applyProtection="0"/>
    <xf numFmtId="0" fontId="34" fillId="42" borderId="0" applyNumberFormat="0" applyBorder="0" applyAlignment="0" applyProtection="0"/>
    <xf numFmtId="0" fontId="34" fillId="40"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1" borderId="0" applyNumberFormat="0" applyBorder="0" applyAlignment="0" applyProtection="0"/>
    <xf numFmtId="0" fontId="34" fillId="53"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3"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6" borderId="0" applyNumberFormat="0" applyBorder="0" applyAlignment="0" applyProtection="0"/>
    <xf numFmtId="0" fontId="44" fillId="36" borderId="0" applyNumberFormat="0" applyBorder="0" applyAlignment="0" applyProtection="0"/>
    <xf numFmtId="0" fontId="49" fillId="36" borderId="0" applyNumberFormat="0" applyBorder="0" applyAlignment="0" applyProtection="0"/>
    <xf numFmtId="0" fontId="52" fillId="46" borderId="19" applyNumberFormat="0" applyAlignment="0" applyProtection="0"/>
    <xf numFmtId="0" fontId="48" fillId="57" borderId="20" applyNumberFormat="0" applyAlignment="0" applyProtection="0"/>
    <xf numFmtId="0" fontId="46" fillId="57" borderId="20" applyNumberFormat="0" applyAlignment="0" applyProtection="0"/>
    <xf numFmtId="167" fontId="16" fillId="0" borderId="0" applyFill="0" applyBorder="0" applyAlignment="0" applyProtection="0"/>
    <xf numFmtId="166" fontId="16" fillId="0" borderId="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43" fillId="37" borderId="0" applyNumberFormat="0" applyBorder="0" applyAlignment="0" applyProtection="0"/>
    <xf numFmtId="0" fontId="50" fillId="37" borderId="0" applyNumberFormat="0" applyBorder="0" applyAlignment="0" applyProtection="0"/>
    <xf numFmtId="0" fontId="55" fillId="0" borderId="21" applyNumberFormat="0" applyFill="0" applyAlignment="0" applyProtection="0"/>
    <xf numFmtId="0" fontId="54" fillId="0" borderId="21" applyNumberFormat="0" applyFill="0" applyAlignment="0" applyProtection="0"/>
    <xf numFmtId="0" fontId="53" fillId="0" borderId="22" applyNumberFormat="0" applyFill="0" applyAlignment="0" applyProtection="0"/>
    <xf numFmtId="0" fontId="41" fillId="0" borderId="22" applyNumberFormat="0" applyFill="0" applyAlignment="0" applyProtection="0"/>
    <xf numFmtId="0" fontId="40" fillId="0" borderId="23" applyNumberFormat="0" applyFill="0" applyAlignment="0" applyProtection="0"/>
    <xf numFmtId="0" fontId="45" fillId="0" borderId="23" applyNumberFormat="0" applyFill="0" applyAlignment="0" applyProtection="0"/>
    <xf numFmtId="0" fontId="40" fillId="0" borderId="0" applyNumberFormat="0" applyFill="0" applyBorder="0" applyAlignment="0" applyProtection="0"/>
    <xf numFmtId="0" fontId="45" fillId="0" borderId="0" applyNumberFormat="0" applyFill="0" applyBorder="0" applyAlignment="0" applyProtection="0"/>
    <xf numFmtId="0" fontId="47" fillId="40" borderId="19" applyNumberFormat="0" applyAlignment="0" applyProtection="0"/>
    <xf numFmtId="0" fontId="43" fillId="37" borderId="0" applyNumberFormat="0" applyBorder="0" applyAlignment="0" applyProtection="0"/>
    <xf numFmtId="0" fontId="57" fillId="0" borderId="26" applyNumberFormat="0" applyFill="0" applyAlignment="0" applyProtection="0"/>
    <xf numFmtId="0" fontId="51" fillId="0" borderId="26" applyNumberFormat="0" applyFill="0" applyAlignment="0" applyProtection="0"/>
    <xf numFmtId="0" fontId="58" fillId="47" borderId="0" applyNumberFormat="0" applyBorder="0" applyAlignment="0" applyProtection="0"/>
    <xf numFmtId="0" fontId="10" fillId="0" borderId="0">
      <alignment vertical="center" wrapText="1"/>
    </xf>
    <xf numFmtId="0" fontId="10" fillId="0" borderId="0"/>
    <xf numFmtId="0" fontId="10" fillId="0" borderId="0">
      <alignment vertical="center" wrapText="1"/>
    </xf>
    <xf numFmtId="0" fontId="10" fillId="0" borderId="0">
      <alignment vertical="center" wrapText="1"/>
    </xf>
    <xf numFmtId="0" fontId="10" fillId="0" borderId="0">
      <alignment vertical="center" wrapText="1"/>
    </xf>
    <xf numFmtId="0" fontId="59" fillId="0" borderId="0"/>
    <xf numFmtId="0" fontId="10" fillId="0" borderId="0"/>
    <xf numFmtId="0" fontId="10" fillId="0" borderId="0">
      <alignment vertical="center" wrapText="1"/>
    </xf>
    <xf numFmtId="0" fontId="10" fillId="0" borderId="0">
      <alignment vertical="center" wrapText="1"/>
    </xf>
    <xf numFmtId="0" fontId="10" fillId="0" borderId="0"/>
    <xf numFmtId="0" fontId="10" fillId="0" borderId="0">
      <alignment vertical="center" wrapText="1"/>
    </xf>
    <xf numFmtId="0" fontId="10" fillId="0" borderId="0"/>
    <xf numFmtId="0" fontId="60" fillId="0" borderId="0"/>
    <xf numFmtId="0" fontId="10" fillId="0" borderId="0">
      <alignment vertical="center" wrapText="1"/>
    </xf>
    <xf numFmtId="0" fontId="16" fillId="41" borderId="27" applyNumberFormat="0" applyFont="0" applyAlignment="0" applyProtection="0"/>
    <xf numFmtId="0" fontId="16" fillId="41" borderId="27" applyNumberFormat="0" applyAlignment="0" applyProtection="0"/>
    <xf numFmtId="0" fontId="61" fillId="46" borderId="24" applyNumberFormat="0" applyAlignment="0" applyProtection="0"/>
    <xf numFmtId="0" fontId="48" fillId="57" borderId="20" applyNumberFormat="0" applyAlignment="0" applyProtection="0"/>
    <xf numFmtId="0" fontId="36" fillId="0" borderId="0" applyNumberFormat="0" applyFill="0" applyBorder="0" applyAlignment="0" applyProtection="0"/>
    <xf numFmtId="9" fontId="16" fillId="0" borderId="0" applyFill="0" applyBorder="0" applyAlignment="0" applyProtection="0"/>
    <xf numFmtId="0" fontId="16" fillId="41" borderId="27" applyNumberFormat="0" applyFont="0" applyAlignment="0" applyProtection="0"/>
    <xf numFmtId="0" fontId="57" fillId="0" borderId="26" applyNumberFormat="0" applyFill="0" applyAlignment="0" applyProtection="0"/>
    <xf numFmtId="0" fontId="44" fillId="36" borderId="0" applyNumberFormat="0" applyBorder="0" applyAlignment="0" applyProtection="0"/>
    <xf numFmtId="0" fontId="10" fillId="0" borderId="0"/>
    <xf numFmtId="0" fontId="39" fillId="0" borderId="0" applyNumberFormat="0" applyFill="0" applyBorder="0" applyAlignment="0" applyProtection="0"/>
    <xf numFmtId="0" fontId="62" fillId="0" borderId="25" applyNumberFormat="0" applyFill="0" applyAlignment="0" applyProtection="0"/>
    <xf numFmtId="0" fontId="63" fillId="0" borderId="28" applyNumberFormat="0" applyFill="0" applyAlignment="0" applyProtection="0"/>
    <xf numFmtId="0" fontId="42" fillId="0" borderId="29" applyNumberFormat="0" applyFill="0" applyAlignment="0" applyProtection="0"/>
    <xf numFmtId="0" fontId="56" fillId="0" borderId="30" applyNumberFormat="0" applyFill="0" applyAlignment="0" applyProtection="0"/>
    <xf numFmtId="0" fontId="56" fillId="0" borderId="0" applyNumberFormat="0" applyFill="0" applyBorder="0" applyAlignment="0" applyProtection="0"/>
    <xf numFmtId="0" fontId="64" fillId="0" borderId="0" applyNumberFormat="0" applyFill="0" applyBorder="0" applyAlignment="0" applyProtection="0"/>
    <xf numFmtId="0" fontId="10" fillId="0" borderId="0"/>
    <xf numFmtId="0" fontId="10" fillId="0" borderId="0"/>
    <xf numFmtId="0" fontId="65" fillId="0" borderId="0"/>
    <xf numFmtId="0" fontId="11" fillId="0" borderId="0"/>
    <xf numFmtId="173" fontId="77" fillId="0" borderId="0"/>
    <xf numFmtId="0" fontId="78" fillId="0" borderId="0"/>
    <xf numFmtId="0" fontId="14" fillId="0" borderId="0"/>
    <xf numFmtId="0" fontId="11" fillId="0" borderId="0"/>
    <xf numFmtId="0" fontId="100" fillId="0" borderId="0"/>
  </cellStyleXfs>
  <cellXfs count="511">
    <xf numFmtId="0" fontId="0" fillId="0" borderId="0" xfId="0"/>
    <xf numFmtId="4" fontId="15" fillId="2" borderId="2" xfId="0" applyNumberFormat="1" applyFont="1" applyFill="1" applyBorder="1" applyAlignment="1">
      <alignment horizontal="center" vertical="center" wrapText="1"/>
    </xf>
    <xf numFmtId="0" fontId="67" fillId="0" borderId="0" xfId="1" applyFont="1" applyAlignment="1">
      <alignment vertical="center"/>
    </xf>
    <xf numFmtId="0" fontId="67" fillId="0" borderId="0" xfId="1" applyFont="1" applyAlignment="1">
      <alignment horizontal="center" vertical="center"/>
    </xf>
    <xf numFmtId="0" fontId="68" fillId="0" borderId="0" xfId="1" applyFont="1" applyAlignment="1">
      <alignment horizontal="right" vertical="center"/>
    </xf>
    <xf numFmtId="43" fontId="67" fillId="0" borderId="0" xfId="1" applyNumberFormat="1" applyFont="1" applyAlignment="1">
      <alignment vertical="center"/>
    </xf>
    <xf numFmtId="169" fontId="67" fillId="0" borderId="0" xfId="1" applyNumberFormat="1" applyFont="1" applyAlignment="1">
      <alignment horizontal="center" vertical="center"/>
    </xf>
    <xf numFmtId="0" fontId="67" fillId="0" borderId="0" xfId="1" applyFont="1" applyAlignment="1">
      <alignment vertical="center" wrapText="1"/>
    </xf>
    <xf numFmtId="170" fontId="67" fillId="0" borderId="0" xfId="1" applyNumberFormat="1" applyFont="1" applyAlignment="1">
      <alignment horizontal="left" vertical="center" wrapText="1"/>
    </xf>
    <xf numFmtId="2" fontId="67" fillId="0" borderId="0" xfId="1" applyNumberFormat="1" applyFont="1" applyAlignment="1">
      <alignment horizontal="center" vertical="center" wrapText="1"/>
    </xf>
    <xf numFmtId="0" fontId="69" fillId="0" borderId="0" xfId="1" applyFont="1" applyAlignment="1">
      <alignment horizontal="right" vertical="center" wrapText="1"/>
    </xf>
    <xf numFmtId="168" fontId="67" fillId="0" borderId="0" xfId="1" applyNumberFormat="1" applyFont="1" applyAlignment="1">
      <alignment vertical="center" wrapText="1"/>
    </xf>
    <xf numFmtId="43" fontId="69" fillId="0" borderId="2" xfId="1" applyNumberFormat="1" applyFont="1" applyBorder="1" applyAlignment="1">
      <alignment horizontal="center" vertical="center" wrapText="1"/>
    </xf>
    <xf numFmtId="0" fontId="69" fillId="0" borderId="2" xfId="1" applyFont="1" applyBorder="1" applyAlignment="1">
      <alignment horizontal="right" vertical="center" wrapText="1"/>
    </xf>
    <xf numFmtId="0" fontId="67" fillId="0" borderId="2" xfId="1" applyFont="1" applyBorder="1" applyAlignment="1">
      <alignment horizontal="center" vertical="center" wrapText="1"/>
    </xf>
    <xf numFmtId="43" fontId="67" fillId="0" borderId="2" xfId="1" applyNumberFormat="1" applyFont="1" applyBorder="1" applyAlignment="1">
      <alignment horizontal="center" vertical="center" wrapText="1"/>
    </xf>
    <xf numFmtId="0" fontId="67" fillId="0" borderId="2" xfId="1" applyFont="1" applyBorder="1" applyAlignment="1">
      <alignment horizontal="right" vertical="center" wrapText="1"/>
    </xf>
    <xf numFmtId="0" fontId="67" fillId="0" borderId="2" xfId="1" applyFont="1" applyBorder="1" applyAlignment="1">
      <alignment horizontal="left" vertical="center" wrapText="1"/>
    </xf>
    <xf numFmtId="49" fontId="67" fillId="0" borderId="2" xfId="177" applyNumberFormat="1" applyFont="1" applyBorder="1" applyAlignment="1">
      <alignment horizontal="center" vertical="center" wrapText="1"/>
    </xf>
    <xf numFmtId="0" fontId="67" fillId="0" borderId="2" xfId="177" applyFont="1" applyBorder="1" applyAlignment="1">
      <alignment horizontal="center" vertical="top" wrapText="1"/>
    </xf>
    <xf numFmtId="0" fontId="69" fillId="0" borderId="2" xfId="175" applyFont="1" applyBorder="1" applyAlignment="1">
      <alignment horizontal="center" vertical="center" wrapText="1"/>
    </xf>
    <xf numFmtId="0" fontId="67" fillId="0" borderId="2" xfId="7" applyFont="1" applyBorder="1" applyAlignment="1">
      <alignment horizontal="center" vertical="center"/>
    </xf>
    <xf numFmtId="2" fontId="67" fillId="0" borderId="2" xfId="175" applyNumberFormat="1" applyFont="1" applyBorder="1" applyAlignment="1">
      <alignment horizontal="center" vertical="center"/>
    </xf>
    <xf numFmtId="43" fontId="70" fillId="0" borderId="2" xfId="6" applyFont="1" applyFill="1" applyBorder="1" applyAlignment="1">
      <alignment horizontal="center" vertical="center"/>
    </xf>
    <xf numFmtId="2" fontId="67" fillId="0" borderId="2" xfId="177" applyNumberFormat="1" applyFont="1" applyBorder="1" applyAlignment="1">
      <alignment horizontal="center" vertical="center"/>
    </xf>
    <xf numFmtId="4" fontId="67" fillId="0" borderId="2" xfId="177" applyNumberFormat="1" applyFont="1" applyBorder="1" applyAlignment="1">
      <alignment horizontal="center" vertical="center"/>
    </xf>
    <xf numFmtId="0" fontId="67" fillId="0" borderId="2" xfId="0" applyFont="1" applyBorder="1" applyAlignment="1">
      <alignment horizontal="center" vertical="center" wrapText="1"/>
    </xf>
    <xf numFmtId="0" fontId="67" fillId="0" borderId="2" xfId="200" applyFont="1" applyBorder="1" applyAlignment="1">
      <alignment vertical="top" wrapText="1"/>
    </xf>
    <xf numFmtId="0" fontId="67" fillId="0" borderId="2" xfId="200" applyFont="1" applyBorder="1" applyAlignment="1">
      <alignment horizontal="center" vertical="center" wrapText="1"/>
    </xf>
    <xf numFmtId="4" fontId="67" fillId="0" borderId="2" xfId="200" applyNumberFormat="1" applyFont="1" applyBorder="1" applyAlignment="1">
      <alignment horizontal="center" vertical="center"/>
    </xf>
    <xf numFmtId="43" fontId="67" fillId="0" borderId="2" xfId="6" applyFont="1" applyFill="1" applyBorder="1" applyAlignment="1">
      <alignment horizontal="center" vertical="center"/>
    </xf>
    <xf numFmtId="4" fontId="67" fillId="0" borderId="2" xfId="0" applyNumberFormat="1" applyFont="1" applyBorder="1" applyAlignment="1">
      <alignment horizontal="center" vertical="center"/>
    </xf>
    <xf numFmtId="4" fontId="67" fillId="0" borderId="2" xfId="0" applyNumberFormat="1" applyFont="1" applyBorder="1" applyAlignment="1">
      <alignment horizontal="center" vertical="center" wrapText="1" shrinkToFit="1"/>
    </xf>
    <xf numFmtId="4" fontId="67" fillId="0" borderId="2" xfId="3" applyNumberFormat="1" applyFont="1" applyFill="1" applyBorder="1" applyAlignment="1" applyProtection="1">
      <alignment horizontal="center" vertical="center" wrapText="1"/>
    </xf>
    <xf numFmtId="4" fontId="67" fillId="0" borderId="2" xfId="0" applyNumberFormat="1" applyFont="1" applyBorder="1" applyAlignment="1">
      <alignment horizontal="center" vertical="center" wrapText="1"/>
    </xf>
    <xf numFmtId="1" fontId="67" fillId="0" borderId="2" xfId="177" applyNumberFormat="1" applyFont="1" applyBorder="1" applyAlignment="1">
      <alignment horizontal="center" vertical="center"/>
    </xf>
    <xf numFmtId="0" fontId="67" fillId="0" borderId="2" xfId="177" applyFont="1" applyBorder="1" applyAlignment="1">
      <alignment horizontal="center" vertical="center"/>
    </xf>
    <xf numFmtId="0" fontId="67" fillId="0" borderId="2" xfId="2" applyFont="1" applyBorder="1" applyAlignment="1">
      <alignment horizontal="left" vertical="center" wrapText="1"/>
    </xf>
    <xf numFmtId="2" fontId="67" fillId="0" borderId="2" xfId="2" applyNumberFormat="1" applyFont="1" applyBorder="1" applyAlignment="1">
      <alignment horizontal="center" vertical="center"/>
    </xf>
    <xf numFmtId="0" fontId="69" fillId="0" borderId="2" xfId="7" applyFont="1" applyBorder="1" applyAlignment="1">
      <alignment horizontal="center" vertical="center" wrapText="1"/>
    </xf>
    <xf numFmtId="0" fontId="67" fillId="0" borderId="2" xfId="7" applyFont="1" applyBorder="1" applyAlignment="1">
      <alignment vertical="center" wrapText="1"/>
    </xf>
    <xf numFmtId="4" fontId="15" fillId="0" borderId="2" xfId="0" applyNumberFormat="1" applyFont="1" applyBorder="1" applyAlignment="1">
      <alignment horizontal="center" vertical="center" wrapText="1"/>
    </xf>
    <xf numFmtId="4" fontId="70" fillId="2" borderId="2" xfId="0" applyNumberFormat="1" applyFont="1" applyFill="1" applyBorder="1" applyAlignment="1">
      <alignment horizontal="center" vertical="center" wrapText="1"/>
    </xf>
    <xf numFmtId="0" fontId="69" fillId="0" borderId="0" xfId="1" applyFont="1" applyAlignment="1">
      <alignment vertical="center"/>
    </xf>
    <xf numFmtId="0" fontId="67" fillId="0" borderId="0" xfId="2" applyFont="1"/>
    <xf numFmtId="0" fontId="67" fillId="0" borderId="0" xfId="2" applyFont="1" applyAlignment="1">
      <alignment horizontal="right"/>
    </xf>
    <xf numFmtId="0" fontId="68" fillId="0" borderId="0" xfId="2" applyFont="1"/>
    <xf numFmtId="0" fontId="69" fillId="0" borderId="2" xfId="1" applyFont="1" applyBorder="1" applyAlignment="1">
      <alignment horizontal="center" vertical="center" wrapText="1"/>
    </xf>
    <xf numFmtId="0" fontId="67" fillId="0" borderId="5" xfId="0" applyFont="1" applyBorder="1" applyAlignment="1">
      <alignment horizontal="left" vertical="top" wrapText="1"/>
    </xf>
    <xf numFmtId="0" fontId="70" fillId="0" borderId="5" xfId="0" applyFont="1" applyBorder="1" applyAlignment="1">
      <alignment horizontal="left" wrapText="1"/>
    </xf>
    <xf numFmtId="164" fontId="67" fillId="0" borderId="2" xfId="3" applyFont="1" applyFill="1" applyBorder="1" applyAlignment="1">
      <alignment horizontal="center" vertical="center" wrapText="1"/>
    </xf>
    <xf numFmtId="0" fontId="67" fillId="0" borderId="5" xfId="0" applyFont="1" applyBorder="1" applyAlignment="1">
      <alignment horizontal="right" vertical="top" wrapText="1"/>
    </xf>
    <xf numFmtId="4" fontId="74" fillId="0" borderId="2" xfId="19" applyNumberFormat="1" applyFont="1" applyBorder="1" applyAlignment="1">
      <alignment horizontal="center" vertical="center" wrapText="1"/>
    </xf>
    <xf numFmtId="4" fontId="74" fillId="0" borderId="2" xfId="19" applyNumberFormat="1" applyFont="1" applyBorder="1" applyAlignment="1">
      <alignment horizontal="center" vertical="center"/>
    </xf>
    <xf numFmtId="4" fontId="74" fillId="0" borderId="2" xfId="19" applyNumberFormat="1" applyFont="1" applyBorder="1"/>
    <xf numFmtId="0" fontId="70" fillId="0" borderId="5" xfId="0" applyFont="1" applyBorder="1" applyAlignment="1">
      <alignment horizontal="right" vertical="top" wrapText="1"/>
    </xf>
    <xf numFmtId="0" fontId="70" fillId="0" borderId="5" xfId="0" applyFont="1" applyBorder="1" applyAlignment="1">
      <alignment horizontal="center" vertical="center" wrapText="1"/>
    </xf>
    <xf numFmtId="0" fontId="70" fillId="0" borderId="5" xfId="0" applyFont="1" applyBorder="1" applyAlignment="1">
      <alignment horizontal="center" vertical="top" wrapText="1"/>
    </xf>
    <xf numFmtId="0" fontId="67" fillId="0" borderId="5" xfId="0" applyFont="1" applyBorder="1" applyAlignment="1">
      <alignment horizontal="center" vertical="top" wrapText="1"/>
    </xf>
    <xf numFmtId="0" fontId="70" fillId="0" borderId="2" xfId="79" applyFont="1" applyBorder="1" applyAlignment="1">
      <alignment horizontal="left" vertical="center" wrapText="1"/>
    </xf>
    <xf numFmtId="0" fontId="70" fillId="0" borderId="2" xfId="79" applyFont="1" applyBorder="1" applyAlignment="1">
      <alignment horizontal="center" vertical="center"/>
    </xf>
    <xf numFmtId="0" fontId="67" fillId="0" borderId="32" xfId="0" applyFont="1" applyBorder="1" applyAlignment="1">
      <alignment horizontal="left" vertical="top" wrapText="1"/>
    </xf>
    <xf numFmtId="0" fontId="67" fillId="0" borderId="34" xfId="0" applyFont="1" applyBorder="1" applyAlignment="1">
      <alignment horizontal="center" vertical="center" wrapText="1"/>
    </xf>
    <xf numFmtId="1" fontId="73" fillId="0" borderId="35" xfId="0" applyNumberFormat="1" applyFont="1" applyBorder="1" applyAlignment="1">
      <alignment horizontal="center" vertical="center" shrinkToFit="1"/>
    </xf>
    <xf numFmtId="0" fontId="67" fillId="0" borderId="36" xfId="0" applyFont="1" applyBorder="1" applyAlignment="1">
      <alignment horizontal="right" vertical="top" wrapText="1"/>
    </xf>
    <xf numFmtId="0" fontId="70" fillId="0" borderId="34" xfId="0" applyFont="1" applyBorder="1" applyAlignment="1">
      <alignment horizontal="left" vertical="top" wrapText="1" indent="2"/>
    </xf>
    <xf numFmtId="0" fontId="67" fillId="0" borderId="34" xfId="0" applyFont="1" applyBorder="1" applyAlignment="1">
      <alignment horizontal="right" vertical="top" wrapText="1"/>
    </xf>
    <xf numFmtId="0" fontId="67" fillId="0" borderId="38" xfId="0" applyFont="1" applyBorder="1" applyAlignment="1">
      <alignment horizontal="left" vertical="top" wrapText="1"/>
    </xf>
    <xf numFmtId="0" fontId="74" fillId="0" borderId="2" xfId="1" applyFont="1" applyBorder="1" applyAlignment="1">
      <alignment horizontal="center" vertical="center"/>
    </xf>
    <xf numFmtId="0" fontId="67" fillId="0" borderId="2" xfId="1" applyFont="1" applyBorder="1" applyAlignment="1">
      <alignment horizontal="right" wrapText="1"/>
    </xf>
    <xf numFmtId="2" fontId="67" fillId="0" borderId="2" xfId="1" applyNumberFormat="1" applyFont="1" applyBorder="1" applyAlignment="1">
      <alignment horizontal="center" vertical="center" wrapText="1"/>
    </xf>
    <xf numFmtId="4" fontId="74" fillId="0" borderId="2" xfId="1" applyNumberFormat="1" applyFont="1" applyBorder="1" applyAlignment="1">
      <alignment horizontal="center" vertical="center" wrapText="1"/>
    </xf>
    <xf numFmtId="4" fontId="67" fillId="0" borderId="2" xfId="1" applyNumberFormat="1" applyFont="1" applyBorder="1" applyAlignment="1">
      <alignment horizontal="center" vertical="center"/>
    </xf>
    <xf numFmtId="4" fontId="74" fillId="0" borderId="2" xfId="1" applyNumberFormat="1" applyFont="1" applyBorder="1" applyAlignment="1">
      <alignment horizontal="center" vertical="center"/>
    </xf>
    <xf numFmtId="0" fontId="74" fillId="0" borderId="0" xfId="1" applyFont="1"/>
    <xf numFmtId="0" fontId="67" fillId="0" borderId="2" xfId="2" applyFont="1" applyBorder="1"/>
    <xf numFmtId="0" fontId="67" fillId="0" borderId="2" xfId="2" applyFont="1" applyBorder="1" applyAlignment="1">
      <alignment horizontal="right" wrapText="1"/>
    </xf>
    <xf numFmtId="165" fontId="67" fillId="0" borderId="2" xfId="2" applyNumberFormat="1" applyFont="1" applyBorder="1"/>
    <xf numFmtId="4" fontId="67" fillId="0" borderId="2" xfId="2" applyNumberFormat="1" applyFont="1" applyBorder="1"/>
    <xf numFmtId="4" fontId="69" fillId="0" borderId="2" xfId="2" applyNumberFormat="1" applyFont="1" applyBorder="1" applyAlignment="1">
      <alignment horizontal="right"/>
    </xf>
    <xf numFmtId="4" fontId="69" fillId="0" borderId="2" xfId="2" applyNumberFormat="1" applyFont="1" applyBorder="1"/>
    <xf numFmtId="0" fontId="69" fillId="0" borderId="5" xfId="0" applyFont="1" applyBorder="1" applyAlignment="1">
      <alignment horizontal="right" vertical="top" wrapText="1"/>
    </xf>
    <xf numFmtId="0" fontId="75" fillId="0" borderId="5" xfId="0" applyFont="1" applyBorder="1" applyAlignment="1">
      <alignment horizontal="right" vertical="top" wrapText="1"/>
    </xf>
    <xf numFmtId="0" fontId="70" fillId="0" borderId="40" xfId="0" applyFont="1" applyBorder="1" applyAlignment="1">
      <alignment horizontal="left" vertical="top" wrapText="1"/>
    </xf>
    <xf numFmtId="0" fontId="67" fillId="0" borderId="41" xfId="0" applyFont="1" applyBorder="1" applyAlignment="1">
      <alignment horizontal="left" vertical="top" wrapText="1"/>
    </xf>
    <xf numFmtId="0" fontId="70" fillId="0" borderId="5" xfId="0" applyFont="1" applyBorder="1" applyAlignment="1">
      <alignment horizontal="left" vertical="top" wrapText="1"/>
    </xf>
    <xf numFmtId="0" fontId="70" fillId="0" borderId="5" xfId="0" applyFont="1" applyBorder="1" applyAlignment="1">
      <alignment vertical="top" wrapText="1"/>
    </xf>
    <xf numFmtId="0" fontId="75" fillId="0" borderId="2" xfId="0" applyFont="1" applyBorder="1" applyAlignment="1">
      <alignment horizontal="right"/>
    </xf>
    <xf numFmtId="0" fontId="67" fillId="0" borderId="2" xfId="0" applyFont="1" applyBorder="1" applyAlignment="1">
      <alignment horizontal="center" vertical="center"/>
    </xf>
    <xf numFmtId="0" fontId="67" fillId="0" borderId="5" xfId="0" applyFont="1" applyBorder="1" applyAlignment="1">
      <alignment horizontal="center" vertical="center" wrapText="1"/>
    </xf>
    <xf numFmtId="0" fontId="67" fillId="0" borderId="2" xfId="79" applyFont="1" applyBorder="1" applyAlignment="1">
      <alignment horizontal="left" vertical="center" wrapText="1"/>
    </xf>
    <xf numFmtId="0" fontId="67" fillId="0" borderId="2" xfId="79" applyFont="1" applyBorder="1" applyAlignment="1">
      <alignment horizontal="center" vertical="center"/>
    </xf>
    <xf numFmtId="0" fontId="75" fillId="0" borderId="2" xfId="79" applyFont="1" applyBorder="1" applyAlignment="1">
      <alignment horizontal="right" vertical="center" wrapText="1"/>
    </xf>
    <xf numFmtId="49" fontId="75" fillId="0" borderId="2" xfId="62" applyNumberFormat="1" applyFont="1" applyBorder="1" applyAlignment="1">
      <alignment horizontal="right" vertical="center" wrapText="1"/>
    </xf>
    <xf numFmtId="49" fontId="67" fillId="0" borderId="2" xfId="62" applyNumberFormat="1" applyFont="1" applyBorder="1" applyAlignment="1">
      <alignment horizontal="left" vertical="center" wrapText="1"/>
    </xf>
    <xf numFmtId="49" fontId="67" fillId="0" borderId="2" xfId="62" applyNumberFormat="1" applyFont="1" applyBorder="1" applyAlignment="1">
      <alignment horizontal="center" vertical="center"/>
    </xf>
    <xf numFmtId="1" fontId="73" fillId="0" borderId="5" xfId="0" applyNumberFormat="1" applyFont="1" applyBorder="1" applyAlignment="1">
      <alignment horizontal="center" vertical="center" shrinkToFit="1"/>
    </xf>
    <xf numFmtId="0" fontId="75" fillId="0" borderId="2" xfId="0" applyFont="1" applyBorder="1" applyAlignment="1">
      <alignment horizontal="center"/>
    </xf>
    <xf numFmtId="0" fontId="67" fillId="0" borderId="2" xfId="79" applyFont="1" applyBorder="1" applyAlignment="1">
      <alignment horizontal="center" vertical="center" wrapText="1"/>
    </xf>
    <xf numFmtId="49" fontId="67" fillId="0" borderId="2" xfId="62" applyNumberFormat="1" applyFont="1" applyBorder="1" applyAlignment="1">
      <alignment horizontal="center" vertical="center" wrapText="1"/>
    </xf>
    <xf numFmtId="0" fontId="67" fillId="0" borderId="2" xfId="1" applyFont="1" applyBorder="1" applyAlignment="1">
      <alignment horizontal="center" wrapText="1"/>
    </xf>
    <xf numFmtId="0" fontId="67" fillId="0" borderId="2" xfId="2" applyFont="1" applyBorder="1" applyAlignment="1">
      <alignment horizontal="center" wrapText="1"/>
    </xf>
    <xf numFmtId="0" fontId="67" fillId="0" borderId="0" xfId="0" applyFont="1" applyAlignment="1">
      <alignment horizontal="center" vertical="top" wrapText="1"/>
    </xf>
    <xf numFmtId="0" fontId="67" fillId="0" borderId="0" xfId="0" applyFont="1" applyAlignment="1">
      <alignment horizontal="center" vertical="center" wrapText="1"/>
    </xf>
    <xf numFmtId="0" fontId="67" fillId="0" borderId="2" xfId="0" applyFont="1" applyBorder="1" applyAlignment="1">
      <alignment horizontal="left" vertical="center" wrapText="1"/>
    </xf>
    <xf numFmtId="0" fontId="70" fillId="0" borderId="2" xfId="0" applyFont="1" applyBorder="1" applyAlignment="1">
      <alignment horizontal="center" vertical="top" wrapText="1"/>
    </xf>
    <xf numFmtId="1" fontId="73" fillId="0" borderId="2" xfId="0" applyNumberFormat="1" applyFont="1" applyBorder="1" applyAlignment="1">
      <alignment horizontal="center" vertical="center" shrinkToFit="1"/>
    </xf>
    <xf numFmtId="0" fontId="67" fillId="0" borderId="2" xfId="0" applyFont="1" applyBorder="1" applyAlignment="1">
      <alignment horizontal="left" vertical="top" wrapText="1"/>
    </xf>
    <xf numFmtId="0" fontId="70" fillId="0" borderId="2" xfId="0" applyFont="1" applyBorder="1" applyAlignment="1">
      <alignment horizontal="left" vertical="top" wrapText="1"/>
    </xf>
    <xf numFmtId="0" fontId="67" fillId="0" borderId="2" xfId="0" applyFont="1" applyBorder="1" applyAlignment="1">
      <alignment horizontal="center" vertical="top" wrapText="1"/>
    </xf>
    <xf numFmtId="0" fontId="70" fillId="0" borderId="2" xfId="0" applyFont="1" applyBorder="1" applyAlignment="1">
      <alignment horizontal="center" vertical="center" wrapText="1"/>
    </xf>
    <xf numFmtId="0" fontId="67" fillId="0" borderId="2" xfId="2" applyFont="1" applyBorder="1" applyAlignment="1">
      <alignment horizontal="right" vertical="center" wrapText="1"/>
    </xf>
    <xf numFmtId="4" fontId="74" fillId="0" borderId="2" xfId="4" applyNumberFormat="1" applyFont="1" applyBorder="1"/>
    <xf numFmtId="0" fontId="76" fillId="0" borderId="2" xfId="0" applyFont="1" applyBorder="1" applyAlignment="1">
      <alignment horizontal="right" vertical="center" wrapText="1"/>
    </xf>
    <xf numFmtId="49" fontId="73" fillId="0" borderId="5" xfId="201" applyNumberFormat="1" applyFont="1" applyBorder="1" applyAlignment="1">
      <alignment vertical="center" wrapText="1"/>
    </xf>
    <xf numFmtId="49" fontId="73" fillId="0" borderId="5" xfId="201" applyNumberFormat="1" applyFont="1" applyBorder="1" applyAlignment="1">
      <alignment horizontal="center" vertical="center"/>
    </xf>
    <xf numFmtId="49" fontId="70" fillId="0" borderId="5" xfId="201" applyNumberFormat="1" applyFont="1" applyBorder="1" applyAlignment="1">
      <alignment vertical="center" wrapText="1"/>
    </xf>
    <xf numFmtId="49" fontId="70" fillId="0" borderId="5" xfId="201" applyNumberFormat="1" applyFont="1" applyBorder="1" applyAlignment="1">
      <alignment horizontal="center" vertical="center"/>
    </xf>
    <xf numFmtId="0" fontId="70" fillId="0" borderId="2" xfId="0" applyFont="1" applyBorder="1" applyAlignment="1">
      <alignment horizontal="left" vertical="center" wrapText="1"/>
    </xf>
    <xf numFmtId="49" fontId="73" fillId="0" borderId="5" xfId="0" applyNumberFormat="1" applyFont="1" applyBorder="1" applyAlignment="1">
      <alignment vertical="center" wrapText="1"/>
    </xf>
    <xf numFmtId="49" fontId="73" fillId="0" borderId="5" xfId="0" applyNumberFormat="1" applyFont="1" applyBorder="1" applyAlignment="1">
      <alignment horizontal="center" wrapText="1"/>
    </xf>
    <xf numFmtId="49" fontId="73" fillId="0" borderId="5" xfId="0" applyNumberFormat="1" applyFont="1" applyBorder="1" applyAlignment="1">
      <alignment horizontal="center" vertical="center"/>
    </xf>
    <xf numFmtId="49" fontId="73" fillId="0" borderId="5" xfId="0" applyNumberFormat="1" applyFont="1" applyBorder="1" applyAlignment="1">
      <alignment horizontal="center" vertical="center" wrapText="1"/>
    </xf>
    <xf numFmtId="0" fontId="70" fillId="0" borderId="2" xfId="0" applyFont="1" applyBorder="1" applyAlignment="1">
      <alignment wrapText="1"/>
    </xf>
    <xf numFmtId="49" fontId="73" fillId="0" borderId="5" xfId="201" applyNumberFormat="1" applyFont="1" applyBorder="1" applyAlignment="1">
      <alignment horizontal="left" vertical="center"/>
    </xf>
    <xf numFmtId="49" fontId="73" fillId="0" borderId="5" xfId="201" applyNumberFormat="1" applyFont="1" applyBorder="1" applyAlignment="1">
      <alignment horizontal="center" vertical="top" wrapText="1"/>
    </xf>
    <xf numFmtId="0" fontId="73" fillId="0" borderId="5" xfId="201" applyNumberFormat="1" applyFont="1" applyBorder="1" applyAlignment="1">
      <alignment horizontal="left" vertical="center"/>
    </xf>
    <xf numFmtId="49" fontId="70" fillId="0" borderId="5" xfId="0" applyNumberFormat="1" applyFont="1" applyBorder="1" applyAlignment="1">
      <alignment wrapText="1"/>
    </xf>
    <xf numFmtId="49" fontId="73" fillId="0" borderId="5" xfId="201" applyNumberFormat="1" applyFont="1" applyBorder="1" applyAlignment="1">
      <alignment horizontal="left" vertical="center" wrapText="1"/>
    </xf>
    <xf numFmtId="49" fontId="73" fillId="0" borderId="5" xfId="201" applyNumberFormat="1" applyFont="1" applyBorder="1" applyAlignment="1">
      <alignment horizontal="center" vertical="center" wrapText="1"/>
    </xf>
    <xf numFmtId="49" fontId="70" fillId="0" borderId="5" xfId="201" applyNumberFormat="1" applyFont="1" applyBorder="1" applyAlignment="1">
      <alignment horizontal="center" vertical="center" wrapText="1"/>
    </xf>
    <xf numFmtId="0" fontId="79" fillId="0" borderId="2" xfId="0" applyFont="1" applyBorder="1" applyAlignment="1">
      <alignment horizontal="center" vertical="center"/>
    </xf>
    <xf numFmtId="49" fontId="70" fillId="0" borderId="5" xfId="201" applyNumberFormat="1" applyFont="1" applyBorder="1" applyAlignment="1">
      <alignment vertical="center"/>
    </xf>
    <xf numFmtId="165" fontId="73" fillId="0" borderId="5" xfId="201" applyNumberFormat="1" applyFont="1" applyBorder="1" applyAlignment="1">
      <alignment horizontal="center" vertical="center" wrapText="1"/>
    </xf>
    <xf numFmtId="165" fontId="73" fillId="0" borderId="5" xfId="201" applyNumberFormat="1" applyFont="1" applyBorder="1" applyAlignment="1">
      <alignment horizontal="center" vertical="center"/>
    </xf>
    <xf numFmtId="165" fontId="70" fillId="0" borderId="5" xfId="201" applyNumberFormat="1" applyFont="1" applyBorder="1" applyAlignment="1">
      <alignment horizontal="left" vertical="center"/>
    </xf>
    <xf numFmtId="49" fontId="73" fillId="0" borderId="5" xfId="0" applyNumberFormat="1" applyFont="1" applyBorder="1" applyAlignment="1">
      <alignment horizontal="left" vertical="center" wrapText="1"/>
    </xf>
    <xf numFmtId="0" fontId="73" fillId="0" borderId="5" xfId="62" applyFont="1" applyBorder="1" applyAlignment="1">
      <alignment horizontal="center" vertical="center" wrapText="1"/>
    </xf>
    <xf numFmtId="49" fontId="70" fillId="0" borderId="5" xfId="62" applyNumberFormat="1" applyFont="1" applyBorder="1" applyAlignment="1">
      <alignment horizontal="center" vertical="center"/>
    </xf>
    <xf numFmtId="165" fontId="70" fillId="0" borderId="5" xfId="201" applyNumberFormat="1" applyFont="1" applyBorder="1" applyAlignment="1">
      <alignment vertical="center"/>
    </xf>
    <xf numFmtId="0" fontId="70" fillId="0" borderId="2" xfId="0" applyFont="1" applyBorder="1" applyAlignment="1">
      <alignment horizontal="center" vertical="center"/>
    </xf>
    <xf numFmtId="173" fontId="70" fillId="0" borderId="5" xfId="201" applyFont="1" applyBorder="1" applyAlignment="1">
      <alignment vertical="center" wrapText="1"/>
    </xf>
    <xf numFmtId="165" fontId="70" fillId="0" borderId="5" xfId="201" applyNumberFormat="1" applyFont="1" applyBorder="1" applyAlignment="1">
      <alignment horizontal="center" vertical="center"/>
    </xf>
    <xf numFmtId="49" fontId="73" fillId="0" borderId="5" xfId="201" applyNumberFormat="1" applyFont="1" applyBorder="1" applyAlignment="1">
      <alignment vertical="center"/>
    </xf>
    <xf numFmtId="49" fontId="73" fillId="0" borderId="5" xfId="202" applyNumberFormat="1" applyFont="1" applyBorder="1" applyAlignment="1">
      <alignment horizontal="center" vertical="center" wrapText="1"/>
    </xf>
    <xf numFmtId="165" fontId="70" fillId="0" borderId="5" xfId="201" applyNumberFormat="1" applyFont="1" applyBorder="1"/>
    <xf numFmtId="0" fontId="73" fillId="0" borderId="5" xfId="0" applyFont="1" applyBorder="1" applyAlignment="1">
      <alignment vertical="center" wrapText="1"/>
    </xf>
    <xf numFmtId="173" fontId="73" fillId="0" borderId="5" xfId="201" applyFont="1" applyBorder="1" applyAlignment="1">
      <alignment horizontal="center" vertical="center" wrapText="1"/>
    </xf>
    <xf numFmtId="173" fontId="73" fillId="0" borderId="5" xfId="201" applyFont="1" applyBorder="1" applyAlignment="1">
      <alignment horizontal="center" vertical="center"/>
    </xf>
    <xf numFmtId="173" fontId="73" fillId="0" borderId="5" xfId="201" applyFont="1" applyBorder="1" applyAlignment="1">
      <alignment vertical="center" wrapText="1"/>
    </xf>
    <xf numFmtId="0" fontId="73" fillId="0" borderId="5" xfId="202" applyFont="1" applyBorder="1" applyAlignment="1">
      <alignment horizontal="center" vertical="center" wrapText="1"/>
    </xf>
    <xf numFmtId="173" fontId="70" fillId="0" borderId="5" xfId="201" applyFont="1" applyBorder="1" applyAlignment="1">
      <alignment horizontal="center" vertical="center"/>
    </xf>
    <xf numFmtId="4" fontId="74" fillId="0" borderId="2" xfId="1" applyNumberFormat="1" applyFont="1" applyBorder="1" applyAlignment="1">
      <alignment horizontal="right" vertical="center" wrapText="1"/>
    </xf>
    <xf numFmtId="165" fontId="67" fillId="0" borderId="2" xfId="2" applyNumberFormat="1" applyFont="1" applyBorder="1" applyAlignment="1">
      <alignment horizontal="right"/>
    </xf>
    <xf numFmtId="4" fontId="67" fillId="0" borderId="2" xfId="2" applyNumberFormat="1" applyFont="1" applyBorder="1" applyAlignment="1">
      <alignment horizontal="right"/>
    </xf>
    <xf numFmtId="0" fontId="76" fillId="0" borderId="2" xfId="0" applyFont="1" applyBorder="1" applyAlignment="1">
      <alignment horizontal="right" wrapText="1"/>
    </xf>
    <xf numFmtId="4" fontId="67" fillId="0" borderId="0" xfId="1" applyNumberFormat="1" applyFont="1" applyAlignment="1">
      <alignment horizontal="center" vertical="center"/>
    </xf>
    <xf numFmtId="4" fontId="67" fillId="0" borderId="2" xfId="1" applyNumberFormat="1" applyFont="1" applyBorder="1" applyAlignment="1">
      <alignment horizontal="center" vertical="center" wrapText="1"/>
    </xf>
    <xf numFmtId="4" fontId="73" fillId="0" borderId="5" xfId="201" applyNumberFormat="1" applyFont="1" applyBorder="1" applyAlignment="1">
      <alignment horizontal="center" vertical="center"/>
    </xf>
    <xf numFmtId="4" fontId="70" fillId="0" borderId="5" xfId="201" applyNumberFormat="1" applyFont="1" applyBorder="1" applyAlignment="1">
      <alignment horizontal="center" vertical="center"/>
    </xf>
    <xf numFmtId="4" fontId="73" fillId="0" borderId="5" xfId="0" applyNumberFormat="1" applyFont="1" applyBorder="1" applyAlignment="1">
      <alignment horizontal="center" vertical="center"/>
    </xf>
    <xf numFmtId="4" fontId="79" fillId="0" borderId="2" xfId="0" applyNumberFormat="1" applyFont="1" applyBorder="1" applyAlignment="1">
      <alignment horizontal="center" vertical="center" wrapText="1"/>
    </xf>
    <xf numFmtId="4" fontId="70" fillId="0" borderId="5" xfId="7" applyNumberFormat="1" applyFont="1" applyBorder="1" applyAlignment="1">
      <alignment horizontal="center" vertical="center" wrapText="1"/>
    </xf>
    <xf numFmtId="4" fontId="70" fillId="0" borderId="2" xfId="0" applyNumberFormat="1" applyFont="1" applyBorder="1" applyAlignment="1">
      <alignment horizontal="center" vertical="center"/>
    </xf>
    <xf numFmtId="4" fontId="67" fillId="0" borderId="2" xfId="2" applyNumberFormat="1" applyFont="1" applyBorder="1" applyAlignment="1">
      <alignment horizontal="center"/>
    </xf>
    <xf numFmtId="0" fontId="14" fillId="0" borderId="2" xfId="2" applyFont="1" applyBorder="1" applyAlignment="1">
      <alignment horizontal="right" vertical="center" wrapText="1"/>
    </xf>
    <xf numFmtId="0" fontId="14" fillId="0" borderId="2" xfId="1" applyFont="1" applyBorder="1" applyAlignment="1">
      <alignment horizontal="center" vertical="center" wrapText="1"/>
    </xf>
    <xf numFmtId="0" fontId="81" fillId="0" borderId="2" xfId="1" applyFont="1" applyBorder="1" applyAlignment="1">
      <alignment horizontal="center" vertical="center" wrapText="1"/>
    </xf>
    <xf numFmtId="4" fontId="82" fillId="0" borderId="2" xfId="4" applyNumberFormat="1" applyFont="1" applyBorder="1"/>
    <xf numFmtId="0" fontId="78" fillId="0" borderId="2" xfId="0" applyFont="1" applyBorder="1" applyAlignment="1">
      <alignment horizontal="left" vertical="center" wrapText="1"/>
    </xf>
    <xf numFmtId="0" fontId="78" fillId="0" borderId="2" xfId="0" applyFont="1" applyBorder="1" applyAlignment="1">
      <alignment horizontal="center" vertical="center" wrapText="1"/>
    </xf>
    <xf numFmtId="0" fontId="14" fillId="0" borderId="2" xfId="62" applyFont="1" applyBorder="1" applyAlignment="1">
      <alignment horizontal="center" vertical="center"/>
    </xf>
    <xf numFmtId="0" fontId="14" fillId="0" borderId="2" xfId="202" applyFont="1" applyBorder="1" applyAlignment="1">
      <alignment horizontal="center" vertical="center"/>
    </xf>
    <xf numFmtId="4" fontId="82" fillId="0" borderId="2" xfId="19" applyNumberFormat="1" applyFont="1" applyBorder="1" applyAlignment="1">
      <alignment horizontal="center" vertical="center" wrapText="1"/>
    </xf>
    <xf numFmtId="4" fontId="82" fillId="0" borderId="2" xfId="19" applyNumberFormat="1" applyFont="1" applyBorder="1" applyAlignment="1">
      <alignment horizontal="center" vertical="center"/>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78" fillId="0" borderId="2" xfId="202" applyBorder="1" applyAlignment="1">
      <alignment horizontal="center" vertical="center" wrapText="1"/>
    </xf>
    <xf numFmtId="0" fontId="78" fillId="0" borderId="2" xfId="203" applyFont="1" applyBorder="1" applyAlignment="1">
      <alignment horizontal="left" vertical="center" wrapText="1"/>
    </xf>
    <xf numFmtId="0" fontId="14" fillId="0" borderId="2" xfId="203" applyBorder="1" applyAlignment="1">
      <alignment horizontal="left" vertical="center" wrapText="1"/>
    </xf>
    <xf numFmtId="0" fontId="78" fillId="0" borderId="2" xfId="202" applyBorder="1" applyAlignment="1">
      <alignment horizontal="center" vertical="center"/>
    </xf>
    <xf numFmtId="0" fontId="78" fillId="0" borderId="2" xfId="62" applyFont="1" applyBorder="1" applyAlignment="1">
      <alignment horizontal="center" vertical="center"/>
    </xf>
    <xf numFmtId="0" fontId="14" fillId="0" borderId="2" xfId="202" applyFont="1" applyBorder="1" applyAlignment="1">
      <alignment horizontal="center" vertical="center" wrapText="1"/>
    </xf>
    <xf numFmtId="174" fontId="14" fillId="0" borderId="2" xfId="0" applyNumberFormat="1" applyFont="1" applyBorder="1" applyAlignment="1">
      <alignment horizontal="center" vertical="center"/>
    </xf>
    <xf numFmtId="0" fontId="15" fillId="0" borderId="2" xfId="0" applyFont="1" applyBorder="1" applyAlignment="1">
      <alignment horizontal="left" vertical="center" wrapText="1"/>
    </xf>
    <xf numFmtId="49" fontId="14" fillId="0" borderId="2" xfId="62" applyNumberFormat="1" applyFont="1" applyBorder="1" applyAlignment="1">
      <alignment horizontal="center" vertical="center"/>
    </xf>
    <xf numFmtId="0" fontId="15" fillId="0" borderId="2" xfId="0" applyFont="1" applyBorder="1" applyAlignment="1">
      <alignment horizontal="center" vertical="center"/>
    </xf>
    <xf numFmtId="0" fontId="14" fillId="0" borderId="2" xfId="62" applyFont="1" applyBorder="1" applyAlignment="1">
      <alignment horizontal="center" vertical="center" wrapText="1"/>
    </xf>
    <xf numFmtId="0" fontId="14" fillId="0" borderId="2" xfId="203" applyBorder="1" applyAlignment="1">
      <alignment horizontal="left" vertical="center"/>
    </xf>
    <xf numFmtId="1" fontId="14" fillId="0" borderId="2" xfId="0" applyNumberFormat="1" applyFont="1" applyBorder="1" applyAlignment="1">
      <alignment horizontal="center" vertical="center"/>
    </xf>
    <xf numFmtId="0" fontId="14" fillId="0" borderId="2" xfId="1" applyFont="1" applyBorder="1" applyAlignment="1">
      <alignment horizontal="right" wrapText="1"/>
    </xf>
    <xf numFmtId="4" fontId="82" fillId="0" borderId="2" xfId="1" applyNumberFormat="1" applyFont="1" applyBorder="1" applyAlignment="1">
      <alignment horizontal="right" vertical="center" wrapText="1"/>
    </xf>
    <xf numFmtId="4" fontId="14" fillId="0" borderId="2" xfId="1" applyNumberFormat="1" applyFont="1" applyBorder="1" applyAlignment="1">
      <alignment horizontal="center" vertical="center"/>
    </xf>
    <xf numFmtId="4" fontId="82" fillId="0" borderId="2" xfId="1" applyNumberFormat="1" applyFont="1" applyBorder="1" applyAlignment="1">
      <alignment horizontal="center" vertical="center" wrapText="1"/>
    </xf>
    <xf numFmtId="4" fontId="82" fillId="0" borderId="2" xfId="1" applyNumberFormat="1" applyFont="1" applyBorder="1" applyAlignment="1">
      <alignment horizontal="center" vertical="center"/>
    </xf>
    <xf numFmtId="0" fontId="14" fillId="0" borderId="2" xfId="2" applyFont="1" applyBorder="1"/>
    <xf numFmtId="0" fontId="14" fillId="0" borderId="2" xfId="2" applyFont="1" applyBorder="1" applyAlignment="1">
      <alignment horizontal="right" wrapText="1"/>
    </xf>
    <xf numFmtId="165" fontId="14" fillId="0" borderId="2" xfId="2" applyNumberFormat="1" applyFont="1" applyBorder="1" applyAlignment="1">
      <alignment horizontal="right"/>
    </xf>
    <xf numFmtId="4" fontId="14" fillId="0" borderId="2" xfId="2" applyNumberFormat="1" applyFont="1" applyBorder="1" applyAlignment="1">
      <alignment horizontal="right"/>
    </xf>
    <xf numFmtId="4" fontId="14" fillId="0" borderId="2" xfId="2" applyNumberFormat="1" applyFont="1" applyBorder="1"/>
    <xf numFmtId="4" fontId="81" fillId="0" borderId="2" xfId="2" applyNumberFormat="1" applyFont="1" applyBorder="1" applyAlignment="1">
      <alignment horizontal="right"/>
    </xf>
    <xf numFmtId="4" fontId="81" fillId="0" borderId="2" xfId="2" applyNumberFormat="1" applyFont="1" applyBorder="1"/>
    <xf numFmtId="0" fontId="83" fillId="0" borderId="2" xfId="0" applyFont="1" applyBorder="1" applyAlignment="1">
      <alignment horizontal="left" vertical="center" wrapText="1"/>
    </xf>
    <xf numFmtId="0" fontId="81" fillId="0" borderId="2" xfId="203" applyFont="1" applyBorder="1" applyAlignment="1">
      <alignment horizontal="center" vertical="center" wrapText="1"/>
    </xf>
    <xf numFmtId="0" fontId="83" fillId="0" borderId="2" xfId="0" applyFont="1" applyBorder="1" applyAlignment="1">
      <alignment horizontal="center" vertical="center" wrapText="1"/>
    </xf>
    <xf numFmtId="0" fontId="73" fillId="0" borderId="2" xfId="22" applyNumberFormat="1" applyFont="1" applyFill="1" applyBorder="1" applyAlignment="1">
      <alignment horizontal="center" vertical="center" shrinkToFit="1"/>
    </xf>
    <xf numFmtId="0" fontId="70" fillId="0" borderId="0" xfId="0" applyFont="1"/>
    <xf numFmtId="0" fontId="67" fillId="0" borderId="0" xfId="1" applyFont="1" applyAlignment="1">
      <alignment horizontal="left" vertical="center"/>
    </xf>
    <xf numFmtId="0" fontId="79" fillId="0" borderId="2" xfId="0" applyFont="1" applyBorder="1" applyAlignment="1">
      <alignment horizontal="left" vertical="center"/>
    </xf>
    <xf numFmtId="4" fontId="70" fillId="0" borderId="2" xfId="0" applyNumberFormat="1" applyFont="1" applyBorder="1" applyAlignment="1">
      <alignment horizontal="center" vertical="center" wrapText="1"/>
    </xf>
    <xf numFmtId="0" fontId="70" fillId="0" borderId="2" xfId="0" applyFont="1" applyBorder="1" applyAlignment="1">
      <alignment vertical="center" wrapText="1"/>
    </xf>
    <xf numFmtId="0" fontId="70" fillId="0" borderId="2" xfId="0" applyFont="1" applyBorder="1" applyAlignment="1">
      <alignment vertical="center"/>
    </xf>
    <xf numFmtId="2" fontId="70" fillId="0" borderId="2" xfId="0" applyNumberFormat="1" applyFont="1" applyBorder="1" applyAlignment="1">
      <alignment vertical="center"/>
    </xf>
    <xf numFmtId="1" fontId="70" fillId="0" borderId="2" xfId="0" applyNumberFormat="1" applyFont="1" applyBorder="1" applyAlignment="1">
      <alignment vertical="center"/>
    </xf>
    <xf numFmtId="1" fontId="70" fillId="0" borderId="2" xfId="0" applyNumberFormat="1" applyFont="1" applyBorder="1" applyAlignment="1">
      <alignment horizontal="center" vertical="center"/>
    </xf>
    <xf numFmtId="0" fontId="74" fillId="0" borderId="2" xfId="0" applyFont="1" applyBorder="1" applyAlignment="1">
      <alignment horizontal="center" vertical="center" wrapText="1"/>
    </xf>
    <xf numFmtId="0" fontId="79" fillId="0" borderId="2" xfId="0" applyFont="1" applyBorder="1" applyAlignment="1">
      <alignment horizontal="center" vertical="top" wrapText="1"/>
    </xf>
    <xf numFmtId="0" fontId="70" fillId="0" borderId="0" xfId="0" applyFont="1" applyAlignment="1">
      <alignment horizontal="center" vertical="center" wrapText="1"/>
    </xf>
    <xf numFmtId="0" fontId="69" fillId="0" borderId="0" xfId="1" applyFont="1" applyAlignment="1">
      <alignment horizontal="center" vertical="center" wrapText="1"/>
    </xf>
    <xf numFmtId="0" fontId="67" fillId="0" borderId="0" xfId="1" applyFont="1" applyAlignment="1">
      <alignment horizontal="center" vertical="center" wrapText="1"/>
    </xf>
    <xf numFmtId="0" fontId="79" fillId="0" borderId="2" xfId="0" applyFont="1" applyBorder="1" applyAlignment="1">
      <alignment horizontal="center" vertical="center" wrapText="1"/>
    </xf>
    <xf numFmtId="0" fontId="70" fillId="0" borderId="0" xfId="0" applyFont="1" applyAlignment="1">
      <alignment horizontal="center" wrapText="1"/>
    </xf>
    <xf numFmtId="43" fontId="74" fillId="0" borderId="2" xfId="6" applyFont="1" applyBorder="1" applyAlignment="1">
      <alignment horizontal="center" vertical="center" wrapText="1"/>
    </xf>
    <xf numFmtId="43" fontId="74" fillId="0" borderId="2" xfId="6" applyFont="1" applyBorder="1" applyAlignment="1">
      <alignment horizontal="center" vertical="center"/>
    </xf>
    <xf numFmtId="43" fontId="70" fillId="2" borderId="2" xfId="6" applyFont="1" applyFill="1" applyBorder="1" applyAlignment="1">
      <alignment horizontal="center" vertical="center" wrapText="1"/>
    </xf>
    <xf numFmtId="43" fontId="73" fillId="0" borderId="5" xfId="6" applyFont="1" applyBorder="1" applyAlignment="1">
      <alignment vertical="center"/>
    </xf>
    <xf numFmtId="43" fontId="73" fillId="0" borderId="5" xfId="6" applyFont="1" applyBorder="1"/>
    <xf numFmtId="43" fontId="70" fillId="0" borderId="5" xfId="6" applyFont="1" applyBorder="1" applyAlignment="1">
      <alignment vertical="center" wrapText="1"/>
    </xf>
    <xf numFmtId="43" fontId="70" fillId="0" borderId="5" xfId="6" applyFont="1" applyBorder="1" applyAlignment="1">
      <alignment vertical="center"/>
    </xf>
    <xf numFmtId="43" fontId="73" fillId="0" borderId="5" xfId="6" applyFont="1" applyBorder="1" applyAlignment="1">
      <alignment horizontal="center" vertical="center"/>
    </xf>
    <xf numFmtId="43" fontId="70" fillId="0" borderId="5" xfId="6" applyFont="1" applyBorder="1" applyAlignment="1">
      <alignment horizontal="left" vertical="center"/>
    </xf>
    <xf numFmtId="43" fontId="70" fillId="0" borderId="5" xfId="6" applyFont="1" applyBorder="1" applyAlignment="1">
      <alignment horizontal="center" vertical="center"/>
    </xf>
    <xf numFmtId="0" fontId="67" fillId="0" borderId="0" xfId="1" applyFont="1" applyAlignment="1">
      <alignment horizontal="right" vertical="center"/>
    </xf>
    <xf numFmtId="0" fontId="69" fillId="0" borderId="0" xfId="1" applyFont="1" applyAlignment="1">
      <alignment horizontal="center" vertical="center"/>
    </xf>
    <xf numFmtId="0" fontId="67" fillId="0" borderId="2" xfId="2" applyFont="1" applyBorder="1" applyAlignment="1">
      <alignment horizontal="center" vertical="center"/>
    </xf>
    <xf numFmtId="0" fontId="67" fillId="0" borderId="2" xfId="2" applyFont="1" applyBorder="1" applyAlignment="1">
      <alignment horizontal="center" vertical="center" wrapText="1"/>
    </xf>
    <xf numFmtId="0" fontId="67" fillId="0" borderId="2" xfId="2" applyFont="1" applyBorder="1" applyAlignment="1">
      <alignment horizontal="center"/>
    </xf>
    <xf numFmtId="0" fontId="14" fillId="0" borderId="2" xfId="2" applyFont="1" applyBorder="1" applyAlignment="1">
      <alignment horizontal="center" vertical="center" wrapText="1"/>
    </xf>
    <xf numFmtId="0" fontId="14" fillId="0" borderId="2" xfId="2" applyFont="1" applyBorder="1" applyAlignment="1">
      <alignment horizontal="center"/>
    </xf>
    <xf numFmtId="0" fontId="68" fillId="0" borderId="5" xfId="0" applyFont="1" applyBorder="1" applyAlignment="1">
      <alignment horizontal="right" vertical="top" wrapText="1"/>
    </xf>
    <xf numFmtId="165" fontId="73" fillId="0" borderId="5" xfId="0" applyNumberFormat="1" applyFont="1" applyBorder="1" applyAlignment="1">
      <alignment horizontal="center" vertical="center" shrinkToFit="1"/>
    </xf>
    <xf numFmtId="0" fontId="72" fillId="0" borderId="5" xfId="0" applyFont="1" applyBorder="1" applyAlignment="1">
      <alignment horizontal="center" vertical="center" wrapText="1"/>
    </xf>
    <xf numFmtId="0" fontId="67" fillId="0" borderId="32" xfId="0" applyFont="1" applyBorder="1" applyAlignment="1">
      <alignment horizontal="center" vertical="center" wrapText="1"/>
    </xf>
    <xf numFmtId="1" fontId="73" fillId="0" borderId="33" xfId="0" applyNumberFormat="1" applyFont="1" applyBorder="1" applyAlignment="1">
      <alignment horizontal="center" vertical="center" shrinkToFit="1"/>
    </xf>
    <xf numFmtId="0" fontId="67" fillId="0" borderId="36" xfId="0" applyFont="1" applyBorder="1" applyAlignment="1">
      <alignment horizontal="center" vertical="center" wrapText="1"/>
    </xf>
    <xf numFmtId="1" fontId="73" fillId="0" borderId="37" xfId="0" applyNumberFormat="1" applyFont="1" applyBorder="1" applyAlignment="1">
      <alignment horizontal="center" vertical="center" shrinkToFit="1"/>
    </xf>
    <xf numFmtId="0" fontId="67" fillId="0" borderId="39" xfId="0" applyFont="1" applyBorder="1" applyAlignment="1">
      <alignment horizontal="center" vertical="center" wrapText="1"/>
    </xf>
    <xf numFmtId="165" fontId="73" fillId="0" borderId="33" xfId="0" applyNumberFormat="1" applyFont="1" applyBorder="1" applyAlignment="1">
      <alignment horizontal="center" vertical="center" shrinkToFit="1"/>
    </xf>
    <xf numFmtId="0" fontId="75" fillId="0" borderId="5" xfId="0" applyFont="1" applyBorder="1" applyAlignment="1">
      <alignment horizontal="center" vertical="top" wrapText="1"/>
    </xf>
    <xf numFmtId="0" fontId="69" fillId="0" borderId="5" xfId="0" applyFont="1" applyBorder="1" applyAlignment="1">
      <alignment horizontal="center" vertical="top" wrapText="1"/>
    </xf>
    <xf numFmtId="0" fontId="70" fillId="0" borderId="34" xfId="0" applyFont="1" applyBorder="1" applyAlignment="1">
      <alignment horizontal="right" vertical="top" wrapText="1"/>
    </xf>
    <xf numFmtId="0" fontId="69" fillId="0" borderId="5" xfId="0" applyFont="1" applyBorder="1" applyAlignment="1">
      <alignment horizontal="center" vertical="center" wrapText="1"/>
    </xf>
    <xf numFmtId="165" fontId="85" fillId="0" borderId="5" xfId="0" applyNumberFormat="1" applyFont="1" applyBorder="1" applyAlignment="1">
      <alignment horizontal="center" vertical="center" shrinkToFit="1"/>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horizontal="left" vertical="center"/>
    </xf>
    <xf numFmtId="0" fontId="14" fillId="0" borderId="0" xfId="2" applyFont="1"/>
    <xf numFmtId="0" fontId="15" fillId="0" borderId="0" xfId="0" applyFont="1"/>
    <xf numFmtId="0" fontId="14" fillId="0" borderId="0" xfId="2" applyFont="1" applyAlignment="1">
      <alignment horizontal="right"/>
    </xf>
    <xf numFmtId="0" fontId="80" fillId="0" borderId="0" xfId="2" applyFont="1"/>
    <xf numFmtId="0" fontId="81" fillId="0" borderId="5" xfId="0" applyFont="1" applyBorder="1" applyAlignment="1">
      <alignment horizontal="center" vertical="top" wrapText="1"/>
    </xf>
    <xf numFmtId="0" fontId="14" fillId="0" borderId="5" xfId="0" applyFont="1" applyBorder="1" applyAlignment="1">
      <alignment horizontal="center" vertical="top" wrapText="1"/>
    </xf>
    <xf numFmtId="1" fontId="87" fillId="0" borderId="5" xfId="0" applyNumberFormat="1" applyFont="1" applyBorder="1" applyAlignment="1">
      <alignment horizontal="center" vertical="top" shrinkToFit="1"/>
    </xf>
    <xf numFmtId="4" fontId="82" fillId="0" borderId="2" xfId="19" applyNumberFormat="1" applyFont="1" applyBorder="1" applyAlignment="1">
      <alignment wrapText="1"/>
    </xf>
    <xf numFmtId="4" fontId="82" fillId="0" borderId="2" xfId="19" applyNumberFormat="1" applyFont="1" applyBorder="1"/>
    <xf numFmtId="4" fontId="66" fillId="0" borderId="2" xfId="0" applyNumberFormat="1" applyFont="1" applyBorder="1" applyAlignment="1">
      <alignment horizontal="right" vertical="center" wrapText="1"/>
    </xf>
    <xf numFmtId="4" fontId="14" fillId="0" borderId="2" xfId="0" applyNumberFormat="1" applyFont="1" applyBorder="1" applyAlignment="1">
      <alignment horizontal="center" vertical="center"/>
    </xf>
    <xf numFmtId="171" fontId="14" fillId="0" borderId="2" xfId="0" applyNumberFormat="1" applyFont="1" applyBorder="1" applyAlignment="1">
      <alignment horizontal="center" vertical="center"/>
    </xf>
    <xf numFmtId="0" fontId="78" fillId="0" borderId="2" xfId="0" applyFont="1" applyBorder="1" applyAlignment="1">
      <alignment horizontal="center" vertical="center"/>
    </xf>
    <xf numFmtId="0" fontId="78" fillId="0" borderId="42" xfId="0" applyFont="1" applyBorder="1" applyAlignment="1">
      <alignment horizontal="left" vertical="center" wrapText="1"/>
    </xf>
    <xf numFmtId="0" fontId="66" fillId="0" borderId="2" xfId="0" applyFont="1" applyBorder="1" applyAlignment="1">
      <alignment horizontal="right" vertical="center"/>
    </xf>
    <xf numFmtId="0" fontId="14" fillId="0" borderId="43" xfId="0" applyFont="1" applyBorder="1" applyAlignment="1">
      <alignment horizontal="left" vertical="center" wrapText="1"/>
    </xf>
    <xf numFmtId="4" fontId="14" fillId="0" borderId="2" xfId="0" applyNumberFormat="1" applyFont="1" applyBorder="1" applyAlignment="1">
      <alignment horizontal="left" vertical="center" wrapText="1"/>
    </xf>
    <xf numFmtId="3" fontId="14" fillId="0" borderId="2" xfId="0" applyNumberFormat="1" applyFont="1" applyBorder="1" applyAlignment="1">
      <alignment horizontal="center" vertical="center"/>
    </xf>
    <xf numFmtId="172" fontId="14" fillId="0" borderId="2" xfId="0" applyNumberFormat="1" applyFont="1" applyBorder="1" applyAlignment="1">
      <alignment horizontal="left" vertical="center" wrapText="1"/>
    </xf>
    <xf numFmtId="0" fontId="82" fillId="0" borderId="2" xfId="1" applyFont="1" applyBorder="1" applyAlignment="1">
      <alignment horizontal="center" vertical="center"/>
    </xf>
    <xf numFmtId="2" fontId="14" fillId="0" borderId="2" xfId="1" applyNumberFormat="1" applyFont="1" applyBorder="1" applyAlignment="1">
      <alignment horizontal="center" vertical="center" wrapText="1"/>
    </xf>
    <xf numFmtId="4" fontId="14" fillId="0" borderId="2" xfId="1" applyNumberFormat="1" applyFont="1" applyBorder="1" applyAlignment="1">
      <alignment horizontal="center" vertical="center" wrapText="1"/>
    </xf>
    <xf numFmtId="49" fontId="14" fillId="0" borderId="0" xfId="76" applyNumberFormat="1" applyFont="1" applyAlignment="1">
      <alignment vertical="center" wrapText="1"/>
    </xf>
    <xf numFmtId="0" fontId="14" fillId="0" borderId="0" xfId="76" applyFont="1" applyAlignment="1">
      <alignment horizontal="center" vertical="center"/>
    </xf>
    <xf numFmtId="49" fontId="14" fillId="0" borderId="0" xfId="76" applyNumberFormat="1" applyFont="1" applyAlignment="1">
      <alignment horizontal="center" vertical="center" wrapText="1"/>
    </xf>
    <xf numFmtId="49" fontId="14" fillId="0" borderId="0" xfId="76" applyNumberFormat="1" applyFont="1" applyAlignment="1">
      <alignment horizontal="center" vertical="top" wrapText="1"/>
    </xf>
    <xf numFmtId="0" fontId="14" fillId="0" borderId="0" xfId="76" applyFont="1" applyAlignment="1">
      <alignment vertical="top" wrapText="1"/>
    </xf>
    <xf numFmtId="0" fontId="15" fillId="0" borderId="0" xfId="0" applyFont="1" applyAlignment="1">
      <alignment vertical="top"/>
    </xf>
    <xf numFmtId="49" fontId="14" fillId="0" borderId="0" xfId="76" applyNumberFormat="1" applyFont="1" applyAlignment="1">
      <alignment horizontal="center" wrapText="1"/>
    </xf>
    <xf numFmtId="0" fontId="15" fillId="0" borderId="0" xfId="0" applyFont="1" applyAlignment="1">
      <alignment wrapText="1"/>
    </xf>
    <xf numFmtId="4" fontId="70" fillId="0" borderId="2" xfId="0" applyNumberFormat="1" applyFont="1" applyBorder="1" applyAlignment="1">
      <alignment horizontal="right" vertical="center" wrapText="1"/>
    </xf>
    <xf numFmtId="0" fontId="67" fillId="0" borderId="2" xfId="1" applyFont="1" applyBorder="1" applyAlignment="1">
      <alignment horizontal="center" vertical="center"/>
    </xf>
    <xf numFmtId="0" fontId="67" fillId="0" borderId="2" xfId="1" applyFont="1" applyBorder="1" applyAlignment="1">
      <alignment horizontal="center"/>
    </xf>
    <xf numFmtId="0" fontId="75" fillId="0" borderId="2" xfId="0" applyFont="1" applyBorder="1" applyAlignment="1">
      <alignment horizontal="center" vertical="top" wrapText="1"/>
    </xf>
    <xf numFmtId="0" fontId="75" fillId="0" borderId="2" xfId="0" applyFont="1" applyBorder="1" applyAlignment="1">
      <alignment horizontal="right" vertical="top" wrapText="1"/>
    </xf>
    <xf numFmtId="0" fontId="68" fillId="0" borderId="2" xfId="0" applyFont="1" applyBorder="1" applyAlignment="1">
      <alignment horizontal="right" vertical="top" wrapText="1"/>
    </xf>
    <xf numFmtId="4" fontId="67" fillId="0" borderId="2" xfId="19" applyNumberFormat="1" applyFont="1" applyBorder="1" applyAlignment="1">
      <alignment horizontal="center" vertical="center" wrapText="1"/>
    </xf>
    <xf numFmtId="4" fontId="67" fillId="0" borderId="2" xfId="19" applyNumberFormat="1" applyFont="1" applyBorder="1" applyAlignment="1">
      <alignment horizontal="center" vertical="center"/>
    </xf>
    <xf numFmtId="1" fontId="67" fillId="0" borderId="2" xfId="0" applyNumberFormat="1" applyFont="1" applyBorder="1" applyAlignment="1">
      <alignment horizontal="center" vertical="center" shrinkToFit="1"/>
    </xf>
    <xf numFmtId="0" fontId="67" fillId="0" borderId="0" xfId="1" applyFont="1"/>
    <xf numFmtId="0" fontId="89" fillId="0" borderId="0" xfId="1" applyFont="1" applyAlignment="1">
      <alignment horizontal="center"/>
    </xf>
    <xf numFmtId="0" fontId="14" fillId="0" borderId="0" xfId="1" applyFont="1"/>
    <xf numFmtId="0" fontId="88" fillId="0" borderId="0" xfId="1" applyFont="1" applyAlignment="1">
      <alignment horizontal="center"/>
    </xf>
    <xf numFmtId="0" fontId="14" fillId="0" borderId="0" xfId="1" applyFont="1" applyAlignment="1">
      <alignment horizontal="center"/>
    </xf>
    <xf numFmtId="4" fontId="14" fillId="0" borderId="0" xfId="1" applyNumberFormat="1" applyFont="1" applyAlignment="1">
      <alignment horizontal="center" vertical="center"/>
    </xf>
    <xf numFmtId="0" fontId="14" fillId="0" borderId="0" xfId="1" applyFont="1" applyAlignment="1">
      <alignment horizontal="right" vertical="center"/>
    </xf>
    <xf numFmtId="0" fontId="90" fillId="0" borderId="0" xfId="2" applyFont="1" applyAlignment="1">
      <alignment horizontal="center" vertical="center" wrapText="1"/>
    </xf>
    <xf numFmtId="0" fontId="90" fillId="0" borderId="0" xfId="2" applyFont="1"/>
    <xf numFmtId="0" fontId="90" fillId="0" borderId="2" xfId="2" applyFont="1" applyBorder="1" applyAlignment="1">
      <alignment horizontal="center" vertical="center" wrapText="1"/>
    </xf>
    <xf numFmtId="0" fontId="81" fillId="0" borderId="2" xfId="1" applyFont="1" applyBorder="1" applyAlignment="1">
      <alignment vertical="center" wrapText="1"/>
    </xf>
    <xf numFmtId="49" fontId="14" fillId="0" borderId="2" xfId="1" applyNumberFormat="1" applyFont="1" applyBorder="1" applyAlignment="1">
      <alignment horizontal="center" vertical="center" wrapText="1"/>
    </xf>
    <xf numFmtId="0" fontId="14" fillId="0" borderId="2" xfId="1" applyFont="1" applyBorder="1" applyAlignment="1">
      <alignment wrapText="1"/>
    </xf>
    <xf numFmtId="0" fontId="14" fillId="0" borderId="9" xfId="1" applyFont="1" applyBorder="1" applyAlignment="1">
      <alignment horizontal="left" vertical="center" wrapText="1"/>
    </xf>
    <xf numFmtId="0" fontId="90" fillId="0" borderId="2" xfId="2" applyFont="1" applyBorder="1"/>
    <xf numFmtId="0" fontId="81" fillId="0" borderId="2" xfId="2" applyFont="1" applyBorder="1" applyAlignment="1">
      <alignment horizontal="right"/>
    </xf>
    <xf numFmtId="4" fontId="81" fillId="0" borderId="2" xfId="2" applyNumberFormat="1" applyFont="1" applyBorder="1" applyAlignment="1">
      <alignment horizontal="center" vertical="center"/>
    </xf>
    <xf numFmtId="10" fontId="91" fillId="0" borderId="0" xfId="2" applyNumberFormat="1" applyFont="1" applyAlignment="1">
      <alignment horizontal="center" vertical="center"/>
    </xf>
    <xf numFmtId="0" fontId="90" fillId="0" borderId="0" xfId="2" applyFont="1" applyAlignment="1">
      <alignment horizontal="center" vertical="center"/>
    </xf>
    <xf numFmtId="9" fontId="91" fillId="0" borderId="0" xfId="2" applyNumberFormat="1" applyFont="1" applyAlignment="1">
      <alignment horizontal="center" vertical="center"/>
    </xf>
    <xf numFmtId="4" fontId="81" fillId="0" borderId="2" xfId="2" applyNumberFormat="1" applyFont="1" applyBorder="1" applyAlignment="1">
      <alignment horizontal="center"/>
    </xf>
    <xf numFmtId="4" fontId="90" fillId="0" borderId="0" xfId="2" applyNumberFormat="1" applyFont="1" applyAlignment="1">
      <alignment horizontal="center" vertical="center"/>
    </xf>
    <xf numFmtId="0" fontId="92" fillId="0" borderId="2" xfId="0" applyFont="1" applyBorder="1" applyAlignment="1">
      <alignment horizontal="left" vertical="center" wrapText="1"/>
    </xf>
    <xf numFmtId="0" fontId="92" fillId="0" borderId="2" xfId="62" applyFont="1" applyBorder="1" applyAlignment="1">
      <alignment horizontal="center" vertical="center" wrapText="1"/>
    </xf>
    <xf numFmtId="0" fontId="92" fillId="0" borderId="2" xfId="0" applyFont="1" applyBorder="1" applyAlignment="1">
      <alignment horizontal="center" vertical="center"/>
    </xf>
    <xf numFmtId="0" fontId="92" fillId="0" borderId="2" xfId="203" applyFont="1" applyBorder="1" applyAlignment="1">
      <alignment horizontal="left" vertical="center" wrapText="1"/>
    </xf>
    <xf numFmtId="0" fontId="92" fillId="0" borderId="2" xfId="62" applyFont="1" applyBorder="1" applyAlignment="1">
      <alignment horizontal="center" vertical="center"/>
    </xf>
    <xf numFmtId="0" fontId="93" fillId="0" borderId="2" xfId="0" applyFont="1" applyBorder="1" applyAlignment="1">
      <alignment horizontal="center" vertical="center"/>
    </xf>
    <xf numFmtId="0" fontId="92" fillId="0" borderId="2" xfId="203" applyFont="1" applyBorder="1" applyAlignment="1">
      <alignment horizontal="left" vertical="center"/>
    </xf>
    <xf numFmtId="0" fontId="93" fillId="0" borderId="2" xfId="203" applyFont="1" applyBorder="1" applyAlignment="1">
      <alignment horizontal="left" vertical="center" wrapText="1"/>
    </xf>
    <xf numFmtId="1" fontId="92" fillId="0" borderId="2" xfId="0" applyNumberFormat="1" applyFont="1" applyBorder="1" applyAlignment="1">
      <alignment horizontal="center" vertical="center"/>
    </xf>
    <xf numFmtId="0" fontId="81" fillId="0" borderId="0" xfId="1" applyFont="1" applyAlignment="1">
      <alignment vertical="center"/>
    </xf>
    <xf numFmtId="0" fontId="14" fillId="0" borderId="0" xfId="1" applyFont="1" applyAlignment="1">
      <alignment vertical="center" wrapText="1"/>
    </xf>
    <xf numFmtId="0" fontId="82" fillId="0" borderId="0" xfId="1" applyFont="1"/>
    <xf numFmtId="0" fontId="69" fillId="0" borderId="2" xfId="0" applyFont="1" applyBorder="1" applyAlignment="1">
      <alignment horizontal="center" vertical="top" wrapText="1"/>
    </xf>
    <xf numFmtId="0" fontId="67" fillId="0" borderId="2" xfId="8" applyFont="1" applyBorder="1" applyAlignment="1">
      <alignment horizontal="left" vertical="center" wrapText="1"/>
    </xf>
    <xf numFmtId="0" fontId="67" fillId="0" borderId="2" xfId="1" applyFont="1" applyBorder="1"/>
    <xf numFmtId="0" fontId="67" fillId="0" borderId="0" xfId="0" applyFont="1" applyAlignment="1">
      <alignment vertical="top" wrapText="1"/>
    </xf>
    <xf numFmtId="0" fontId="67" fillId="0" borderId="2" xfId="1" applyFont="1" applyBorder="1" applyAlignment="1">
      <alignment wrapText="1"/>
    </xf>
    <xf numFmtId="0" fontId="67" fillId="0" borderId="2" xfId="0" applyFont="1" applyBorder="1" applyAlignment="1">
      <alignment wrapText="1"/>
    </xf>
    <xf numFmtId="0" fontId="69" fillId="0" borderId="2" xfId="0" applyFont="1" applyBorder="1" applyAlignment="1">
      <alignment horizontal="center" wrapText="1"/>
    </xf>
    <xf numFmtId="0" fontId="67" fillId="0" borderId="2" xfId="0" applyFont="1" applyBorder="1" applyAlignment="1">
      <alignment horizontal="center"/>
    </xf>
    <xf numFmtId="0" fontId="67" fillId="0" borderId="6" xfId="4" applyFont="1" applyBorder="1" applyAlignment="1">
      <alignment horizontal="left" vertical="center" wrapText="1"/>
    </xf>
    <xf numFmtId="43" fontId="67" fillId="0" borderId="2" xfId="6" applyFont="1" applyFill="1" applyBorder="1" applyAlignment="1">
      <alignment horizontal="center" vertical="center" wrapText="1"/>
    </xf>
    <xf numFmtId="4" fontId="74" fillId="0" borderId="2" xfId="12" applyNumberFormat="1" applyFont="1" applyBorder="1" applyAlignment="1">
      <alignment horizontal="right"/>
    </xf>
    <xf numFmtId="4" fontId="74" fillId="0" borderId="2" xfId="12" applyNumberFormat="1" applyFont="1" applyBorder="1" applyAlignment="1">
      <alignment horizontal="center" vertical="center" wrapText="1"/>
    </xf>
    <xf numFmtId="0" fontId="67" fillId="0" borderId="0" xfId="1" applyFont="1" applyAlignment="1">
      <alignment vertical="top" wrapText="1"/>
    </xf>
    <xf numFmtId="0" fontId="69" fillId="0" borderId="2" xfId="0" applyFont="1" applyBorder="1" applyAlignment="1">
      <alignment horizontal="center" vertical="center" wrapText="1"/>
    </xf>
    <xf numFmtId="0" fontId="68" fillId="0" borderId="3" xfId="0" applyFont="1" applyBorder="1" applyAlignment="1">
      <alignment horizontal="center" vertical="center" wrapText="1"/>
    </xf>
    <xf numFmtId="1" fontId="68" fillId="0" borderId="3" xfId="0" applyNumberFormat="1" applyFont="1" applyBorder="1" applyAlignment="1">
      <alignment horizontal="center" vertical="center" wrapText="1"/>
    </xf>
    <xf numFmtId="0" fontId="75" fillId="0" borderId="2" xfId="1" applyFont="1" applyBorder="1" applyAlignment="1">
      <alignment horizontal="right" wrapText="1"/>
    </xf>
    <xf numFmtId="0" fontId="76" fillId="0" borderId="2" xfId="0" applyFont="1" applyBorder="1" applyAlignment="1">
      <alignment horizontal="right"/>
    </xf>
    <xf numFmtId="0" fontId="67" fillId="0" borderId="0" xfId="0" applyFont="1" applyAlignment="1">
      <alignment horizontal="left" vertical="top" wrapText="1"/>
    </xf>
    <xf numFmtId="0" fontId="67" fillId="0" borderId="44" xfId="0" applyFont="1" applyBorder="1" applyAlignment="1">
      <alignment horizontal="left" vertical="top" wrapText="1"/>
    </xf>
    <xf numFmtId="0" fontId="79" fillId="0" borderId="2" xfId="1" applyFont="1" applyBorder="1" applyAlignment="1">
      <alignment horizontal="center" wrapText="1"/>
    </xf>
    <xf numFmtId="0" fontId="70" fillId="0" borderId="44" xfId="0" applyFont="1" applyBorder="1" applyAlignment="1">
      <alignment horizontal="left" vertical="top" wrapText="1"/>
    </xf>
    <xf numFmtId="0" fontId="70" fillId="0" borderId="2" xfId="1" applyFont="1" applyBorder="1" applyAlignment="1">
      <alignment horizontal="left" vertical="top" wrapText="1"/>
    </xf>
    <xf numFmtId="0" fontId="75" fillId="0" borderId="2" xfId="8" applyFont="1" applyBorder="1" applyAlignment="1">
      <alignment horizontal="right" vertical="center" wrapText="1"/>
    </xf>
    <xf numFmtId="0" fontId="68" fillId="0" borderId="2" xfId="0" applyFont="1" applyBorder="1" applyAlignment="1">
      <alignment horizontal="center" vertical="center" wrapText="1"/>
    </xf>
    <xf numFmtId="1" fontId="68" fillId="0" borderId="2" xfId="0" applyNumberFormat="1" applyFont="1" applyBorder="1" applyAlignment="1">
      <alignment horizontal="center" vertical="center" wrapText="1"/>
    </xf>
    <xf numFmtId="1" fontId="67" fillId="0" borderId="2" xfId="0" applyNumberFormat="1" applyFont="1" applyBorder="1" applyAlignment="1">
      <alignment horizontal="center" vertical="center" wrapText="1"/>
    </xf>
    <xf numFmtId="3" fontId="67" fillId="0" borderId="2" xfId="6" applyNumberFormat="1" applyFont="1" applyBorder="1" applyAlignment="1">
      <alignment horizontal="center" vertical="center" wrapText="1"/>
    </xf>
    <xf numFmtId="4" fontId="67" fillId="0" borderId="2" xfId="6" applyNumberFormat="1" applyFont="1" applyBorder="1" applyAlignment="1">
      <alignment horizontal="center" vertical="center" wrapText="1"/>
    </xf>
    <xf numFmtId="0" fontId="70" fillId="0" borderId="2" xfId="204" applyFont="1" applyBorder="1" applyAlignment="1">
      <alignment wrapText="1"/>
    </xf>
    <xf numFmtId="2" fontId="67" fillId="0" borderId="2" xfId="0" applyNumberFormat="1" applyFont="1" applyBorder="1" applyAlignment="1">
      <alignment horizontal="center" vertical="center"/>
    </xf>
    <xf numFmtId="0" fontId="70" fillId="0" borderId="2" xfId="204" applyFont="1" applyBorder="1" applyAlignment="1">
      <alignment horizontal="right" wrapText="1"/>
    </xf>
    <xf numFmtId="0" fontId="70" fillId="0" borderId="2" xfId="204" applyFont="1" applyBorder="1" applyAlignment="1">
      <alignment horizontal="left" wrapText="1"/>
    </xf>
    <xf numFmtId="4" fontId="69" fillId="0" borderId="2" xfId="2" applyNumberFormat="1" applyFont="1" applyBorder="1" applyAlignment="1">
      <alignment horizontal="center"/>
    </xf>
    <xf numFmtId="43" fontId="67" fillId="0" borderId="2" xfId="6" applyFont="1" applyBorder="1" applyAlignment="1">
      <alignment horizontal="center" vertical="center" wrapText="1"/>
    </xf>
    <xf numFmtId="43" fontId="67" fillId="0" borderId="2" xfId="6" applyFont="1" applyBorder="1" applyAlignment="1">
      <alignment horizontal="center" vertical="center"/>
    </xf>
    <xf numFmtId="0" fontId="76" fillId="0" borderId="2" xfId="204" applyFont="1" applyBorder="1" applyAlignment="1">
      <alignment horizontal="center" vertical="center"/>
    </xf>
    <xf numFmtId="2" fontId="76" fillId="0" borderId="2" xfId="204" applyNumberFormat="1" applyFont="1" applyBorder="1" applyAlignment="1">
      <alignment horizontal="center" vertical="center"/>
    </xf>
    <xf numFmtId="0" fontId="70" fillId="0" borderId="2" xfId="204" applyFont="1" applyBorder="1" applyAlignment="1">
      <alignment horizontal="center" vertical="center"/>
    </xf>
    <xf numFmtId="2" fontId="70" fillId="0" borderId="2" xfId="204" applyNumberFormat="1" applyFont="1" applyBorder="1" applyAlignment="1">
      <alignment horizontal="center" vertical="center"/>
    </xf>
    <xf numFmtId="165" fontId="67" fillId="0" borderId="2" xfId="2" applyNumberFormat="1" applyFont="1" applyBorder="1" applyAlignment="1">
      <alignment horizontal="center"/>
    </xf>
    <xf numFmtId="4" fontId="67" fillId="0" borderId="0" xfId="6" applyNumberFormat="1" applyFont="1" applyAlignment="1">
      <alignment horizontal="center" vertical="center"/>
    </xf>
    <xf numFmtId="0" fontId="70" fillId="0" borderId="2" xfId="0" applyFont="1" applyBorder="1" applyAlignment="1">
      <alignment horizontal="center"/>
    </xf>
    <xf numFmtId="0" fontId="75" fillId="0" borderId="2" xfId="0" applyFont="1" applyBorder="1" applyAlignment="1">
      <alignment horizontal="center" vertical="center"/>
    </xf>
    <xf numFmtId="4" fontId="67" fillId="0" borderId="2" xfId="6" applyNumberFormat="1" applyFont="1" applyBorder="1" applyAlignment="1">
      <alignment horizontal="center" vertical="center"/>
    </xf>
    <xf numFmtId="4" fontId="67" fillId="0" borderId="0" xfId="6" applyNumberFormat="1" applyFont="1" applyAlignment="1">
      <alignment horizontal="center" vertical="center" wrapText="1"/>
    </xf>
    <xf numFmtId="0" fontId="76" fillId="0" borderId="2" xfId="0" applyFont="1" applyBorder="1" applyAlignment="1">
      <alignment horizontal="center"/>
    </xf>
    <xf numFmtId="0" fontId="67" fillId="0" borderId="0" xfId="1" applyFont="1" applyAlignment="1">
      <alignment horizontal="center" vertical="top" wrapText="1"/>
    </xf>
    <xf numFmtId="0" fontId="79" fillId="0" borderId="0" xfId="1" applyFont="1" applyAlignment="1">
      <alignment vertical="center"/>
    </xf>
    <xf numFmtId="0" fontId="70" fillId="0" borderId="0" xfId="1" applyFont="1" applyAlignment="1">
      <alignment vertical="center"/>
    </xf>
    <xf numFmtId="0" fontId="70" fillId="0" borderId="0" xfId="2" applyFont="1"/>
    <xf numFmtId="0" fontId="70" fillId="0" borderId="0" xfId="2" applyFont="1" applyAlignment="1">
      <alignment horizontal="right"/>
    </xf>
    <xf numFmtId="0" fontId="95" fillId="0" borderId="0" xfId="2" applyFont="1"/>
    <xf numFmtId="0" fontId="70" fillId="0" borderId="2" xfId="2" applyFont="1" applyBorder="1" applyAlignment="1">
      <alignment horizontal="center" vertical="center" wrapText="1"/>
    </xf>
    <xf numFmtId="0" fontId="70" fillId="0" borderId="2" xfId="1" applyFont="1" applyBorder="1" applyAlignment="1">
      <alignment horizontal="center" vertical="center" wrapText="1"/>
    </xf>
    <xf numFmtId="0" fontId="79" fillId="0" borderId="2" xfId="1" applyFont="1" applyBorder="1" applyAlignment="1">
      <alignment horizontal="center" vertical="center" wrapText="1"/>
    </xf>
    <xf numFmtId="4" fontId="70" fillId="0" borderId="2" xfId="19" applyNumberFormat="1" applyFont="1" applyBorder="1" applyAlignment="1">
      <alignment horizontal="center" vertical="center" wrapText="1"/>
    </xf>
    <xf numFmtId="4" fontId="70" fillId="0" borderId="2" xfId="19" applyNumberFormat="1" applyFont="1" applyBorder="1" applyAlignment="1">
      <alignment horizontal="center" vertical="center"/>
    </xf>
    <xf numFmtId="0" fontId="70" fillId="0" borderId="2" xfId="8" applyFont="1" applyBorder="1" applyAlignment="1">
      <alignment horizontal="left" vertical="center" wrapText="1"/>
    </xf>
    <xf numFmtId="0" fontId="70" fillId="0" borderId="2" xfId="1" applyFont="1" applyBorder="1" applyAlignment="1">
      <alignment horizontal="center" vertical="center"/>
    </xf>
    <xf numFmtId="0" fontId="70" fillId="0" borderId="2" xfId="1" applyFont="1" applyBorder="1" applyAlignment="1">
      <alignment horizontal="right" wrapText="1"/>
    </xf>
    <xf numFmtId="2" fontId="70" fillId="0" borderId="2" xfId="1" applyNumberFormat="1" applyFont="1" applyBorder="1" applyAlignment="1">
      <alignment horizontal="center" vertical="center" wrapText="1"/>
    </xf>
    <xf numFmtId="4" fontId="70" fillId="0" borderId="2" xfId="1" applyNumberFormat="1" applyFont="1" applyBorder="1" applyAlignment="1">
      <alignment horizontal="center" vertical="center" wrapText="1"/>
    </xf>
    <xf numFmtId="4" fontId="70" fillId="0" borderId="2" xfId="1" applyNumberFormat="1" applyFont="1" applyBorder="1" applyAlignment="1">
      <alignment horizontal="center" vertical="center"/>
    </xf>
    <xf numFmtId="0" fontId="70" fillId="0" borderId="0" xfId="1" applyFont="1"/>
    <xf numFmtId="0" fontId="70" fillId="0" borderId="2" xfId="2" applyFont="1" applyBorder="1"/>
    <xf numFmtId="0" fontId="70" fillId="0" borderId="2" xfId="2" applyFont="1" applyBorder="1" applyAlignment="1">
      <alignment horizontal="right" wrapText="1"/>
    </xf>
    <xf numFmtId="0" fontId="70" fillId="0" borderId="2" xfId="2" applyFont="1" applyBorder="1" applyAlignment="1">
      <alignment horizontal="center"/>
    </xf>
    <xf numFmtId="165" fontId="70" fillId="0" borderId="2" xfId="2" applyNumberFormat="1" applyFont="1" applyBorder="1"/>
    <xf numFmtId="4" fontId="70" fillId="0" borderId="2" xfId="2" applyNumberFormat="1" applyFont="1" applyBorder="1"/>
    <xf numFmtId="4" fontId="79" fillId="0" borderId="2" xfId="2" applyNumberFormat="1" applyFont="1" applyBorder="1" applyAlignment="1">
      <alignment horizontal="right"/>
    </xf>
    <xf numFmtId="4" fontId="79" fillId="0" borderId="2" xfId="2" applyNumberFormat="1" applyFont="1" applyBorder="1"/>
    <xf numFmtId="0" fontId="70" fillId="0" borderId="0" xfId="1" applyFont="1" applyAlignment="1">
      <alignment horizontal="left" vertical="center"/>
    </xf>
    <xf numFmtId="4" fontId="70" fillId="0" borderId="2" xfId="0" applyNumberFormat="1" applyFont="1" applyBorder="1" applyAlignment="1">
      <alignment horizontal="center" vertical="center" shrinkToFit="1"/>
    </xf>
    <xf numFmtId="0" fontId="69" fillId="0" borderId="2" xfId="8" applyFont="1" applyBorder="1" applyAlignment="1">
      <alignment horizontal="center" vertical="center" wrapText="1"/>
    </xf>
    <xf numFmtId="0" fontId="76" fillId="0" borderId="2" xfId="0" applyFont="1" applyBorder="1" applyAlignment="1">
      <alignment horizontal="center" vertical="center"/>
    </xf>
    <xf numFmtId="0" fontId="68" fillId="0" borderId="2" xfId="1" applyFont="1" applyBorder="1" applyAlignment="1">
      <alignment horizontal="right" wrapText="1"/>
    </xf>
    <xf numFmtId="0" fontId="95" fillId="0" borderId="44" xfId="0" applyFont="1" applyBorder="1" applyAlignment="1">
      <alignment horizontal="right" vertical="top" wrapText="1"/>
    </xf>
    <xf numFmtId="43" fontId="90" fillId="0" borderId="0" xfId="6" applyFont="1" applyAlignment="1">
      <alignment horizontal="center" vertical="center" wrapText="1"/>
    </xf>
    <xf numFmtId="0" fontId="69" fillId="0" borderId="2" xfId="1" applyFont="1" applyBorder="1" applyAlignment="1">
      <alignment horizontal="center" wrapText="1"/>
    </xf>
    <xf numFmtId="0" fontId="90" fillId="0" borderId="2" xfId="2" applyFont="1" applyBorder="1" applyAlignment="1">
      <alignment horizontal="right" vertical="center"/>
    </xf>
    <xf numFmtId="4" fontId="90" fillId="0" borderId="2" xfId="2" applyNumberFormat="1" applyFont="1" applyBorder="1" applyAlignment="1">
      <alignment horizontal="center" vertical="center" wrapText="1"/>
    </xf>
    <xf numFmtId="0" fontId="90" fillId="0" borderId="2" xfId="2" applyFont="1" applyBorder="1" applyAlignment="1">
      <alignment horizontal="right" vertical="center" wrapText="1"/>
    </xf>
    <xf numFmtId="0" fontId="14" fillId="0" borderId="0" xfId="1" applyFont="1" applyAlignment="1">
      <alignment horizontal="left"/>
    </xf>
    <xf numFmtId="4" fontId="14" fillId="0" borderId="0" xfId="1" applyNumberFormat="1" applyFont="1" applyAlignment="1">
      <alignment horizontal="left" vertical="center"/>
    </xf>
    <xf numFmtId="43" fontId="90" fillId="0" borderId="0" xfId="6" applyFont="1" applyFill="1" applyAlignment="1">
      <alignment horizontal="center" vertical="center" wrapText="1"/>
    </xf>
    <xf numFmtId="0" fontId="67" fillId="0" borderId="2" xfId="2" applyFont="1" applyBorder="1" applyAlignment="1">
      <alignment horizontal="center" vertical="center" textRotation="90" wrapText="1"/>
    </xf>
    <xf numFmtId="0" fontId="0" fillId="0" borderId="2" xfId="0" applyBorder="1" applyAlignment="1">
      <alignment horizontal="center" vertical="center"/>
    </xf>
    <xf numFmtId="0" fontId="97" fillId="0" borderId="2" xfId="0" applyFont="1" applyBorder="1" applyAlignment="1">
      <alignment vertical="center" wrapText="1"/>
    </xf>
    <xf numFmtId="0" fontId="97" fillId="0" borderId="2" xfId="0" applyFont="1" applyBorder="1" applyAlignment="1">
      <alignment horizontal="center" vertical="center" wrapText="1"/>
    </xf>
    <xf numFmtId="0" fontId="9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97" fillId="0" borderId="2" xfId="0" applyFont="1" applyBorder="1" applyAlignment="1">
      <alignment vertical="center"/>
    </xf>
    <xf numFmtId="0" fontId="97" fillId="0" borderId="2" xfId="0" applyFont="1" applyBorder="1" applyAlignment="1">
      <alignment horizontal="left" vertical="center" wrapText="1"/>
    </xf>
    <xf numFmtId="0" fontId="96" fillId="0" borderId="2" xfId="0" applyFont="1" applyBorder="1" applyAlignment="1">
      <alignment horizontal="center" vertical="center" wrapText="1"/>
    </xf>
    <xf numFmtId="0" fontId="96" fillId="0" borderId="2" xfId="0" applyFont="1" applyBorder="1" applyAlignment="1">
      <alignment vertical="center" wrapText="1"/>
    </xf>
    <xf numFmtId="0" fontId="0" fillId="0" borderId="2" xfId="0" applyBorder="1" applyAlignment="1">
      <alignment vertical="center"/>
    </xf>
    <xf numFmtId="0" fontId="96" fillId="0" borderId="2" xfId="0" applyFont="1" applyBorder="1" applyAlignment="1">
      <alignment horizontal="right" vertical="center" wrapText="1"/>
    </xf>
    <xf numFmtId="0" fontId="17" fillId="0" borderId="2" xfId="0" applyFont="1" applyBorder="1" applyAlignment="1">
      <alignment horizontal="right" vertical="center"/>
    </xf>
    <xf numFmtId="0" fontId="99" fillId="0" borderId="2" xfId="0" applyFont="1" applyBorder="1" applyAlignment="1">
      <alignment horizontal="right" vertical="center"/>
    </xf>
    <xf numFmtId="0" fontId="0" fillId="0" borderId="2" xfId="0" applyBorder="1" applyAlignment="1">
      <alignment horizontal="right" vertical="center"/>
    </xf>
    <xf numFmtId="165" fontId="101" fillId="0" borderId="2" xfId="205" applyNumberFormat="1" applyFont="1" applyBorder="1" applyAlignment="1">
      <alignment horizontal="left" vertical="center" wrapText="1"/>
    </xf>
    <xf numFmtId="165" fontId="101" fillId="0" borderId="2" xfId="205" applyNumberFormat="1" applyFont="1" applyBorder="1" applyAlignment="1">
      <alignment horizontal="center" vertical="center" wrapText="1"/>
    </xf>
    <xf numFmtId="0" fontId="102" fillId="0" borderId="2" xfId="0" applyFont="1" applyBorder="1" applyAlignment="1">
      <alignment vertical="center" wrapText="1"/>
    </xf>
    <xf numFmtId="49" fontId="102" fillId="0" borderId="2" xfId="205" applyNumberFormat="1" applyFont="1" applyBorder="1" applyAlignment="1">
      <alignment horizontal="left" vertical="center" wrapText="1"/>
    </xf>
    <xf numFmtId="165" fontId="101" fillId="0" borderId="2" xfId="205" applyNumberFormat="1" applyFont="1" applyBorder="1" applyAlignment="1">
      <alignment vertical="center" wrapText="1"/>
    </xf>
    <xf numFmtId="173" fontId="101" fillId="0" borderId="2" xfId="201" applyFont="1" applyBorder="1" applyAlignment="1">
      <alignment vertical="center" wrapText="1"/>
    </xf>
    <xf numFmtId="49" fontId="102" fillId="0" borderId="2" xfId="0" applyNumberFormat="1" applyFont="1" applyBorder="1" applyAlignment="1">
      <alignment horizontal="left" vertical="center" wrapText="1"/>
    </xf>
    <xf numFmtId="49" fontId="102" fillId="0" borderId="2" xfId="201" applyNumberFormat="1" applyFont="1" applyBorder="1" applyAlignment="1">
      <alignment horizontal="left" vertical="center" wrapText="1"/>
    </xf>
    <xf numFmtId="0" fontId="90" fillId="0" borderId="0" xfId="0" applyFont="1"/>
    <xf numFmtId="4" fontId="71" fillId="0" borderId="1" xfId="2" applyNumberFormat="1" applyFont="1" applyBorder="1"/>
    <xf numFmtId="0" fontId="67" fillId="0" borderId="2" xfId="2" applyFont="1" applyBorder="1" applyAlignment="1">
      <alignment vertical="center"/>
    </xf>
    <xf numFmtId="0" fontId="67" fillId="0" borderId="2" xfId="2" applyFont="1" applyBorder="1" applyAlignment="1">
      <alignment vertical="center" wrapText="1"/>
    </xf>
    <xf numFmtId="0" fontId="67" fillId="0" borderId="2" xfId="1" applyFont="1" applyBorder="1" applyAlignment="1">
      <alignment vertical="center" wrapText="1"/>
    </xf>
    <xf numFmtId="0" fontId="69" fillId="0" borderId="2" xfId="175" applyFont="1" applyBorder="1" applyAlignment="1">
      <alignment horizontal="center" vertical="center"/>
    </xf>
    <xf numFmtId="43" fontId="70" fillId="0" borderId="2" xfId="6" applyFont="1" applyFill="1" applyBorder="1" applyAlignment="1">
      <alignment vertical="center"/>
    </xf>
    <xf numFmtId="0" fontId="67" fillId="0" borderId="2" xfId="200" applyFont="1" applyBorder="1" applyAlignment="1">
      <alignment vertical="top"/>
    </xf>
    <xf numFmtId="43" fontId="67" fillId="0" borderId="2" xfId="6" applyFont="1" applyFill="1" applyBorder="1" applyAlignment="1">
      <alignment vertical="center"/>
    </xf>
    <xf numFmtId="4" fontId="67" fillId="0" borderId="2" xfId="1" applyNumberFormat="1" applyFont="1" applyBorder="1" applyAlignment="1">
      <alignment horizontal="center"/>
    </xf>
    <xf numFmtId="0" fontId="67" fillId="0" borderId="2" xfId="2" applyFont="1" applyBorder="1" applyAlignment="1">
      <alignment horizontal="left" vertical="center"/>
    </xf>
    <xf numFmtId="0" fontId="69" fillId="0" borderId="2" xfId="7" applyFont="1" applyBorder="1" applyAlignment="1">
      <alignment horizontal="center" vertical="center"/>
    </xf>
    <xf numFmtId="0" fontId="67" fillId="0" borderId="2" xfId="7" applyFont="1" applyBorder="1" applyAlignment="1">
      <alignment vertical="center"/>
    </xf>
    <xf numFmtId="0" fontId="67" fillId="0" borderId="2" xfId="0" applyFont="1" applyBorder="1" applyAlignment="1">
      <alignment horizontal="left" vertical="top"/>
    </xf>
    <xf numFmtId="0" fontId="69" fillId="0" borderId="2" xfId="0" applyFont="1" applyBorder="1" applyAlignment="1">
      <alignment horizontal="center"/>
    </xf>
    <xf numFmtId="0" fontId="67" fillId="0" borderId="2" xfId="2" applyFont="1" applyBorder="1" applyAlignment="1">
      <alignment horizontal="right"/>
    </xf>
    <xf numFmtId="0" fontId="67" fillId="0" borderId="0" xfId="0" applyFont="1" applyAlignment="1">
      <alignment vertical="top"/>
    </xf>
    <xf numFmtId="0" fontId="67" fillId="0" borderId="2" xfId="2" applyFont="1" applyBorder="1" applyAlignment="1">
      <alignment horizontal="center" vertical="center" textRotation="90"/>
    </xf>
    <xf numFmtId="0" fontId="90" fillId="0" borderId="0" xfId="0" applyFont="1" applyAlignment="1">
      <alignment horizontal="center"/>
    </xf>
    <xf numFmtId="173" fontId="70" fillId="0" borderId="44" xfId="201" applyFont="1" applyBorder="1" applyAlignment="1">
      <alignment vertical="center" wrapText="1"/>
    </xf>
    <xf numFmtId="0" fontId="73" fillId="0" borderId="44" xfId="202" applyFont="1" applyBorder="1" applyAlignment="1">
      <alignment horizontal="center" vertical="center" wrapText="1"/>
    </xf>
    <xf numFmtId="173" fontId="70" fillId="0" borderId="44" xfId="201" applyFont="1" applyBorder="1" applyAlignment="1">
      <alignment horizontal="center" vertical="center"/>
    </xf>
    <xf numFmtId="4" fontId="70" fillId="0" borderId="44" xfId="201" applyNumberFormat="1" applyFont="1" applyBorder="1" applyAlignment="1">
      <alignment horizontal="center" vertical="center"/>
    </xf>
    <xf numFmtId="43" fontId="70" fillId="0" borderId="44" xfId="6" applyFont="1" applyBorder="1" applyAlignment="1">
      <alignment horizontal="center" vertical="center"/>
    </xf>
    <xf numFmtId="0" fontId="67" fillId="0" borderId="44" xfId="0" applyFont="1" applyBorder="1" applyAlignment="1">
      <alignment vertical="top" wrapText="1"/>
    </xf>
    <xf numFmtId="0" fontId="70" fillId="0" borderId="44" xfId="0" applyFont="1" applyBorder="1" applyAlignment="1">
      <alignment vertical="top" wrapText="1"/>
    </xf>
    <xf numFmtId="0" fontId="70" fillId="0" borderId="2" xfId="0" applyFont="1" applyBorder="1" applyAlignment="1">
      <alignment vertical="top" wrapText="1"/>
    </xf>
    <xf numFmtId="0" fontId="103" fillId="0" borderId="2" xfId="0" applyFont="1" applyBorder="1" applyAlignment="1">
      <alignment horizontal="center" vertical="center"/>
    </xf>
    <xf numFmtId="173" fontId="70" fillId="0" borderId="2" xfId="201" applyFont="1" applyBorder="1" applyAlignment="1">
      <alignment vertical="center" wrapText="1"/>
    </xf>
    <xf numFmtId="0" fontId="73" fillId="0" borderId="2" xfId="202" applyFont="1" applyBorder="1" applyAlignment="1">
      <alignment horizontal="center" vertical="center" wrapText="1"/>
    </xf>
    <xf numFmtId="4" fontId="70" fillId="0" borderId="2" xfId="201" applyNumberFormat="1" applyFont="1" applyBorder="1" applyAlignment="1">
      <alignment horizontal="center" vertical="center"/>
    </xf>
    <xf numFmtId="43" fontId="74" fillId="0" borderId="2" xfId="6" applyFont="1" applyFill="1" applyBorder="1" applyAlignment="1">
      <alignment horizontal="center" vertical="center"/>
    </xf>
    <xf numFmtId="43" fontId="70" fillId="0" borderId="2" xfId="6" applyFont="1" applyFill="1" applyBorder="1" applyAlignment="1">
      <alignment horizontal="center" vertical="center" wrapText="1"/>
    </xf>
    <xf numFmtId="0" fontId="67" fillId="0" borderId="0" xfId="1" applyFont="1" applyAlignment="1">
      <alignment horizontal="left" vertical="center"/>
    </xf>
    <xf numFmtId="0" fontId="67" fillId="0" borderId="31" xfId="1" applyFont="1" applyBorder="1" applyAlignment="1">
      <alignment horizontal="right" vertical="center"/>
    </xf>
    <xf numFmtId="0" fontId="67" fillId="0" borderId="0" xfId="1" applyFont="1" applyAlignment="1">
      <alignment horizontal="right" vertical="center"/>
    </xf>
    <xf numFmtId="0" fontId="89" fillId="0" borderId="0" xfId="1" applyFont="1" applyAlignment="1">
      <alignment horizontal="center"/>
    </xf>
    <xf numFmtId="0" fontId="89" fillId="0" borderId="7" xfId="1" applyFont="1" applyBorder="1" applyAlignment="1">
      <alignment horizontal="center"/>
    </xf>
    <xf numFmtId="0" fontId="88" fillId="0" borderId="8" xfId="1" applyFont="1" applyBorder="1" applyAlignment="1">
      <alignment horizontal="center"/>
    </xf>
    <xf numFmtId="0" fontId="90" fillId="0" borderId="2" xfId="2" applyFont="1" applyBorder="1" applyAlignment="1">
      <alignment horizontal="center" vertical="center" wrapText="1"/>
    </xf>
    <xf numFmtId="0" fontId="14" fillId="0" borderId="0" xfId="1" applyFont="1" applyAlignment="1">
      <alignment horizontal="right" vertical="center"/>
    </xf>
    <xf numFmtId="0" fontId="90" fillId="0" borderId="2" xfId="2" applyFont="1" applyBorder="1" applyAlignment="1">
      <alignment horizontal="center" vertical="center"/>
    </xf>
    <xf numFmtId="0" fontId="70" fillId="0" borderId="2" xfId="2" applyFont="1" applyBorder="1" applyAlignment="1">
      <alignment horizontal="center"/>
    </xf>
    <xf numFmtId="0" fontId="79" fillId="0" borderId="0" xfId="1" applyFont="1" applyAlignment="1">
      <alignment horizontal="left" vertical="center"/>
    </xf>
    <xf numFmtId="0" fontId="70" fillId="0" borderId="0" xfId="0" applyFont="1" applyAlignment="1">
      <alignment vertical="top" wrapText="1"/>
    </xf>
    <xf numFmtId="0" fontId="79" fillId="0" borderId="0" xfId="1" applyFont="1" applyAlignment="1">
      <alignment horizontal="center" vertical="center"/>
    </xf>
    <xf numFmtId="4" fontId="94" fillId="0" borderId="1" xfId="2" applyNumberFormat="1" applyFont="1" applyBorder="1" applyAlignment="1">
      <alignment horizontal="right"/>
    </xf>
    <xf numFmtId="0" fontId="70" fillId="0" borderId="2" xfId="2" applyFont="1" applyBorder="1" applyAlignment="1">
      <alignment horizontal="center" vertical="center" textRotation="90" wrapText="1"/>
    </xf>
    <xf numFmtId="0" fontId="70" fillId="0" borderId="2" xfId="2" applyFont="1" applyBorder="1" applyAlignment="1">
      <alignment horizontal="center" vertical="center"/>
    </xf>
    <xf numFmtId="0" fontId="70" fillId="0" borderId="2" xfId="2" applyFont="1" applyBorder="1" applyAlignment="1">
      <alignment horizontal="center" vertical="center" wrapText="1"/>
    </xf>
    <xf numFmtId="0" fontId="67" fillId="0" borderId="2" xfId="2" applyFont="1" applyBorder="1" applyAlignment="1">
      <alignment horizontal="center" vertical="center" wrapText="1"/>
    </xf>
    <xf numFmtId="0" fontId="67" fillId="0" borderId="2" xfId="2" applyFont="1" applyBorder="1" applyAlignment="1">
      <alignment horizontal="center"/>
    </xf>
    <xf numFmtId="0" fontId="69" fillId="0" borderId="0" xfId="1" applyFont="1" applyAlignment="1">
      <alignment horizontal="center" vertical="center"/>
    </xf>
    <xf numFmtId="4" fontId="71" fillId="0" borderId="1" xfId="2" applyNumberFormat="1" applyFont="1" applyBorder="1" applyAlignment="1">
      <alignment horizontal="right"/>
    </xf>
    <xf numFmtId="0" fontId="67" fillId="0" borderId="2" xfId="2" applyFont="1" applyBorder="1" applyAlignment="1">
      <alignment horizontal="center" vertical="center" textRotation="90" wrapText="1"/>
    </xf>
    <xf numFmtId="0" fontId="67" fillId="0" borderId="2" xfId="2" applyFont="1" applyBorder="1" applyAlignment="1">
      <alignment horizontal="center" vertical="center"/>
    </xf>
    <xf numFmtId="4" fontId="67" fillId="0" borderId="2" xfId="6" applyNumberFormat="1" applyFont="1" applyBorder="1" applyAlignment="1">
      <alignment horizontal="center" vertical="center" wrapText="1"/>
    </xf>
    <xf numFmtId="0" fontId="67" fillId="0" borderId="0" xfId="0" applyFont="1" applyAlignment="1">
      <alignment vertical="top" wrapText="1"/>
    </xf>
    <xf numFmtId="0" fontId="69" fillId="0" borderId="0" xfId="1" applyFont="1" applyAlignment="1">
      <alignment horizontal="left" vertical="center"/>
    </xf>
    <xf numFmtId="0" fontId="67" fillId="0" borderId="0" xfId="1" applyFont="1" applyAlignment="1">
      <alignment horizontal="left" vertical="top" wrapText="1"/>
    </xf>
    <xf numFmtId="4" fontId="67" fillId="0" borderId="2" xfId="2" applyNumberFormat="1" applyFont="1" applyBorder="1" applyAlignment="1">
      <alignment horizontal="center" vertical="center" wrapText="1"/>
    </xf>
    <xf numFmtId="0" fontId="67" fillId="0" borderId="3" xfId="2" applyFont="1" applyBorder="1" applyAlignment="1">
      <alignment horizontal="center" vertical="center"/>
    </xf>
    <xf numFmtId="0" fontId="67" fillId="0" borderId="4" xfId="2" applyFont="1" applyBorder="1" applyAlignment="1">
      <alignment horizontal="center" vertical="center"/>
    </xf>
    <xf numFmtId="0" fontId="14" fillId="0" borderId="2" xfId="2" applyFont="1" applyBorder="1" applyAlignment="1">
      <alignment horizontal="center"/>
    </xf>
    <xf numFmtId="0" fontId="81" fillId="0" borderId="0" xfId="1" applyFont="1" applyAlignment="1">
      <alignment horizontal="center" vertical="center"/>
    </xf>
    <xf numFmtId="4" fontId="86" fillId="0" borderId="1" xfId="2" applyNumberFormat="1" applyFont="1" applyBorder="1" applyAlignment="1">
      <alignment horizontal="right"/>
    </xf>
    <xf numFmtId="0" fontId="14" fillId="0" borderId="2" xfId="2" applyFont="1" applyBorder="1" applyAlignment="1">
      <alignment horizontal="center" vertical="center" textRotation="90" wrapText="1"/>
    </xf>
    <xf numFmtId="0" fontId="14" fillId="0" borderId="2" xfId="2" applyFont="1" applyBorder="1" applyAlignment="1">
      <alignment horizontal="center" vertical="center"/>
    </xf>
    <xf numFmtId="0" fontId="14" fillId="0" borderId="2" xfId="2" applyFont="1" applyBorder="1" applyAlignment="1">
      <alignment horizontal="center" vertical="center" wrapText="1"/>
    </xf>
    <xf numFmtId="0" fontId="14" fillId="0" borderId="0" xfId="1" applyFont="1" applyAlignment="1">
      <alignment horizontal="left" vertical="top" wrapText="1"/>
    </xf>
  </cellXfs>
  <cellStyles count="206">
    <cellStyle name="20% - Accent1" xfId="42" builtinId="30" customBuiltin="1"/>
    <cellStyle name="20% - Accent1 2" xfId="83" xr:uid="{8E37622D-A6BA-43E3-9FED-F6DF1B182956}"/>
    <cellStyle name="20% - Accent1 3" xfId="82" xr:uid="{FF2525AA-0B9A-4582-BD4D-D2377CB88D11}"/>
    <cellStyle name="20% - Accent2" xfId="45" builtinId="34" customBuiltin="1"/>
    <cellStyle name="20% - Accent2 2" xfId="85" xr:uid="{9F997AD6-63AC-4BFF-994F-1F2230DF4462}"/>
    <cellStyle name="20% - Accent2 3" xfId="84" xr:uid="{E364093A-C984-4F6A-8172-CE11735B9560}"/>
    <cellStyle name="20% - Accent3" xfId="48" builtinId="38" customBuiltin="1"/>
    <cellStyle name="20% - Accent3 2" xfId="87" xr:uid="{D146639B-91F7-4F8B-8832-C5AC2D3BAA02}"/>
    <cellStyle name="20% - Accent3 3" xfId="86" xr:uid="{62EEDF26-D7A7-4FB4-8C91-AF4DE95C2607}"/>
    <cellStyle name="20% - Accent4" xfId="51" builtinId="42" customBuiltin="1"/>
    <cellStyle name="20% - Accent4 2" xfId="89" xr:uid="{0596DF01-B98D-4659-AC76-FC3F8DC24F2C}"/>
    <cellStyle name="20% - Accent4 3" xfId="88" xr:uid="{2A746F2A-F006-473E-A8FE-BAF2244748D9}"/>
    <cellStyle name="20% - Accent5" xfId="54" builtinId="46" customBuiltin="1"/>
    <cellStyle name="20% - Accent5 2" xfId="91" xr:uid="{3239BE8B-9573-4EA1-B9A8-74A654D9DAA8}"/>
    <cellStyle name="20% - Accent5 3" xfId="90" xr:uid="{90E904BF-2499-4E70-90DF-C2DC279893E6}"/>
    <cellStyle name="20% - Accent6" xfId="57" builtinId="50" customBuiltin="1"/>
    <cellStyle name="20% - Accent6 2" xfId="93" xr:uid="{835AD516-1FF5-4854-AECB-72094FF8F90F}"/>
    <cellStyle name="20% - Accent6 3" xfId="92" xr:uid="{54C32182-AB98-4C4E-BEA4-69F4D7E40483}"/>
    <cellStyle name="20% no 1. izcēluma" xfId="94" xr:uid="{75474046-23D3-4045-AC25-29CB3B94C465}"/>
    <cellStyle name="20% no 2. izcēluma" xfId="95" xr:uid="{8250C902-2694-46B3-B94F-D5D3539E5DCA}"/>
    <cellStyle name="20% no 3. izcēluma" xfId="96" xr:uid="{93C61C67-9BBE-4165-A4E9-26642393A2FD}"/>
    <cellStyle name="20% no 4. izcēluma" xfId="97" xr:uid="{5C33ECAC-DC66-49C3-BE28-3DD91E3D891E}"/>
    <cellStyle name="20% no 5. izcēluma" xfId="98" xr:uid="{F075053B-E28A-4ECA-95C1-108EA7F357A0}"/>
    <cellStyle name="20% no 6. izcēluma" xfId="99" xr:uid="{D93E6DBB-A5CE-41BB-86E3-D1199D1ACF7C}"/>
    <cellStyle name="40% - Accent1" xfId="43" builtinId="31" customBuiltin="1"/>
    <cellStyle name="40% - Accent1 2" xfId="101" xr:uid="{C50C0D5A-0334-4A4A-A46E-E138A9749DDA}"/>
    <cellStyle name="40% - Accent1 3" xfId="100" xr:uid="{8453A8E1-2D42-458F-A8AD-443E198F71FB}"/>
    <cellStyle name="40% - Accent2" xfId="46" builtinId="35" customBuiltin="1"/>
    <cellStyle name="40% - Accent2 2" xfId="103" xr:uid="{FAA9164B-0BF5-4403-925A-1C42B0CD1A60}"/>
    <cellStyle name="40% - Accent2 3" xfId="102" xr:uid="{9096AB56-BE49-4457-AB46-37839B98E7AE}"/>
    <cellStyle name="40% - Accent3" xfId="49" builtinId="39" customBuiltin="1"/>
    <cellStyle name="40% - Accent3 2" xfId="105" xr:uid="{75A018A4-CE8F-4A9D-96C0-CE61480793BD}"/>
    <cellStyle name="40% - Accent3 3" xfId="104" xr:uid="{02BA2E8B-DA53-410E-B6B0-12D1C2B5C322}"/>
    <cellStyle name="40% - Accent4" xfId="52" builtinId="43" customBuiltin="1"/>
    <cellStyle name="40% - Accent4 2" xfId="107" xr:uid="{0306BAC2-ED58-48B4-9CC2-1A9E99F952F3}"/>
    <cellStyle name="40% - Accent4 3" xfId="106" xr:uid="{E631537D-765B-4928-8DF7-68173F7E50ED}"/>
    <cellStyle name="40% - Accent5" xfId="55" builtinId="47" customBuiltin="1"/>
    <cellStyle name="40% - Accent5 2" xfId="109" xr:uid="{94F0F450-1AF5-46BA-A61E-F77B9C9BFB8F}"/>
    <cellStyle name="40% - Accent5 3" xfId="108" xr:uid="{737CA0B0-6F85-4A16-9E9E-D8FB309A9975}"/>
    <cellStyle name="40% - Accent6" xfId="58" builtinId="51" customBuiltin="1"/>
    <cellStyle name="40% - Accent6 2" xfId="111" xr:uid="{8F251C11-B600-44E1-A58E-4AE6AC045225}"/>
    <cellStyle name="40% - Accent6 3" xfId="110" xr:uid="{CA7633A0-2A8F-459C-A10D-319F532C60CD}"/>
    <cellStyle name="40% no 1. izcēluma" xfId="112" xr:uid="{38EB96CE-FDA6-4CAE-ABDA-11CD56BFBC24}"/>
    <cellStyle name="40% no 2. izcēluma" xfId="113" xr:uid="{10F6A50E-234E-44DF-A236-AE2D30B03C52}"/>
    <cellStyle name="40% no 3. izcēluma" xfId="114" xr:uid="{83FD939D-74B0-4906-9135-AA611590FF4A}"/>
    <cellStyle name="40% no 4. izcēluma" xfId="115" xr:uid="{D8785260-F548-4B41-B28D-971005A1CFFD}"/>
    <cellStyle name="40% no 5. izcēluma" xfId="116" xr:uid="{E993BB78-0C14-4BFB-B5BB-0BA4C7BB2939}"/>
    <cellStyle name="40% no 6. izcēluma" xfId="117" xr:uid="{F7407CCE-0F1C-47EA-8DD7-8BF2726225C0}"/>
    <cellStyle name="60% - Accent1 2" xfId="119" xr:uid="{BC3AD2CD-7CD2-45A0-BED8-ACFE154F80C7}"/>
    <cellStyle name="60% - Accent1 3" xfId="118" xr:uid="{41F7B9CB-1A59-4D17-816C-82D7E2D9A856}"/>
    <cellStyle name="60% - Accent2 2" xfId="121" xr:uid="{901177A3-3514-4A2D-AA14-B85545027ABC}"/>
    <cellStyle name="60% - Accent2 3" xfId="120" xr:uid="{12FC1CFD-1E92-4058-96BF-D2AC4E2B68E2}"/>
    <cellStyle name="60% - Accent3 2" xfId="123" xr:uid="{038157E4-FFF2-4B9D-9DC5-A663D5A32A1F}"/>
    <cellStyle name="60% - Accent3 3" xfId="122" xr:uid="{1F8DF660-2AC9-4D92-8357-E4C01BD73CA3}"/>
    <cellStyle name="60% - Accent4 2" xfId="125" xr:uid="{266BCB5A-8791-43C9-9AAB-8719C3F1943E}"/>
    <cellStyle name="60% - Accent4 3" xfId="124" xr:uid="{A7ED43C2-D04B-45BF-802B-B59FE55BC438}"/>
    <cellStyle name="60% - Accent5 2" xfId="127" xr:uid="{66F803D0-134A-4FEC-AA58-7DDBE1A01769}"/>
    <cellStyle name="60% - Accent5 3" xfId="126" xr:uid="{A5221D8F-217D-41BF-BED3-F59A30AE4FBA}"/>
    <cellStyle name="60% - Accent6 2" xfId="129" xr:uid="{C92D9FD7-F91C-4A1E-B81C-1C2D6CC915D0}"/>
    <cellStyle name="60% - Accent6 3" xfId="128" xr:uid="{92167C89-2BC4-4088-AA4A-0AF19786C5C7}"/>
    <cellStyle name="60% no 1. izcēluma" xfId="130" xr:uid="{BA5975FB-C675-4874-B381-8C4C6EDFA474}"/>
    <cellStyle name="60% no 1. izcēluma 2" xfId="66" xr:uid="{6076069E-52BF-4D05-88C0-FD7D2D2C88A3}"/>
    <cellStyle name="60% no 2. izcēluma" xfId="131" xr:uid="{38CE1CDC-037B-4DF7-943F-2183C9D215EC}"/>
    <cellStyle name="60% no 2. izcēluma 2" xfId="67" xr:uid="{837594BB-43BC-4DE1-9E78-D9A28E37B0DD}"/>
    <cellStyle name="60% no 3. izcēluma" xfId="132" xr:uid="{415AA191-DF3A-4BB3-B3F3-9E3AE6FA4A9A}"/>
    <cellStyle name="60% no 3. izcēluma 2" xfId="68" xr:uid="{92A1866A-D8C9-4A36-97BE-E56E3CB8F0B8}"/>
    <cellStyle name="60% no 4. izcēluma" xfId="133" xr:uid="{79D21355-03E5-4D4D-B78B-DF62B2EF7BAC}"/>
    <cellStyle name="60% no 4. izcēluma 2" xfId="69" xr:uid="{A0A59D27-97FE-4936-A35A-60EE7745493E}"/>
    <cellStyle name="60% no 5. izcēluma" xfId="134" xr:uid="{3A72C758-EE52-46E4-9C7F-AB1653BFC785}"/>
    <cellStyle name="60% no 5. izcēluma 2" xfId="70" xr:uid="{23C678A5-B6C6-47C4-95D0-065E250050B1}"/>
    <cellStyle name="60% no 6. izcēluma" xfId="135" xr:uid="{095AC3DD-C89C-4F33-91A4-F0BEDFF42600}"/>
    <cellStyle name="60% no 6. izcēluma 2" xfId="71" xr:uid="{8AE14AD9-D2FD-4806-B465-ECF3F0B8AB75}"/>
    <cellStyle name="Accent1" xfId="41" builtinId="29" customBuiltin="1"/>
    <cellStyle name="Accent1 2" xfId="136" xr:uid="{2E3DBC74-3CC8-4292-AD25-26D123087799}"/>
    <cellStyle name="Accent2" xfId="44" builtinId="33" customBuiltin="1"/>
    <cellStyle name="Accent2 2" xfId="137" xr:uid="{10618A7A-1CA2-48C1-A97F-5E04AFD3C04D}"/>
    <cellStyle name="Accent3" xfId="47" builtinId="37" customBuiltin="1"/>
    <cellStyle name="Accent3 2" xfId="138" xr:uid="{59A44A1C-ED1C-412E-8116-B7B6691A33E0}"/>
    <cellStyle name="Accent4" xfId="50" builtinId="41" customBuiltin="1"/>
    <cellStyle name="Accent4 2" xfId="139" xr:uid="{759EE6C9-2EA8-4AF9-93F0-3560717B2C9F}"/>
    <cellStyle name="Accent5" xfId="53" builtinId="45" customBuiltin="1"/>
    <cellStyle name="Accent5 2" xfId="140" xr:uid="{C5276D28-9886-43A5-9963-7B4924731DDF}"/>
    <cellStyle name="Accent6" xfId="56" builtinId="49" customBuiltin="1"/>
    <cellStyle name="Accent6 2" xfId="141" xr:uid="{F672B203-8C7D-4A81-9DB9-F51CA1886090}"/>
    <cellStyle name="Bad" xfId="32" builtinId="27" customBuiltin="1"/>
    <cellStyle name="Bad 2" xfId="143" xr:uid="{43545D6E-C150-4772-BFEE-F0CDB4707D07}"/>
    <cellStyle name="Bad 3" xfId="142" xr:uid="{4236FDC2-4E7E-428A-9EF8-A884EB65D23E}"/>
    <cellStyle name="Calculation" xfId="35" builtinId="22" customBuiltin="1"/>
    <cellStyle name="Calculation 2" xfId="144" xr:uid="{C99D52E9-2B88-4064-A59D-011881CCA596}"/>
    <cellStyle name="Check Cell" xfId="37" builtinId="23" customBuiltin="1"/>
    <cellStyle name="Check Cell 2" xfId="146" xr:uid="{ACB849F9-0011-41D1-8D3D-1317B34D2CF3}"/>
    <cellStyle name="Check Cell 3" xfId="145" xr:uid="{0DACBC02-020A-4142-A42A-6972271FC257}"/>
    <cellStyle name="Comma" xfId="6" builtinId="3"/>
    <cellStyle name="Comma 2" xfId="3" xr:uid="{2554ECA8-145D-47E4-BABD-4B9E0766D96A}"/>
    <cellStyle name="Comma 2 2" xfId="148" xr:uid="{D278DDEE-07C1-45C3-9AE5-A003BE9DC653}"/>
    <cellStyle name="Comma 2 3" xfId="147" xr:uid="{0F0F2716-EFC6-46AE-A9B2-C81A5B2B2B37}"/>
    <cellStyle name="Comma 3" xfId="11" xr:uid="{BC6B1987-991D-447E-B9AE-8DB3D343C9D5}"/>
    <cellStyle name="Comma 3 2" xfId="18" xr:uid="{3AF2E911-6452-4848-BD96-4907497668D3}"/>
    <cellStyle name="Comma 3 3" xfId="25" xr:uid="{C90317FB-34B8-4C55-B429-9437D112FC14}"/>
    <cellStyle name="Comma 4" xfId="15" xr:uid="{3F00421D-A883-4FB5-A98D-DF604630D3F0}"/>
    <cellStyle name="Comma 5" xfId="5" xr:uid="{DCD3850F-6F1C-4B5D-AE92-10AF09D755D0}"/>
    <cellStyle name="Comma 5 2" xfId="14" xr:uid="{B7796A0C-8017-46EA-AB26-F043C4001890}"/>
    <cellStyle name="Comma 5 3" xfId="21" xr:uid="{FB5599BC-D68D-4C09-A982-2E991363446E}"/>
    <cellStyle name="Excel Built-in Normal" xfId="201" xr:uid="{292DCF4B-A69C-466A-BB54-853B336C3963}"/>
    <cellStyle name="Excel Built-in Normal 1" xfId="205" xr:uid="{EEBD49EA-FE29-4FBF-8868-900C5AEDD6F1}"/>
    <cellStyle name="Explanatory Text" xfId="39" builtinId="53" customBuiltin="1"/>
    <cellStyle name="Explanatory Text 2" xfId="150" xr:uid="{5A20C189-820C-471E-BA5B-D175C260EDAF}"/>
    <cellStyle name="Explanatory Text 3" xfId="149" xr:uid="{6C8277BA-D3CC-4EFF-A76D-6893DD12401C}"/>
    <cellStyle name="Good" xfId="31" builtinId="26" customBuiltin="1"/>
    <cellStyle name="Good 2" xfId="152" xr:uid="{01C59275-F10D-4AB5-B249-B7AE63C74C02}"/>
    <cellStyle name="Good 3" xfId="151" xr:uid="{31283FD5-C5DA-4CC7-B053-F6FFF9226E80}"/>
    <cellStyle name="Heading 1" xfId="27" builtinId="16" customBuiltin="1"/>
    <cellStyle name="Heading 1 2" xfId="154" xr:uid="{D8224593-80F2-4F8B-8C6D-C68DC5716DB2}"/>
    <cellStyle name="Heading 1 3" xfId="153" xr:uid="{3CAECD0A-1A5D-48C6-9092-4525437285B4}"/>
    <cellStyle name="Heading 2" xfId="28" builtinId="17" customBuiltin="1"/>
    <cellStyle name="Heading 2 2" xfId="156" xr:uid="{1E752648-5C32-4AB0-97C1-623DD5AC0D79}"/>
    <cellStyle name="Heading 2 3" xfId="155" xr:uid="{AABB008C-BA30-466A-8D8B-CFF796591114}"/>
    <cellStyle name="Heading 3" xfId="29" builtinId="18" customBuiltin="1"/>
    <cellStyle name="Heading 3 2" xfId="158" xr:uid="{0178C06C-2566-4B41-8EB3-DA5FD6F1C3E0}"/>
    <cellStyle name="Heading 3 3" xfId="157" xr:uid="{CC21D8EC-3128-43BA-BEB6-167506AE252D}"/>
    <cellStyle name="Heading 4" xfId="30" builtinId="19" customBuiltin="1"/>
    <cellStyle name="Heading 4 2" xfId="160" xr:uid="{A4C114F2-8396-4B2C-A008-62493DC48531}"/>
    <cellStyle name="Heading 4 3" xfId="159" xr:uid="{5C895948-0D3A-4672-8B9C-10C07CD368B7}"/>
    <cellStyle name="Input" xfId="33" builtinId="20" customBuiltin="1"/>
    <cellStyle name="Input 2" xfId="161" xr:uid="{B3A65026-3E8A-426B-AD3E-2D3F0AE4793B}"/>
    <cellStyle name="Komats 2" xfId="22" xr:uid="{ADDF2A5F-F3A1-411B-BF89-502043137FB3}"/>
    <cellStyle name="Labs" xfId="162" xr:uid="{B7F5FEA8-3ECA-4A32-93CA-3092DAEFF94E}"/>
    <cellStyle name="Linked Cell" xfId="36" builtinId="24" customBuiltin="1"/>
    <cellStyle name="Linked Cell 2" xfId="164" xr:uid="{B4D912CE-8203-4630-93DA-BAF68E2ECA3D}"/>
    <cellStyle name="Linked Cell 3" xfId="163" xr:uid="{1D64CDE3-5A5F-4C73-AD7F-E88C9E60B654}"/>
    <cellStyle name="Neitrāls 2" xfId="65" xr:uid="{EFE4BBDC-1B3B-44AC-90FD-DA58114A235C}"/>
    <cellStyle name="Neutral 2" xfId="165" xr:uid="{B10DFA33-9010-425B-9801-8CEE2F41042E}"/>
    <cellStyle name="Normal" xfId="0" builtinId="0"/>
    <cellStyle name="Normal 10" xfId="166" xr:uid="{435011BE-64C7-4B6D-B3BB-F7E99678E70F}"/>
    <cellStyle name="Normal 10 2" xfId="1" xr:uid="{60A73402-0ECA-4D41-BCE7-0B91FD747EBB}"/>
    <cellStyle name="Normal 11" xfId="167" xr:uid="{D37F6108-76A7-4A0C-9F26-5A7A8C77358F}"/>
    <cellStyle name="Normal 15" xfId="168" xr:uid="{77465E57-93D5-49E5-80D3-0757C229EAB4}"/>
    <cellStyle name="Normal 18" xfId="169" xr:uid="{8BF54D96-BC2F-4E87-9684-B203D1D93202}"/>
    <cellStyle name="Normal 19" xfId="170" xr:uid="{8B0E49F4-69AB-48AC-B8B5-87F6257044EF}"/>
    <cellStyle name="Normal 2" xfId="7" xr:uid="{C721088F-7A84-4111-B6D3-1AFAFA4B5EDA}"/>
    <cellStyle name="Normal 2 2" xfId="61" xr:uid="{54ED792C-B351-48D8-9A26-EB01BE1F483C}"/>
    <cellStyle name="Normal 2 3" xfId="172" xr:uid="{F3B4BBBB-91D0-4D8B-8D3C-B3FC8C1E62CE}"/>
    <cellStyle name="Normal 2 4" xfId="171" xr:uid="{275CC842-45A5-4EE8-8415-F0619DD6D2AF}"/>
    <cellStyle name="Normal 21 14" xfId="204" xr:uid="{9E9B29A6-EE24-4601-814D-F07D9F632AEC}"/>
    <cellStyle name="Normal 27" xfId="173" xr:uid="{478F6E30-030B-45F6-8D35-753E40954813}"/>
    <cellStyle name="Normal 28" xfId="174" xr:uid="{AAD69EC9-359C-47D4-9FA2-1464444480B4}"/>
    <cellStyle name="Normal 3" xfId="59" xr:uid="{17E85D4D-1F24-47BD-9D0E-3DB6E0734C35}"/>
    <cellStyle name="Normal 3 2" xfId="60" xr:uid="{5517254B-D4A3-4679-A08D-3EE2EE88D571}"/>
    <cellStyle name="Normal 3 3" xfId="175" xr:uid="{6037032B-5DAD-462B-B6FB-901B995B0237}"/>
    <cellStyle name="Normal 4" xfId="9" xr:uid="{A5A1E2C6-7B09-4356-9B8C-64D1E6A3F475}"/>
    <cellStyle name="Normal 4 2" xfId="4" xr:uid="{AD0385A8-0DC7-42DA-9A3A-CD4DB9D7A26B}"/>
    <cellStyle name="Normal 4 2 2" xfId="12" xr:uid="{6308C14D-F307-4743-BF23-DB4D55308E04}"/>
    <cellStyle name="Normal 4 2 2 2" xfId="19" xr:uid="{3DD8862E-07BC-403E-9B74-913855EA29F3}"/>
    <cellStyle name="Normal 4 2 2 2 2" xfId="79" xr:uid="{B5C2E739-9A64-4445-8A16-5626F576F91A}"/>
    <cellStyle name="Normal 4 2 2 3" xfId="26" xr:uid="{C149830C-9D75-4645-8CC0-FB88586BB005}"/>
    <cellStyle name="Normal 4 2 3" xfId="13" xr:uid="{0C1E76C9-7E09-47BA-B646-576D483CA3A1}"/>
    <cellStyle name="Normal 4 2 3 5" xfId="10" xr:uid="{B2536E23-47D7-47A2-B17D-5FBBEBAE79A6}"/>
    <cellStyle name="Normal 4 2 3 5 2" xfId="17" xr:uid="{7FC6E360-10F0-4468-8E66-3E704065954D}"/>
    <cellStyle name="Normal 4 2 3 5 3" xfId="24" xr:uid="{483D9414-2358-46F6-A827-D1A02E8B2E22}"/>
    <cellStyle name="Normal 4 2 3 5 4" xfId="78" xr:uid="{3DD5E463-28FD-4060-AD9C-5E7C9A24FCFD}"/>
    <cellStyle name="Normal 4 2 4" xfId="20" xr:uid="{57818230-F2A7-4396-A607-60430ABB3330}"/>
    <cellStyle name="Normal 4 2 5" xfId="75" xr:uid="{3F04A9BC-44AB-4340-8521-8850B50EDA69}"/>
    <cellStyle name="Normal 4 2 5 2" xfId="80" xr:uid="{451E8DB0-E349-4008-8B1B-771E7430EB50}"/>
    <cellStyle name="Normal 4 2 6" xfId="77" xr:uid="{2A3F9A76-C7EC-4227-82D3-C208B52ED68D}"/>
    <cellStyle name="Normal 4 3" xfId="16" xr:uid="{E2AED382-7A81-40E6-BE29-CF4CDB172259}"/>
    <cellStyle name="Normal 4 4" xfId="23" xr:uid="{38F5252B-0970-48D2-B4C6-700246A2807F}"/>
    <cellStyle name="Normal 4 4 3" xfId="199" xr:uid="{629612C4-AF76-455A-AE6E-66939470A46E}"/>
    <cellStyle name="Normal 4 5" xfId="176" xr:uid="{16D0591A-8E0B-4B90-86C8-63EF865C5B63}"/>
    <cellStyle name="Normal 5" xfId="177" xr:uid="{FB701034-D082-4FB7-9AEC-BDBC4072C81E}"/>
    <cellStyle name="Normal 5 5 5" xfId="200" xr:uid="{8F00225C-DEEF-4CE2-B155-042A836B73B3}"/>
    <cellStyle name="Normal 6" xfId="178" xr:uid="{3BF76B15-E256-45CC-9797-077A1FD72409}"/>
    <cellStyle name="Normal 7" xfId="81" xr:uid="{E3961005-74B1-4F6D-959F-1B044D25F1D0}"/>
    <cellStyle name="Normal 7 8" xfId="8" xr:uid="{8033AD62-0B19-4C39-A101-4AE7BC109661}"/>
    <cellStyle name="Normal 9" xfId="179" xr:uid="{1565456C-00DA-4D34-A45C-80B9E505E84E}"/>
    <cellStyle name="Normal_501-06tames forma" xfId="2" xr:uid="{AB6A831D-2676-4FA0-A377-27B684D749E1}"/>
    <cellStyle name="Normal_Bill x.1 2" xfId="76" xr:uid="{64B4B214-84DA-4C72-A64D-DF25B510710F}"/>
    <cellStyle name="Normal_Lokālā ventilacija 2" xfId="202" xr:uid="{393B7698-8B4E-4641-A892-FBB10C3EE9D3}"/>
    <cellStyle name="Nosaukums 2" xfId="64" xr:uid="{1126EEB2-6E6D-4DF4-98A7-DB10A865A99D}"/>
    <cellStyle name="Note 2" xfId="181" xr:uid="{131C002F-7F74-411A-8449-B1C4B6396321}"/>
    <cellStyle name="Note 3" xfId="180" xr:uid="{928968DC-686A-4BBB-8578-652051822151}"/>
    <cellStyle name="Output" xfId="34" builtinId="21" customBuiltin="1"/>
    <cellStyle name="Output 2" xfId="182" xr:uid="{B712EF38-7380-4414-A537-4D65E33E38D0}"/>
    <cellStyle name="Parastais_Kopija no LNB MEP 17_07_2007_LV" xfId="203" xr:uid="{EB9AA4AB-D2DE-4294-9F9F-C96BA1A7A8DA}"/>
    <cellStyle name="Parasts 2" xfId="63" xr:uid="{F882A673-3BD3-4E57-BBC3-5332B8F999A1}"/>
    <cellStyle name="Parasts 3" xfId="72" xr:uid="{A1C2112D-785F-4438-A251-5E42E21A4C37}"/>
    <cellStyle name="Parasts 4" xfId="74" xr:uid="{664A0B2F-E28B-430A-8635-BF16E3E5E56C}"/>
    <cellStyle name="Pārbaudes šūna" xfId="183" xr:uid="{4D727504-E690-4A03-BEE0-1A1510D10C0C}"/>
    <cellStyle name="Paskaidrojošs teksts" xfId="184" xr:uid="{4283F7DD-C8D4-4A11-866D-C78938C3BDF0}"/>
    <cellStyle name="Percent 2" xfId="185" xr:uid="{E938F024-6F21-486D-B7C5-BD1879FC3580}"/>
    <cellStyle name="Piezīme" xfId="186" xr:uid="{AD6C6302-8C23-4697-B6B9-9FE3497E3547}"/>
    <cellStyle name="Piezīme 2" xfId="73" xr:uid="{C0DC4C29-FD22-4FF0-9546-365164B97BEB}"/>
    <cellStyle name="Saistīta šūna" xfId="187" xr:uid="{C52488D8-F5E3-44AF-94C5-DAAA9220A60C}"/>
    <cellStyle name="Slikts" xfId="188" xr:uid="{6F157BE5-F652-406C-A97D-96FE01FF3E7E}"/>
    <cellStyle name="Style 1" xfId="62" xr:uid="{440A09BD-DCDA-457F-9858-2F074F7C6058}"/>
    <cellStyle name="Style 1 2" xfId="189" xr:uid="{E5E96F78-71EC-4D79-86EF-2D71E046789B}"/>
    <cellStyle name="Title 2" xfId="190" xr:uid="{EECCBDB0-76F0-4703-8E01-18C5E81722F1}"/>
    <cellStyle name="Total" xfId="40" builtinId="25" customBuiltin="1"/>
    <cellStyle name="Total 2" xfId="191" xr:uid="{34325F92-4467-4E5B-BDB1-152273E8CADA}"/>
    <cellStyle name="Virsraksts 1" xfId="192" xr:uid="{7FD64EA3-E444-4754-B55E-FA6BE601925A}"/>
    <cellStyle name="Virsraksts 2" xfId="193" xr:uid="{56BE4865-5935-4B69-A0F7-F2D65B5199AD}"/>
    <cellStyle name="Virsraksts 3" xfId="194" xr:uid="{202BB7EE-889F-4B1E-9BC3-C7BE33CF3D54}"/>
    <cellStyle name="Virsraksts 4" xfId="195" xr:uid="{B7958B16-961E-4A24-B020-08BB84897496}"/>
    <cellStyle name="Warning Text" xfId="38" builtinId="11" customBuiltin="1"/>
    <cellStyle name="Warning Text 2" xfId="196" xr:uid="{6A1DB1B8-43C2-4481-8674-313B30E87E8A}"/>
    <cellStyle name="Обычный_2009-04-27_PED IESN" xfId="197" xr:uid="{07BC0D41-1DD9-4853-9656-DC32D9AB3E0A}"/>
    <cellStyle name="Стиль 1" xfId="198" xr:uid="{A478E785-039B-42F4-BC05-144E91E811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metaldarbnica.lv/sakums/labiekartosana/atkritumu-urnas/atkritumu-urna-12202/" TargetMode="External"/><Relationship Id="rId2" Type="http://schemas.openxmlformats.org/officeDocument/2006/relationships/hyperlink" Target="http://www.metaldarbnica.lv/sakums/labiekartosana/atkritumu-urnas/atkritumu-urna-12202/" TargetMode="External"/><Relationship Id="rId1" Type="http://schemas.openxmlformats.org/officeDocument/2006/relationships/hyperlink" Target="http://www.metaldarbnica.lv/sakums/labiekartosana/velo-novietnes/velo-novietne-1321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189A9-65ED-4AD6-BB89-97443D1C8222}">
  <dimension ref="A1:G33"/>
  <sheetViews>
    <sheetView workbookViewId="0">
      <selection activeCell="E8" sqref="E8"/>
    </sheetView>
  </sheetViews>
  <sheetFormatPr baseColWidth="10" defaultColWidth="11.5" defaultRowHeight="12"/>
  <cols>
    <col min="1" max="1" width="10.5" style="3" customWidth="1"/>
    <col min="2" max="2" width="47.1640625" style="3" customWidth="1"/>
    <col min="3" max="3" width="22.5" style="3" customWidth="1"/>
    <col min="4" max="4" width="14.5" style="2" bestFit="1" customWidth="1"/>
    <col min="5" max="16384" width="11.5" style="2"/>
  </cols>
  <sheetData>
    <row r="1" spans="1:7">
      <c r="C1" s="3" t="s">
        <v>82</v>
      </c>
    </row>
    <row r="2" spans="1:7">
      <c r="A2" s="476" t="s">
        <v>81</v>
      </c>
      <c r="B2" s="476"/>
      <c r="C2" s="476"/>
    </row>
    <row r="3" spans="1:7">
      <c r="A3" s="476" t="s">
        <v>80</v>
      </c>
      <c r="B3" s="476"/>
      <c r="C3" s="476"/>
    </row>
    <row r="4" spans="1:7">
      <c r="C4" s="3" t="s">
        <v>79</v>
      </c>
    </row>
    <row r="5" spans="1:7">
      <c r="A5" s="476" t="s">
        <v>78</v>
      </c>
      <c r="B5" s="476"/>
      <c r="C5" s="476"/>
    </row>
    <row r="6" spans="1:7">
      <c r="A6" s="234"/>
      <c r="B6" s="234"/>
      <c r="C6" s="234"/>
    </row>
    <row r="7" spans="1:7">
      <c r="A7" s="2" t="s">
        <v>1598</v>
      </c>
      <c r="B7" s="2"/>
      <c r="C7" s="2"/>
      <c r="D7" s="219"/>
    </row>
    <row r="8" spans="1:7" ht="11.5" customHeight="1">
      <c r="A8" s="2" t="s">
        <v>1599</v>
      </c>
      <c r="B8" s="2"/>
      <c r="C8" s="2"/>
      <c r="D8" s="219"/>
      <c r="E8" s="7"/>
      <c r="F8" s="7"/>
      <c r="G8" s="7"/>
    </row>
    <row r="9" spans="1:7" ht="12.75" customHeight="1">
      <c r="A9" s="2" t="s">
        <v>217</v>
      </c>
      <c r="B9" s="2"/>
      <c r="C9" s="2"/>
      <c r="D9" s="219"/>
      <c r="E9" s="7"/>
      <c r="F9" s="7"/>
      <c r="G9" s="7"/>
    </row>
    <row r="10" spans="1:7">
      <c r="A10" s="209" t="s">
        <v>1222</v>
      </c>
      <c r="B10" s="209"/>
      <c r="C10" s="2"/>
      <c r="D10" s="219"/>
    </row>
    <row r="11" spans="1:7">
      <c r="A11" s="474"/>
      <c r="B11" s="474"/>
    </row>
    <row r="12" spans="1:7">
      <c r="A12" s="209"/>
    </row>
    <row r="13" spans="1:7">
      <c r="A13" s="209"/>
      <c r="B13" s="475" t="s">
        <v>1308</v>
      </c>
      <c r="C13" s="475"/>
    </row>
    <row r="14" spans="1:7" s="7" customFormat="1" ht="36" customHeight="1">
      <c r="A14" s="14" t="s">
        <v>20</v>
      </c>
      <c r="B14" s="14" t="s">
        <v>77</v>
      </c>
      <c r="C14" s="14" t="s">
        <v>76</v>
      </c>
    </row>
    <row r="15" spans="1:7" s="7" customFormat="1" ht="13">
      <c r="A15" s="14">
        <v>1</v>
      </c>
      <c r="B15" s="17" t="s">
        <v>75</v>
      </c>
      <c r="C15" s="15">
        <f>'1.Kops'!D33</f>
        <v>0</v>
      </c>
      <c r="D15" s="11"/>
    </row>
    <row r="16" spans="1:7" s="7" customFormat="1" ht="13">
      <c r="A16" s="14">
        <v>2</v>
      </c>
      <c r="B16" s="17" t="s">
        <v>74</v>
      </c>
      <c r="C16" s="15">
        <f>'2.Kops'!D28</f>
        <v>0</v>
      </c>
      <c r="D16" s="11"/>
    </row>
    <row r="17" spans="1:4" s="7" customFormat="1" ht="13">
      <c r="A17" s="14">
        <v>2</v>
      </c>
      <c r="B17" s="17" t="s">
        <v>87</v>
      </c>
      <c r="C17" s="15">
        <f>'3.Kops'!D26</f>
        <v>0</v>
      </c>
      <c r="D17" s="11"/>
    </row>
    <row r="18" spans="1:4" s="7" customFormat="1">
      <c r="A18" s="14"/>
      <c r="B18" s="14"/>
      <c r="C18" s="15"/>
      <c r="D18" s="11"/>
    </row>
    <row r="19" spans="1:4" s="7" customFormat="1" ht="13">
      <c r="A19" s="14"/>
      <c r="B19" s="13" t="s">
        <v>15</v>
      </c>
      <c r="C19" s="12">
        <f>SUM(C15:C18)</f>
        <v>0</v>
      </c>
      <c r="D19" s="11"/>
    </row>
    <row r="20" spans="1:4" s="7" customFormat="1" ht="13">
      <c r="A20" s="14"/>
      <c r="B20" s="16" t="s">
        <v>73</v>
      </c>
      <c r="C20" s="15">
        <f>ROUND(C19*0.05,2)</f>
        <v>0</v>
      </c>
      <c r="D20" s="11"/>
    </row>
    <row r="21" spans="1:4" s="7" customFormat="1" ht="13">
      <c r="A21" s="14"/>
      <c r="B21" s="13" t="s">
        <v>72</v>
      </c>
      <c r="C21" s="12">
        <f>C19+C20</f>
        <v>0</v>
      </c>
      <c r="D21" s="11"/>
    </row>
    <row r="22" spans="1:4" s="7" customFormat="1">
      <c r="A22" s="10"/>
      <c r="B22" s="10"/>
      <c r="C22" s="9"/>
    </row>
    <row r="23" spans="1:4" s="7" customFormat="1">
      <c r="A23" s="10"/>
      <c r="B23" s="10"/>
      <c r="C23" s="9"/>
    </row>
    <row r="24" spans="1:4" s="7" customFormat="1">
      <c r="A24" s="10"/>
      <c r="B24" s="10"/>
      <c r="C24" s="9"/>
    </row>
    <row r="25" spans="1:4" s="7" customFormat="1">
      <c r="A25" s="474" t="s">
        <v>71</v>
      </c>
      <c r="B25" s="474"/>
      <c r="C25" s="8"/>
    </row>
    <row r="26" spans="1:4">
      <c r="A26" s="209"/>
      <c r="C26" s="6"/>
      <c r="D26" s="5"/>
    </row>
    <row r="27" spans="1:4">
      <c r="A27" s="209"/>
      <c r="B27" s="209" t="s">
        <v>70</v>
      </c>
    </row>
    <row r="28" spans="1:4">
      <c r="B28" s="4" t="s">
        <v>1578</v>
      </c>
    </row>
    <row r="29" spans="1:4">
      <c r="A29" s="209"/>
      <c r="B29" s="4" t="s">
        <v>69</v>
      </c>
    </row>
    <row r="30" spans="1:4">
      <c r="B30" s="4" t="s">
        <v>1579</v>
      </c>
    </row>
    <row r="31" spans="1:4">
      <c r="B31" s="4" t="s">
        <v>1580</v>
      </c>
    </row>
    <row r="32" spans="1:4" s="3" customFormat="1">
      <c r="B32" s="4"/>
    </row>
    <row r="33" spans="2:2" s="3" customFormat="1">
      <c r="B33" s="4"/>
    </row>
  </sheetData>
  <mergeCells count="6">
    <mergeCell ref="A11:B11"/>
    <mergeCell ref="B13:C13"/>
    <mergeCell ref="A25:B25"/>
    <mergeCell ref="A2:C2"/>
    <mergeCell ref="A3:C3"/>
    <mergeCell ref="A5:C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D772-1C14-48CB-A0E7-460FBB2BFDBB}">
  <dimension ref="A1:P51"/>
  <sheetViews>
    <sheetView showZeros="0" zoomScaleNormal="100" workbookViewId="0">
      <selection activeCell="Q10" sqref="Q10"/>
    </sheetView>
  </sheetViews>
  <sheetFormatPr baseColWidth="10" defaultColWidth="9.1640625" defaultRowHeight="12"/>
  <cols>
    <col min="1" max="1" width="4.5" style="2" customWidth="1"/>
    <col min="2" max="2" width="4.83203125" style="2" customWidth="1"/>
    <col min="3" max="3" width="55.83203125" style="2" customWidth="1"/>
    <col min="4" max="4" width="6.5" style="3" customWidth="1"/>
    <col min="5" max="5" width="12.5" style="3" customWidth="1"/>
    <col min="6" max="6" width="10.5" style="234" customWidth="1"/>
    <col min="7" max="7" width="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169</v>
      </c>
      <c r="B1" s="493"/>
      <c r="C1" s="493"/>
      <c r="D1" s="493"/>
      <c r="E1" s="493"/>
      <c r="F1" s="493"/>
      <c r="G1" s="493"/>
      <c r="H1" s="493"/>
      <c r="I1" s="493"/>
      <c r="J1" s="493"/>
      <c r="K1" s="493"/>
      <c r="L1" s="493"/>
      <c r="M1" s="493"/>
      <c r="N1" s="493"/>
      <c r="O1" s="493"/>
      <c r="P1" s="493"/>
    </row>
    <row r="2" spans="1:16" s="43" customFormat="1">
      <c r="A2" s="493" t="s">
        <v>170</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P49</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c r="A12" s="14">
        <v>1</v>
      </c>
      <c r="B12" s="14">
        <f t="shared" ref="B12:P12" si="0">A12+1</f>
        <v>2</v>
      </c>
      <c r="C12" s="14">
        <f t="shared" si="0"/>
        <v>3</v>
      </c>
      <c r="D12" s="14">
        <f t="shared" si="0"/>
        <v>4</v>
      </c>
      <c r="E12" s="14">
        <f t="shared" si="0"/>
        <v>5</v>
      </c>
      <c r="F12" s="14">
        <v>7</v>
      </c>
      <c r="G12" s="14">
        <v>8</v>
      </c>
      <c r="H12" s="14">
        <f t="shared" si="0"/>
        <v>9</v>
      </c>
      <c r="I12" s="14">
        <v>10</v>
      </c>
      <c r="J12" s="14">
        <v>11</v>
      </c>
      <c r="K12" s="14">
        <f t="shared" si="0"/>
        <v>12</v>
      </c>
      <c r="L12" s="14">
        <f t="shared" si="0"/>
        <v>13</v>
      </c>
      <c r="M12" s="14">
        <f t="shared" si="0"/>
        <v>14</v>
      </c>
      <c r="N12" s="14">
        <f t="shared" si="0"/>
        <v>15</v>
      </c>
      <c r="O12" s="14">
        <f t="shared" si="0"/>
        <v>16</v>
      </c>
      <c r="P12" s="14">
        <f t="shared" si="0"/>
        <v>17</v>
      </c>
    </row>
    <row r="13" spans="1:16" ht="13">
      <c r="A13" s="140"/>
      <c r="B13" s="140"/>
      <c r="C13" s="344" t="s">
        <v>1503</v>
      </c>
      <c r="D13" s="345"/>
      <c r="E13" s="346"/>
      <c r="F13" s="16"/>
      <c r="G13" s="16"/>
      <c r="H13" s="16"/>
      <c r="I13" s="14"/>
      <c r="J13" s="14"/>
      <c r="K13" s="14"/>
      <c r="L13" s="14"/>
      <c r="M13" s="14"/>
      <c r="N13" s="14"/>
      <c r="O13" s="14"/>
      <c r="P13" s="14"/>
    </row>
    <row r="14" spans="1:16" ht="78">
      <c r="A14" s="140">
        <v>1</v>
      </c>
      <c r="B14" s="140" t="s">
        <v>1417</v>
      </c>
      <c r="C14" s="350" t="s">
        <v>1504</v>
      </c>
      <c r="D14" s="140" t="s">
        <v>41</v>
      </c>
      <c r="E14" s="140">
        <v>1</v>
      </c>
      <c r="F14" s="342"/>
      <c r="G14" s="53"/>
      <c r="H14" s="42"/>
      <c r="I14" s="42"/>
      <c r="J14" s="42"/>
      <c r="K14" s="53"/>
      <c r="L14" s="53"/>
      <c r="M14" s="53"/>
      <c r="N14" s="53"/>
      <c r="O14" s="53"/>
      <c r="P14" s="53"/>
    </row>
    <row r="15" spans="1:16" ht="78">
      <c r="A15" s="140">
        <f t="shared" ref="A15:A17" si="1">A14+1</f>
        <v>2</v>
      </c>
      <c r="B15" s="140" t="s">
        <v>1417</v>
      </c>
      <c r="C15" s="48" t="s">
        <v>1505</v>
      </c>
      <c r="D15" s="140" t="s">
        <v>41</v>
      </c>
      <c r="E15" s="140">
        <v>1</v>
      </c>
      <c r="F15" s="342"/>
      <c r="G15" s="53"/>
      <c r="H15" s="42"/>
      <c r="I15" s="42"/>
      <c r="J15" s="42"/>
      <c r="K15" s="53"/>
      <c r="L15" s="53"/>
      <c r="M15" s="53"/>
      <c r="N15" s="53"/>
      <c r="O15" s="53"/>
      <c r="P15" s="53"/>
    </row>
    <row r="16" spans="1:16" ht="78">
      <c r="A16" s="140">
        <f t="shared" si="1"/>
        <v>3</v>
      </c>
      <c r="B16" s="140" t="s">
        <v>1417</v>
      </c>
      <c r="C16" s="48" t="s">
        <v>1506</v>
      </c>
      <c r="D16" s="140" t="s">
        <v>41</v>
      </c>
      <c r="E16" s="140">
        <v>2</v>
      </c>
      <c r="F16" s="342"/>
      <c r="G16" s="53"/>
      <c r="H16" s="42"/>
      <c r="I16" s="42"/>
      <c r="J16" s="42"/>
      <c r="K16" s="53"/>
      <c r="L16" s="53"/>
      <c r="M16" s="53"/>
      <c r="N16" s="53"/>
      <c r="O16" s="53"/>
      <c r="P16" s="53"/>
    </row>
    <row r="17" spans="1:16" ht="78">
      <c r="A17" s="140">
        <f t="shared" si="1"/>
        <v>4</v>
      </c>
      <c r="B17" s="140" t="s">
        <v>1417</v>
      </c>
      <c r="C17" s="48" t="s">
        <v>1507</v>
      </c>
      <c r="D17" s="140" t="s">
        <v>41</v>
      </c>
      <c r="E17" s="140">
        <v>2</v>
      </c>
      <c r="F17" s="342"/>
      <c r="G17" s="53"/>
      <c r="H17" s="42"/>
      <c r="I17" s="42"/>
      <c r="J17" s="42"/>
      <c r="K17" s="53"/>
      <c r="L17" s="53"/>
      <c r="M17" s="53"/>
      <c r="N17" s="53"/>
      <c r="O17" s="53"/>
      <c r="P17" s="53"/>
    </row>
    <row r="18" spans="1:16">
      <c r="A18" s="140"/>
      <c r="B18" s="140"/>
      <c r="C18" s="349"/>
      <c r="D18" s="140"/>
      <c r="E18" s="140"/>
      <c r="F18" s="342"/>
      <c r="G18" s="53"/>
      <c r="H18" s="42"/>
      <c r="I18" s="42"/>
      <c r="J18" s="42"/>
      <c r="K18" s="53"/>
      <c r="L18" s="53"/>
      <c r="M18" s="53"/>
      <c r="N18" s="53"/>
      <c r="O18" s="53"/>
      <c r="P18" s="53"/>
    </row>
    <row r="19" spans="1:16" ht="13">
      <c r="A19" s="140"/>
      <c r="B19" s="140"/>
      <c r="C19" s="351" t="s">
        <v>1508</v>
      </c>
      <c r="D19" s="289"/>
      <c r="E19" s="289"/>
      <c r="F19" s="342"/>
      <c r="G19" s="53"/>
      <c r="H19" s="42"/>
      <c r="I19" s="42"/>
      <c r="J19" s="42"/>
      <c r="K19" s="53"/>
      <c r="L19" s="53"/>
      <c r="M19" s="53"/>
      <c r="N19" s="53"/>
      <c r="O19" s="53"/>
      <c r="P19" s="53"/>
    </row>
    <row r="20" spans="1:16" ht="39">
      <c r="A20" s="140">
        <f>A17+1</f>
        <v>5</v>
      </c>
      <c r="B20" s="140" t="s">
        <v>1417</v>
      </c>
      <c r="C20" s="335" t="s">
        <v>1510</v>
      </c>
      <c r="D20" s="289" t="s">
        <v>35</v>
      </c>
      <c r="E20" s="289">
        <v>44.1</v>
      </c>
      <c r="F20" s="342"/>
      <c r="G20" s="53"/>
      <c r="H20" s="42"/>
      <c r="I20" s="42"/>
      <c r="J20" s="42"/>
      <c r="K20" s="53"/>
      <c r="L20" s="53"/>
      <c r="M20" s="53"/>
      <c r="N20" s="53"/>
      <c r="O20" s="53"/>
      <c r="P20" s="53"/>
    </row>
    <row r="21" spans="1:16" ht="39">
      <c r="A21" s="140">
        <f>A20+1</f>
        <v>6</v>
      </c>
      <c r="B21" s="140" t="s">
        <v>1417</v>
      </c>
      <c r="C21" s="335" t="s">
        <v>1509</v>
      </c>
      <c r="D21" s="289" t="s">
        <v>35</v>
      </c>
      <c r="E21" s="289">
        <v>300.10000000000002</v>
      </c>
      <c r="F21" s="342"/>
      <c r="G21" s="53"/>
      <c r="H21" s="42"/>
      <c r="I21" s="42"/>
      <c r="J21" s="42"/>
      <c r="K21" s="53"/>
      <c r="L21" s="53"/>
      <c r="M21" s="53"/>
      <c r="N21" s="53"/>
      <c r="O21" s="53"/>
      <c r="P21" s="53"/>
    </row>
    <row r="22" spans="1:16" ht="26">
      <c r="A22" s="140">
        <f>A21+1</f>
        <v>7</v>
      </c>
      <c r="B22" s="140" t="s">
        <v>1417</v>
      </c>
      <c r="C22" s="335" t="s">
        <v>1511</v>
      </c>
      <c r="D22" s="289" t="s">
        <v>33</v>
      </c>
      <c r="E22" s="289">
        <v>1</v>
      </c>
      <c r="F22" s="342"/>
      <c r="G22" s="53"/>
      <c r="H22" s="42"/>
      <c r="I22" s="42"/>
      <c r="J22" s="42"/>
      <c r="K22" s="53"/>
      <c r="L22" s="53"/>
      <c r="M22" s="53"/>
      <c r="N22" s="53"/>
      <c r="O22" s="53"/>
      <c r="P22" s="53"/>
    </row>
    <row r="23" spans="1:16">
      <c r="A23" s="140"/>
      <c r="B23" s="140"/>
      <c r="C23" s="335"/>
      <c r="D23" s="289"/>
      <c r="E23" s="289"/>
      <c r="F23" s="342"/>
      <c r="G23" s="53"/>
      <c r="H23" s="42"/>
      <c r="I23" s="42"/>
      <c r="J23" s="42"/>
      <c r="K23" s="53"/>
      <c r="L23" s="53"/>
      <c r="M23" s="53"/>
      <c r="N23" s="53"/>
      <c r="O23" s="53"/>
      <c r="P23" s="53"/>
    </row>
    <row r="24" spans="1:16" ht="13">
      <c r="A24" s="140"/>
      <c r="B24" s="140"/>
      <c r="C24" s="347" t="s">
        <v>1512</v>
      </c>
      <c r="D24" s="406" t="s">
        <v>35</v>
      </c>
      <c r="E24" s="374">
        <v>130.6</v>
      </c>
      <c r="F24" s="342"/>
      <c r="G24" s="53"/>
      <c r="H24" s="42"/>
      <c r="I24" s="42"/>
      <c r="J24" s="42"/>
      <c r="K24" s="53"/>
      <c r="L24" s="53"/>
      <c r="M24" s="53"/>
      <c r="N24" s="53"/>
      <c r="O24" s="53"/>
      <c r="P24" s="53"/>
    </row>
    <row r="25" spans="1:16" ht="13">
      <c r="A25" s="140"/>
      <c r="B25" s="140"/>
      <c r="C25" s="407" t="s">
        <v>1513</v>
      </c>
      <c r="D25" s="289"/>
      <c r="E25" s="289"/>
      <c r="F25" s="342"/>
      <c r="G25" s="53"/>
      <c r="H25" s="42"/>
      <c r="I25" s="42"/>
      <c r="J25" s="42"/>
      <c r="K25" s="53"/>
      <c r="L25" s="53"/>
      <c r="M25" s="53"/>
      <c r="N25" s="53"/>
      <c r="O25" s="53"/>
      <c r="P25" s="53"/>
    </row>
    <row r="26" spans="1:16" ht="13">
      <c r="A26" s="140">
        <f>A22+1</f>
        <v>8</v>
      </c>
      <c r="B26" s="140" t="s">
        <v>1417</v>
      </c>
      <c r="C26" s="335" t="s">
        <v>1514</v>
      </c>
      <c r="D26" s="289" t="s">
        <v>35</v>
      </c>
      <c r="E26" s="289">
        <f>E24</f>
        <v>130.6</v>
      </c>
      <c r="F26" s="342"/>
      <c r="G26" s="53"/>
      <c r="H26" s="42"/>
      <c r="I26" s="42"/>
      <c r="J26" s="42"/>
      <c r="K26" s="53"/>
      <c r="L26" s="53"/>
      <c r="M26" s="53"/>
      <c r="N26" s="53"/>
      <c r="O26" s="53"/>
      <c r="P26" s="53"/>
    </row>
    <row r="27" spans="1:16" ht="13">
      <c r="A27" s="140">
        <f>A26+1</f>
        <v>9</v>
      </c>
      <c r="B27" s="140" t="s">
        <v>1417</v>
      </c>
      <c r="C27" s="335" t="s">
        <v>1515</v>
      </c>
      <c r="D27" s="289" t="s">
        <v>35</v>
      </c>
      <c r="E27" s="289">
        <f>E24</f>
        <v>130.6</v>
      </c>
      <c r="F27" s="342"/>
      <c r="G27" s="53"/>
      <c r="H27" s="42"/>
      <c r="I27" s="42"/>
      <c r="J27" s="42"/>
      <c r="K27" s="53"/>
      <c r="L27" s="53"/>
      <c r="M27" s="53"/>
      <c r="N27" s="53"/>
      <c r="O27" s="53"/>
      <c r="P27" s="53"/>
    </row>
    <row r="28" spans="1:16" ht="26">
      <c r="A28" s="140">
        <f>A27+1</f>
        <v>10</v>
      </c>
      <c r="B28" s="140" t="s">
        <v>1417</v>
      </c>
      <c r="C28" s="335" t="s">
        <v>1516</v>
      </c>
      <c r="D28" s="289" t="s">
        <v>35</v>
      </c>
      <c r="E28" s="289">
        <f>E24</f>
        <v>130.6</v>
      </c>
      <c r="F28" s="342"/>
      <c r="G28" s="53"/>
      <c r="H28" s="42"/>
      <c r="I28" s="42"/>
      <c r="J28" s="42"/>
      <c r="K28" s="53"/>
      <c r="L28" s="53"/>
      <c r="M28" s="53"/>
      <c r="N28" s="53"/>
      <c r="O28" s="53"/>
      <c r="P28" s="53"/>
    </row>
    <row r="29" spans="1:16">
      <c r="A29" s="140"/>
      <c r="B29" s="140"/>
      <c r="C29" s="335"/>
      <c r="D29" s="289"/>
      <c r="E29" s="289"/>
      <c r="F29" s="342"/>
      <c r="G29" s="53"/>
      <c r="H29" s="42"/>
      <c r="I29" s="42"/>
      <c r="J29" s="42"/>
      <c r="K29" s="53"/>
      <c r="L29" s="53"/>
      <c r="M29" s="53"/>
      <c r="N29" s="53"/>
      <c r="O29" s="53"/>
      <c r="P29" s="53"/>
    </row>
    <row r="30" spans="1:16" ht="13">
      <c r="A30" s="140"/>
      <c r="B30" s="140"/>
      <c r="C30" s="347" t="s">
        <v>1517</v>
      </c>
      <c r="D30" s="406" t="s">
        <v>35</v>
      </c>
      <c r="E30" s="374">
        <f>42.1</f>
        <v>42.1</v>
      </c>
      <c r="F30" s="342"/>
      <c r="G30" s="53"/>
      <c r="H30" s="42"/>
      <c r="I30" s="42"/>
      <c r="J30" s="42"/>
      <c r="K30" s="53"/>
      <c r="L30" s="53"/>
      <c r="M30" s="53"/>
      <c r="N30" s="53"/>
      <c r="O30" s="53"/>
      <c r="P30" s="53"/>
    </row>
    <row r="31" spans="1:16" ht="26">
      <c r="A31" s="140">
        <f>A28+1</f>
        <v>11</v>
      </c>
      <c r="B31" s="140" t="s">
        <v>1417</v>
      </c>
      <c r="C31" s="352" t="s">
        <v>1542</v>
      </c>
      <c r="D31" s="289" t="s">
        <v>35</v>
      </c>
      <c r="E31" s="289">
        <f>E30</f>
        <v>42.1</v>
      </c>
      <c r="F31" s="342"/>
      <c r="G31" s="53"/>
      <c r="H31" s="42"/>
      <c r="I31" s="342"/>
      <c r="J31" s="342"/>
      <c r="K31" s="53"/>
      <c r="L31" s="53"/>
      <c r="M31" s="53"/>
      <c r="N31" s="53"/>
      <c r="O31" s="53"/>
      <c r="P31" s="53"/>
    </row>
    <row r="32" spans="1:16" ht="26">
      <c r="A32" s="140">
        <f>A31+1</f>
        <v>12</v>
      </c>
      <c r="B32" s="140" t="s">
        <v>1417</v>
      </c>
      <c r="C32" s="352" t="s">
        <v>1543</v>
      </c>
      <c r="D32" s="289" t="s">
        <v>35</v>
      </c>
      <c r="E32" s="289">
        <f>E30</f>
        <v>42.1</v>
      </c>
      <c r="F32" s="342"/>
      <c r="G32" s="53"/>
      <c r="H32" s="42"/>
      <c r="I32" s="342"/>
      <c r="J32" s="342"/>
      <c r="K32" s="53"/>
      <c r="L32" s="53"/>
      <c r="M32" s="53"/>
      <c r="N32" s="53"/>
      <c r="O32" s="53"/>
      <c r="P32" s="53"/>
    </row>
    <row r="33" spans="1:16" ht="13">
      <c r="A33" s="140">
        <f t="shared" ref="A33:A36" si="2">A32+1</f>
        <v>13</v>
      </c>
      <c r="B33" s="140" t="s">
        <v>1417</v>
      </c>
      <c r="C33" s="85" t="s">
        <v>1544</v>
      </c>
      <c r="D33" s="289" t="s">
        <v>35</v>
      </c>
      <c r="E33" s="289">
        <f>E30</f>
        <v>42.1</v>
      </c>
      <c r="F33" s="342"/>
      <c r="G33" s="53"/>
      <c r="H33" s="42"/>
      <c r="I33" s="42"/>
      <c r="J33" s="42"/>
      <c r="K33" s="53"/>
      <c r="L33" s="53"/>
      <c r="M33" s="53"/>
      <c r="N33" s="53"/>
      <c r="O33" s="53"/>
      <c r="P33" s="53"/>
    </row>
    <row r="34" spans="1:16" ht="13">
      <c r="A34" s="140">
        <f t="shared" si="2"/>
        <v>14</v>
      </c>
      <c r="B34" s="140" t="s">
        <v>1417</v>
      </c>
      <c r="C34" s="85" t="s">
        <v>1545</v>
      </c>
      <c r="D34" s="289" t="s">
        <v>35</v>
      </c>
      <c r="E34" s="289">
        <f>E30</f>
        <v>42.1</v>
      </c>
      <c r="F34" s="342"/>
      <c r="G34" s="53"/>
      <c r="H34" s="42"/>
      <c r="I34" s="42"/>
      <c r="J34" s="42"/>
      <c r="K34" s="53"/>
      <c r="L34" s="53"/>
      <c r="M34" s="53"/>
      <c r="N34" s="53"/>
      <c r="O34" s="53"/>
      <c r="P34" s="53"/>
    </row>
    <row r="35" spans="1:16" ht="13">
      <c r="A35" s="140">
        <f t="shared" si="2"/>
        <v>15</v>
      </c>
      <c r="B35" s="140" t="s">
        <v>1417</v>
      </c>
      <c r="C35" s="352" t="s">
        <v>1546</v>
      </c>
      <c r="D35" s="289" t="s">
        <v>35</v>
      </c>
      <c r="E35" s="289">
        <f>E30</f>
        <v>42.1</v>
      </c>
      <c r="F35" s="342"/>
      <c r="G35" s="53"/>
      <c r="H35" s="42"/>
      <c r="I35" s="342"/>
      <c r="J35" s="342"/>
      <c r="K35" s="53"/>
      <c r="L35" s="53"/>
      <c r="M35" s="53"/>
      <c r="N35" s="53"/>
      <c r="O35" s="53"/>
      <c r="P35" s="53"/>
    </row>
    <row r="36" spans="1:16" ht="26">
      <c r="A36" s="140">
        <f t="shared" si="2"/>
        <v>16</v>
      </c>
      <c r="B36" s="140" t="s">
        <v>1417</v>
      </c>
      <c r="C36" s="352" t="s">
        <v>1547</v>
      </c>
      <c r="D36" s="289" t="s">
        <v>35</v>
      </c>
      <c r="E36" s="289">
        <f>E30</f>
        <v>42.1</v>
      </c>
      <c r="F36" s="342"/>
      <c r="G36" s="53"/>
      <c r="H36" s="42"/>
      <c r="I36" s="342"/>
      <c r="J36" s="342"/>
      <c r="K36" s="53"/>
      <c r="L36" s="53"/>
      <c r="M36" s="53"/>
      <c r="N36" s="53"/>
      <c r="O36" s="53"/>
      <c r="P36" s="53"/>
    </row>
    <row r="37" spans="1:16" ht="13">
      <c r="A37" s="140"/>
      <c r="B37" s="140"/>
      <c r="C37" s="408" t="s">
        <v>1583</v>
      </c>
      <c r="D37" s="289"/>
      <c r="E37" s="289"/>
      <c r="F37" s="342"/>
      <c r="G37" s="53"/>
      <c r="H37" s="42"/>
      <c r="I37" s="342"/>
      <c r="J37" s="342"/>
      <c r="K37" s="53"/>
      <c r="L37" s="53"/>
      <c r="M37" s="53"/>
      <c r="N37" s="53"/>
      <c r="O37" s="53"/>
      <c r="P37" s="53"/>
    </row>
    <row r="38" spans="1:16" ht="13">
      <c r="A38" s="140">
        <f>A36+1</f>
        <v>17</v>
      </c>
      <c r="B38" s="140" t="s">
        <v>1417</v>
      </c>
      <c r="C38" s="352" t="s">
        <v>1548</v>
      </c>
      <c r="D38" s="289" t="s">
        <v>35</v>
      </c>
      <c r="E38" s="289">
        <f>E30</f>
        <v>42.1</v>
      </c>
      <c r="F38" s="342"/>
      <c r="G38" s="53"/>
      <c r="H38" s="42"/>
      <c r="I38" s="342"/>
      <c r="J38" s="342"/>
      <c r="K38" s="53"/>
      <c r="L38" s="53"/>
      <c r="M38" s="53"/>
      <c r="N38" s="53"/>
      <c r="O38" s="53"/>
      <c r="P38" s="53"/>
    </row>
    <row r="39" spans="1:16">
      <c r="A39" s="140"/>
      <c r="B39" s="140"/>
      <c r="C39" s="85"/>
      <c r="D39" s="289"/>
      <c r="E39" s="289"/>
      <c r="F39" s="342"/>
      <c r="G39" s="53"/>
      <c r="H39" s="42"/>
      <c r="I39" s="42"/>
      <c r="J39" s="42"/>
      <c r="K39" s="53"/>
      <c r="L39" s="53"/>
      <c r="M39" s="53"/>
      <c r="N39" s="53"/>
      <c r="O39" s="53"/>
      <c r="P39" s="53"/>
    </row>
    <row r="40" spans="1:16" ht="13">
      <c r="A40" s="14"/>
      <c r="B40" s="14"/>
      <c r="C40" s="347" t="s">
        <v>36</v>
      </c>
      <c r="D40" s="289"/>
      <c r="E40" s="289"/>
      <c r="F40" s="342"/>
      <c r="G40" s="53"/>
      <c r="H40" s="42"/>
      <c r="I40" s="42"/>
      <c r="J40" s="42"/>
      <c r="K40" s="53"/>
      <c r="L40" s="53"/>
      <c r="M40" s="53"/>
      <c r="N40" s="53"/>
      <c r="O40" s="53"/>
      <c r="P40" s="53"/>
    </row>
    <row r="41" spans="1:16" ht="65">
      <c r="A41" s="140">
        <f>A38+1</f>
        <v>18</v>
      </c>
      <c r="B41" s="140" t="s">
        <v>1417</v>
      </c>
      <c r="C41" s="335" t="s">
        <v>1518</v>
      </c>
      <c r="D41" s="289" t="s">
        <v>34</v>
      </c>
      <c r="E41" s="289">
        <v>6</v>
      </c>
      <c r="F41" s="342"/>
      <c r="G41" s="53"/>
      <c r="H41" s="42"/>
      <c r="I41" s="42"/>
      <c r="J41" s="42"/>
      <c r="K41" s="53"/>
      <c r="L41" s="53"/>
      <c r="M41" s="53"/>
      <c r="N41" s="53"/>
      <c r="O41" s="53"/>
      <c r="P41" s="53"/>
    </row>
    <row r="42" spans="1:16" ht="13">
      <c r="A42" s="140">
        <f>A41+1</f>
        <v>19</v>
      </c>
      <c r="B42" s="140" t="s">
        <v>1417</v>
      </c>
      <c r="C42" s="350" t="s">
        <v>1519</v>
      </c>
      <c r="D42" s="289" t="s">
        <v>34</v>
      </c>
      <c r="E42" s="289">
        <v>1</v>
      </c>
      <c r="F42" s="342"/>
      <c r="G42" s="53"/>
      <c r="H42" s="42"/>
      <c r="I42" s="42"/>
      <c r="J42" s="42"/>
      <c r="K42" s="53"/>
      <c r="L42" s="53"/>
      <c r="M42" s="53"/>
      <c r="N42" s="53"/>
      <c r="O42" s="53"/>
      <c r="P42" s="53"/>
    </row>
    <row r="43" spans="1:16" ht="13">
      <c r="A43" s="140">
        <f t="shared" ref="A43:A47" si="3">A42+1</f>
        <v>20</v>
      </c>
      <c r="B43" s="140" t="s">
        <v>1417</v>
      </c>
      <c r="C43" s="350" t="s">
        <v>1520</v>
      </c>
      <c r="D43" s="289" t="s">
        <v>33</v>
      </c>
      <c r="E43" s="289">
        <v>1</v>
      </c>
      <c r="F43" s="342"/>
      <c r="G43" s="53"/>
      <c r="H43" s="42"/>
      <c r="I43" s="42"/>
      <c r="J43" s="42"/>
      <c r="K43" s="53"/>
      <c r="L43" s="53"/>
      <c r="M43" s="53"/>
      <c r="N43" s="53"/>
      <c r="O43" s="53"/>
      <c r="P43" s="53"/>
    </row>
    <row r="44" spans="1:16" ht="13">
      <c r="A44" s="140">
        <f t="shared" si="3"/>
        <v>21</v>
      </c>
      <c r="B44" s="140" t="s">
        <v>1417</v>
      </c>
      <c r="C44" s="350" t="s">
        <v>1584</v>
      </c>
      <c r="D44" s="289" t="s">
        <v>33</v>
      </c>
      <c r="E44" s="289">
        <v>1</v>
      </c>
      <c r="F44" s="342"/>
      <c r="G44" s="53"/>
      <c r="H44" s="42"/>
      <c r="I44" s="42"/>
      <c r="J44" s="42"/>
      <c r="K44" s="53"/>
      <c r="L44" s="53"/>
      <c r="M44" s="53"/>
      <c r="N44" s="53"/>
      <c r="O44" s="53"/>
      <c r="P44" s="53"/>
    </row>
    <row r="45" spans="1:16" ht="26">
      <c r="A45" s="140">
        <f t="shared" si="3"/>
        <v>22</v>
      </c>
      <c r="B45" s="140" t="s">
        <v>1417</v>
      </c>
      <c r="C45" s="350" t="s">
        <v>1756</v>
      </c>
      <c r="D45" s="289" t="s">
        <v>44</v>
      </c>
      <c r="E45" s="289">
        <v>21.8</v>
      </c>
      <c r="F45" s="342"/>
      <c r="G45" s="53"/>
      <c r="H45" s="42"/>
      <c r="I45" s="42"/>
      <c r="J45" s="42"/>
      <c r="K45" s="53"/>
      <c r="L45" s="53"/>
      <c r="M45" s="53"/>
      <c r="N45" s="53"/>
      <c r="O45" s="53"/>
      <c r="P45" s="53"/>
    </row>
    <row r="46" spans="1:16" ht="13">
      <c r="A46" s="140">
        <f t="shared" si="3"/>
        <v>23</v>
      </c>
      <c r="B46" s="140" t="s">
        <v>1417</v>
      </c>
      <c r="C46" s="107" t="s">
        <v>1757</v>
      </c>
      <c r="D46" s="289" t="s">
        <v>44</v>
      </c>
      <c r="E46" s="289">
        <v>29.08</v>
      </c>
      <c r="F46" s="342"/>
      <c r="G46" s="53"/>
      <c r="H46" s="42"/>
      <c r="I46" s="42"/>
      <c r="J46" s="42"/>
      <c r="K46" s="53"/>
      <c r="L46" s="53"/>
      <c r="M46" s="53"/>
      <c r="N46" s="53"/>
      <c r="O46" s="53"/>
      <c r="P46" s="53"/>
    </row>
    <row r="47" spans="1:16" ht="13">
      <c r="A47" s="140">
        <f t="shared" si="3"/>
        <v>24</v>
      </c>
      <c r="B47" s="140" t="s">
        <v>1417</v>
      </c>
      <c r="C47" s="107" t="s">
        <v>1758</v>
      </c>
      <c r="D47" s="289" t="s">
        <v>34</v>
      </c>
      <c r="E47" s="289">
        <v>1</v>
      </c>
      <c r="F47" s="342"/>
      <c r="G47" s="53"/>
      <c r="H47" s="42"/>
      <c r="I47" s="42"/>
      <c r="J47" s="42"/>
      <c r="K47" s="53"/>
      <c r="L47" s="53"/>
      <c r="M47" s="53"/>
      <c r="N47" s="53"/>
      <c r="O47" s="53"/>
      <c r="P47" s="53"/>
    </row>
    <row r="48" spans="1:16" s="74" customFormat="1">
      <c r="A48" s="69"/>
      <c r="B48" s="69"/>
      <c r="C48" s="69"/>
      <c r="D48" s="14"/>
      <c r="E48" s="14"/>
      <c r="F48" s="152"/>
      <c r="G48" s="152"/>
      <c r="H48" s="152"/>
      <c r="I48" s="72"/>
      <c r="J48" s="71"/>
      <c r="K48" s="71"/>
      <c r="L48" s="72"/>
      <c r="M48" s="72"/>
      <c r="N48" s="72"/>
      <c r="O48" s="72"/>
      <c r="P48" s="73"/>
    </row>
    <row r="49" spans="1:16" s="44" customFormat="1">
      <c r="A49" s="75"/>
      <c r="B49" s="75"/>
      <c r="C49" s="76"/>
      <c r="D49" s="236"/>
      <c r="E49" s="236"/>
      <c r="F49" s="153"/>
      <c r="G49" s="154"/>
      <c r="H49" s="154"/>
      <c r="I49" s="78"/>
      <c r="J49" s="78"/>
      <c r="K49" s="79" t="s">
        <v>38</v>
      </c>
      <c r="L49" s="364">
        <f>SUM(L13:L48)</f>
        <v>0</v>
      </c>
      <c r="M49" s="364">
        <f>SUM(M13:M48)</f>
        <v>0</v>
      </c>
      <c r="N49" s="364">
        <f>SUM(N13:N48)</f>
        <v>0</v>
      </c>
      <c r="O49" s="364">
        <f>SUM(O13:O48)</f>
        <v>0</v>
      </c>
      <c r="P49" s="364">
        <f>SUM(P13:P48)</f>
        <v>0</v>
      </c>
    </row>
    <row r="50" spans="1:16">
      <c r="C50" s="43"/>
    </row>
    <row r="51" spans="1:16" s="44" customFormat="1" ht="25.25" customHeight="1">
      <c r="A51" s="2"/>
      <c r="B51" s="2"/>
      <c r="C51" s="343"/>
      <c r="D51" s="221"/>
      <c r="E51" s="221"/>
      <c r="F51" s="343"/>
      <c r="G51" s="343"/>
      <c r="H51" s="343"/>
      <c r="I51" s="343"/>
      <c r="J51" s="343"/>
      <c r="K51" s="343"/>
      <c r="L51" s="343"/>
      <c r="M51" s="343"/>
      <c r="N51" s="343"/>
      <c r="O51" s="343"/>
      <c r="P51"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3005-E3E2-44F3-8D01-1E6D07C1FAFC}">
  <dimension ref="A1:P52"/>
  <sheetViews>
    <sheetView showZeros="0" zoomScaleNormal="100" workbookViewId="0">
      <selection activeCell="S11" sqref="S11"/>
    </sheetView>
  </sheetViews>
  <sheetFormatPr baseColWidth="10" defaultColWidth="9.1640625" defaultRowHeight="12"/>
  <cols>
    <col min="1" max="1" width="4.5" style="2" customWidth="1"/>
    <col min="2" max="2" width="4.83203125" style="2" customWidth="1"/>
    <col min="3" max="3" width="55.83203125" style="2" customWidth="1"/>
    <col min="4" max="4" width="6.5" style="2" customWidth="1"/>
    <col min="5" max="5" width="12.5" style="2" customWidth="1"/>
    <col min="6" max="6" width="10.5" style="234" customWidth="1"/>
    <col min="7" max="7" width="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159</v>
      </c>
      <c r="B1" s="493"/>
      <c r="C1" s="493"/>
      <c r="D1" s="493"/>
      <c r="E1" s="493"/>
      <c r="F1" s="493"/>
      <c r="G1" s="493"/>
      <c r="H1" s="493"/>
      <c r="I1" s="493"/>
      <c r="J1" s="493"/>
      <c r="K1" s="493"/>
      <c r="L1" s="493"/>
      <c r="M1" s="493"/>
      <c r="N1" s="493"/>
      <c r="O1" s="493"/>
      <c r="P1" s="493"/>
    </row>
    <row r="2" spans="1:16" s="43" customFormat="1">
      <c r="A2" s="493" t="s">
        <v>160</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P50</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111" t="s">
        <v>26</v>
      </c>
      <c r="G11" s="111" t="s">
        <v>179</v>
      </c>
      <c r="H11" s="111" t="s">
        <v>180</v>
      </c>
      <c r="I11" s="237" t="s">
        <v>27</v>
      </c>
      <c r="J11" s="237" t="s">
        <v>28</v>
      </c>
      <c r="K11" s="237" t="s">
        <v>29</v>
      </c>
      <c r="L11" s="237" t="s">
        <v>30</v>
      </c>
      <c r="M11" s="237" t="s">
        <v>31</v>
      </c>
      <c r="N11" s="237" t="s">
        <v>27</v>
      </c>
      <c r="O11" s="237" t="s">
        <v>28</v>
      </c>
      <c r="P11" s="237" t="s">
        <v>181</v>
      </c>
    </row>
    <row r="12" spans="1:16">
      <c r="A12" s="14">
        <v>1</v>
      </c>
      <c r="B12" s="14">
        <f>A12+1</f>
        <v>2</v>
      </c>
      <c r="C12" s="14">
        <f>B12+1</f>
        <v>3</v>
      </c>
      <c r="D12" s="14">
        <f>C12+1</f>
        <v>4</v>
      </c>
      <c r="E12" s="14">
        <f>D12+1</f>
        <v>5</v>
      </c>
      <c r="F12" s="14">
        <v>6</v>
      </c>
      <c r="G12" s="14">
        <v>7</v>
      </c>
      <c r="H12" s="14">
        <f t="shared" ref="H12:P12" si="0">G12+1</f>
        <v>8</v>
      </c>
      <c r="I12" s="14">
        <v>9</v>
      </c>
      <c r="J12" s="14">
        <v>10</v>
      </c>
      <c r="K12" s="14">
        <f t="shared" si="0"/>
        <v>11</v>
      </c>
      <c r="L12" s="14">
        <f t="shared" si="0"/>
        <v>12</v>
      </c>
      <c r="M12" s="14">
        <f t="shared" si="0"/>
        <v>13</v>
      </c>
      <c r="N12" s="14">
        <f t="shared" si="0"/>
        <v>14</v>
      </c>
      <c r="O12" s="14">
        <f t="shared" si="0"/>
        <v>15</v>
      </c>
      <c r="P12" s="14">
        <f t="shared" si="0"/>
        <v>16</v>
      </c>
    </row>
    <row r="13" spans="1:16" ht="13">
      <c r="A13" s="140"/>
      <c r="B13" s="140"/>
      <c r="C13" s="344" t="s">
        <v>150</v>
      </c>
      <c r="D13" s="355"/>
      <c r="E13" s="356"/>
      <c r="F13" s="14"/>
      <c r="G13" s="14"/>
      <c r="H13" s="14"/>
      <c r="I13" s="14"/>
      <c r="J13" s="14"/>
      <c r="K13" s="14"/>
      <c r="L13" s="14"/>
      <c r="M13" s="14"/>
      <c r="N13" s="14"/>
      <c r="O13" s="14"/>
      <c r="P13" s="14"/>
    </row>
    <row r="14" spans="1:16" ht="13">
      <c r="A14" s="140"/>
      <c r="B14" s="140"/>
      <c r="C14" s="347" t="s">
        <v>1521</v>
      </c>
      <c r="D14" s="406" t="s">
        <v>35</v>
      </c>
      <c r="E14" s="374">
        <v>47.9</v>
      </c>
      <c r="F14" s="14"/>
      <c r="G14" s="14"/>
      <c r="H14" s="14"/>
      <c r="I14" s="14"/>
      <c r="J14" s="14"/>
      <c r="K14" s="14"/>
      <c r="L14" s="14"/>
      <c r="M14" s="14"/>
      <c r="N14" s="14"/>
      <c r="O14" s="14"/>
      <c r="P14" s="14"/>
    </row>
    <row r="15" spans="1:16" ht="13">
      <c r="A15" s="140">
        <f t="shared" ref="A15:A30" si="1">A14+1</f>
        <v>1</v>
      </c>
      <c r="B15" s="140" t="s">
        <v>1417</v>
      </c>
      <c r="C15" s="107" t="s">
        <v>1523</v>
      </c>
      <c r="D15" s="140" t="s">
        <v>35</v>
      </c>
      <c r="E15" s="140">
        <f>E14</f>
        <v>47.9</v>
      </c>
      <c r="F15" s="342"/>
      <c r="G15" s="53"/>
      <c r="H15" s="42"/>
      <c r="I15" s="42"/>
      <c r="J15" s="42"/>
      <c r="K15" s="53"/>
      <c r="L15" s="53"/>
      <c r="M15" s="53"/>
      <c r="N15" s="53"/>
      <c r="O15" s="53"/>
      <c r="P15" s="53"/>
    </row>
    <row r="16" spans="1:16" ht="13">
      <c r="A16" s="140">
        <f t="shared" si="1"/>
        <v>2</v>
      </c>
      <c r="B16" s="140" t="s">
        <v>1417</v>
      </c>
      <c r="C16" s="108" t="s">
        <v>1540</v>
      </c>
      <c r="D16" s="140" t="s">
        <v>35</v>
      </c>
      <c r="E16" s="140">
        <f>E14</f>
        <v>47.9</v>
      </c>
      <c r="F16" s="342"/>
      <c r="G16" s="53"/>
      <c r="H16" s="42"/>
      <c r="I16" s="42"/>
      <c r="J16" s="42"/>
      <c r="K16" s="53"/>
      <c r="L16" s="53"/>
      <c r="M16" s="53"/>
      <c r="N16" s="53"/>
      <c r="O16" s="53"/>
      <c r="P16" s="53"/>
    </row>
    <row r="17" spans="1:16" ht="13">
      <c r="A17" s="140">
        <f t="shared" si="1"/>
        <v>3</v>
      </c>
      <c r="B17" s="140" t="s">
        <v>1417</v>
      </c>
      <c r="C17" s="467" t="s">
        <v>1541</v>
      </c>
      <c r="D17" s="140" t="s">
        <v>35</v>
      </c>
      <c r="E17" s="140">
        <f>E14</f>
        <v>47.9</v>
      </c>
      <c r="F17" s="342"/>
      <c r="G17" s="53"/>
      <c r="H17" s="42"/>
      <c r="I17" s="42"/>
      <c r="J17" s="42"/>
      <c r="K17" s="53"/>
      <c r="L17" s="53"/>
      <c r="M17" s="53"/>
      <c r="N17" s="53"/>
      <c r="O17" s="53"/>
      <c r="P17" s="53"/>
    </row>
    <row r="18" spans="1:16">
      <c r="A18" s="140"/>
      <c r="B18" s="140"/>
      <c r="C18" s="467"/>
      <c r="D18" s="140"/>
      <c r="E18" s="140"/>
      <c r="F18" s="342"/>
      <c r="G18" s="53"/>
      <c r="H18" s="42"/>
      <c r="I18" s="42"/>
      <c r="J18" s="42"/>
      <c r="K18" s="53"/>
      <c r="L18" s="53"/>
      <c r="M18" s="53"/>
      <c r="N18" s="53"/>
      <c r="O18" s="53"/>
      <c r="P18" s="53"/>
    </row>
    <row r="19" spans="1:16" ht="13">
      <c r="A19" s="140"/>
      <c r="B19" s="140"/>
      <c r="C19" s="347" t="s">
        <v>1522</v>
      </c>
      <c r="D19" s="406" t="s">
        <v>35</v>
      </c>
      <c r="E19" s="374">
        <v>34.6</v>
      </c>
      <c r="F19" s="157"/>
      <c r="G19" s="53"/>
      <c r="H19" s="42"/>
      <c r="I19" s="42"/>
      <c r="J19" s="42"/>
      <c r="K19" s="53"/>
      <c r="L19" s="53"/>
      <c r="M19" s="53"/>
      <c r="N19" s="53"/>
      <c r="O19" s="53"/>
      <c r="P19" s="53"/>
    </row>
    <row r="20" spans="1:16" ht="13">
      <c r="A20" s="140">
        <f>A17+1</f>
        <v>4</v>
      </c>
      <c r="B20" s="140" t="s">
        <v>1417</v>
      </c>
      <c r="C20" s="107" t="s">
        <v>1523</v>
      </c>
      <c r="D20" s="140" t="str">
        <f>D19</f>
        <v>m2</v>
      </c>
      <c r="E20" s="140">
        <f>E19</f>
        <v>34.6</v>
      </c>
      <c r="F20" s="157"/>
      <c r="G20" s="53"/>
      <c r="H20" s="42"/>
      <c r="I20" s="157"/>
      <c r="J20" s="157"/>
      <c r="K20" s="53"/>
      <c r="L20" s="53"/>
      <c r="M20" s="53"/>
      <c r="N20" s="53"/>
      <c r="O20" s="53"/>
      <c r="P20" s="53"/>
    </row>
    <row r="21" spans="1:16" ht="13">
      <c r="A21" s="140">
        <f t="shared" si="1"/>
        <v>5</v>
      </c>
      <c r="B21" s="140" t="s">
        <v>1417</v>
      </c>
      <c r="C21" s="107" t="s">
        <v>1489</v>
      </c>
      <c r="D21" s="140" t="s">
        <v>35</v>
      </c>
      <c r="E21" s="140">
        <f>E19</f>
        <v>34.6</v>
      </c>
      <c r="F21" s="157"/>
      <c r="G21" s="53"/>
      <c r="H21" s="42"/>
      <c r="I21" s="157"/>
      <c r="J21" s="157"/>
      <c r="K21" s="53"/>
      <c r="L21" s="53"/>
      <c r="M21" s="53"/>
      <c r="N21" s="53"/>
      <c r="O21" s="53"/>
      <c r="P21" s="53"/>
    </row>
    <row r="22" spans="1:16" ht="13">
      <c r="A22" s="140">
        <f t="shared" si="1"/>
        <v>6</v>
      </c>
      <c r="B22" s="140" t="s">
        <v>1417</v>
      </c>
      <c r="C22" s="467" t="s">
        <v>1541</v>
      </c>
      <c r="D22" s="140" t="s">
        <v>35</v>
      </c>
      <c r="E22" s="140">
        <f>E19</f>
        <v>34.6</v>
      </c>
      <c r="F22" s="157"/>
      <c r="G22" s="53"/>
      <c r="H22" s="42"/>
      <c r="I22" s="157"/>
      <c r="J22" s="157"/>
      <c r="K22" s="53"/>
      <c r="L22" s="53"/>
      <c r="M22" s="53"/>
      <c r="N22" s="53"/>
      <c r="O22" s="53"/>
      <c r="P22" s="53"/>
    </row>
    <row r="23" spans="1:16">
      <c r="A23" s="140"/>
      <c r="B23" s="140"/>
      <c r="C23" s="467"/>
      <c r="D23" s="140"/>
      <c r="E23" s="140"/>
      <c r="F23" s="157"/>
      <c r="G23" s="53"/>
      <c r="H23" s="42"/>
      <c r="I23" s="42"/>
      <c r="J23" s="42"/>
      <c r="K23" s="53"/>
      <c r="L23" s="53"/>
      <c r="M23" s="53"/>
      <c r="N23" s="53"/>
      <c r="O23" s="53"/>
      <c r="P23" s="53"/>
    </row>
    <row r="24" spans="1:16" ht="13">
      <c r="A24" s="140"/>
      <c r="B24" s="140"/>
      <c r="C24" s="347" t="s">
        <v>1524</v>
      </c>
      <c r="D24" s="406" t="s">
        <v>35</v>
      </c>
      <c r="E24" s="374">
        <v>162.80000000000001</v>
      </c>
      <c r="F24" s="157"/>
      <c r="G24" s="53"/>
      <c r="H24" s="42"/>
      <c r="I24" s="42"/>
      <c r="J24" s="42"/>
      <c r="K24" s="53"/>
      <c r="L24" s="53"/>
      <c r="M24" s="53"/>
      <c r="N24" s="53"/>
      <c r="O24" s="53"/>
      <c r="P24" s="53"/>
    </row>
    <row r="25" spans="1:16" ht="13">
      <c r="A25" s="140">
        <f>A22+1</f>
        <v>7</v>
      </c>
      <c r="B25" s="140" t="s">
        <v>1417</v>
      </c>
      <c r="C25" s="107" t="s">
        <v>1525</v>
      </c>
      <c r="D25" s="140" t="str">
        <f>D24</f>
        <v>m2</v>
      </c>
      <c r="E25" s="140">
        <f>E24</f>
        <v>162.80000000000001</v>
      </c>
      <c r="F25" s="157"/>
      <c r="G25" s="53"/>
      <c r="H25" s="42"/>
      <c r="I25" s="42"/>
      <c r="J25" s="42"/>
      <c r="K25" s="53"/>
      <c r="L25" s="53"/>
      <c r="M25" s="53"/>
      <c r="N25" s="53"/>
      <c r="O25" s="53"/>
      <c r="P25" s="53"/>
    </row>
    <row r="26" spans="1:16" ht="13">
      <c r="A26" s="140">
        <f t="shared" si="1"/>
        <v>8</v>
      </c>
      <c r="B26" s="140" t="s">
        <v>1417</v>
      </c>
      <c r="C26" s="107" t="s">
        <v>1526</v>
      </c>
      <c r="D26" s="140" t="s">
        <v>35</v>
      </c>
      <c r="E26" s="140">
        <f>E24</f>
        <v>162.80000000000001</v>
      </c>
      <c r="F26" s="157"/>
      <c r="G26" s="53"/>
      <c r="H26" s="42"/>
      <c r="I26" s="42"/>
      <c r="J26" s="42"/>
      <c r="K26" s="53"/>
      <c r="L26" s="53"/>
      <c r="M26" s="53"/>
      <c r="N26" s="53"/>
      <c r="O26" s="53"/>
      <c r="P26" s="53"/>
    </row>
    <row r="27" spans="1:16">
      <c r="A27" s="140"/>
      <c r="B27" s="140"/>
      <c r="C27" s="467"/>
      <c r="D27" s="140"/>
      <c r="E27" s="140"/>
      <c r="F27" s="157"/>
      <c r="G27" s="53"/>
      <c r="H27" s="42"/>
      <c r="I27" s="42"/>
      <c r="J27" s="42"/>
      <c r="K27" s="53"/>
      <c r="L27" s="53"/>
      <c r="M27" s="53"/>
      <c r="N27" s="53"/>
      <c r="O27" s="53"/>
      <c r="P27" s="53"/>
    </row>
    <row r="28" spans="1:16" ht="13">
      <c r="A28" s="140"/>
      <c r="B28" s="140"/>
      <c r="C28" s="347" t="s">
        <v>1527</v>
      </c>
      <c r="D28" s="406" t="s">
        <v>35</v>
      </c>
      <c r="E28" s="374">
        <v>168.1</v>
      </c>
      <c r="F28" s="157"/>
      <c r="G28" s="53"/>
      <c r="H28" s="42"/>
      <c r="I28" s="42"/>
      <c r="J28" s="42"/>
      <c r="K28" s="53"/>
      <c r="L28" s="53"/>
      <c r="M28" s="53"/>
      <c r="N28" s="53"/>
      <c r="O28" s="53"/>
      <c r="P28" s="53"/>
    </row>
    <row r="29" spans="1:16" ht="13">
      <c r="A29" s="140">
        <f>A26+1</f>
        <v>9</v>
      </c>
      <c r="B29" s="140" t="s">
        <v>1417</v>
      </c>
      <c r="C29" s="107" t="s">
        <v>1525</v>
      </c>
      <c r="D29" s="140" t="str">
        <f>D28</f>
        <v>m2</v>
      </c>
      <c r="E29" s="140">
        <f>E28</f>
        <v>168.1</v>
      </c>
      <c r="F29" s="157"/>
      <c r="G29" s="53"/>
      <c r="H29" s="42"/>
      <c r="I29" s="42"/>
      <c r="J29" s="42"/>
      <c r="K29" s="53"/>
      <c r="L29" s="53"/>
      <c r="M29" s="53"/>
      <c r="N29" s="53"/>
      <c r="O29" s="53"/>
      <c r="P29" s="53"/>
    </row>
    <row r="30" spans="1:16" ht="26">
      <c r="A30" s="140">
        <f t="shared" si="1"/>
        <v>10</v>
      </c>
      <c r="B30" s="140" t="s">
        <v>1417</v>
      </c>
      <c r="C30" s="107" t="s">
        <v>1764</v>
      </c>
      <c r="D30" s="140" t="s">
        <v>35</v>
      </c>
      <c r="E30" s="140">
        <f>E28</f>
        <v>168.1</v>
      </c>
      <c r="F30" s="157"/>
      <c r="G30" s="53"/>
      <c r="H30" s="42"/>
      <c r="I30" s="42"/>
      <c r="J30" s="42"/>
      <c r="K30" s="53"/>
      <c r="L30" s="53"/>
      <c r="M30" s="53"/>
      <c r="N30" s="53"/>
      <c r="O30" s="53"/>
      <c r="P30" s="53"/>
    </row>
    <row r="31" spans="1:16">
      <c r="A31" s="140"/>
      <c r="B31" s="140"/>
      <c r="C31" s="107"/>
      <c r="D31" s="140"/>
      <c r="E31" s="140"/>
      <c r="F31" s="157"/>
      <c r="G31" s="53"/>
      <c r="H31" s="42"/>
      <c r="I31" s="42"/>
      <c r="J31" s="42"/>
      <c r="K31" s="53"/>
      <c r="L31" s="53"/>
      <c r="M31" s="53"/>
      <c r="N31" s="53"/>
      <c r="O31" s="53"/>
      <c r="P31" s="53"/>
    </row>
    <row r="32" spans="1:16" ht="13">
      <c r="A32" s="140"/>
      <c r="B32" s="140"/>
      <c r="C32" s="347" t="s">
        <v>1762</v>
      </c>
      <c r="D32" s="406" t="s">
        <v>35</v>
      </c>
      <c r="E32" s="374">
        <v>147.69999999999999</v>
      </c>
      <c r="F32" s="157"/>
      <c r="G32" s="53"/>
      <c r="H32" s="42"/>
      <c r="I32" s="42"/>
      <c r="J32" s="42"/>
      <c r="K32" s="53"/>
      <c r="L32" s="53"/>
      <c r="M32" s="53"/>
      <c r="N32" s="53"/>
      <c r="O32" s="53"/>
      <c r="P32" s="53"/>
    </row>
    <row r="33" spans="1:16" ht="13">
      <c r="A33" s="140">
        <f>A30+1</f>
        <v>11</v>
      </c>
      <c r="B33" s="140" t="s">
        <v>1417</v>
      </c>
      <c r="C33" s="107" t="s">
        <v>1763</v>
      </c>
      <c r="D33" s="140" t="s">
        <v>35</v>
      </c>
      <c r="E33" s="140">
        <v>147.69999999999999</v>
      </c>
      <c r="F33" s="157"/>
      <c r="G33" s="53"/>
      <c r="H33" s="42"/>
      <c r="I33" s="42"/>
      <c r="J33" s="42"/>
      <c r="K33" s="53"/>
      <c r="L33" s="53"/>
      <c r="M33" s="53"/>
      <c r="N33" s="53"/>
      <c r="O33" s="53"/>
      <c r="P33" s="53"/>
    </row>
    <row r="34" spans="1:16">
      <c r="A34" s="140"/>
      <c r="B34" s="140"/>
      <c r="C34" s="107"/>
      <c r="D34" s="140"/>
      <c r="E34" s="140"/>
      <c r="F34" s="157"/>
      <c r="G34" s="53"/>
      <c r="H34" s="42"/>
      <c r="I34" s="42"/>
      <c r="J34" s="42"/>
      <c r="K34" s="53"/>
      <c r="L34" s="53"/>
      <c r="M34" s="53"/>
      <c r="N34" s="53"/>
      <c r="O34" s="53"/>
      <c r="P34" s="53"/>
    </row>
    <row r="35" spans="1:16" ht="13">
      <c r="A35" s="140"/>
      <c r="B35" s="140"/>
      <c r="C35" s="344" t="s">
        <v>1528</v>
      </c>
      <c r="D35" s="355"/>
      <c r="E35" s="356"/>
      <c r="F35" s="157"/>
      <c r="G35" s="53"/>
      <c r="H35" s="42"/>
      <c r="I35" s="42"/>
      <c r="J35" s="42"/>
      <c r="K35" s="53"/>
      <c r="L35" s="53"/>
      <c r="M35" s="53"/>
      <c r="N35" s="53"/>
      <c r="O35" s="53"/>
      <c r="P35" s="53"/>
    </row>
    <row r="36" spans="1:16" ht="26">
      <c r="A36" s="140">
        <f>A33+1</f>
        <v>12</v>
      </c>
      <c r="B36" s="140" t="s">
        <v>1417</v>
      </c>
      <c r="C36" s="107" t="s">
        <v>1765</v>
      </c>
      <c r="D36" s="140" t="s">
        <v>35</v>
      </c>
      <c r="E36" s="140">
        <v>99.9</v>
      </c>
      <c r="F36" s="157"/>
      <c r="G36" s="53"/>
      <c r="H36" s="42"/>
      <c r="I36" s="42"/>
      <c r="J36" s="42"/>
      <c r="K36" s="53"/>
      <c r="L36" s="53"/>
      <c r="M36" s="53"/>
      <c r="N36" s="53"/>
      <c r="O36" s="53"/>
      <c r="P36" s="53"/>
    </row>
    <row r="37" spans="1:16" ht="13">
      <c r="A37" s="140">
        <f t="shared" ref="A37:A48" si="2">A36+1</f>
        <v>13</v>
      </c>
      <c r="B37" s="140" t="s">
        <v>1417</v>
      </c>
      <c r="C37" s="107" t="s">
        <v>1766</v>
      </c>
      <c r="D37" s="140" t="s">
        <v>35</v>
      </c>
      <c r="E37" s="140">
        <v>34.9</v>
      </c>
      <c r="F37" s="157"/>
      <c r="G37" s="53"/>
      <c r="H37" s="42"/>
      <c r="I37" s="42"/>
      <c r="J37" s="42"/>
      <c r="K37" s="53"/>
      <c r="L37" s="53"/>
      <c r="M37" s="53"/>
      <c r="N37" s="53"/>
      <c r="O37" s="53"/>
      <c r="P37" s="53"/>
    </row>
    <row r="38" spans="1:16" ht="13">
      <c r="A38" s="140">
        <f t="shared" si="2"/>
        <v>14</v>
      </c>
      <c r="B38" s="140" t="s">
        <v>1417</v>
      </c>
      <c r="C38" s="107" t="s">
        <v>1767</v>
      </c>
      <c r="D38" s="140" t="s">
        <v>35</v>
      </c>
      <c r="E38" s="140">
        <v>160.19999999999999</v>
      </c>
      <c r="F38" s="157"/>
      <c r="G38" s="53"/>
      <c r="H38" s="42"/>
      <c r="I38" s="42"/>
      <c r="J38" s="42"/>
      <c r="K38" s="53"/>
      <c r="L38" s="53"/>
      <c r="M38" s="53"/>
      <c r="N38" s="53"/>
      <c r="O38" s="53"/>
      <c r="P38" s="53"/>
    </row>
    <row r="39" spans="1:16" ht="13">
      <c r="A39" s="140">
        <f t="shared" si="2"/>
        <v>15</v>
      </c>
      <c r="B39" s="140" t="s">
        <v>1417</v>
      </c>
      <c r="C39" s="107" t="s">
        <v>1529</v>
      </c>
      <c r="D39" s="140" t="s">
        <v>35</v>
      </c>
      <c r="E39" s="140">
        <v>823.4</v>
      </c>
      <c r="F39" s="157"/>
      <c r="G39" s="53"/>
      <c r="H39" s="42"/>
      <c r="I39" s="42"/>
      <c r="J39" s="42"/>
      <c r="K39" s="53"/>
      <c r="L39" s="53"/>
      <c r="M39" s="53"/>
      <c r="N39" s="53"/>
      <c r="O39" s="53"/>
      <c r="P39" s="53"/>
    </row>
    <row r="40" spans="1:16" ht="13">
      <c r="A40" s="140">
        <f t="shared" si="2"/>
        <v>16</v>
      </c>
      <c r="B40" s="140" t="s">
        <v>1417</v>
      </c>
      <c r="C40" s="107" t="s">
        <v>1768</v>
      </c>
      <c r="D40" s="140" t="s">
        <v>35</v>
      </c>
      <c r="E40" s="140">
        <v>29.1</v>
      </c>
      <c r="F40" s="157"/>
      <c r="G40" s="53"/>
      <c r="H40" s="42"/>
      <c r="I40" s="42"/>
      <c r="J40" s="42"/>
      <c r="K40" s="53"/>
      <c r="L40" s="53"/>
      <c r="M40" s="53"/>
      <c r="N40" s="53"/>
      <c r="O40" s="53"/>
      <c r="P40" s="53"/>
    </row>
    <row r="41" spans="1:16" ht="26">
      <c r="A41" s="140">
        <f t="shared" si="2"/>
        <v>17</v>
      </c>
      <c r="B41" s="140" t="s">
        <v>1417</v>
      </c>
      <c r="C41" s="107" t="s">
        <v>1770</v>
      </c>
      <c r="D41" s="140" t="s">
        <v>35</v>
      </c>
      <c r="E41" s="140">
        <v>148.4</v>
      </c>
      <c r="F41" s="157"/>
      <c r="G41" s="53"/>
      <c r="H41" s="42"/>
      <c r="I41" s="42"/>
      <c r="J41" s="42"/>
      <c r="K41" s="53"/>
      <c r="L41" s="53"/>
      <c r="M41" s="53"/>
      <c r="N41" s="53"/>
      <c r="O41" s="53"/>
      <c r="P41" s="53"/>
    </row>
    <row r="42" spans="1:16" ht="26">
      <c r="A42" s="140">
        <f t="shared" si="2"/>
        <v>18</v>
      </c>
      <c r="B42" s="140" t="s">
        <v>1417</v>
      </c>
      <c r="C42" s="107" t="s">
        <v>1769</v>
      </c>
      <c r="D42" s="140" t="s">
        <v>35</v>
      </c>
      <c r="E42" s="140">
        <v>3.1</v>
      </c>
      <c r="F42" s="157"/>
      <c r="G42" s="53"/>
      <c r="H42" s="42"/>
      <c r="I42" s="157"/>
      <c r="J42" s="42"/>
      <c r="K42" s="53"/>
      <c r="L42" s="53"/>
      <c r="M42" s="53"/>
      <c r="N42" s="53"/>
      <c r="O42" s="53"/>
      <c r="P42" s="53"/>
    </row>
    <row r="43" spans="1:16" ht="13">
      <c r="A43" s="140">
        <f t="shared" si="2"/>
        <v>19</v>
      </c>
      <c r="B43" s="140" t="s">
        <v>1417</v>
      </c>
      <c r="C43" s="107" t="s">
        <v>1530</v>
      </c>
      <c r="D43" s="140" t="s">
        <v>44</v>
      </c>
      <c r="E43" s="140">
        <v>219.9</v>
      </c>
      <c r="F43" s="157"/>
      <c r="G43" s="53"/>
      <c r="H43" s="42"/>
      <c r="I43" s="42"/>
      <c r="J43" s="42"/>
      <c r="K43" s="53"/>
      <c r="L43" s="53"/>
      <c r="M43" s="53"/>
      <c r="N43" s="53"/>
      <c r="O43" s="53"/>
      <c r="P43" s="53"/>
    </row>
    <row r="44" spans="1:16">
      <c r="A44" s="140"/>
      <c r="B44" s="140"/>
      <c r="C44" s="107"/>
      <c r="D44" s="140"/>
      <c r="E44" s="140"/>
      <c r="F44" s="157"/>
      <c r="G44" s="53"/>
      <c r="H44" s="42"/>
      <c r="I44" s="42"/>
      <c r="J44" s="42"/>
      <c r="K44" s="53"/>
      <c r="L44" s="53"/>
      <c r="M44" s="53"/>
      <c r="N44" s="53"/>
      <c r="O44" s="53"/>
      <c r="P44" s="53"/>
    </row>
    <row r="45" spans="1:16" ht="13">
      <c r="A45" s="140"/>
      <c r="B45" s="140"/>
      <c r="C45" s="410" t="s">
        <v>1531</v>
      </c>
      <c r="D45" s="140"/>
      <c r="E45" s="140"/>
      <c r="F45" s="157"/>
      <c r="G45" s="53"/>
      <c r="H45" s="42"/>
      <c r="I45" s="42"/>
      <c r="J45" s="42"/>
      <c r="K45" s="53"/>
      <c r="L45" s="53"/>
      <c r="M45" s="53"/>
      <c r="N45" s="53"/>
      <c r="O45" s="53"/>
      <c r="P45" s="53"/>
    </row>
    <row r="46" spans="1:16" ht="13">
      <c r="A46" s="140">
        <f>A43+1</f>
        <v>20</v>
      </c>
      <c r="B46" s="140" t="s">
        <v>1417</v>
      </c>
      <c r="C46" s="107" t="s">
        <v>1532</v>
      </c>
      <c r="D46" s="140" t="s">
        <v>35</v>
      </c>
      <c r="E46" s="140">
        <v>48.1</v>
      </c>
      <c r="F46" s="157"/>
      <c r="G46" s="53"/>
      <c r="H46" s="42"/>
      <c r="I46" s="42"/>
      <c r="J46" s="42"/>
      <c r="K46" s="53"/>
      <c r="L46" s="53"/>
      <c r="M46" s="53"/>
      <c r="N46" s="53"/>
      <c r="O46" s="53"/>
      <c r="P46" s="53"/>
    </row>
    <row r="47" spans="1:16" ht="13">
      <c r="A47" s="140">
        <f t="shared" si="2"/>
        <v>21</v>
      </c>
      <c r="B47" s="140" t="s">
        <v>1417</v>
      </c>
      <c r="C47" s="107" t="s">
        <v>1533</v>
      </c>
      <c r="D47" s="140" t="s">
        <v>35</v>
      </c>
      <c r="E47" s="140">
        <v>52</v>
      </c>
      <c r="F47" s="157"/>
      <c r="G47" s="53"/>
      <c r="H47" s="42"/>
      <c r="I47" s="42"/>
      <c r="J47" s="42"/>
      <c r="K47" s="53"/>
      <c r="L47" s="53"/>
      <c r="M47" s="53"/>
      <c r="N47" s="53"/>
      <c r="O47" s="53"/>
      <c r="P47" s="53"/>
    </row>
    <row r="48" spans="1:16" ht="39">
      <c r="A48" s="140">
        <f t="shared" si="2"/>
        <v>22</v>
      </c>
      <c r="B48" s="140" t="s">
        <v>1417</v>
      </c>
      <c r="C48" s="107" t="s">
        <v>1534</v>
      </c>
      <c r="D48" s="140" t="s">
        <v>35</v>
      </c>
      <c r="E48" s="140">
        <v>1396.2</v>
      </c>
      <c r="F48" s="157"/>
      <c r="G48" s="53"/>
      <c r="H48" s="42"/>
      <c r="I48" s="42"/>
      <c r="J48" s="42"/>
      <c r="K48" s="53"/>
      <c r="L48" s="53"/>
      <c r="M48" s="53"/>
      <c r="N48" s="53"/>
      <c r="O48" s="53"/>
      <c r="P48" s="53"/>
    </row>
    <row r="49" spans="1:16" s="74" customFormat="1">
      <c r="A49" s="69"/>
      <c r="B49" s="69"/>
      <c r="C49" s="69"/>
      <c r="D49" s="14"/>
      <c r="E49" s="14"/>
      <c r="F49" s="152"/>
      <c r="G49" s="152"/>
      <c r="H49" s="152"/>
      <c r="I49" s="72"/>
      <c r="J49" s="71"/>
      <c r="K49" s="71"/>
      <c r="L49" s="72"/>
      <c r="M49" s="72"/>
      <c r="N49" s="72"/>
      <c r="O49" s="72"/>
      <c r="P49" s="73"/>
    </row>
    <row r="50" spans="1:16" s="44" customFormat="1">
      <c r="A50" s="75"/>
      <c r="B50" s="75"/>
      <c r="C50" s="76"/>
      <c r="D50" s="236"/>
      <c r="E50" s="236"/>
      <c r="F50" s="153"/>
      <c r="G50" s="154"/>
      <c r="H50" s="154"/>
      <c r="I50" s="78"/>
      <c r="J50" s="78"/>
      <c r="K50" s="79" t="s">
        <v>38</v>
      </c>
      <c r="L50" s="80">
        <f>SUM(L14:L49)</f>
        <v>0</v>
      </c>
      <c r="M50" s="80">
        <f>SUM(M14:M49)</f>
        <v>0</v>
      </c>
      <c r="N50" s="80">
        <f>SUM(N14:N49)</f>
        <v>0</v>
      </c>
      <c r="O50" s="80">
        <f>SUM(O14:O49)</f>
        <v>0</v>
      </c>
      <c r="P50" s="80">
        <f>SUM(P14:P49)</f>
        <v>0</v>
      </c>
    </row>
    <row r="51" spans="1:16">
      <c r="C51" s="43"/>
    </row>
    <row r="52" spans="1:16" s="44" customFormat="1" ht="25.25" customHeight="1">
      <c r="A52" s="2"/>
      <c r="B52" s="2"/>
      <c r="C52" s="343"/>
      <c r="D52" s="7"/>
      <c r="E52" s="7"/>
      <c r="F52" s="343"/>
      <c r="G52" s="343"/>
      <c r="H52" s="343"/>
      <c r="I52" s="343"/>
      <c r="J52" s="343"/>
      <c r="K52" s="343"/>
      <c r="L52" s="343"/>
      <c r="M52" s="343"/>
      <c r="N52" s="343"/>
      <c r="O52" s="343"/>
      <c r="P52"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13D45-3AF6-4D01-BD4E-20C9EB4063CA}">
  <dimension ref="A1:P21"/>
  <sheetViews>
    <sheetView showZeros="0" zoomScaleNormal="100" workbookViewId="0">
      <selection activeCell="S9" sqref="S9"/>
    </sheetView>
  </sheetViews>
  <sheetFormatPr baseColWidth="10" defaultColWidth="9.1640625" defaultRowHeight="12"/>
  <cols>
    <col min="1" max="1" width="4.5" style="2" customWidth="1"/>
    <col min="2" max="2" width="4.83203125" style="2" customWidth="1"/>
    <col min="3" max="3" width="55.83203125" style="2" customWidth="1"/>
    <col min="4" max="4" width="6.5" style="2" customWidth="1"/>
    <col min="5" max="5" width="12.5" style="2" customWidth="1"/>
    <col min="6" max="6" width="10.5" style="234" customWidth="1"/>
    <col min="7" max="7" width="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164</v>
      </c>
      <c r="B1" s="493"/>
      <c r="C1" s="493"/>
      <c r="D1" s="493"/>
      <c r="E1" s="493"/>
      <c r="F1" s="493"/>
      <c r="G1" s="493"/>
      <c r="H1" s="493"/>
      <c r="I1" s="493"/>
      <c r="J1" s="493"/>
      <c r="K1" s="493"/>
      <c r="L1" s="493"/>
      <c r="M1" s="493"/>
      <c r="N1" s="493"/>
      <c r="O1" s="493"/>
      <c r="P1" s="493"/>
    </row>
    <row r="2" spans="1:16" s="43" customFormat="1">
      <c r="A2" s="493" t="s">
        <v>1535</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P19</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111" t="s">
        <v>26</v>
      </c>
      <c r="G11" s="111" t="s">
        <v>179</v>
      </c>
      <c r="H11" s="111" t="s">
        <v>180</v>
      </c>
      <c r="I11" s="237" t="s">
        <v>27</v>
      </c>
      <c r="J11" s="237" t="s">
        <v>28</v>
      </c>
      <c r="K11" s="237" t="s">
        <v>29</v>
      </c>
      <c r="L11" s="237" t="s">
        <v>30</v>
      </c>
      <c r="M11" s="237" t="s">
        <v>31</v>
      </c>
      <c r="N11" s="237" t="s">
        <v>27</v>
      </c>
      <c r="O11" s="237" t="s">
        <v>28</v>
      </c>
      <c r="P11" s="237" t="s">
        <v>181</v>
      </c>
    </row>
    <row r="12" spans="1:16">
      <c r="A12" s="14">
        <v>1</v>
      </c>
      <c r="B12" s="14">
        <f t="shared" ref="B12:P12" si="0">A12+1</f>
        <v>2</v>
      </c>
      <c r="C12" s="14">
        <f t="shared" si="0"/>
        <v>3</v>
      </c>
      <c r="D12" s="14">
        <f t="shared" si="0"/>
        <v>4</v>
      </c>
      <c r="E12" s="14">
        <f t="shared" si="0"/>
        <v>5</v>
      </c>
      <c r="F12" s="16">
        <v>7</v>
      </c>
      <c r="G12" s="16">
        <v>8</v>
      </c>
      <c r="H12" s="16">
        <f t="shared" si="0"/>
        <v>9</v>
      </c>
      <c r="I12" s="14">
        <v>10</v>
      </c>
      <c r="J12" s="14">
        <v>11</v>
      </c>
      <c r="K12" s="14">
        <f t="shared" si="0"/>
        <v>12</v>
      </c>
      <c r="L12" s="14">
        <f t="shared" si="0"/>
        <v>13</v>
      </c>
      <c r="M12" s="14">
        <f t="shared" si="0"/>
        <v>14</v>
      </c>
      <c r="N12" s="14">
        <f t="shared" si="0"/>
        <v>15</v>
      </c>
      <c r="O12" s="14">
        <f t="shared" si="0"/>
        <v>16</v>
      </c>
      <c r="P12" s="14">
        <f t="shared" si="0"/>
        <v>17</v>
      </c>
    </row>
    <row r="13" spans="1:16" ht="13">
      <c r="A13" s="140"/>
      <c r="B13" s="140"/>
      <c r="C13" s="351" t="s">
        <v>1535</v>
      </c>
      <c r="D13" s="333"/>
      <c r="E13" s="333"/>
      <c r="F13" s="14"/>
      <c r="G13" s="340"/>
      <c r="H13" s="341"/>
      <c r="I13" s="112"/>
      <c r="J13" s="112"/>
      <c r="K13" s="112">
        <f t="shared" ref="K13" si="1">SUM(H13:J13)</f>
        <v>0</v>
      </c>
      <c r="L13" s="112">
        <f>ROUND(F13*E13,2)</f>
        <v>0</v>
      </c>
      <c r="M13" s="112">
        <f>ROUND(H13*E13,2)</f>
        <v>0</v>
      </c>
      <c r="N13" s="112">
        <f>ROUND(I13*E13,2)</f>
        <v>0</v>
      </c>
      <c r="O13" s="112">
        <f>ROUND(J13*E13,2)</f>
        <v>0</v>
      </c>
      <c r="P13" s="112">
        <f t="shared" ref="P13" si="2">SUM(M13:O13)</f>
        <v>0</v>
      </c>
    </row>
    <row r="14" spans="1:16" ht="13">
      <c r="A14" s="140">
        <f t="shared" ref="A14:A17" si="3">A13+1</f>
        <v>1</v>
      </c>
      <c r="B14" s="140" t="s">
        <v>1417</v>
      </c>
      <c r="C14" s="335" t="s">
        <v>1536</v>
      </c>
      <c r="D14" s="333" t="s">
        <v>44</v>
      </c>
      <c r="E14" s="333">
        <v>13.3</v>
      </c>
      <c r="F14" s="342"/>
      <c r="G14" s="53"/>
      <c r="H14" s="42"/>
      <c r="I14" s="42"/>
      <c r="J14" s="42"/>
      <c r="K14" s="53"/>
      <c r="L14" s="53"/>
      <c r="M14" s="53"/>
      <c r="N14" s="53"/>
      <c r="O14" s="53"/>
      <c r="P14" s="53"/>
    </row>
    <row r="15" spans="1:16" ht="13">
      <c r="A15" s="140">
        <f t="shared" si="3"/>
        <v>2</v>
      </c>
      <c r="B15" s="140" t="s">
        <v>1417</v>
      </c>
      <c r="C15" s="335" t="s">
        <v>1537</v>
      </c>
      <c r="D15" s="333" t="s">
        <v>44</v>
      </c>
      <c r="E15" s="333">
        <v>2.1</v>
      </c>
      <c r="F15" s="342"/>
      <c r="G15" s="53"/>
      <c r="H15" s="42"/>
      <c r="I15" s="42"/>
      <c r="J15" s="42"/>
      <c r="K15" s="53"/>
      <c r="L15" s="53"/>
      <c r="M15" s="53"/>
      <c r="N15" s="53"/>
      <c r="O15" s="53"/>
      <c r="P15" s="53"/>
    </row>
    <row r="16" spans="1:16" ht="13">
      <c r="A16" s="140">
        <f t="shared" si="3"/>
        <v>3</v>
      </c>
      <c r="B16" s="140" t="s">
        <v>1417</v>
      </c>
      <c r="C16" s="335" t="s">
        <v>1538</v>
      </c>
      <c r="D16" s="333" t="s">
        <v>44</v>
      </c>
      <c r="E16" s="333">
        <v>0.6</v>
      </c>
      <c r="F16" s="342"/>
      <c r="G16" s="53"/>
      <c r="H16" s="42"/>
      <c r="I16" s="42"/>
      <c r="J16" s="42"/>
      <c r="K16" s="53"/>
      <c r="L16" s="53"/>
      <c r="M16" s="53"/>
      <c r="N16" s="53"/>
      <c r="O16" s="53"/>
      <c r="P16" s="53"/>
    </row>
    <row r="17" spans="1:16" ht="13">
      <c r="A17" s="140">
        <f t="shared" si="3"/>
        <v>4</v>
      </c>
      <c r="B17" s="140" t="s">
        <v>1417</v>
      </c>
      <c r="C17" s="335" t="s">
        <v>1539</v>
      </c>
      <c r="D17" s="333" t="s">
        <v>44</v>
      </c>
      <c r="E17" s="333">
        <v>1.2</v>
      </c>
      <c r="F17" s="342"/>
      <c r="G17" s="53"/>
      <c r="H17" s="42"/>
      <c r="I17" s="42"/>
      <c r="J17" s="42"/>
      <c r="K17" s="53"/>
      <c r="L17" s="53"/>
      <c r="M17" s="53"/>
      <c r="N17" s="53"/>
      <c r="O17" s="53"/>
      <c r="P17" s="53"/>
    </row>
    <row r="18" spans="1:16" s="74" customFormat="1">
      <c r="A18" s="69"/>
      <c r="B18" s="69"/>
      <c r="C18" s="69"/>
      <c r="D18" s="14"/>
      <c r="E18" s="14"/>
      <c r="F18" s="152"/>
      <c r="G18" s="152"/>
      <c r="H18" s="152"/>
      <c r="I18" s="72"/>
      <c r="J18" s="71"/>
      <c r="K18" s="71"/>
      <c r="L18" s="72"/>
      <c r="M18" s="72"/>
      <c r="N18" s="72"/>
      <c r="O18" s="72"/>
      <c r="P18" s="73"/>
    </row>
    <row r="19" spans="1:16" s="44" customFormat="1">
      <c r="A19" s="75"/>
      <c r="B19" s="75"/>
      <c r="C19" s="76"/>
      <c r="D19" s="238"/>
      <c r="E19" s="238"/>
      <c r="F19" s="153"/>
      <c r="G19" s="154"/>
      <c r="H19" s="154"/>
      <c r="I19" s="78"/>
      <c r="J19" s="78"/>
      <c r="K19" s="79" t="s">
        <v>38</v>
      </c>
      <c r="L19" s="80">
        <f>SUM(L13:L18)</f>
        <v>0</v>
      </c>
      <c r="M19" s="80">
        <f>SUM(M13:M18)</f>
        <v>0</v>
      </c>
      <c r="N19" s="80">
        <f>SUM(N13:N18)</f>
        <v>0</v>
      </c>
      <c r="O19" s="80">
        <f>SUM(O13:O18)</f>
        <v>0</v>
      </c>
      <c r="P19" s="80">
        <f>SUM(P13:P18)</f>
        <v>0</v>
      </c>
    </row>
    <row r="20" spans="1:16">
      <c r="C20" s="43"/>
    </row>
    <row r="21" spans="1:16" s="44" customFormat="1" ht="25.25" customHeight="1">
      <c r="A21" s="2"/>
      <c r="B21" s="2"/>
      <c r="C21" s="343"/>
      <c r="D21" s="343"/>
      <c r="E21" s="343"/>
      <c r="F21" s="343"/>
      <c r="G21" s="343"/>
      <c r="H21" s="343"/>
      <c r="I21" s="343"/>
      <c r="J21" s="343"/>
      <c r="K21" s="343"/>
      <c r="L21" s="343"/>
      <c r="M21" s="343"/>
      <c r="N21" s="343"/>
      <c r="O21" s="343"/>
      <c r="P21" s="343"/>
    </row>
  </sheetData>
  <mergeCells count="10">
    <mergeCell ref="A1:P1"/>
    <mergeCell ref="A2:P2"/>
    <mergeCell ref="M7:O7"/>
    <mergeCell ref="A10:A11"/>
    <mergeCell ref="B10:B11"/>
    <mergeCell ref="C10:C11"/>
    <mergeCell ref="D10:D11"/>
    <mergeCell ref="E10:E11"/>
    <mergeCell ref="F10:K10"/>
    <mergeCell ref="L10:P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894B5-119F-4D8B-AAF6-5B4933F75D86}">
  <dimension ref="A1:R59"/>
  <sheetViews>
    <sheetView showZeros="0" zoomScaleNormal="100" workbookViewId="0">
      <selection activeCell="S9" sqref="S9"/>
    </sheetView>
  </sheetViews>
  <sheetFormatPr baseColWidth="10" defaultColWidth="9.1640625" defaultRowHeight="12"/>
  <cols>
    <col min="1" max="1" width="4.5" style="2" customWidth="1"/>
    <col min="2" max="2" width="4.83203125" style="2" customWidth="1"/>
    <col min="3" max="3" width="51.5" style="2" customWidth="1"/>
    <col min="4" max="4" width="6.5" style="3" customWidth="1"/>
    <col min="5" max="5" width="10.1640625" style="3" customWidth="1"/>
    <col min="6" max="6" width="6.5" style="2" customWidth="1"/>
    <col min="7" max="7" width="8" style="2" customWidth="1"/>
    <col min="8" max="8" width="8.83203125" style="2" customWidth="1"/>
    <col min="9" max="9" width="9.1640625" style="2"/>
    <col min="10" max="10" width="11" style="2" customWidth="1"/>
    <col min="11" max="11" width="9.5" style="2" customWidth="1"/>
    <col min="12" max="12" width="8.1640625" style="2" customWidth="1"/>
    <col min="13" max="13" width="10.5" style="2" customWidth="1"/>
    <col min="14" max="14" width="9.83203125" style="2" customWidth="1"/>
    <col min="15" max="15" width="11.5" style="2" customWidth="1"/>
    <col min="16" max="16" width="9.5" style="2" customWidth="1"/>
    <col min="17" max="214" width="9.1640625" style="2"/>
    <col min="215" max="215" width="4.5" style="2" customWidth="1"/>
    <col min="216" max="216" width="4.83203125" style="2" customWidth="1"/>
    <col min="217" max="217" width="51.5" style="2" customWidth="1"/>
    <col min="218" max="218" width="6.5" style="2" customWidth="1"/>
    <col min="219" max="219" width="12.5" style="2" customWidth="1"/>
    <col min="220" max="220" width="6.5" style="2" customWidth="1"/>
    <col min="221" max="221" width="8" style="2" customWidth="1"/>
    <col min="222" max="222" width="7.1640625" style="2" customWidth="1"/>
    <col min="223" max="223" width="9.1640625" style="2"/>
    <col min="224" max="224" width="11" style="2" customWidth="1"/>
    <col min="225" max="225" width="9.5" style="2" customWidth="1"/>
    <col min="226" max="226" width="8.1640625" style="2" customWidth="1"/>
    <col min="227" max="227" width="8.5" style="2" customWidth="1"/>
    <col min="228" max="228" width="9.83203125" style="2" customWidth="1"/>
    <col min="229" max="229" width="8.83203125" style="2" customWidth="1"/>
    <col min="230" max="230" width="9.5" style="2" customWidth="1"/>
    <col min="231" max="231" width="12.5" style="2" customWidth="1"/>
    <col min="232" max="232" width="9.1640625" style="2"/>
    <col min="233" max="233" width="11.1640625" style="2" bestFit="1" customWidth="1"/>
    <col min="234" max="234" width="10.5" style="2" bestFit="1" customWidth="1"/>
    <col min="235" max="235" width="11.1640625" style="2" bestFit="1" customWidth="1"/>
    <col min="236" max="470" width="9.1640625" style="2"/>
    <col min="471" max="471" width="4.5" style="2" customWidth="1"/>
    <col min="472" max="472" width="4.83203125" style="2" customWidth="1"/>
    <col min="473" max="473" width="51.5" style="2" customWidth="1"/>
    <col min="474" max="474" width="6.5" style="2" customWidth="1"/>
    <col min="475" max="475" width="12.5" style="2" customWidth="1"/>
    <col min="476" max="476" width="6.5" style="2" customWidth="1"/>
    <col min="477" max="477" width="8" style="2" customWidth="1"/>
    <col min="478" max="478" width="7.1640625" style="2" customWidth="1"/>
    <col min="479" max="479" width="9.1640625" style="2"/>
    <col min="480" max="480" width="11" style="2" customWidth="1"/>
    <col min="481" max="481" width="9.5" style="2" customWidth="1"/>
    <col min="482" max="482" width="8.1640625" style="2" customWidth="1"/>
    <col min="483" max="483" width="8.5" style="2" customWidth="1"/>
    <col min="484" max="484" width="9.83203125" style="2" customWidth="1"/>
    <col min="485" max="485" width="8.83203125" style="2" customWidth="1"/>
    <col min="486" max="486" width="9.5" style="2" customWidth="1"/>
    <col min="487" max="487" width="12.5" style="2" customWidth="1"/>
    <col min="488" max="488" width="9.1640625" style="2"/>
    <col min="489" max="489" width="11.1640625" style="2" bestFit="1" customWidth="1"/>
    <col min="490" max="490" width="10.5" style="2" bestFit="1" customWidth="1"/>
    <col min="491" max="491" width="11.1640625" style="2" bestFit="1" customWidth="1"/>
    <col min="492" max="726" width="9.1640625" style="2"/>
    <col min="727" max="727" width="4.5" style="2" customWidth="1"/>
    <col min="728" max="728" width="4.83203125" style="2" customWidth="1"/>
    <col min="729" max="729" width="51.5" style="2" customWidth="1"/>
    <col min="730" max="730" width="6.5" style="2" customWidth="1"/>
    <col min="731" max="731" width="12.5" style="2" customWidth="1"/>
    <col min="732" max="732" width="6.5" style="2" customWidth="1"/>
    <col min="733" max="733" width="8" style="2" customWidth="1"/>
    <col min="734" max="734" width="7.1640625" style="2" customWidth="1"/>
    <col min="735" max="735" width="9.1640625" style="2"/>
    <col min="736" max="736" width="11" style="2" customWidth="1"/>
    <col min="737" max="737" width="9.5" style="2" customWidth="1"/>
    <col min="738" max="738" width="8.1640625" style="2" customWidth="1"/>
    <col min="739" max="739" width="8.5" style="2" customWidth="1"/>
    <col min="740" max="740" width="9.83203125" style="2" customWidth="1"/>
    <col min="741" max="741" width="8.83203125" style="2" customWidth="1"/>
    <col min="742" max="742" width="9.5" style="2" customWidth="1"/>
    <col min="743" max="743" width="12.5" style="2" customWidth="1"/>
    <col min="744" max="744" width="9.1640625" style="2"/>
    <col min="745" max="745" width="11.1640625" style="2" bestFit="1" customWidth="1"/>
    <col min="746" max="746" width="10.5" style="2" bestFit="1" customWidth="1"/>
    <col min="747" max="747" width="11.1640625" style="2" bestFit="1" customWidth="1"/>
    <col min="748" max="982" width="9.1640625" style="2"/>
    <col min="983" max="983" width="4.5" style="2" customWidth="1"/>
    <col min="984" max="984" width="4.83203125" style="2" customWidth="1"/>
    <col min="985" max="985" width="51.5" style="2" customWidth="1"/>
    <col min="986" max="986" width="6.5" style="2" customWidth="1"/>
    <col min="987" max="987" width="12.5" style="2" customWidth="1"/>
    <col min="988" max="988" width="6.5" style="2" customWidth="1"/>
    <col min="989" max="989" width="8" style="2" customWidth="1"/>
    <col min="990" max="990" width="7.1640625" style="2" customWidth="1"/>
    <col min="991" max="991" width="9.1640625" style="2"/>
    <col min="992" max="992" width="11" style="2" customWidth="1"/>
    <col min="993" max="993" width="9.5" style="2" customWidth="1"/>
    <col min="994" max="994" width="8.1640625" style="2" customWidth="1"/>
    <col min="995" max="995" width="8.5" style="2" customWidth="1"/>
    <col min="996" max="996" width="9.83203125" style="2" customWidth="1"/>
    <col min="997" max="997" width="8.83203125" style="2" customWidth="1"/>
    <col min="998" max="998" width="9.5" style="2" customWidth="1"/>
    <col min="999" max="999" width="12.5" style="2" customWidth="1"/>
    <col min="1000" max="1000" width="9.1640625" style="2"/>
    <col min="1001" max="1001" width="11.1640625" style="2" bestFit="1" customWidth="1"/>
    <col min="1002" max="1002" width="10.5" style="2" bestFit="1" customWidth="1"/>
    <col min="1003" max="1003" width="11.1640625" style="2" bestFit="1" customWidth="1"/>
    <col min="1004" max="1238" width="9.1640625" style="2"/>
    <col min="1239" max="1239" width="4.5" style="2" customWidth="1"/>
    <col min="1240" max="1240" width="4.83203125" style="2" customWidth="1"/>
    <col min="1241" max="1241" width="51.5" style="2" customWidth="1"/>
    <col min="1242" max="1242" width="6.5" style="2" customWidth="1"/>
    <col min="1243" max="1243" width="12.5" style="2" customWidth="1"/>
    <col min="1244" max="1244" width="6.5" style="2" customWidth="1"/>
    <col min="1245" max="1245" width="8" style="2" customWidth="1"/>
    <col min="1246" max="1246" width="7.1640625" style="2" customWidth="1"/>
    <col min="1247" max="1247" width="9.1640625" style="2"/>
    <col min="1248" max="1248" width="11" style="2" customWidth="1"/>
    <col min="1249" max="1249" width="9.5" style="2" customWidth="1"/>
    <col min="1250" max="1250" width="8.1640625" style="2" customWidth="1"/>
    <col min="1251" max="1251" width="8.5" style="2" customWidth="1"/>
    <col min="1252" max="1252" width="9.83203125" style="2" customWidth="1"/>
    <col min="1253" max="1253" width="8.83203125" style="2" customWidth="1"/>
    <col min="1254" max="1254" width="9.5" style="2" customWidth="1"/>
    <col min="1255" max="1255" width="12.5" style="2" customWidth="1"/>
    <col min="1256" max="1256" width="9.1640625" style="2"/>
    <col min="1257" max="1257" width="11.1640625" style="2" bestFit="1" customWidth="1"/>
    <col min="1258" max="1258" width="10.5" style="2" bestFit="1" customWidth="1"/>
    <col min="1259" max="1259" width="11.1640625" style="2" bestFit="1" customWidth="1"/>
    <col min="1260" max="1494" width="9.1640625" style="2"/>
    <col min="1495" max="1495" width="4.5" style="2" customWidth="1"/>
    <col min="1496" max="1496" width="4.83203125" style="2" customWidth="1"/>
    <col min="1497" max="1497" width="51.5" style="2" customWidth="1"/>
    <col min="1498" max="1498" width="6.5" style="2" customWidth="1"/>
    <col min="1499" max="1499" width="12.5" style="2" customWidth="1"/>
    <col min="1500" max="1500" width="6.5" style="2" customWidth="1"/>
    <col min="1501" max="1501" width="8" style="2" customWidth="1"/>
    <col min="1502" max="1502" width="7.1640625" style="2" customWidth="1"/>
    <col min="1503" max="1503" width="9.1640625" style="2"/>
    <col min="1504" max="1504" width="11" style="2" customWidth="1"/>
    <col min="1505" max="1505" width="9.5" style="2" customWidth="1"/>
    <col min="1506" max="1506" width="8.1640625" style="2" customWidth="1"/>
    <col min="1507" max="1507" width="8.5" style="2" customWidth="1"/>
    <col min="1508" max="1508" width="9.83203125" style="2" customWidth="1"/>
    <col min="1509" max="1509" width="8.83203125" style="2" customWidth="1"/>
    <col min="1510" max="1510" width="9.5" style="2" customWidth="1"/>
    <col min="1511" max="1511" width="12.5" style="2" customWidth="1"/>
    <col min="1512" max="1512" width="9.1640625" style="2"/>
    <col min="1513" max="1513" width="11.1640625" style="2" bestFit="1" customWidth="1"/>
    <col min="1514" max="1514" width="10.5" style="2" bestFit="1" customWidth="1"/>
    <col min="1515" max="1515" width="11.1640625" style="2" bestFit="1" customWidth="1"/>
    <col min="1516" max="1750" width="9.1640625" style="2"/>
    <col min="1751" max="1751" width="4.5" style="2" customWidth="1"/>
    <col min="1752" max="1752" width="4.83203125" style="2" customWidth="1"/>
    <col min="1753" max="1753" width="51.5" style="2" customWidth="1"/>
    <col min="1754" max="1754" width="6.5" style="2" customWidth="1"/>
    <col min="1755" max="1755" width="12.5" style="2" customWidth="1"/>
    <col min="1756" max="1756" width="6.5" style="2" customWidth="1"/>
    <col min="1757" max="1757" width="8" style="2" customWidth="1"/>
    <col min="1758" max="1758" width="7.1640625" style="2" customWidth="1"/>
    <col min="1759" max="1759" width="9.1640625" style="2"/>
    <col min="1760" max="1760" width="11" style="2" customWidth="1"/>
    <col min="1761" max="1761" width="9.5" style="2" customWidth="1"/>
    <col min="1762" max="1762" width="8.1640625" style="2" customWidth="1"/>
    <col min="1763" max="1763" width="8.5" style="2" customWidth="1"/>
    <col min="1764" max="1764" width="9.83203125" style="2" customWidth="1"/>
    <col min="1765" max="1765" width="8.83203125" style="2" customWidth="1"/>
    <col min="1766" max="1766" width="9.5" style="2" customWidth="1"/>
    <col min="1767" max="1767" width="12.5" style="2" customWidth="1"/>
    <col min="1768" max="1768" width="9.1640625" style="2"/>
    <col min="1769" max="1769" width="11.1640625" style="2" bestFit="1" customWidth="1"/>
    <col min="1770" max="1770" width="10.5" style="2" bestFit="1" customWidth="1"/>
    <col min="1771" max="1771" width="11.1640625" style="2" bestFit="1" customWidth="1"/>
    <col min="1772" max="2006" width="9.1640625" style="2"/>
    <col min="2007" max="2007" width="4.5" style="2" customWidth="1"/>
    <col min="2008" max="2008" width="4.83203125" style="2" customWidth="1"/>
    <col min="2009" max="2009" width="51.5" style="2" customWidth="1"/>
    <col min="2010" max="2010" width="6.5" style="2" customWidth="1"/>
    <col min="2011" max="2011" width="12.5" style="2" customWidth="1"/>
    <col min="2012" max="2012" width="6.5" style="2" customWidth="1"/>
    <col min="2013" max="2013" width="8" style="2" customWidth="1"/>
    <col min="2014" max="2014" width="7.1640625" style="2" customWidth="1"/>
    <col min="2015" max="2015" width="9.1640625" style="2"/>
    <col min="2016" max="2016" width="11" style="2" customWidth="1"/>
    <col min="2017" max="2017" width="9.5" style="2" customWidth="1"/>
    <col min="2018" max="2018" width="8.1640625" style="2" customWidth="1"/>
    <col min="2019" max="2019" width="8.5" style="2" customWidth="1"/>
    <col min="2020" max="2020" width="9.83203125" style="2" customWidth="1"/>
    <col min="2021" max="2021" width="8.83203125" style="2" customWidth="1"/>
    <col min="2022" max="2022" width="9.5" style="2" customWidth="1"/>
    <col min="2023" max="2023" width="12.5" style="2" customWidth="1"/>
    <col min="2024" max="2024" width="9.1640625" style="2"/>
    <col min="2025" max="2025" width="11.1640625" style="2" bestFit="1" customWidth="1"/>
    <col min="2026" max="2026" width="10.5" style="2" bestFit="1" customWidth="1"/>
    <col min="2027" max="2027" width="11.1640625" style="2" bestFit="1" customWidth="1"/>
    <col min="2028" max="2262" width="9.1640625" style="2"/>
    <col min="2263" max="2263" width="4.5" style="2" customWidth="1"/>
    <col min="2264" max="2264" width="4.83203125" style="2" customWidth="1"/>
    <col min="2265" max="2265" width="51.5" style="2" customWidth="1"/>
    <col min="2266" max="2266" width="6.5" style="2" customWidth="1"/>
    <col min="2267" max="2267" width="12.5" style="2" customWidth="1"/>
    <col min="2268" max="2268" width="6.5" style="2" customWidth="1"/>
    <col min="2269" max="2269" width="8" style="2" customWidth="1"/>
    <col min="2270" max="2270" width="7.1640625" style="2" customWidth="1"/>
    <col min="2271" max="2271" width="9.1640625" style="2"/>
    <col min="2272" max="2272" width="11" style="2" customWidth="1"/>
    <col min="2273" max="2273" width="9.5" style="2" customWidth="1"/>
    <col min="2274" max="2274" width="8.1640625" style="2" customWidth="1"/>
    <col min="2275" max="2275" width="8.5" style="2" customWidth="1"/>
    <col min="2276" max="2276" width="9.83203125" style="2" customWidth="1"/>
    <col min="2277" max="2277" width="8.83203125" style="2" customWidth="1"/>
    <col min="2278" max="2278" width="9.5" style="2" customWidth="1"/>
    <col min="2279" max="2279" width="12.5" style="2" customWidth="1"/>
    <col min="2280" max="2280" width="9.1640625" style="2"/>
    <col min="2281" max="2281" width="11.1640625" style="2" bestFit="1" customWidth="1"/>
    <col min="2282" max="2282" width="10.5" style="2" bestFit="1" customWidth="1"/>
    <col min="2283" max="2283" width="11.1640625" style="2" bestFit="1" customWidth="1"/>
    <col min="2284" max="2518" width="9.1640625" style="2"/>
    <col min="2519" max="2519" width="4.5" style="2" customWidth="1"/>
    <col min="2520" max="2520" width="4.83203125" style="2" customWidth="1"/>
    <col min="2521" max="2521" width="51.5" style="2" customWidth="1"/>
    <col min="2522" max="2522" width="6.5" style="2" customWidth="1"/>
    <col min="2523" max="2523" width="12.5" style="2" customWidth="1"/>
    <col min="2524" max="2524" width="6.5" style="2" customWidth="1"/>
    <col min="2525" max="2525" width="8" style="2" customWidth="1"/>
    <col min="2526" max="2526" width="7.1640625" style="2" customWidth="1"/>
    <col min="2527" max="2527" width="9.1640625" style="2"/>
    <col min="2528" max="2528" width="11" style="2" customWidth="1"/>
    <col min="2529" max="2529" width="9.5" style="2" customWidth="1"/>
    <col min="2530" max="2530" width="8.1640625" style="2" customWidth="1"/>
    <col min="2531" max="2531" width="8.5" style="2" customWidth="1"/>
    <col min="2532" max="2532" width="9.83203125" style="2" customWidth="1"/>
    <col min="2533" max="2533" width="8.83203125" style="2" customWidth="1"/>
    <col min="2534" max="2534" width="9.5" style="2" customWidth="1"/>
    <col min="2535" max="2535" width="12.5" style="2" customWidth="1"/>
    <col min="2536" max="2536" width="9.1640625" style="2"/>
    <col min="2537" max="2537" width="11.1640625" style="2" bestFit="1" customWidth="1"/>
    <col min="2538" max="2538" width="10.5" style="2" bestFit="1" customWidth="1"/>
    <col min="2539" max="2539" width="11.1640625" style="2" bestFit="1" customWidth="1"/>
    <col min="2540" max="2774" width="9.1640625" style="2"/>
    <col min="2775" max="2775" width="4.5" style="2" customWidth="1"/>
    <col min="2776" max="2776" width="4.83203125" style="2" customWidth="1"/>
    <col min="2777" max="2777" width="51.5" style="2" customWidth="1"/>
    <col min="2778" max="2778" width="6.5" style="2" customWidth="1"/>
    <col min="2779" max="2779" width="12.5" style="2" customWidth="1"/>
    <col min="2780" max="2780" width="6.5" style="2" customWidth="1"/>
    <col min="2781" max="2781" width="8" style="2" customWidth="1"/>
    <col min="2782" max="2782" width="7.1640625" style="2" customWidth="1"/>
    <col min="2783" max="2783" width="9.1640625" style="2"/>
    <col min="2784" max="2784" width="11" style="2" customWidth="1"/>
    <col min="2785" max="2785" width="9.5" style="2" customWidth="1"/>
    <col min="2786" max="2786" width="8.1640625" style="2" customWidth="1"/>
    <col min="2787" max="2787" width="8.5" style="2" customWidth="1"/>
    <col min="2788" max="2788" width="9.83203125" style="2" customWidth="1"/>
    <col min="2789" max="2789" width="8.83203125" style="2" customWidth="1"/>
    <col min="2790" max="2790" width="9.5" style="2" customWidth="1"/>
    <col min="2791" max="2791" width="12.5" style="2" customWidth="1"/>
    <col min="2792" max="2792" width="9.1640625" style="2"/>
    <col min="2793" max="2793" width="11.1640625" style="2" bestFit="1" customWidth="1"/>
    <col min="2794" max="2794" width="10.5" style="2" bestFit="1" customWidth="1"/>
    <col min="2795" max="2795" width="11.1640625" style="2" bestFit="1" customWidth="1"/>
    <col min="2796" max="3030" width="9.1640625" style="2"/>
    <col min="3031" max="3031" width="4.5" style="2" customWidth="1"/>
    <col min="3032" max="3032" width="4.83203125" style="2" customWidth="1"/>
    <col min="3033" max="3033" width="51.5" style="2" customWidth="1"/>
    <col min="3034" max="3034" width="6.5" style="2" customWidth="1"/>
    <col min="3035" max="3035" width="12.5" style="2" customWidth="1"/>
    <col min="3036" max="3036" width="6.5" style="2" customWidth="1"/>
    <col min="3037" max="3037" width="8" style="2" customWidth="1"/>
    <col min="3038" max="3038" width="7.1640625" style="2" customWidth="1"/>
    <col min="3039" max="3039" width="9.1640625" style="2"/>
    <col min="3040" max="3040" width="11" style="2" customWidth="1"/>
    <col min="3041" max="3041" width="9.5" style="2" customWidth="1"/>
    <col min="3042" max="3042" width="8.1640625" style="2" customWidth="1"/>
    <col min="3043" max="3043" width="8.5" style="2" customWidth="1"/>
    <col min="3044" max="3044" width="9.83203125" style="2" customWidth="1"/>
    <col min="3045" max="3045" width="8.83203125" style="2" customWidth="1"/>
    <col min="3046" max="3046" width="9.5" style="2" customWidth="1"/>
    <col min="3047" max="3047" width="12.5" style="2" customWidth="1"/>
    <col min="3048" max="3048" width="9.1640625" style="2"/>
    <col min="3049" max="3049" width="11.1640625" style="2" bestFit="1" customWidth="1"/>
    <col min="3050" max="3050" width="10.5" style="2" bestFit="1" customWidth="1"/>
    <col min="3051" max="3051" width="11.1640625" style="2" bestFit="1" customWidth="1"/>
    <col min="3052" max="3286" width="9.1640625" style="2"/>
    <col min="3287" max="3287" width="4.5" style="2" customWidth="1"/>
    <col min="3288" max="3288" width="4.83203125" style="2" customWidth="1"/>
    <col min="3289" max="3289" width="51.5" style="2" customWidth="1"/>
    <col min="3290" max="3290" width="6.5" style="2" customWidth="1"/>
    <col min="3291" max="3291" width="12.5" style="2" customWidth="1"/>
    <col min="3292" max="3292" width="6.5" style="2" customWidth="1"/>
    <col min="3293" max="3293" width="8" style="2" customWidth="1"/>
    <col min="3294" max="3294" width="7.1640625" style="2" customWidth="1"/>
    <col min="3295" max="3295" width="9.1640625" style="2"/>
    <col min="3296" max="3296" width="11" style="2" customWidth="1"/>
    <col min="3297" max="3297" width="9.5" style="2" customWidth="1"/>
    <col min="3298" max="3298" width="8.1640625" style="2" customWidth="1"/>
    <col min="3299" max="3299" width="8.5" style="2" customWidth="1"/>
    <col min="3300" max="3300" width="9.83203125" style="2" customWidth="1"/>
    <col min="3301" max="3301" width="8.83203125" style="2" customWidth="1"/>
    <col min="3302" max="3302" width="9.5" style="2" customWidth="1"/>
    <col min="3303" max="3303" width="12.5" style="2" customWidth="1"/>
    <col min="3304" max="3304" width="9.1640625" style="2"/>
    <col min="3305" max="3305" width="11.1640625" style="2" bestFit="1" customWidth="1"/>
    <col min="3306" max="3306" width="10.5" style="2" bestFit="1" customWidth="1"/>
    <col min="3307" max="3307" width="11.1640625" style="2" bestFit="1" customWidth="1"/>
    <col min="3308" max="3542" width="9.1640625" style="2"/>
    <col min="3543" max="3543" width="4.5" style="2" customWidth="1"/>
    <col min="3544" max="3544" width="4.83203125" style="2" customWidth="1"/>
    <col min="3545" max="3545" width="51.5" style="2" customWidth="1"/>
    <col min="3546" max="3546" width="6.5" style="2" customWidth="1"/>
    <col min="3547" max="3547" width="12.5" style="2" customWidth="1"/>
    <col min="3548" max="3548" width="6.5" style="2" customWidth="1"/>
    <col min="3549" max="3549" width="8" style="2" customWidth="1"/>
    <col min="3550" max="3550" width="7.1640625" style="2" customWidth="1"/>
    <col min="3551" max="3551" width="9.1640625" style="2"/>
    <col min="3552" max="3552" width="11" style="2" customWidth="1"/>
    <col min="3553" max="3553" width="9.5" style="2" customWidth="1"/>
    <col min="3554" max="3554" width="8.1640625" style="2" customWidth="1"/>
    <col min="3555" max="3555" width="8.5" style="2" customWidth="1"/>
    <col min="3556" max="3556" width="9.83203125" style="2" customWidth="1"/>
    <col min="3557" max="3557" width="8.83203125" style="2" customWidth="1"/>
    <col min="3558" max="3558" width="9.5" style="2" customWidth="1"/>
    <col min="3559" max="3559" width="12.5" style="2" customWidth="1"/>
    <col min="3560" max="3560" width="9.1640625" style="2"/>
    <col min="3561" max="3561" width="11.1640625" style="2" bestFit="1" customWidth="1"/>
    <col min="3562" max="3562" width="10.5" style="2" bestFit="1" customWidth="1"/>
    <col min="3563" max="3563" width="11.1640625" style="2" bestFit="1" customWidth="1"/>
    <col min="3564" max="3798" width="9.1640625" style="2"/>
    <col min="3799" max="3799" width="4.5" style="2" customWidth="1"/>
    <col min="3800" max="3800" width="4.83203125" style="2" customWidth="1"/>
    <col min="3801" max="3801" width="51.5" style="2" customWidth="1"/>
    <col min="3802" max="3802" width="6.5" style="2" customWidth="1"/>
    <col min="3803" max="3803" width="12.5" style="2" customWidth="1"/>
    <col min="3804" max="3804" width="6.5" style="2" customWidth="1"/>
    <col min="3805" max="3805" width="8" style="2" customWidth="1"/>
    <col min="3806" max="3806" width="7.1640625" style="2" customWidth="1"/>
    <col min="3807" max="3807" width="9.1640625" style="2"/>
    <col min="3808" max="3808" width="11" style="2" customWidth="1"/>
    <col min="3809" max="3809" width="9.5" style="2" customWidth="1"/>
    <col min="3810" max="3810" width="8.1640625" style="2" customWidth="1"/>
    <col min="3811" max="3811" width="8.5" style="2" customWidth="1"/>
    <col min="3812" max="3812" width="9.83203125" style="2" customWidth="1"/>
    <col min="3813" max="3813" width="8.83203125" style="2" customWidth="1"/>
    <col min="3814" max="3814" width="9.5" style="2" customWidth="1"/>
    <col min="3815" max="3815" width="12.5" style="2" customWidth="1"/>
    <col min="3816" max="3816" width="9.1640625" style="2"/>
    <col min="3817" max="3817" width="11.1640625" style="2" bestFit="1" customWidth="1"/>
    <col min="3818" max="3818" width="10.5" style="2" bestFit="1" customWidth="1"/>
    <col min="3819" max="3819" width="11.1640625" style="2" bestFit="1" customWidth="1"/>
    <col min="3820" max="4054" width="9.1640625" style="2"/>
    <col min="4055" max="4055" width="4.5" style="2" customWidth="1"/>
    <col min="4056" max="4056" width="4.83203125" style="2" customWidth="1"/>
    <col min="4057" max="4057" width="51.5" style="2" customWidth="1"/>
    <col min="4058" max="4058" width="6.5" style="2" customWidth="1"/>
    <col min="4059" max="4059" width="12.5" style="2" customWidth="1"/>
    <col min="4060" max="4060" width="6.5" style="2" customWidth="1"/>
    <col min="4061" max="4061" width="8" style="2" customWidth="1"/>
    <col min="4062" max="4062" width="7.1640625" style="2" customWidth="1"/>
    <col min="4063" max="4063" width="9.1640625" style="2"/>
    <col min="4064" max="4064" width="11" style="2" customWidth="1"/>
    <col min="4065" max="4065" width="9.5" style="2" customWidth="1"/>
    <col min="4066" max="4066" width="8.1640625" style="2" customWidth="1"/>
    <col min="4067" max="4067" width="8.5" style="2" customWidth="1"/>
    <col min="4068" max="4068" width="9.83203125" style="2" customWidth="1"/>
    <col min="4069" max="4069" width="8.83203125" style="2" customWidth="1"/>
    <col min="4070" max="4070" width="9.5" style="2" customWidth="1"/>
    <col min="4071" max="4071" width="12.5" style="2" customWidth="1"/>
    <col min="4072" max="4072" width="9.1640625" style="2"/>
    <col min="4073" max="4073" width="11.1640625" style="2" bestFit="1" customWidth="1"/>
    <col min="4074" max="4074" width="10.5" style="2" bestFit="1" customWidth="1"/>
    <col min="4075" max="4075" width="11.1640625" style="2" bestFit="1" customWidth="1"/>
    <col min="4076" max="4310" width="9.1640625" style="2"/>
    <col min="4311" max="4311" width="4.5" style="2" customWidth="1"/>
    <col min="4312" max="4312" width="4.83203125" style="2" customWidth="1"/>
    <col min="4313" max="4313" width="51.5" style="2" customWidth="1"/>
    <col min="4314" max="4314" width="6.5" style="2" customWidth="1"/>
    <col min="4315" max="4315" width="12.5" style="2" customWidth="1"/>
    <col min="4316" max="4316" width="6.5" style="2" customWidth="1"/>
    <col min="4317" max="4317" width="8" style="2" customWidth="1"/>
    <col min="4318" max="4318" width="7.1640625" style="2" customWidth="1"/>
    <col min="4319" max="4319" width="9.1640625" style="2"/>
    <col min="4320" max="4320" width="11" style="2" customWidth="1"/>
    <col min="4321" max="4321" width="9.5" style="2" customWidth="1"/>
    <col min="4322" max="4322" width="8.1640625" style="2" customWidth="1"/>
    <col min="4323" max="4323" width="8.5" style="2" customWidth="1"/>
    <col min="4324" max="4324" width="9.83203125" style="2" customWidth="1"/>
    <col min="4325" max="4325" width="8.83203125" style="2" customWidth="1"/>
    <col min="4326" max="4326" width="9.5" style="2" customWidth="1"/>
    <col min="4327" max="4327" width="12.5" style="2" customWidth="1"/>
    <col min="4328" max="4328" width="9.1640625" style="2"/>
    <col min="4329" max="4329" width="11.1640625" style="2" bestFit="1" customWidth="1"/>
    <col min="4330" max="4330" width="10.5" style="2" bestFit="1" customWidth="1"/>
    <col min="4331" max="4331" width="11.1640625" style="2" bestFit="1" customWidth="1"/>
    <col min="4332" max="4566" width="9.1640625" style="2"/>
    <col min="4567" max="4567" width="4.5" style="2" customWidth="1"/>
    <col min="4568" max="4568" width="4.83203125" style="2" customWidth="1"/>
    <col min="4569" max="4569" width="51.5" style="2" customWidth="1"/>
    <col min="4570" max="4570" width="6.5" style="2" customWidth="1"/>
    <col min="4571" max="4571" width="12.5" style="2" customWidth="1"/>
    <col min="4572" max="4572" width="6.5" style="2" customWidth="1"/>
    <col min="4573" max="4573" width="8" style="2" customWidth="1"/>
    <col min="4574" max="4574" width="7.1640625" style="2" customWidth="1"/>
    <col min="4575" max="4575" width="9.1640625" style="2"/>
    <col min="4576" max="4576" width="11" style="2" customWidth="1"/>
    <col min="4577" max="4577" width="9.5" style="2" customWidth="1"/>
    <col min="4578" max="4578" width="8.1640625" style="2" customWidth="1"/>
    <col min="4579" max="4579" width="8.5" style="2" customWidth="1"/>
    <col min="4580" max="4580" width="9.83203125" style="2" customWidth="1"/>
    <col min="4581" max="4581" width="8.83203125" style="2" customWidth="1"/>
    <col min="4582" max="4582" width="9.5" style="2" customWidth="1"/>
    <col min="4583" max="4583" width="12.5" style="2" customWidth="1"/>
    <col min="4584" max="4584" width="9.1640625" style="2"/>
    <col min="4585" max="4585" width="11.1640625" style="2" bestFit="1" customWidth="1"/>
    <col min="4586" max="4586" width="10.5" style="2" bestFit="1" customWidth="1"/>
    <col min="4587" max="4587" width="11.1640625" style="2" bestFit="1" customWidth="1"/>
    <col min="4588" max="4822" width="9.1640625" style="2"/>
    <col min="4823" max="4823" width="4.5" style="2" customWidth="1"/>
    <col min="4824" max="4824" width="4.83203125" style="2" customWidth="1"/>
    <col min="4825" max="4825" width="51.5" style="2" customWidth="1"/>
    <col min="4826" max="4826" width="6.5" style="2" customWidth="1"/>
    <col min="4827" max="4827" width="12.5" style="2" customWidth="1"/>
    <col min="4828" max="4828" width="6.5" style="2" customWidth="1"/>
    <col min="4829" max="4829" width="8" style="2" customWidth="1"/>
    <col min="4830" max="4830" width="7.1640625" style="2" customWidth="1"/>
    <col min="4831" max="4831" width="9.1640625" style="2"/>
    <col min="4832" max="4832" width="11" style="2" customWidth="1"/>
    <col min="4833" max="4833" width="9.5" style="2" customWidth="1"/>
    <col min="4834" max="4834" width="8.1640625" style="2" customWidth="1"/>
    <col min="4835" max="4835" width="8.5" style="2" customWidth="1"/>
    <col min="4836" max="4836" width="9.83203125" style="2" customWidth="1"/>
    <col min="4837" max="4837" width="8.83203125" style="2" customWidth="1"/>
    <col min="4838" max="4838" width="9.5" style="2" customWidth="1"/>
    <col min="4839" max="4839" width="12.5" style="2" customWidth="1"/>
    <col min="4840" max="4840" width="9.1640625" style="2"/>
    <col min="4841" max="4841" width="11.1640625" style="2" bestFit="1" customWidth="1"/>
    <col min="4842" max="4842" width="10.5" style="2" bestFit="1" customWidth="1"/>
    <col min="4843" max="4843" width="11.1640625" style="2" bestFit="1" customWidth="1"/>
    <col min="4844" max="5078" width="9.1640625" style="2"/>
    <col min="5079" max="5079" width="4.5" style="2" customWidth="1"/>
    <col min="5080" max="5080" width="4.83203125" style="2" customWidth="1"/>
    <col min="5081" max="5081" width="51.5" style="2" customWidth="1"/>
    <col min="5082" max="5082" width="6.5" style="2" customWidth="1"/>
    <col min="5083" max="5083" width="12.5" style="2" customWidth="1"/>
    <col min="5084" max="5084" width="6.5" style="2" customWidth="1"/>
    <col min="5085" max="5085" width="8" style="2" customWidth="1"/>
    <col min="5086" max="5086" width="7.1640625" style="2" customWidth="1"/>
    <col min="5087" max="5087" width="9.1640625" style="2"/>
    <col min="5088" max="5088" width="11" style="2" customWidth="1"/>
    <col min="5089" max="5089" width="9.5" style="2" customWidth="1"/>
    <col min="5090" max="5090" width="8.1640625" style="2" customWidth="1"/>
    <col min="5091" max="5091" width="8.5" style="2" customWidth="1"/>
    <col min="5092" max="5092" width="9.83203125" style="2" customWidth="1"/>
    <col min="5093" max="5093" width="8.83203125" style="2" customWidth="1"/>
    <col min="5094" max="5094" width="9.5" style="2" customWidth="1"/>
    <col min="5095" max="5095" width="12.5" style="2" customWidth="1"/>
    <col min="5096" max="5096" width="9.1640625" style="2"/>
    <col min="5097" max="5097" width="11.1640625" style="2" bestFit="1" customWidth="1"/>
    <col min="5098" max="5098" width="10.5" style="2" bestFit="1" customWidth="1"/>
    <col min="5099" max="5099" width="11.1640625" style="2" bestFit="1" customWidth="1"/>
    <col min="5100" max="5334" width="9.1640625" style="2"/>
    <col min="5335" max="5335" width="4.5" style="2" customWidth="1"/>
    <col min="5336" max="5336" width="4.83203125" style="2" customWidth="1"/>
    <col min="5337" max="5337" width="51.5" style="2" customWidth="1"/>
    <col min="5338" max="5338" width="6.5" style="2" customWidth="1"/>
    <col min="5339" max="5339" width="12.5" style="2" customWidth="1"/>
    <col min="5340" max="5340" width="6.5" style="2" customWidth="1"/>
    <col min="5341" max="5341" width="8" style="2" customWidth="1"/>
    <col min="5342" max="5342" width="7.1640625" style="2" customWidth="1"/>
    <col min="5343" max="5343" width="9.1640625" style="2"/>
    <col min="5344" max="5344" width="11" style="2" customWidth="1"/>
    <col min="5345" max="5345" width="9.5" style="2" customWidth="1"/>
    <col min="5346" max="5346" width="8.1640625" style="2" customWidth="1"/>
    <col min="5347" max="5347" width="8.5" style="2" customWidth="1"/>
    <col min="5348" max="5348" width="9.83203125" style="2" customWidth="1"/>
    <col min="5349" max="5349" width="8.83203125" style="2" customWidth="1"/>
    <col min="5350" max="5350" width="9.5" style="2" customWidth="1"/>
    <col min="5351" max="5351" width="12.5" style="2" customWidth="1"/>
    <col min="5352" max="5352" width="9.1640625" style="2"/>
    <col min="5353" max="5353" width="11.1640625" style="2" bestFit="1" customWidth="1"/>
    <col min="5354" max="5354" width="10.5" style="2" bestFit="1" customWidth="1"/>
    <col min="5355" max="5355" width="11.1640625" style="2" bestFit="1" customWidth="1"/>
    <col min="5356" max="5590" width="9.1640625" style="2"/>
    <col min="5591" max="5591" width="4.5" style="2" customWidth="1"/>
    <col min="5592" max="5592" width="4.83203125" style="2" customWidth="1"/>
    <col min="5593" max="5593" width="51.5" style="2" customWidth="1"/>
    <col min="5594" max="5594" width="6.5" style="2" customWidth="1"/>
    <col min="5595" max="5595" width="12.5" style="2" customWidth="1"/>
    <col min="5596" max="5596" width="6.5" style="2" customWidth="1"/>
    <col min="5597" max="5597" width="8" style="2" customWidth="1"/>
    <col min="5598" max="5598" width="7.1640625" style="2" customWidth="1"/>
    <col min="5599" max="5599" width="9.1640625" style="2"/>
    <col min="5600" max="5600" width="11" style="2" customWidth="1"/>
    <col min="5601" max="5601" width="9.5" style="2" customWidth="1"/>
    <col min="5602" max="5602" width="8.1640625" style="2" customWidth="1"/>
    <col min="5603" max="5603" width="8.5" style="2" customWidth="1"/>
    <col min="5604" max="5604" width="9.83203125" style="2" customWidth="1"/>
    <col min="5605" max="5605" width="8.83203125" style="2" customWidth="1"/>
    <col min="5606" max="5606" width="9.5" style="2" customWidth="1"/>
    <col min="5607" max="5607" width="12.5" style="2" customWidth="1"/>
    <col min="5608" max="5608" width="9.1640625" style="2"/>
    <col min="5609" max="5609" width="11.1640625" style="2" bestFit="1" customWidth="1"/>
    <col min="5610" max="5610" width="10.5" style="2" bestFit="1" customWidth="1"/>
    <col min="5611" max="5611" width="11.1640625" style="2" bestFit="1" customWidth="1"/>
    <col min="5612" max="5846" width="9.1640625" style="2"/>
    <col min="5847" max="5847" width="4.5" style="2" customWidth="1"/>
    <col min="5848" max="5848" width="4.83203125" style="2" customWidth="1"/>
    <col min="5849" max="5849" width="51.5" style="2" customWidth="1"/>
    <col min="5850" max="5850" width="6.5" style="2" customWidth="1"/>
    <col min="5851" max="5851" width="12.5" style="2" customWidth="1"/>
    <col min="5852" max="5852" width="6.5" style="2" customWidth="1"/>
    <col min="5853" max="5853" width="8" style="2" customWidth="1"/>
    <col min="5854" max="5854" width="7.1640625" style="2" customWidth="1"/>
    <col min="5855" max="5855" width="9.1640625" style="2"/>
    <col min="5856" max="5856" width="11" style="2" customWidth="1"/>
    <col min="5857" max="5857" width="9.5" style="2" customWidth="1"/>
    <col min="5858" max="5858" width="8.1640625" style="2" customWidth="1"/>
    <col min="5859" max="5859" width="8.5" style="2" customWidth="1"/>
    <col min="5860" max="5860" width="9.83203125" style="2" customWidth="1"/>
    <col min="5861" max="5861" width="8.83203125" style="2" customWidth="1"/>
    <col min="5862" max="5862" width="9.5" style="2" customWidth="1"/>
    <col min="5863" max="5863" width="12.5" style="2" customWidth="1"/>
    <col min="5864" max="5864" width="9.1640625" style="2"/>
    <col min="5865" max="5865" width="11.1640625" style="2" bestFit="1" customWidth="1"/>
    <col min="5866" max="5866" width="10.5" style="2" bestFit="1" customWidth="1"/>
    <col min="5867" max="5867" width="11.1640625" style="2" bestFit="1" customWidth="1"/>
    <col min="5868" max="6102" width="9.1640625" style="2"/>
    <col min="6103" max="6103" width="4.5" style="2" customWidth="1"/>
    <col min="6104" max="6104" width="4.83203125" style="2" customWidth="1"/>
    <col min="6105" max="6105" width="51.5" style="2" customWidth="1"/>
    <col min="6106" max="6106" width="6.5" style="2" customWidth="1"/>
    <col min="6107" max="6107" width="12.5" style="2" customWidth="1"/>
    <col min="6108" max="6108" width="6.5" style="2" customWidth="1"/>
    <col min="6109" max="6109" width="8" style="2" customWidth="1"/>
    <col min="6110" max="6110" width="7.1640625" style="2" customWidth="1"/>
    <col min="6111" max="6111" width="9.1640625" style="2"/>
    <col min="6112" max="6112" width="11" style="2" customWidth="1"/>
    <col min="6113" max="6113" width="9.5" style="2" customWidth="1"/>
    <col min="6114" max="6114" width="8.1640625" style="2" customWidth="1"/>
    <col min="6115" max="6115" width="8.5" style="2" customWidth="1"/>
    <col min="6116" max="6116" width="9.83203125" style="2" customWidth="1"/>
    <col min="6117" max="6117" width="8.83203125" style="2" customWidth="1"/>
    <col min="6118" max="6118" width="9.5" style="2" customWidth="1"/>
    <col min="6119" max="6119" width="12.5" style="2" customWidth="1"/>
    <col min="6120" max="6120" width="9.1640625" style="2"/>
    <col min="6121" max="6121" width="11.1640625" style="2" bestFit="1" customWidth="1"/>
    <col min="6122" max="6122" width="10.5" style="2" bestFit="1" customWidth="1"/>
    <col min="6123" max="6123" width="11.1640625" style="2" bestFit="1" customWidth="1"/>
    <col min="6124" max="6358" width="9.1640625" style="2"/>
    <col min="6359" max="6359" width="4.5" style="2" customWidth="1"/>
    <col min="6360" max="6360" width="4.83203125" style="2" customWidth="1"/>
    <col min="6361" max="6361" width="51.5" style="2" customWidth="1"/>
    <col min="6362" max="6362" width="6.5" style="2" customWidth="1"/>
    <col min="6363" max="6363" width="12.5" style="2" customWidth="1"/>
    <col min="6364" max="6364" width="6.5" style="2" customWidth="1"/>
    <col min="6365" max="6365" width="8" style="2" customWidth="1"/>
    <col min="6366" max="6366" width="7.1640625" style="2" customWidth="1"/>
    <col min="6367" max="6367" width="9.1640625" style="2"/>
    <col min="6368" max="6368" width="11" style="2" customWidth="1"/>
    <col min="6369" max="6369" width="9.5" style="2" customWidth="1"/>
    <col min="6370" max="6370" width="8.1640625" style="2" customWidth="1"/>
    <col min="6371" max="6371" width="8.5" style="2" customWidth="1"/>
    <col min="6372" max="6372" width="9.83203125" style="2" customWidth="1"/>
    <col min="6373" max="6373" width="8.83203125" style="2" customWidth="1"/>
    <col min="6374" max="6374" width="9.5" style="2" customWidth="1"/>
    <col min="6375" max="6375" width="12.5" style="2" customWidth="1"/>
    <col min="6376" max="6376" width="9.1640625" style="2"/>
    <col min="6377" max="6377" width="11.1640625" style="2" bestFit="1" customWidth="1"/>
    <col min="6378" max="6378" width="10.5" style="2" bestFit="1" customWidth="1"/>
    <col min="6379" max="6379" width="11.1640625" style="2" bestFit="1" customWidth="1"/>
    <col min="6380" max="6614" width="9.1640625" style="2"/>
    <col min="6615" max="6615" width="4.5" style="2" customWidth="1"/>
    <col min="6616" max="6616" width="4.83203125" style="2" customWidth="1"/>
    <col min="6617" max="6617" width="51.5" style="2" customWidth="1"/>
    <col min="6618" max="6618" width="6.5" style="2" customWidth="1"/>
    <col min="6619" max="6619" width="12.5" style="2" customWidth="1"/>
    <col min="6620" max="6620" width="6.5" style="2" customWidth="1"/>
    <col min="6621" max="6621" width="8" style="2" customWidth="1"/>
    <col min="6622" max="6622" width="7.1640625" style="2" customWidth="1"/>
    <col min="6623" max="6623" width="9.1640625" style="2"/>
    <col min="6624" max="6624" width="11" style="2" customWidth="1"/>
    <col min="6625" max="6625" width="9.5" style="2" customWidth="1"/>
    <col min="6626" max="6626" width="8.1640625" style="2" customWidth="1"/>
    <col min="6627" max="6627" width="8.5" style="2" customWidth="1"/>
    <col min="6628" max="6628" width="9.83203125" style="2" customWidth="1"/>
    <col min="6629" max="6629" width="8.83203125" style="2" customWidth="1"/>
    <col min="6630" max="6630" width="9.5" style="2" customWidth="1"/>
    <col min="6631" max="6631" width="12.5" style="2" customWidth="1"/>
    <col min="6632" max="6632" width="9.1640625" style="2"/>
    <col min="6633" max="6633" width="11.1640625" style="2" bestFit="1" customWidth="1"/>
    <col min="6634" max="6634" width="10.5" style="2" bestFit="1" customWidth="1"/>
    <col min="6635" max="6635" width="11.1640625" style="2" bestFit="1" customWidth="1"/>
    <col min="6636" max="6870" width="9.1640625" style="2"/>
    <col min="6871" max="6871" width="4.5" style="2" customWidth="1"/>
    <col min="6872" max="6872" width="4.83203125" style="2" customWidth="1"/>
    <col min="6873" max="6873" width="51.5" style="2" customWidth="1"/>
    <col min="6874" max="6874" width="6.5" style="2" customWidth="1"/>
    <col min="6875" max="6875" width="12.5" style="2" customWidth="1"/>
    <col min="6876" max="6876" width="6.5" style="2" customWidth="1"/>
    <col min="6877" max="6877" width="8" style="2" customWidth="1"/>
    <col min="6878" max="6878" width="7.1640625" style="2" customWidth="1"/>
    <col min="6879" max="6879" width="9.1640625" style="2"/>
    <col min="6880" max="6880" width="11" style="2" customWidth="1"/>
    <col min="6881" max="6881" width="9.5" style="2" customWidth="1"/>
    <col min="6882" max="6882" width="8.1640625" style="2" customWidth="1"/>
    <col min="6883" max="6883" width="8.5" style="2" customWidth="1"/>
    <col min="6884" max="6884" width="9.83203125" style="2" customWidth="1"/>
    <col min="6885" max="6885" width="8.83203125" style="2" customWidth="1"/>
    <col min="6886" max="6886" width="9.5" style="2" customWidth="1"/>
    <col min="6887" max="6887" width="12.5" style="2" customWidth="1"/>
    <col min="6888" max="6888" width="9.1640625" style="2"/>
    <col min="6889" max="6889" width="11.1640625" style="2" bestFit="1" customWidth="1"/>
    <col min="6890" max="6890" width="10.5" style="2" bestFit="1" customWidth="1"/>
    <col min="6891" max="6891" width="11.1640625" style="2" bestFit="1" customWidth="1"/>
    <col min="6892" max="7126" width="9.1640625" style="2"/>
    <col min="7127" max="7127" width="4.5" style="2" customWidth="1"/>
    <col min="7128" max="7128" width="4.83203125" style="2" customWidth="1"/>
    <col min="7129" max="7129" width="51.5" style="2" customWidth="1"/>
    <col min="7130" max="7130" width="6.5" style="2" customWidth="1"/>
    <col min="7131" max="7131" width="12.5" style="2" customWidth="1"/>
    <col min="7132" max="7132" width="6.5" style="2" customWidth="1"/>
    <col min="7133" max="7133" width="8" style="2" customWidth="1"/>
    <col min="7134" max="7134" width="7.1640625" style="2" customWidth="1"/>
    <col min="7135" max="7135" width="9.1640625" style="2"/>
    <col min="7136" max="7136" width="11" style="2" customWidth="1"/>
    <col min="7137" max="7137" width="9.5" style="2" customWidth="1"/>
    <col min="7138" max="7138" width="8.1640625" style="2" customWidth="1"/>
    <col min="7139" max="7139" width="8.5" style="2" customWidth="1"/>
    <col min="7140" max="7140" width="9.83203125" style="2" customWidth="1"/>
    <col min="7141" max="7141" width="8.83203125" style="2" customWidth="1"/>
    <col min="7142" max="7142" width="9.5" style="2" customWidth="1"/>
    <col min="7143" max="7143" width="12.5" style="2" customWidth="1"/>
    <col min="7144" max="7144" width="9.1640625" style="2"/>
    <col min="7145" max="7145" width="11.1640625" style="2" bestFit="1" customWidth="1"/>
    <col min="7146" max="7146" width="10.5" style="2" bestFit="1" customWidth="1"/>
    <col min="7147" max="7147" width="11.1640625" style="2" bestFit="1" customWidth="1"/>
    <col min="7148" max="7382" width="9.1640625" style="2"/>
    <col min="7383" max="7383" width="4.5" style="2" customWidth="1"/>
    <col min="7384" max="7384" width="4.83203125" style="2" customWidth="1"/>
    <col min="7385" max="7385" width="51.5" style="2" customWidth="1"/>
    <col min="7386" max="7386" width="6.5" style="2" customWidth="1"/>
    <col min="7387" max="7387" width="12.5" style="2" customWidth="1"/>
    <col min="7388" max="7388" width="6.5" style="2" customWidth="1"/>
    <col min="7389" max="7389" width="8" style="2" customWidth="1"/>
    <col min="7390" max="7390" width="7.1640625" style="2" customWidth="1"/>
    <col min="7391" max="7391" width="9.1640625" style="2"/>
    <col min="7392" max="7392" width="11" style="2" customWidth="1"/>
    <col min="7393" max="7393" width="9.5" style="2" customWidth="1"/>
    <col min="7394" max="7394" width="8.1640625" style="2" customWidth="1"/>
    <col min="7395" max="7395" width="8.5" style="2" customWidth="1"/>
    <col min="7396" max="7396" width="9.83203125" style="2" customWidth="1"/>
    <col min="7397" max="7397" width="8.83203125" style="2" customWidth="1"/>
    <col min="7398" max="7398" width="9.5" style="2" customWidth="1"/>
    <col min="7399" max="7399" width="12.5" style="2" customWidth="1"/>
    <col min="7400" max="7400" width="9.1640625" style="2"/>
    <col min="7401" max="7401" width="11.1640625" style="2" bestFit="1" customWidth="1"/>
    <col min="7402" max="7402" width="10.5" style="2" bestFit="1" customWidth="1"/>
    <col min="7403" max="7403" width="11.1640625" style="2" bestFit="1" customWidth="1"/>
    <col min="7404" max="7638" width="9.1640625" style="2"/>
    <col min="7639" max="7639" width="4.5" style="2" customWidth="1"/>
    <col min="7640" max="7640" width="4.83203125" style="2" customWidth="1"/>
    <col min="7641" max="7641" width="51.5" style="2" customWidth="1"/>
    <col min="7642" max="7642" width="6.5" style="2" customWidth="1"/>
    <col min="7643" max="7643" width="12.5" style="2" customWidth="1"/>
    <col min="7644" max="7644" width="6.5" style="2" customWidth="1"/>
    <col min="7645" max="7645" width="8" style="2" customWidth="1"/>
    <col min="7646" max="7646" width="7.1640625" style="2" customWidth="1"/>
    <col min="7647" max="7647" width="9.1640625" style="2"/>
    <col min="7648" max="7648" width="11" style="2" customWidth="1"/>
    <col min="7649" max="7649" width="9.5" style="2" customWidth="1"/>
    <col min="7650" max="7650" width="8.1640625" style="2" customWidth="1"/>
    <col min="7651" max="7651" width="8.5" style="2" customWidth="1"/>
    <col min="7652" max="7652" width="9.83203125" style="2" customWidth="1"/>
    <col min="7653" max="7653" width="8.83203125" style="2" customWidth="1"/>
    <col min="7654" max="7654" width="9.5" style="2" customWidth="1"/>
    <col min="7655" max="7655" width="12.5" style="2" customWidth="1"/>
    <col min="7656" max="7656" width="9.1640625" style="2"/>
    <col min="7657" max="7657" width="11.1640625" style="2" bestFit="1" customWidth="1"/>
    <col min="7658" max="7658" width="10.5" style="2" bestFit="1" customWidth="1"/>
    <col min="7659" max="7659" width="11.1640625" style="2" bestFit="1" customWidth="1"/>
    <col min="7660" max="7894" width="9.1640625" style="2"/>
    <col min="7895" max="7895" width="4.5" style="2" customWidth="1"/>
    <col min="7896" max="7896" width="4.83203125" style="2" customWidth="1"/>
    <col min="7897" max="7897" width="51.5" style="2" customWidth="1"/>
    <col min="7898" max="7898" width="6.5" style="2" customWidth="1"/>
    <col min="7899" max="7899" width="12.5" style="2" customWidth="1"/>
    <col min="7900" max="7900" width="6.5" style="2" customWidth="1"/>
    <col min="7901" max="7901" width="8" style="2" customWidth="1"/>
    <col min="7902" max="7902" width="7.1640625" style="2" customWidth="1"/>
    <col min="7903" max="7903" width="9.1640625" style="2"/>
    <col min="7904" max="7904" width="11" style="2" customWidth="1"/>
    <col min="7905" max="7905" width="9.5" style="2" customWidth="1"/>
    <col min="7906" max="7906" width="8.1640625" style="2" customWidth="1"/>
    <col min="7907" max="7907" width="8.5" style="2" customWidth="1"/>
    <col min="7908" max="7908" width="9.83203125" style="2" customWidth="1"/>
    <col min="7909" max="7909" width="8.83203125" style="2" customWidth="1"/>
    <col min="7910" max="7910" width="9.5" style="2" customWidth="1"/>
    <col min="7911" max="7911" width="12.5" style="2" customWidth="1"/>
    <col min="7912" max="7912" width="9.1640625" style="2"/>
    <col min="7913" max="7913" width="11.1640625" style="2" bestFit="1" customWidth="1"/>
    <col min="7914" max="7914" width="10.5" style="2" bestFit="1" customWidth="1"/>
    <col min="7915" max="7915" width="11.1640625" style="2" bestFit="1" customWidth="1"/>
    <col min="7916" max="8150" width="9.1640625" style="2"/>
    <col min="8151" max="8151" width="4.5" style="2" customWidth="1"/>
    <col min="8152" max="8152" width="4.83203125" style="2" customWidth="1"/>
    <col min="8153" max="8153" width="51.5" style="2" customWidth="1"/>
    <col min="8154" max="8154" width="6.5" style="2" customWidth="1"/>
    <col min="8155" max="8155" width="12.5" style="2" customWidth="1"/>
    <col min="8156" max="8156" width="6.5" style="2" customWidth="1"/>
    <col min="8157" max="8157" width="8" style="2" customWidth="1"/>
    <col min="8158" max="8158" width="7.1640625" style="2" customWidth="1"/>
    <col min="8159" max="8159" width="9.1640625" style="2"/>
    <col min="8160" max="8160" width="11" style="2" customWidth="1"/>
    <col min="8161" max="8161" width="9.5" style="2" customWidth="1"/>
    <col min="8162" max="8162" width="8.1640625" style="2" customWidth="1"/>
    <col min="8163" max="8163" width="8.5" style="2" customWidth="1"/>
    <col min="8164" max="8164" width="9.83203125" style="2" customWidth="1"/>
    <col min="8165" max="8165" width="8.83203125" style="2" customWidth="1"/>
    <col min="8166" max="8166" width="9.5" style="2" customWidth="1"/>
    <col min="8167" max="8167" width="12.5" style="2" customWidth="1"/>
    <col min="8168" max="8168" width="9.1640625" style="2"/>
    <col min="8169" max="8169" width="11.1640625" style="2" bestFit="1" customWidth="1"/>
    <col min="8170" max="8170" width="10.5" style="2" bestFit="1" customWidth="1"/>
    <col min="8171" max="8171" width="11.1640625" style="2" bestFit="1" customWidth="1"/>
    <col min="8172" max="8406" width="9.1640625" style="2"/>
    <col min="8407" max="8407" width="4.5" style="2" customWidth="1"/>
    <col min="8408" max="8408" width="4.83203125" style="2" customWidth="1"/>
    <col min="8409" max="8409" width="51.5" style="2" customWidth="1"/>
    <col min="8410" max="8410" width="6.5" style="2" customWidth="1"/>
    <col min="8411" max="8411" width="12.5" style="2" customWidth="1"/>
    <col min="8412" max="8412" width="6.5" style="2" customWidth="1"/>
    <col min="8413" max="8413" width="8" style="2" customWidth="1"/>
    <col min="8414" max="8414" width="7.1640625" style="2" customWidth="1"/>
    <col min="8415" max="8415" width="9.1640625" style="2"/>
    <col min="8416" max="8416" width="11" style="2" customWidth="1"/>
    <col min="8417" max="8417" width="9.5" style="2" customWidth="1"/>
    <col min="8418" max="8418" width="8.1640625" style="2" customWidth="1"/>
    <col min="8419" max="8419" width="8.5" style="2" customWidth="1"/>
    <col min="8420" max="8420" width="9.83203125" style="2" customWidth="1"/>
    <col min="8421" max="8421" width="8.83203125" style="2" customWidth="1"/>
    <col min="8422" max="8422" width="9.5" style="2" customWidth="1"/>
    <col min="8423" max="8423" width="12.5" style="2" customWidth="1"/>
    <col min="8424" max="8424" width="9.1640625" style="2"/>
    <col min="8425" max="8425" width="11.1640625" style="2" bestFit="1" customWidth="1"/>
    <col min="8426" max="8426" width="10.5" style="2" bestFit="1" customWidth="1"/>
    <col min="8427" max="8427" width="11.1640625" style="2" bestFit="1" customWidth="1"/>
    <col min="8428" max="8662" width="9.1640625" style="2"/>
    <col min="8663" max="8663" width="4.5" style="2" customWidth="1"/>
    <col min="8664" max="8664" width="4.83203125" style="2" customWidth="1"/>
    <col min="8665" max="8665" width="51.5" style="2" customWidth="1"/>
    <col min="8666" max="8666" width="6.5" style="2" customWidth="1"/>
    <col min="8667" max="8667" width="12.5" style="2" customWidth="1"/>
    <col min="8668" max="8668" width="6.5" style="2" customWidth="1"/>
    <col min="8669" max="8669" width="8" style="2" customWidth="1"/>
    <col min="8670" max="8670" width="7.1640625" style="2" customWidth="1"/>
    <col min="8671" max="8671" width="9.1640625" style="2"/>
    <col min="8672" max="8672" width="11" style="2" customWidth="1"/>
    <col min="8673" max="8673" width="9.5" style="2" customWidth="1"/>
    <col min="8674" max="8674" width="8.1640625" style="2" customWidth="1"/>
    <col min="8675" max="8675" width="8.5" style="2" customWidth="1"/>
    <col min="8676" max="8676" width="9.83203125" style="2" customWidth="1"/>
    <col min="8677" max="8677" width="8.83203125" style="2" customWidth="1"/>
    <col min="8678" max="8678" width="9.5" style="2" customWidth="1"/>
    <col min="8679" max="8679" width="12.5" style="2" customWidth="1"/>
    <col min="8680" max="8680" width="9.1640625" style="2"/>
    <col min="8681" max="8681" width="11.1640625" style="2" bestFit="1" customWidth="1"/>
    <col min="8682" max="8682" width="10.5" style="2" bestFit="1" customWidth="1"/>
    <col min="8683" max="8683" width="11.1640625" style="2" bestFit="1" customWidth="1"/>
    <col min="8684" max="8918" width="9.1640625" style="2"/>
    <col min="8919" max="8919" width="4.5" style="2" customWidth="1"/>
    <col min="8920" max="8920" width="4.83203125" style="2" customWidth="1"/>
    <col min="8921" max="8921" width="51.5" style="2" customWidth="1"/>
    <col min="8922" max="8922" width="6.5" style="2" customWidth="1"/>
    <col min="8923" max="8923" width="12.5" style="2" customWidth="1"/>
    <col min="8924" max="8924" width="6.5" style="2" customWidth="1"/>
    <col min="8925" max="8925" width="8" style="2" customWidth="1"/>
    <col min="8926" max="8926" width="7.1640625" style="2" customWidth="1"/>
    <col min="8927" max="8927" width="9.1640625" style="2"/>
    <col min="8928" max="8928" width="11" style="2" customWidth="1"/>
    <col min="8929" max="8929" width="9.5" style="2" customWidth="1"/>
    <col min="8930" max="8930" width="8.1640625" style="2" customWidth="1"/>
    <col min="8931" max="8931" width="8.5" style="2" customWidth="1"/>
    <col min="8932" max="8932" width="9.83203125" style="2" customWidth="1"/>
    <col min="8933" max="8933" width="8.83203125" style="2" customWidth="1"/>
    <col min="8934" max="8934" width="9.5" style="2" customWidth="1"/>
    <col min="8935" max="8935" width="12.5" style="2" customWidth="1"/>
    <col min="8936" max="8936" width="9.1640625" style="2"/>
    <col min="8937" max="8937" width="11.1640625" style="2" bestFit="1" customWidth="1"/>
    <col min="8938" max="8938" width="10.5" style="2" bestFit="1" customWidth="1"/>
    <col min="8939" max="8939" width="11.1640625" style="2" bestFit="1" customWidth="1"/>
    <col min="8940" max="9174" width="9.1640625" style="2"/>
    <col min="9175" max="9175" width="4.5" style="2" customWidth="1"/>
    <col min="9176" max="9176" width="4.83203125" style="2" customWidth="1"/>
    <col min="9177" max="9177" width="51.5" style="2" customWidth="1"/>
    <col min="9178" max="9178" width="6.5" style="2" customWidth="1"/>
    <col min="9179" max="9179" width="12.5" style="2" customWidth="1"/>
    <col min="9180" max="9180" width="6.5" style="2" customWidth="1"/>
    <col min="9181" max="9181" width="8" style="2" customWidth="1"/>
    <col min="9182" max="9182" width="7.1640625" style="2" customWidth="1"/>
    <col min="9183" max="9183" width="9.1640625" style="2"/>
    <col min="9184" max="9184" width="11" style="2" customWidth="1"/>
    <col min="9185" max="9185" width="9.5" style="2" customWidth="1"/>
    <col min="9186" max="9186" width="8.1640625" style="2" customWidth="1"/>
    <col min="9187" max="9187" width="8.5" style="2" customWidth="1"/>
    <col min="9188" max="9188" width="9.83203125" style="2" customWidth="1"/>
    <col min="9189" max="9189" width="8.83203125" style="2" customWidth="1"/>
    <col min="9190" max="9190" width="9.5" style="2" customWidth="1"/>
    <col min="9191" max="9191" width="12.5" style="2" customWidth="1"/>
    <col min="9192" max="9192" width="9.1640625" style="2"/>
    <col min="9193" max="9193" width="11.1640625" style="2" bestFit="1" customWidth="1"/>
    <col min="9194" max="9194" width="10.5" style="2" bestFit="1" customWidth="1"/>
    <col min="9195" max="9195" width="11.1640625" style="2" bestFit="1" customWidth="1"/>
    <col min="9196" max="9430" width="9.1640625" style="2"/>
    <col min="9431" max="9431" width="4.5" style="2" customWidth="1"/>
    <col min="9432" max="9432" width="4.83203125" style="2" customWidth="1"/>
    <col min="9433" max="9433" width="51.5" style="2" customWidth="1"/>
    <col min="9434" max="9434" width="6.5" style="2" customWidth="1"/>
    <col min="9435" max="9435" width="12.5" style="2" customWidth="1"/>
    <col min="9436" max="9436" width="6.5" style="2" customWidth="1"/>
    <col min="9437" max="9437" width="8" style="2" customWidth="1"/>
    <col min="9438" max="9438" width="7.1640625" style="2" customWidth="1"/>
    <col min="9439" max="9439" width="9.1640625" style="2"/>
    <col min="9440" max="9440" width="11" style="2" customWidth="1"/>
    <col min="9441" max="9441" width="9.5" style="2" customWidth="1"/>
    <col min="9442" max="9442" width="8.1640625" style="2" customWidth="1"/>
    <col min="9443" max="9443" width="8.5" style="2" customWidth="1"/>
    <col min="9444" max="9444" width="9.83203125" style="2" customWidth="1"/>
    <col min="9445" max="9445" width="8.83203125" style="2" customWidth="1"/>
    <col min="9446" max="9446" width="9.5" style="2" customWidth="1"/>
    <col min="9447" max="9447" width="12.5" style="2" customWidth="1"/>
    <col min="9448" max="9448" width="9.1640625" style="2"/>
    <col min="9449" max="9449" width="11.1640625" style="2" bestFit="1" customWidth="1"/>
    <col min="9450" max="9450" width="10.5" style="2" bestFit="1" customWidth="1"/>
    <col min="9451" max="9451" width="11.1640625" style="2" bestFit="1" customWidth="1"/>
    <col min="9452" max="9686" width="9.1640625" style="2"/>
    <col min="9687" max="9687" width="4.5" style="2" customWidth="1"/>
    <col min="9688" max="9688" width="4.83203125" style="2" customWidth="1"/>
    <col min="9689" max="9689" width="51.5" style="2" customWidth="1"/>
    <col min="9690" max="9690" width="6.5" style="2" customWidth="1"/>
    <col min="9691" max="9691" width="12.5" style="2" customWidth="1"/>
    <col min="9692" max="9692" width="6.5" style="2" customWidth="1"/>
    <col min="9693" max="9693" width="8" style="2" customWidth="1"/>
    <col min="9694" max="9694" width="7.1640625" style="2" customWidth="1"/>
    <col min="9695" max="9695" width="9.1640625" style="2"/>
    <col min="9696" max="9696" width="11" style="2" customWidth="1"/>
    <col min="9697" max="9697" width="9.5" style="2" customWidth="1"/>
    <col min="9698" max="9698" width="8.1640625" style="2" customWidth="1"/>
    <col min="9699" max="9699" width="8.5" style="2" customWidth="1"/>
    <col min="9700" max="9700" width="9.83203125" style="2" customWidth="1"/>
    <col min="9701" max="9701" width="8.83203125" style="2" customWidth="1"/>
    <col min="9702" max="9702" width="9.5" style="2" customWidth="1"/>
    <col min="9703" max="9703" width="12.5" style="2" customWidth="1"/>
    <col min="9704" max="9704" width="9.1640625" style="2"/>
    <col min="9705" max="9705" width="11.1640625" style="2" bestFit="1" customWidth="1"/>
    <col min="9706" max="9706" width="10.5" style="2" bestFit="1" customWidth="1"/>
    <col min="9707" max="9707" width="11.1640625" style="2" bestFit="1" customWidth="1"/>
    <col min="9708" max="9942" width="9.1640625" style="2"/>
    <col min="9943" max="9943" width="4.5" style="2" customWidth="1"/>
    <col min="9944" max="9944" width="4.83203125" style="2" customWidth="1"/>
    <col min="9945" max="9945" width="51.5" style="2" customWidth="1"/>
    <col min="9946" max="9946" width="6.5" style="2" customWidth="1"/>
    <col min="9947" max="9947" width="12.5" style="2" customWidth="1"/>
    <col min="9948" max="9948" width="6.5" style="2" customWidth="1"/>
    <col min="9949" max="9949" width="8" style="2" customWidth="1"/>
    <col min="9950" max="9950" width="7.1640625" style="2" customWidth="1"/>
    <col min="9951" max="9951" width="9.1640625" style="2"/>
    <col min="9952" max="9952" width="11" style="2" customWidth="1"/>
    <col min="9953" max="9953" width="9.5" style="2" customWidth="1"/>
    <col min="9954" max="9954" width="8.1640625" style="2" customWidth="1"/>
    <col min="9955" max="9955" width="8.5" style="2" customWidth="1"/>
    <col min="9956" max="9956" width="9.83203125" style="2" customWidth="1"/>
    <col min="9957" max="9957" width="8.83203125" style="2" customWidth="1"/>
    <col min="9958" max="9958" width="9.5" style="2" customWidth="1"/>
    <col min="9959" max="9959" width="12.5" style="2" customWidth="1"/>
    <col min="9960" max="9960" width="9.1640625" style="2"/>
    <col min="9961" max="9961" width="11.1640625" style="2" bestFit="1" customWidth="1"/>
    <col min="9962" max="9962" width="10.5" style="2" bestFit="1" customWidth="1"/>
    <col min="9963" max="9963" width="11.1640625" style="2" bestFit="1" customWidth="1"/>
    <col min="9964" max="10198" width="9.1640625" style="2"/>
    <col min="10199" max="10199" width="4.5" style="2" customWidth="1"/>
    <col min="10200" max="10200" width="4.83203125" style="2" customWidth="1"/>
    <col min="10201" max="10201" width="51.5" style="2" customWidth="1"/>
    <col min="10202" max="10202" width="6.5" style="2" customWidth="1"/>
    <col min="10203" max="10203" width="12.5" style="2" customWidth="1"/>
    <col min="10204" max="10204" width="6.5" style="2" customWidth="1"/>
    <col min="10205" max="10205" width="8" style="2" customWidth="1"/>
    <col min="10206" max="10206" width="7.1640625" style="2" customWidth="1"/>
    <col min="10207" max="10207" width="9.1640625" style="2"/>
    <col min="10208" max="10208" width="11" style="2" customWidth="1"/>
    <col min="10209" max="10209" width="9.5" style="2" customWidth="1"/>
    <col min="10210" max="10210" width="8.1640625" style="2" customWidth="1"/>
    <col min="10211" max="10211" width="8.5" style="2" customWidth="1"/>
    <col min="10212" max="10212" width="9.83203125" style="2" customWidth="1"/>
    <col min="10213" max="10213" width="8.83203125" style="2" customWidth="1"/>
    <col min="10214" max="10214" width="9.5" style="2" customWidth="1"/>
    <col min="10215" max="10215" width="12.5" style="2" customWidth="1"/>
    <col min="10216" max="10216" width="9.1640625" style="2"/>
    <col min="10217" max="10217" width="11.1640625" style="2" bestFit="1" customWidth="1"/>
    <col min="10218" max="10218" width="10.5" style="2" bestFit="1" customWidth="1"/>
    <col min="10219" max="10219" width="11.1640625" style="2" bestFit="1" customWidth="1"/>
    <col min="10220" max="10454" width="9.1640625" style="2"/>
    <col min="10455" max="10455" width="4.5" style="2" customWidth="1"/>
    <col min="10456" max="10456" width="4.83203125" style="2" customWidth="1"/>
    <col min="10457" max="10457" width="51.5" style="2" customWidth="1"/>
    <col min="10458" max="10458" width="6.5" style="2" customWidth="1"/>
    <col min="10459" max="10459" width="12.5" style="2" customWidth="1"/>
    <col min="10460" max="10460" width="6.5" style="2" customWidth="1"/>
    <col min="10461" max="10461" width="8" style="2" customWidth="1"/>
    <col min="10462" max="10462" width="7.1640625" style="2" customWidth="1"/>
    <col min="10463" max="10463" width="9.1640625" style="2"/>
    <col min="10464" max="10464" width="11" style="2" customWidth="1"/>
    <col min="10465" max="10465" width="9.5" style="2" customWidth="1"/>
    <col min="10466" max="10466" width="8.1640625" style="2" customWidth="1"/>
    <col min="10467" max="10467" width="8.5" style="2" customWidth="1"/>
    <col min="10468" max="10468" width="9.83203125" style="2" customWidth="1"/>
    <col min="10469" max="10469" width="8.83203125" style="2" customWidth="1"/>
    <col min="10470" max="10470" width="9.5" style="2" customWidth="1"/>
    <col min="10471" max="10471" width="12.5" style="2" customWidth="1"/>
    <col min="10472" max="10472" width="9.1640625" style="2"/>
    <col min="10473" max="10473" width="11.1640625" style="2" bestFit="1" customWidth="1"/>
    <col min="10474" max="10474" width="10.5" style="2" bestFit="1" customWidth="1"/>
    <col min="10475" max="10475" width="11.1640625" style="2" bestFit="1" customWidth="1"/>
    <col min="10476" max="10710" width="9.1640625" style="2"/>
    <col min="10711" max="10711" width="4.5" style="2" customWidth="1"/>
    <col min="10712" max="10712" width="4.83203125" style="2" customWidth="1"/>
    <col min="10713" max="10713" width="51.5" style="2" customWidth="1"/>
    <col min="10714" max="10714" width="6.5" style="2" customWidth="1"/>
    <col min="10715" max="10715" width="12.5" style="2" customWidth="1"/>
    <col min="10716" max="10716" width="6.5" style="2" customWidth="1"/>
    <col min="10717" max="10717" width="8" style="2" customWidth="1"/>
    <col min="10718" max="10718" width="7.1640625" style="2" customWidth="1"/>
    <col min="10719" max="10719" width="9.1640625" style="2"/>
    <col min="10720" max="10720" width="11" style="2" customWidth="1"/>
    <col min="10721" max="10721" width="9.5" style="2" customWidth="1"/>
    <col min="10722" max="10722" width="8.1640625" style="2" customWidth="1"/>
    <col min="10723" max="10723" width="8.5" style="2" customWidth="1"/>
    <col min="10724" max="10724" width="9.83203125" style="2" customWidth="1"/>
    <col min="10725" max="10725" width="8.83203125" style="2" customWidth="1"/>
    <col min="10726" max="10726" width="9.5" style="2" customWidth="1"/>
    <col min="10727" max="10727" width="12.5" style="2" customWidth="1"/>
    <col min="10728" max="10728" width="9.1640625" style="2"/>
    <col min="10729" max="10729" width="11.1640625" style="2" bestFit="1" customWidth="1"/>
    <col min="10730" max="10730" width="10.5" style="2" bestFit="1" customWidth="1"/>
    <col min="10731" max="10731" width="11.1640625" style="2" bestFit="1" customWidth="1"/>
    <col min="10732" max="10966" width="9.1640625" style="2"/>
    <col min="10967" max="10967" width="4.5" style="2" customWidth="1"/>
    <col min="10968" max="10968" width="4.83203125" style="2" customWidth="1"/>
    <col min="10969" max="10969" width="51.5" style="2" customWidth="1"/>
    <col min="10970" max="10970" width="6.5" style="2" customWidth="1"/>
    <col min="10971" max="10971" width="12.5" style="2" customWidth="1"/>
    <col min="10972" max="10972" width="6.5" style="2" customWidth="1"/>
    <col min="10973" max="10973" width="8" style="2" customWidth="1"/>
    <col min="10974" max="10974" width="7.1640625" style="2" customWidth="1"/>
    <col min="10975" max="10975" width="9.1640625" style="2"/>
    <col min="10976" max="10976" width="11" style="2" customWidth="1"/>
    <col min="10977" max="10977" width="9.5" style="2" customWidth="1"/>
    <col min="10978" max="10978" width="8.1640625" style="2" customWidth="1"/>
    <col min="10979" max="10979" width="8.5" style="2" customWidth="1"/>
    <col min="10980" max="10980" width="9.83203125" style="2" customWidth="1"/>
    <col min="10981" max="10981" width="8.83203125" style="2" customWidth="1"/>
    <col min="10982" max="10982" width="9.5" style="2" customWidth="1"/>
    <col min="10983" max="10983" width="12.5" style="2" customWidth="1"/>
    <col min="10984" max="10984" width="9.1640625" style="2"/>
    <col min="10985" max="10985" width="11.1640625" style="2" bestFit="1" customWidth="1"/>
    <col min="10986" max="10986" width="10.5" style="2" bestFit="1" customWidth="1"/>
    <col min="10987" max="10987" width="11.1640625" style="2" bestFit="1" customWidth="1"/>
    <col min="10988" max="11222" width="9.1640625" style="2"/>
    <col min="11223" max="11223" width="4.5" style="2" customWidth="1"/>
    <col min="11224" max="11224" width="4.83203125" style="2" customWidth="1"/>
    <col min="11225" max="11225" width="51.5" style="2" customWidth="1"/>
    <col min="11226" max="11226" width="6.5" style="2" customWidth="1"/>
    <col min="11227" max="11227" width="12.5" style="2" customWidth="1"/>
    <col min="11228" max="11228" width="6.5" style="2" customWidth="1"/>
    <col min="11229" max="11229" width="8" style="2" customWidth="1"/>
    <col min="11230" max="11230" width="7.1640625" style="2" customWidth="1"/>
    <col min="11231" max="11231" width="9.1640625" style="2"/>
    <col min="11232" max="11232" width="11" style="2" customWidth="1"/>
    <col min="11233" max="11233" width="9.5" style="2" customWidth="1"/>
    <col min="11234" max="11234" width="8.1640625" style="2" customWidth="1"/>
    <col min="11235" max="11235" width="8.5" style="2" customWidth="1"/>
    <col min="11236" max="11236" width="9.83203125" style="2" customWidth="1"/>
    <col min="11237" max="11237" width="8.83203125" style="2" customWidth="1"/>
    <col min="11238" max="11238" width="9.5" style="2" customWidth="1"/>
    <col min="11239" max="11239" width="12.5" style="2" customWidth="1"/>
    <col min="11240" max="11240" width="9.1640625" style="2"/>
    <col min="11241" max="11241" width="11.1640625" style="2" bestFit="1" customWidth="1"/>
    <col min="11242" max="11242" width="10.5" style="2" bestFit="1" customWidth="1"/>
    <col min="11243" max="11243" width="11.1640625" style="2" bestFit="1" customWidth="1"/>
    <col min="11244" max="11478" width="9.1640625" style="2"/>
    <col min="11479" max="11479" width="4.5" style="2" customWidth="1"/>
    <col min="11480" max="11480" width="4.83203125" style="2" customWidth="1"/>
    <col min="11481" max="11481" width="51.5" style="2" customWidth="1"/>
    <col min="11482" max="11482" width="6.5" style="2" customWidth="1"/>
    <col min="11483" max="11483" width="12.5" style="2" customWidth="1"/>
    <col min="11484" max="11484" width="6.5" style="2" customWidth="1"/>
    <col min="11485" max="11485" width="8" style="2" customWidth="1"/>
    <col min="11486" max="11486" width="7.1640625" style="2" customWidth="1"/>
    <col min="11487" max="11487" width="9.1640625" style="2"/>
    <col min="11488" max="11488" width="11" style="2" customWidth="1"/>
    <col min="11489" max="11489" width="9.5" style="2" customWidth="1"/>
    <col min="11490" max="11490" width="8.1640625" style="2" customWidth="1"/>
    <col min="11491" max="11491" width="8.5" style="2" customWidth="1"/>
    <col min="11492" max="11492" width="9.83203125" style="2" customWidth="1"/>
    <col min="11493" max="11493" width="8.83203125" style="2" customWidth="1"/>
    <col min="11494" max="11494" width="9.5" style="2" customWidth="1"/>
    <col min="11495" max="11495" width="12.5" style="2" customWidth="1"/>
    <col min="11496" max="11496" width="9.1640625" style="2"/>
    <col min="11497" max="11497" width="11.1640625" style="2" bestFit="1" customWidth="1"/>
    <col min="11498" max="11498" width="10.5" style="2" bestFit="1" customWidth="1"/>
    <col min="11499" max="11499" width="11.1640625" style="2" bestFit="1" customWidth="1"/>
    <col min="11500" max="11734" width="9.1640625" style="2"/>
    <col min="11735" max="11735" width="4.5" style="2" customWidth="1"/>
    <col min="11736" max="11736" width="4.83203125" style="2" customWidth="1"/>
    <col min="11737" max="11737" width="51.5" style="2" customWidth="1"/>
    <col min="11738" max="11738" width="6.5" style="2" customWidth="1"/>
    <col min="11739" max="11739" width="12.5" style="2" customWidth="1"/>
    <col min="11740" max="11740" width="6.5" style="2" customWidth="1"/>
    <col min="11741" max="11741" width="8" style="2" customWidth="1"/>
    <col min="11742" max="11742" width="7.1640625" style="2" customWidth="1"/>
    <col min="11743" max="11743" width="9.1640625" style="2"/>
    <col min="11744" max="11744" width="11" style="2" customWidth="1"/>
    <col min="11745" max="11745" width="9.5" style="2" customWidth="1"/>
    <col min="11746" max="11746" width="8.1640625" style="2" customWidth="1"/>
    <col min="11747" max="11747" width="8.5" style="2" customWidth="1"/>
    <col min="11748" max="11748" width="9.83203125" style="2" customWidth="1"/>
    <col min="11749" max="11749" width="8.83203125" style="2" customWidth="1"/>
    <col min="11750" max="11750" width="9.5" style="2" customWidth="1"/>
    <col min="11751" max="11751" width="12.5" style="2" customWidth="1"/>
    <col min="11752" max="11752" width="9.1640625" style="2"/>
    <col min="11753" max="11753" width="11.1640625" style="2" bestFit="1" customWidth="1"/>
    <col min="11754" max="11754" width="10.5" style="2" bestFit="1" customWidth="1"/>
    <col min="11755" max="11755" width="11.1640625" style="2" bestFit="1" customWidth="1"/>
    <col min="11756" max="11990" width="9.1640625" style="2"/>
    <col min="11991" max="11991" width="4.5" style="2" customWidth="1"/>
    <col min="11992" max="11992" width="4.83203125" style="2" customWidth="1"/>
    <col min="11993" max="11993" width="51.5" style="2" customWidth="1"/>
    <col min="11994" max="11994" width="6.5" style="2" customWidth="1"/>
    <col min="11995" max="11995" width="12.5" style="2" customWidth="1"/>
    <col min="11996" max="11996" width="6.5" style="2" customWidth="1"/>
    <col min="11997" max="11997" width="8" style="2" customWidth="1"/>
    <col min="11998" max="11998" width="7.1640625" style="2" customWidth="1"/>
    <col min="11999" max="11999" width="9.1640625" style="2"/>
    <col min="12000" max="12000" width="11" style="2" customWidth="1"/>
    <col min="12001" max="12001" width="9.5" style="2" customWidth="1"/>
    <col min="12002" max="12002" width="8.1640625" style="2" customWidth="1"/>
    <col min="12003" max="12003" width="8.5" style="2" customWidth="1"/>
    <col min="12004" max="12004" width="9.83203125" style="2" customWidth="1"/>
    <col min="12005" max="12005" width="8.83203125" style="2" customWidth="1"/>
    <col min="12006" max="12006" width="9.5" style="2" customWidth="1"/>
    <col min="12007" max="12007" width="12.5" style="2" customWidth="1"/>
    <col min="12008" max="12008" width="9.1640625" style="2"/>
    <col min="12009" max="12009" width="11.1640625" style="2" bestFit="1" customWidth="1"/>
    <col min="12010" max="12010" width="10.5" style="2" bestFit="1" customWidth="1"/>
    <col min="12011" max="12011" width="11.1640625" style="2" bestFit="1" customWidth="1"/>
    <col min="12012" max="12246" width="9.1640625" style="2"/>
    <col min="12247" max="12247" width="4.5" style="2" customWidth="1"/>
    <col min="12248" max="12248" width="4.83203125" style="2" customWidth="1"/>
    <col min="12249" max="12249" width="51.5" style="2" customWidth="1"/>
    <col min="12250" max="12250" width="6.5" style="2" customWidth="1"/>
    <col min="12251" max="12251" width="12.5" style="2" customWidth="1"/>
    <col min="12252" max="12252" width="6.5" style="2" customWidth="1"/>
    <col min="12253" max="12253" width="8" style="2" customWidth="1"/>
    <col min="12254" max="12254" width="7.1640625" style="2" customWidth="1"/>
    <col min="12255" max="12255" width="9.1640625" style="2"/>
    <col min="12256" max="12256" width="11" style="2" customWidth="1"/>
    <col min="12257" max="12257" width="9.5" style="2" customWidth="1"/>
    <col min="12258" max="12258" width="8.1640625" style="2" customWidth="1"/>
    <col min="12259" max="12259" width="8.5" style="2" customWidth="1"/>
    <col min="12260" max="12260" width="9.83203125" style="2" customWidth="1"/>
    <col min="12261" max="12261" width="8.83203125" style="2" customWidth="1"/>
    <col min="12262" max="12262" width="9.5" style="2" customWidth="1"/>
    <col min="12263" max="12263" width="12.5" style="2" customWidth="1"/>
    <col min="12264" max="12264" width="9.1640625" style="2"/>
    <col min="12265" max="12265" width="11.1640625" style="2" bestFit="1" customWidth="1"/>
    <col min="12266" max="12266" width="10.5" style="2" bestFit="1" customWidth="1"/>
    <col min="12267" max="12267" width="11.1640625" style="2" bestFit="1" customWidth="1"/>
    <col min="12268" max="12502" width="9.1640625" style="2"/>
    <col min="12503" max="12503" width="4.5" style="2" customWidth="1"/>
    <col min="12504" max="12504" width="4.83203125" style="2" customWidth="1"/>
    <col min="12505" max="12505" width="51.5" style="2" customWidth="1"/>
    <col min="12506" max="12506" width="6.5" style="2" customWidth="1"/>
    <col min="12507" max="12507" width="12.5" style="2" customWidth="1"/>
    <col min="12508" max="12508" width="6.5" style="2" customWidth="1"/>
    <col min="12509" max="12509" width="8" style="2" customWidth="1"/>
    <col min="12510" max="12510" width="7.1640625" style="2" customWidth="1"/>
    <col min="12511" max="12511" width="9.1640625" style="2"/>
    <col min="12512" max="12512" width="11" style="2" customWidth="1"/>
    <col min="12513" max="12513" width="9.5" style="2" customWidth="1"/>
    <col min="12514" max="12514" width="8.1640625" style="2" customWidth="1"/>
    <col min="12515" max="12515" width="8.5" style="2" customWidth="1"/>
    <col min="12516" max="12516" width="9.83203125" style="2" customWidth="1"/>
    <col min="12517" max="12517" width="8.83203125" style="2" customWidth="1"/>
    <col min="12518" max="12518" width="9.5" style="2" customWidth="1"/>
    <col min="12519" max="12519" width="12.5" style="2" customWidth="1"/>
    <col min="12520" max="12520" width="9.1640625" style="2"/>
    <col min="12521" max="12521" width="11.1640625" style="2" bestFit="1" customWidth="1"/>
    <col min="12522" max="12522" width="10.5" style="2" bestFit="1" customWidth="1"/>
    <col min="12523" max="12523" width="11.1640625" style="2" bestFit="1" customWidth="1"/>
    <col min="12524" max="12758" width="9.1640625" style="2"/>
    <col min="12759" max="12759" width="4.5" style="2" customWidth="1"/>
    <col min="12760" max="12760" width="4.83203125" style="2" customWidth="1"/>
    <col min="12761" max="12761" width="51.5" style="2" customWidth="1"/>
    <col min="12762" max="12762" width="6.5" style="2" customWidth="1"/>
    <col min="12763" max="12763" width="12.5" style="2" customWidth="1"/>
    <col min="12764" max="12764" width="6.5" style="2" customWidth="1"/>
    <col min="12765" max="12765" width="8" style="2" customWidth="1"/>
    <col min="12766" max="12766" width="7.1640625" style="2" customWidth="1"/>
    <col min="12767" max="12767" width="9.1640625" style="2"/>
    <col min="12768" max="12768" width="11" style="2" customWidth="1"/>
    <col min="12769" max="12769" width="9.5" style="2" customWidth="1"/>
    <col min="12770" max="12770" width="8.1640625" style="2" customWidth="1"/>
    <col min="12771" max="12771" width="8.5" style="2" customWidth="1"/>
    <col min="12772" max="12772" width="9.83203125" style="2" customWidth="1"/>
    <col min="12773" max="12773" width="8.83203125" style="2" customWidth="1"/>
    <col min="12774" max="12774" width="9.5" style="2" customWidth="1"/>
    <col min="12775" max="12775" width="12.5" style="2" customWidth="1"/>
    <col min="12776" max="12776" width="9.1640625" style="2"/>
    <col min="12777" max="12777" width="11.1640625" style="2" bestFit="1" customWidth="1"/>
    <col min="12778" max="12778" width="10.5" style="2" bestFit="1" customWidth="1"/>
    <col min="12779" max="12779" width="11.1640625" style="2" bestFit="1" customWidth="1"/>
    <col min="12780" max="13014" width="9.1640625" style="2"/>
    <col min="13015" max="13015" width="4.5" style="2" customWidth="1"/>
    <col min="13016" max="13016" width="4.83203125" style="2" customWidth="1"/>
    <col min="13017" max="13017" width="51.5" style="2" customWidth="1"/>
    <col min="13018" max="13018" width="6.5" style="2" customWidth="1"/>
    <col min="13019" max="13019" width="12.5" style="2" customWidth="1"/>
    <col min="13020" max="13020" width="6.5" style="2" customWidth="1"/>
    <col min="13021" max="13021" width="8" style="2" customWidth="1"/>
    <col min="13022" max="13022" width="7.1640625" style="2" customWidth="1"/>
    <col min="13023" max="13023" width="9.1640625" style="2"/>
    <col min="13024" max="13024" width="11" style="2" customWidth="1"/>
    <col min="13025" max="13025" width="9.5" style="2" customWidth="1"/>
    <col min="13026" max="13026" width="8.1640625" style="2" customWidth="1"/>
    <col min="13027" max="13027" width="8.5" style="2" customWidth="1"/>
    <col min="13028" max="13028" width="9.83203125" style="2" customWidth="1"/>
    <col min="13029" max="13029" width="8.83203125" style="2" customWidth="1"/>
    <col min="13030" max="13030" width="9.5" style="2" customWidth="1"/>
    <col min="13031" max="13031" width="12.5" style="2" customWidth="1"/>
    <col min="13032" max="13032" width="9.1640625" style="2"/>
    <col min="13033" max="13033" width="11.1640625" style="2" bestFit="1" customWidth="1"/>
    <col min="13034" max="13034" width="10.5" style="2" bestFit="1" customWidth="1"/>
    <col min="13035" max="13035" width="11.1640625" style="2" bestFit="1" customWidth="1"/>
    <col min="13036" max="13270" width="9.1640625" style="2"/>
    <col min="13271" max="13271" width="4.5" style="2" customWidth="1"/>
    <col min="13272" max="13272" width="4.83203125" style="2" customWidth="1"/>
    <col min="13273" max="13273" width="51.5" style="2" customWidth="1"/>
    <col min="13274" max="13274" width="6.5" style="2" customWidth="1"/>
    <col min="13275" max="13275" width="12.5" style="2" customWidth="1"/>
    <col min="13276" max="13276" width="6.5" style="2" customWidth="1"/>
    <col min="13277" max="13277" width="8" style="2" customWidth="1"/>
    <col min="13278" max="13278" width="7.1640625" style="2" customWidth="1"/>
    <col min="13279" max="13279" width="9.1640625" style="2"/>
    <col min="13280" max="13280" width="11" style="2" customWidth="1"/>
    <col min="13281" max="13281" width="9.5" style="2" customWidth="1"/>
    <col min="13282" max="13282" width="8.1640625" style="2" customWidth="1"/>
    <col min="13283" max="13283" width="8.5" style="2" customWidth="1"/>
    <col min="13284" max="13284" width="9.83203125" style="2" customWidth="1"/>
    <col min="13285" max="13285" width="8.83203125" style="2" customWidth="1"/>
    <col min="13286" max="13286" width="9.5" style="2" customWidth="1"/>
    <col min="13287" max="13287" width="12.5" style="2" customWidth="1"/>
    <col min="13288" max="13288" width="9.1640625" style="2"/>
    <col min="13289" max="13289" width="11.1640625" style="2" bestFit="1" customWidth="1"/>
    <col min="13290" max="13290" width="10.5" style="2" bestFit="1" customWidth="1"/>
    <col min="13291" max="13291" width="11.1640625" style="2" bestFit="1" customWidth="1"/>
    <col min="13292" max="13526" width="9.1640625" style="2"/>
    <col min="13527" max="13527" width="4.5" style="2" customWidth="1"/>
    <col min="13528" max="13528" width="4.83203125" style="2" customWidth="1"/>
    <col min="13529" max="13529" width="51.5" style="2" customWidth="1"/>
    <col min="13530" max="13530" width="6.5" style="2" customWidth="1"/>
    <col min="13531" max="13531" width="12.5" style="2" customWidth="1"/>
    <col min="13532" max="13532" width="6.5" style="2" customWidth="1"/>
    <col min="13533" max="13533" width="8" style="2" customWidth="1"/>
    <col min="13534" max="13534" width="7.1640625" style="2" customWidth="1"/>
    <col min="13535" max="13535" width="9.1640625" style="2"/>
    <col min="13536" max="13536" width="11" style="2" customWidth="1"/>
    <col min="13537" max="13537" width="9.5" style="2" customWidth="1"/>
    <col min="13538" max="13538" width="8.1640625" style="2" customWidth="1"/>
    <col min="13539" max="13539" width="8.5" style="2" customWidth="1"/>
    <col min="13540" max="13540" width="9.83203125" style="2" customWidth="1"/>
    <col min="13541" max="13541" width="8.83203125" style="2" customWidth="1"/>
    <col min="13542" max="13542" width="9.5" style="2" customWidth="1"/>
    <col min="13543" max="13543" width="12.5" style="2" customWidth="1"/>
    <col min="13544" max="13544" width="9.1640625" style="2"/>
    <col min="13545" max="13545" width="11.1640625" style="2" bestFit="1" customWidth="1"/>
    <col min="13546" max="13546" width="10.5" style="2" bestFit="1" customWidth="1"/>
    <col min="13547" max="13547" width="11.1640625" style="2" bestFit="1" customWidth="1"/>
    <col min="13548" max="13782" width="9.1640625" style="2"/>
    <col min="13783" max="13783" width="4.5" style="2" customWidth="1"/>
    <col min="13784" max="13784" width="4.83203125" style="2" customWidth="1"/>
    <col min="13785" max="13785" width="51.5" style="2" customWidth="1"/>
    <col min="13786" max="13786" width="6.5" style="2" customWidth="1"/>
    <col min="13787" max="13787" width="12.5" style="2" customWidth="1"/>
    <col min="13788" max="13788" width="6.5" style="2" customWidth="1"/>
    <col min="13789" max="13789" width="8" style="2" customWidth="1"/>
    <col min="13790" max="13790" width="7.1640625" style="2" customWidth="1"/>
    <col min="13791" max="13791" width="9.1640625" style="2"/>
    <col min="13792" max="13792" width="11" style="2" customWidth="1"/>
    <col min="13793" max="13793" width="9.5" style="2" customWidth="1"/>
    <col min="13794" max="13794" width="8.1640625" style="2" customWidth="1"/>
    <col min="13795" max="13795" width="8.5" style="2" customWidth="1"/>
    <col min="13796" max="13796" width="9.83203125" style="2" customWidth="1"/>
    <col min="13797" max="13797" width="8.83203125" style="2" customWidth="1"/>
    <col min="13798" max="13798" width="9.5" style="2" customWidth="1"/>
    <col min="13799" max="13799" width="12.5" style="2" customWidth="1"/>
    <col min="13800" max="13800" width="9.1640625" style="2"/>
    <col min="13801" max="13801" width="11.1640625" style="2" bestFit="1" customWidth="1"/>
    <col min="13802" max="13802" width="10.5" style="2" bestFit="1" customWidth="1"/>
    <col min="13803" max="13803" width="11.1640625" style="2" bestFit="1" customWidth="1"/>
    <col min="13804" max="14038" width="9.1640625" style="2"/>
    <col min="14039" max="14039" width="4.5" style="2" customWidth="1"/>
    <col min="14040" max="14040" width="4.83203125" style="2" customWidth="1"/>
    <col min="14041" max="14041" width="51.5" style="2" customWidth="1"/>
    <col min="14042" max="14042" width="6.5" style="2" customWidth="1"/>
    <col min="14043" max="14043" width="12.5" style="2" customWidth="1"/>
    <col min="14044" max="14044" width="6.5" style="2" customWidth="1"/>
    <col min="14045" max="14045" width="8" style="2" customWidth="1"/>
    <col min="14046" max="14046" width="7.1640625" style="2" customWidth="1"/>
    <col min="14047" max="14047" width="9.1640625" style="2"/>
    <col min="14048" max="14048" width="11" style="2" customWidth="1"/>
    <col min="14049" max="14049" width="9.5" style="2" customWidth="1"/>
    <col min="14050" max="14050" width="8.1640625" style="2" customWidth="1"/>
    <col min="14051" max="14051" width="8.5" style="2" customWidth="1"/>
    <col min="14052" max="14052" width="9.83203125" style="2" customWidth="1"/>
    <col min="14053" max="14053" width="8.83203125" style="2" customWidth="1"/>
    <col min="14054" max="14054" width="9.5" style="2" customWidth="1"/>
    <col min="14055" max="14055" width="12.5" style="2" customWidth="1"/>
    <col min="14056" max="14056" width="9.1640625" style="2"/>
    <col min="14057" max="14057" width="11.1640625" style="2" bestFit="1" customWidth="1"/>
    <col min="14058" max="14058" width="10.5" style="2" bestFit="1" customWidth="1"/>
    <col min="14059" max="14059" width="11.1640625" style="2" bestFit="1" customWidth="1"/>
    <col min="14060" max="14294" width="9.1640625" style="2"/>
    <col min="14295" max="14295" width="4.5" style="2" customWidth="1"/>
    <col min="14296" max="14296" width="4.83203125" style="2" customWidth="1"/>
    <col min="14297" max="14297" width="51.5" style="2" customWidth="1"/>
    <col min="14298" max="14298" width="6.5" style="2" customWidth="1"/>
    <col min="14299" max="14299" width="12.5" style="2" customWidth="1"/>
    <col min="14300" max="14300" width="6.5" style="2" customWidth="1"/>
    <col min="14301" max="14301" width="8" style="2" customWidth="1"/>
    <col min="14302" max="14302" width="7.1640625" style="2" customWidth="1"/>
    <col min="14303" max="14303" width="9.1640625" style="2"/>
    <col min="14304" max="14304" width="11" style="2" customWidth="1"/>
    <col min="14305" max="14305" width="9.5" style="2" customWidth="1"/>
    <col min="14306" max="14306" width="8.1640625" style="2" customWidth="1"/>
    <col min="14307" max="14307" width="8.5" style="2" customWidth="1"/>
    <col min="14308" max="14308" width="9.83203125" style="2" customWidth="1"/>
    <col min="14309" max="14309" width="8.83203125" style="2" customWidth="1"/>
    <col min="14310" max="14310" width="9.5" style="2" customWidth="1"/>
    <col min="14311" max="14311" width="12.5" style="2" customWidth="1"/>
    <col min="14312" max="14312" width="9.1640625" style="2"/>
    <col min="14313" max="14313" width="11.1640625" style="2" bestFit="1" customWidth="1"/>
    <col min="14314" max="14314" width="10.5" style="2" bestFit="1" customWidth="1"/>
    <col min="14315" max="14315" width="11.1640625" style="2" bestFit="1" customWidth="1"/>
    <col min="14316" max="14550" width="9.1640625" style="2"/>
    <col min="14551" max="14551" width="4.5" style="2" customWidth="1"/>
    <col min="14552" max="14552" width="4.83203125" style="2" customWidth="1"/>
    <col min="14553" max="14553" width="51.5" style="2" customWidth="1"/>
    <col min="14554" max="14554" width="6.5" style="2" customWidth="1"/>
    <col min="14555" max="14555" width="12.5" style="2" customWidth="1"/>
    <col min="14556" max="14556" width="6.5" style="2" customWidth="1"/>
    <col min="14557" max="14557" width="8" style="2" customWidth="1"/>
    <col min="14558" max="14558" width="7.1640625" style="2" customWidth="1"/>
    <col min="14559" max="14559" width="9.1640625" style="2"/>
    <col min="14560" max="14560" width="11" style="2" customWidth="1"/>
    <col min="14561" max="14561" width="9.5" style="2" customWidth="1"/>
    <col min="14562" max="14562" width="8.1640625" style="2" customWidth="1"/>
    <col min="14563" max="14563" width="8.5" style="2" customWidth="1"/>
    <col min="14564" max="14564" width="9.83203125" style="2" customWidth="1"/>
    <col min="14565" max="14565" width="8.83203125" style="2" customWidth="1"/>
    <col min="14566" max="14566" width="9.5" style="2" customWidth="1"/>
    <col min="14567" max="14567" width="12.5" style="2" customWidth="1"/>
    <col min="14568" max="14568" width="9.1640625" style="2"/>
    <col min="14569" max="14569" width="11.1640625" style="2" bestFit="1" customWidth="1"/>
    <col min="14570" max="14570" width="10.5" style="2" bestFit="1" customWidth="1"/>
    <col min="14571" max="14571" width="11.1640625" style="2" bestFit="1" customWidth="1"/>
    <col min="14572" max="14806" width="9.1640625" style="2"/>
    <col min="14807" max="14807" width="4.5" style="2" customWidth="1"/>
    <col min="14808" max="14808" width="4.83203125" style="2" customWidth="1"/>
    <col min="14809" max="14809" width="51.5" style="2" customWidth="1"/>
    <col min="14810" max="14810" width="6.5" style="2" customWidth="1"/>
    <col min="14811" max="14811" width="12.5" style="2" customWidth="1"/>
    <col min="14812" max="14812" width="6.5" style="2" customWidth="1"/>
    <col min="14813" max="14813" width="8" style="2" customWidth="1"/>
    <col min="14814" max="14814" width="7.1640625" style="2" customWidth="1"/>
    <col min="14815" max="14815" width="9.1640625" style="2"/>
    <col min="14816" max="14816" width="11" style="2" customWidth="1"/>
    <col min="14817" max="14817" width="9.5" style="2" customWidth="1"/>
    <col min="14818" max="14818" width="8.1640625" style="2" customWidth="1"/>
    <col min="14819" max="14819" width="8.5" style="2" customWidth="1"/>
    <col min="14820" max="14820" width="9.83203125" style="2" customWidth="1"/>
    <col min="14821" max="14821" width="8.83203125" style="2" customWidth="1"/>
    <col min="14822" max="14822" width="9.5" style="2" customWidth="1"/>
    <col min="14823" max="14823" width="12.5" style="2" customWidth="1"/>
    <col min="14824" max="14824" width="9.1640625" style="2"/>
    <col min="14825" max="14825" width="11.1640625" style="2" bestFit="1" customWidth="1"/>
    <col min="14826" max="14826" width="10.5" style="2" bestFit="1" customWidth="1"/>
    <col min="14827" max="14827" width="11.1640625" style="2" bestFit="1" customWidth="1"/>
    <col min="14828" max="15062" width="9.1640625" style="2"/>
    <col min="15063" max="15063" width="4.5" style="2" customWidth="1"/>
    <col min="15064" max="15064" width="4.83203125" style="2" customWidth="1"/>
    <col min="15065" max="15065" width="51.5" style="2" customWidth="1"/>
    <col min="15066" max="15066" width="6.5" style="2" customWidth="1"/>
    <col min="15067" max="15067" width="12.5" style="2" customWidth="1"/>
    <col min="15068" max="15068" width="6.5" style="2" customWidth="1"/>
    <col min="15069" max="15069" width="8" style="2" customWidth="1"/>
    <col min="15070" max="15070" width="7.1640625" style="2" customWidth="1"/>
    <col min="15071" max="15071" width="9.1640625" style="2"/>
    <col min="15072" max="15072" width="11" style="2" customWidth="1"/>
    <col min="15073" max="15073" width="9.5" style="2" customWidth="1"/>
    <col min="15074" max="15074" width="8.1640625" style="2" customWidth="1"/>
    <col min="15075" max="15075" width="8.5" style="2" customWidth="1"/>
    <col min="15076" max="15076" width="9.83203125" style="2" customWidth="1"/>
    <col min="15077" max="15077" width="8.83203125" style="2" customWidth="1"/>
    <col min="15078" max="15078" width="9.5" style="2" customWidth="1"/>
    <col min="15079" max="15079" width="12.5" style="2" customWidth="1"/>
    <col min="15080" max="15080" width="9.1640625" style="2"/>
    <col min="15081" max="15081" width="11.1640625" style="2" bestFit="1" customWidth="1"/>
    <col min="15082" max="15082" width="10.5" style="2" bestFit="1" customWidth="1"/>
    <col min="15083" max="15083" width="11.1640625" style="2" bestFit="1" customWidth="1"/>
    <col min="15084" max="15318" width="9.1640625" style="2"/>
    <col min="15319" max="15319" width="4.5" style="2" customWidth="1"/>
    <col min="15320" max="15320" width="4.83203125" style="2" customWidth="1"/>
    <col min="15321" max="15321" width="51.5" style="2" customWidth="1"/>
    <col min="15322" max="15322" width="6.5" style="2" customWidth="1"/>
    <col min="15323" max="15323" width="12.5" style="2" customWidth="1"/>
    <col min="15324" max="15324" width="6.5" style="2" customWidth="1"/>
    <col min="15325" max="15325" width="8" style="2" customWidth="1"/>
    <col min="15326" max="15326" width="7.1640625" style="2" customWidth="1"/>
    <col min="15327" max="15327" width="9.1640625" style="2"/>
    <col min="15328" max="15328" width="11" style="2" customWidth="1"/>
    <col min="15329" max="15329" width="9.5" style="2" customWidth="1"/>
    <col min="15330" max="15330" width="8.1640625" style="2" customWidth="1"/>
    <col min="15331" max="15331" width="8.5" style="2" customWidth="1"/>
    <col min="15332" max="15332" width="9.83203125" style="2" customWidth="1"/>
    <col min="15333" max="15333" width="8.83203125" style="2" customWidth="1"/>
    <col min="15334" max="15334" width="9.5" style="2" customWidth="1"/>
    <col min="15335" max="15335" width="12.5" style="2" customWidth="1"/>
    <col min="15336" max="15336" width="9.1640625" style="2"/>
    <col min="15337" max="15337" width="11.1640625" style="2" bestFit="1" customWidth="1"/>
    <col min="15338" max="15338" width="10.5" style="2" bestFit="1" customWidth="1"/>
    <col min="15339" max="15339" width="11.1640625" style="2" bestFit="1" customWidth="1"/>
    <col min="15340" max="15574" width="9.1640625" style="2"/>
    <col min="15575" max="15575" width="4.5" style="2" customWidth="1"/>
    <col min="15576" max="15576" width="4.83203125" style="2" customWidth="1"/>
    <col min="15577" max="15577" width="51.5" style="2" customWidth="1"/>
    <col min="15578" max="15578" width="6.5" style="2" customWidth="1"/>
    <col min="15579" max="15579" width="12.5" style="2" customWidth="1"/>
    <col min="15580" max="15580" width="6.5" style="2" customWidth="1"/>
    <col min="15581" max="15581" width="8" style="2" customWidth="1"/>
    <col min="15582" max="15582" width="7.1640625" style="2" customWidth="1"/>
    <col min="15583" max="15583" width="9.1640625" style="2"/>
    <col min="15584" max="15584" width="11" style="2" customWidth="1"/>
    <col min="15585" max="15585" width="9.5" style="2" customWidth="1"/>
    <col min="15586" max="15586" width="8.1640625" style="2" customWidth="1"/>
    <col min="15587" max="15587" width="8.5" style="2" customWidth="1"/>
    <col min="15588" max="15588" width="9.83203125" style="2" customWidth="1"/>
    <col min="15589" max="15589" width="8.83203125" style="2" customWidth="1"/>
    <col min="15590" max="15590" width="9.5" style="2" customWidth="1"/>
    <col min="15591" max="15591" width="12.5" style="2" customWidth="1"/>
    <col min="15592" max="15592" width="9.1640625" style="2"/>
    <col min="15593" max="15593" width="11.1640625" style="2" bestFit="1" customWidth="1"/>
    <col min="15594" max="15594" width="10.5" style="2" bestFit="1" customWidth="1"/>
    <col min="15595" max="15595" width="11.1640625" style="2" bestFit="1" customWidth="1"/>
    <col min="15596" max="15830" width="9.1640625" style="2"/>
    <col min="15831" max="15831" width="4.5" style="2" customWidth="1"/>
    <col min="15832" max="15832" width="4.83203125" style="2" customWidth="1"/>
    <col min="15833" max="15833" width="51.5" style="2" customWidth="1"/>
    <col min="15834" max="15834" width="6.5" style="2" customWidth="1"/>
    <col min="15835" max="15835" width="12.5" style="2" customWidth="1"/>
    <col min="15836" max="15836" width="6.5" style="2" customWidth="1"/>
    <col min="15837" max="15837" width="8" style="2" customWidth="1"/>
    <col min="15838" max="15838" width="7.1640625" style="2" customWidth="1"/>
    <col min="15839" max="15839" width="9.1640625" style="2"/>
    <col min="15840" max="15840" width="11" style="2" customWidth="1"/>
    <col min="15841" max="15841" width="9.5" style="2" customWidth="1"/>
    <col min="15842" max="15842" width="8.1640625" style="2" customWidth="1"/>
    <col min="15843" max="15843" width="8.5" style="2" customWidth="1"/>
    <col min="15844" max="15844" width="9.83203125" style="2" customWidth="1"/>
    <col min="15845" max="15845" width="8.83203125" style="2" customWidth="1"/>
    <col min="15846" max="15846" width="9.5" style="2" customWidth="1"/>
    <col min="15847" max="15847" width="12.5" style="2" customWidth="1"/>
    <col min="15848" max="15848" width="9.1640625" style="2"/>
    <col min="15849" max="15849" width="11.1640625" style="2" bestFit="1" customWidth="1"/>
    <col min="15850" max="15850" width="10.5" style="2" bestFit="1" customWidth="1"/>
    <col min="15851" max="15851" width="11.1640625" style="2" bestFit="1" customWidth="1"/>
    <col min="15852" max="16086" width="9.1640625" style="2"/>
    <col min="16087" max="16087" width="4.5" style="2" customWidth="1"/>
    <col min="16088" max="16088" width="4.83203125" style="2" customWidth="1"/>
    <col min="16089" max="16089" width="51.5" style="2" customWidth="1"/>
    <col min="16090" max="16090" width="6.5" style="2" customWidth="1"/>
    <col min="16091" max="16091" width="12.5" style="2" customWidth="1"/>
    <col min="16092" max="16092" width="6.5" style="2" customWidth="1"/>
    <col min="16093" max="16093" width="8" style="2" customWidth="1"/>
    <col min="16094" max="16094" width="7.1640625" style="2" customWidth="1"/>
    <col min="16095" max="16095" width="9.1640625" style="2"/>
    <col min="16096" max="16096" width="11" style="2" customWidth="1"/>
    <col min="16097" max="16097" width="9.5" style="2" customWidth="1"/>
    <col min="16098" max="16098" width="8.1640625" style="2" customWidth="1"/>
    <col min="16099" max="16099" width="8.5" style="2" customWidth="1"/>
    <col min="16100" max="16100" width="9.83203125" style="2" customWidth="1"/>
    <col min="16101" max="16101" width="8.83203125" style="2" customWidth="1"/>
    <col min="16102" max="16102" width="9.5" style="2" customWidth="1"/>
    <col min="16103" max="16103" width="12.5" style="2" customWidth="1"/>
    <col min="16104" max="16104" width="9.1640625" style="2"/>
    <col min="16105" max="16105" width="11.1640625" style="2" bestFit="1" customWidth="1"/>
    <col min="16106" max="16106" width="10.5" style="2" bestFit="1" customWidth="1"/>
    <col min="16107" max="16107" width="11.1640625" style="2" bestFit="1" customWidth="1"/>
    <col min="16108" max="16384" width="9.1640625" style="2"/>
  </cols>
  <sheetData>
    <row r="1" spans="1:16" s="43" customFormat="1" ht="12.75" customHeight="1">
      <c r="A1" s="493" t="s">
        <v>154</v>
      </c>
      <c r="B1" s="493"/>
      <c r="C1" s="493"/>
      <c r="D1" s="493"/>
      <c r="E1" s="493"/>
      <c r="F1" s="493"/>
      <c r="G1" s="493"/>
      <c r="H1" s="493"/>
      <c r="I1" s="493"/>
      <c r="J1" s="493"/>
      <c r="K1" s="493"/>
      <c r="L1" s="493"/>
      <c r="M1" s="493"/>
      <c r="N1" s="493"/>
      <c r="O1" s="493"/>
      <c r="P1" s="493"/>
    </row>
    <row r="2" spans="1:16" s="43" customFormat="1">
      <c r="A2" s="493" t="s">
        <v>148</v>
      </c>
      <c r="B2" s="493"/>
      <c r="C2" s="493"/>
      <c r="D2" s="493"/>
      <c r="E2" s="493"/>
      <c r="F2" s="493"/>
      <c r="G2" s="493"/>
      <c r="H2" s="493"/>
      <c r="I2" s="493"/>
      <c r="J2" s="493"/>
      <c r="K2" s="493"/>
      <c r="L2" s="493"/>
      <c r="M2" s="493"/>
      <c r="N2" s="493"/>
      <c r="O2" s="493"/>
      <c r="P2" s="493"/>
    </row>
    <row r="3" spans="1:16">
      <c r="D3" s="2"/>
      <c r="E3" s="2"/>
    </row>
    <row r="4" spans="1:16">
      <c r="A4" s="2" t="s">
        <v>1598</v>
      </c>
      <c r="D4" s="219"/>
      <c r="E4" s="2"/>
    </row>
    <row r="5" spans="1:16">
      <c r="A5" s="2" t="s">
        <v>1599</v>
      </c>
      <c r="D5" s="219"/>
      <c r="E5" s="2"/>
    </row>
    <row r="6" spans="1:16">
      <c r="A6" s="2" t="s">
        <v>217</v>
      </c>
      <c r="D6" s="219"/>
      <c r="E6" s="2"/>
    </row>
    <row r="7" spans="1:16">
      <c r="A7" s="209" t="s">
        <v>1600</v>
      </c>
      <c r="B7" s="209"/>
      <c r="D7" s="219"/>
      <c r="E7" s="2"/>
      <c r="K7" s="44"/>
      <c r="L7" s="45" t="s">
        <v>17</v>
      </c>
      <c r="M7" s="494">
        <f>P52</f>
        <v>0</v>
      </c>
      <c r="N7" s="494"/>
      <c r="O7" s="494"/>
      <c r="P7" s="46" t="s">
        <v>18</v>
      </c>
    </row>
    <row r="8" spans="1:16">
      <c r="K8" s="44"/>
      <c r="L8" s="45" t="s">
        <v>19</v>
      </c>
      <c r="M8" s="44" t="s">
        <v>1566</v>
      </c>
      <c r="N8" s="44"/>
      <c r="O8" s="44"/>
      <c r="P8" s="44"/>
    </row>
    <row r="9" spans="1:16">
      <c r="K9" s="44"/>
      <c r="L9" s="44"/>
      <c r="M9" s="44"/>
      <c r="N9" s="44"/>
      <c r="O9" s="44"/>
      <c r="P9" s="44"/>
    </row>
    <row r="10" spans="1:16" ht="12.75" customHeight="1">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65">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ht="14.25" customHeight="1">
      <c r="A12" s="14">
        <v>1</v>
      </c>
      <c r="B12" s="14">
        <f t="shared" ref="B12:E12" si="0">A12+1</f>
        <v>2</v>
      </c>
      <c r="C12" s="14">
        <f t="shared" si="0"/>
        <v>3</v>
      </c>
      <c r="D12" s="14">
        <f t="shared" si="0"/>
        <v>4</v>
      </c>
      <c r="E12" s="14">
        <f t="shared" si="0"/>
        <v>5</v>
      </c>
      <c r="F12" s="14">
        <v>6</v>
      </c>
      <c r="G12" s="14">
        <v>7</v>
      </c>
      <c r="H12" s="14">
        <f t="shared" ref="H12" si="1">G12+1</f>
        <v>8</v>
      </c>
      <c r="I12" s="14">
        <v>9</v>
      </c>
      <c r="J12" s="14">
        <v>10</v>
      </c>
      <c r="K12" s="14">
        <f t="shared" ref="K12" si="2">J12+1</f>
        <v>11</v>
      </c>
      <c r="L12" s="14">
        <f t="shared" ref="L12" si="3">K12+1</f>
        <v>12</v>
      </c>
      <c r="M12" s="14">
        <f t="shared" ref="M12" si="4">L12+1</f>
        <v>13</v>
      </c>
      <c r="N12" s="14">
        <f t="shared" ref="N12" si="5">M12+1</f>
        <v>14</v>
      </c>
      <c r="O12" s="14">
        <f t="shared" ref="O12" si="6">N12+1</f>
        <v>15</v>
      </c>
      <c r="P12" s="14">
        <f t="shared" ref="P12" si="7">O12+1</f>
        <v>16</v>
      </c>
    </row>
    <row r="13" spans="1:16" ht="13">
      <c r="A13" s="18"/>
      <c r="B13" s="19"/>
      <c r="C13" s="20" t="s">
        <v>88</v>
      </c>
      <c r="D13" s="21"/>
      <c r="E13" s="22"/>
      <c r="F13" s="23"/>
      <c r="G13" s="23"/>
      <c r="H13" s="23"/>
      <c r="I13" s="23"/>
      <c r="J13" s="23"/>
      <c r="K13" s="24"/>
      <c r="L13" s="24"/>
      <c r="M13" s="25"/>
      <c r="N13" s="25"/>
      <c r="O13" s="25"/>
      <c r="P13" s="25"/>
    </row>
    <row r="14" spans="1:16" ht="13">
      <c r="A14" s="26">
        <v>1</v>
      </c>
      <c r="B14" s="26" t="s">
        <v>89</v>
      </c>
      <c r="C14" s="27" t="s">
        <v>90</v>
      </c>
      <c r="D14" s="28" t="s">
        <v>44</v>
      </c>
      <c r="E14" s="29">
        <f>220</f>
        <v>220</v>
      </c>
      <c r="F14" s="30"/>
      <c r="G14" s="30"/>
      <c r="H14" s="30"/>
      <c r="I14" s="30"/>
      <c r="J14" s="30"/>
      <c r="K14" s="31"/>
      <c r="L14" s="32"/>
      <c r="M14" s="33"/>
      <c r="N14" s="33"/>
      <c r="O14" s="33"/>
      <c r="P14" s="34"/>
    </row>
    <row r="15" spans="1:16" ht="13">
      <c r="A15" s="35">
        <f>A14+1</f>
        <v>2</v>
      </c>
      <c r="B15" s="36" t="s">
        <v>89</v>
      </c>
      <c r="C15" s="27" t="s">
        <v>91</v>
      </c>
      <c r="D15" s="28" t="s">
        <v>66</v>
      </c>
      <c r="E15" s="29">
        <v>2</v>
      </c>
      <c r="F15" s="30"/>
      <c r="G15" s="30"/>
      <c r="H15" s="30"/>
      <c r="I15" s="30"/>
      <c r="J15" s="30"/>
      <c r="K15" s="31"/>
      <c r="L15" s="32"/>
      <c r="M15" s="33"/>
      <c r="N15" s="33"/>
      <c r="O15" s="33"/>
      <c r="P15" s="34"/>
    </row>
    <row r="16" spans="1:16" ht="13">
      <c r="A16" s="35">
        <f t="shared" ref="A16:A50" si="8">A15+1</f>
        <v>3</v>
      </c>
      <c r="B16" s="36" t="s">
        <v>89</v>
      </c>
      <c r="C16" s="27" t="s">
        <v>92</v>
      </c>
      <c r="D16" s="28" t="s">
        <v>58</v>
      </c>
      <c r="E16" s="29">
        <v>1</v>
      </c>
      <c r="F16" s="30"/>
      <c r="G16" s="30"/>
      <c r="H16" s="30"/>
      <c r="I16" s="30"/>
      <c r="J16" s="30"/>
      <c r="K16" s="31"/>
      <c r="L16" s="32"/>
      <c r="M16" s="33"/>
      <c r="N16" s="33"/>
      <c r="O16" s="33"/>
      <c r="P16" s="34"/>
    </row>
    <row r="17" spans="1:16" ht="13">
      <c r="A17" s="35">
        <f t="shared" si="8"/>
        <v>4</v>
      </c>
      <c r="B17" s="36" t="s">
        <v>89</v>
      </c>
      <c r="C17" s="27" t="s">
        <v>93</v>
      </c>
      <c r="D17" s="28" t="s">
        <v>94</v>
      </c>
      <c r="E17" s="29">
        <v>1</v>
      </c>
      <c r="F17" s="30"/>
      <c r="G17" s="30"/>
      <c r="H17" s="30"/>
      <c r="I17" s="30"/>
      <c r="J17" s="30"/>
      <c r="K17" s="31"/>
      <c r="L17" s="32"/>
      <c r="M17" s="33"/>
      <c r="N17" s="33"/>
      <c r="O17" s="33"/>
      <c r="P17" s="34"/>
    </row>
    <row r="18" spans="1:16" ht="13">
      <c r="A18" s="35">
        <f t="shared" si="8"/>
        <v>5</v>
      </c>
      <c r="B18" s="14" t="s">
        <v>32</v>
      </c>
      <c r="C18" s="335" t="s">
        <v>55</v>
      </c>
      <c r="D18" s="290" t="str">
        <f>D15</f>
        <v>gb</v>
      </c>
      <c r="E18" s="290">
        <v>3</v>
      </c>
      <c r="F18" s="52"/>
      <c r="G18" s="30"/>
      <c r="H18" s="42"/>
      <c r="I18" s="42"/>
      <c r="J18" s="42"/>
      <c r="K18" s="53"/>
      <c r="L18" s="53"/>
      <c r="M18" s="53"/>
      <c r="N18" s="53"/>
      <c r="O18" s="53"/>
      <c r="P18" s="53"/>
    </row>
    <row r="19" spans="1:16" ht="13">
      <c r="A19" s="35">
        <f t="shared" si="8"/>
        <v>6</v>
      </c>
      <c r="B19" s="14" t="s">
        <v>32</v>
      </c>
      <c r="C19" s="335" t="s">
        <v>56</v>
      </c>
      <c r="D19" s="289" t="s">
        <v>66</v>
      </c>
      <c r="E19" s="289">
        <v>1</v>
      </c>
      <c r="F19" s="52"/>
      <c r="G19" s="30"/>
      <c r="H19" s="42"/>
      <c r="I19" s="42"/>
      <c r="J19" s="42"/>
      <c r="K19" s="53"/>
      <c r="L19" s="53"/>
      <c r="M19" s="53"/>
      <c r="N19" s="53"/>
      <c r="O19" s="53"/>
      <c r="P19" s="53"/>
    </row>
    <row r="20" spans="1:16" ht="13">
      <c r="A20" s="35">
        <f t="shared" si="8"/>
        <v>7</v>
      </c>
      <c r="B20" s="36" t="s">
        <v>89</v>
      </c>
      <c r="C20" s="27" t="s">
        <v>95</v>
      </c>
      <c r="D20" s="28" t="s">
        <v>66</v>
      </c>
      <c r="E20" s="29">
        <v>4</v>
      </c>
      <c r="F20" s="30"/>
      <c r="G20" s="30"/>
      <c r="H20" s="30"/>
      <c r="I20" s="30"/>
      <c r="J20" s="30"/>
      <c r="K20" s="31"/>
      <c r="L20" s="32"/>
      <c r="M20" s="33"/>
      <c r="N20" s="33"/>
      <c r="O20" s="33"/>
      <c r="P20" s="34"/>
    </row>
    <row r="21" spans="1:16" ht="13">
      <c r="A21" s="35">
        <f t="shared" si="8"/>
        <v>8</v>
      </c>
      <c r="B21" s="36" t="s">
        <v>89</v>
      </c>
      <c r="C21" s="27" t="s">
        <v>96</v>
      </c>
      <c r="D21" s="28" t="s">
        <v>66</v>
      </c>
      <c r="E21" s="29">
        <v>3</v>
      </c>
      <c r="F21" s="30"/>
      <c r="G21" s="30"/>
      <c r="H21" s="30"/>
      <c r="I21" s="30"/>
      <c r="J21" s="30"/>
      <c r="K21" s="31"/>
      <c r="L21" s="32"/>
      <c r="M21" s="33"/>
      <c r="N21" s="33"/>
      <c r="O21" s="33"/>
      <c r="P21" s="34"/>
    </row>
    <row r="22" spans="1:16" ht="13">
      <c r="A22" s="35">
        <f t="shared" si="8"/>
        <v>9</v>
      </c>
      <c r="B22" s="36" t="s">
        <v>89</v>
      </c>
      <c r="C22" s="27" t="s">
        <v>97</v>
      </c>
      <c r="D22" s="28" t="s">
        <v>66</v>
      </c>
      <c r="E22" s="29">
        <v>4</v>
      </c>
      <c r="F22" s="30"/>
      <c r="G22" s="30"/>
      <c r="H22" s="30"/>
      <c r="I22" s="30"/>
      <c r="J22" s="30"/>
      <c r="K22" s="31"/>
      <c r="L22" s="32"/>
      <c r="M22" s="33"/>
      <c r="N22" s="33"/>
      <c r="O22" s="33"/>
      <c r="P22" s="34"/>
    </row>
    <row r="23" spans="1:16" ht="13">
      <c r="A23" s="35">
        <f t="shared" si="8"/>
        <v>10</v>
      </c>
      <c r="B23" s="36" t="s">
        <v>89</v>
      </c>
      <c r="C23" s="27" t="s">
        <v>98</v>
      </c>
      <c r="D23" s="28" t="s">
        <v>99</v>
      </c>
      <c r="E23" s="29">
        <v>4</v>
      </c>
      <c r="F23" s="30"/>
      <c r="G23" s="30"/>
      <c r="H23" s="30"/>
      <c r="I23" s="30"/>
      <c r="J23" s="30"/>
      <c r="K23" s="31"/>
      <c r="L23" s="32"/>
      <c r="M23" s="33"/>
      <c r="N23" s="33"/>
      <c r="O23" s="33"/>
      <c r="P23" s="34"/>
    </row>
    <row r="24" spans="1:16" ht="13">
      <c r="A24" s="35">
        <f t="shared" si="8"/>
        <v>11</v>
      </c>
      <c r="B24" s="36" t="s">
        <v>89</v>
      </c>
      <c r="C24" s="27" t="s">
        <v>100</v>
      </c>
      <c r="D24" s="28" t="s">
        <v>58</v>
      </c>
      <c r="E24" s="29">
        <v>1</v>
      </c>
      <c r="F24" s="30"/>
      <c r="G24" s="30"/>
      <c r="H24" s="30"/>
      <c r="I24" s="30"/>
      <c r="J24" s="30"/>
      <c r="K24" s="31"/>
      <c r="L24" s="32"/>
      <c r="M24" s="33"/>
      <c r="N24" s="33"/>
      <c r="O24" s="33"/>
      <c r="P24" s="34"/>
    </row>
    <row r="25" spans="1:16" ht="13">
      <c r="A25" s="35">
        <f t="shared" si="8"/>
        <v>12</v>
      </c>
      <c r="B25" s="36" t="s">
        <v>89</v>
      </c>
      <c r="C25" s="27" t="s">
        <v>101</v>
      </c>
      <c r="D25" s="28" t="s">
        <v>99</v>
      </c>
      <c r="E25" s="29">
        <v>10</v>
      </c>
      <c r="F25" s="30"/>
      <c r="G25" s="30"/>
      <c r="H25" s="30"/>
      <c r="I25" s="30"/>
      <c r="J25" s="30"/>
      <c r="K25" s="31"/>
      <c r="L25" s="32"/>
      <c r="M25" s="33"/>
      <c r="N25" s="33"/>
      <c r="O25" s="33"/>
      <c r="P25" s="34"/>
    </row>
    <row r="26" spans="1:16" ht="13">
      <c r="A26" s="35">
        <f t="shared" si="8"/>
        <v>13</v>
      </c>
      <c r="B26" s="36" t="s">
        <v>89</v>
      </c>
      <c r="C26" s="27" t="s">
        <v>102</v>
      </c>
      <c r="D26" s="28" t="s">
        <v>58</v>
      </c>
      <c r="E26" s="29">
        <v>1</v>
      </c>
      <c r="F26" s="30"/>
      <c r="G26" s="30"/>
      <c r="H26" s="30"/>
      <c r="I26" s="30"/>
      <c r="J26" s="30"/>
      <c r="K26" s="31"/>
      <c r="L26" s="32"/>
      <c r="M26" s="33"/>
      <c r="N26" s="33"/>
      <c r="O26" s="33"/>
      <c r="P26" s="34"/>
    </row>
    <row r="27" spans="1:16">
      <c r="A27" s="35"/>
      <c r="B27" s="36"/>
      <c r="C27" s="37"/>
      <c r="D27" s="236"/>
      <c r="E27" s="38"/>
      <c r="F27" s="30"/>
      <c r="G27" s="30"/>
      <c r="H27" s="30"/>
      <c r="I27" s="30"/>
      <c r="J27" s="30"/>
      <c r="K27" s="31"/>
      <c r="L27" s="32"/>
      <c r="M27" s="33"/>
      <c r="N27" s="33"/>
      <c r="O27" s="33"/>
      <c r="P27" s="34"/>
    </row>
    <row r="28" spans="1:16" ht="13">
      <c r="A28" s="35"/>
      <c r="B28" s="36"/>
      <c r="C28" s="39" t="s">
        <v>103</v>
      </c>
      <c r="D28" s="21"/>
      <c r="E28" s="22"/>
      <c r="F28" s="23"/>
      <c r="G28" s="23"/>
      <c r="H28" s="23"/>
      <c r="I28" s="23"/>
      <c r="J28" s="23"/>
      <c r="K28" s="31"/>
      <c r="L28" s="32"/>
      <c r="M28" s="33"/>
      <c r="N28" s="33"/>
      <c r="O28" s="33"/>
      <c r="P28" s="34"/>
    </row>
    <row r="29" spans="1:16" ht="13">
      <c r="A29" s="35">
        <f>A26+1</f>
        <v>14</v>
      </c>
      <c r="B29" s="36" t="s">
        <v>89</v>
      </c>
      <c r="C29" s="27" t="s">
        <v>104</v>
      </c>
      <c r="D29" s="28" t="s">
        <v>44</v>
      </c>
      <c r="E29" s="29">
        <f>E14</f>
        <v>220</v>
      </c>
      <c r="F29" s="30"/>
      <c r="G29" s="30"/>
      <c r="H29" s="30"/>
      <c r="I29" s="30"/>
      <c r="J29" s="30"/>
      <c r="K29" s="31"/>
      <c r="L29" s="32"/>
      <c r="M29" s="33"/>
      <c r="N29" s="33"/>
      <c r="O29" s="33"/>
      <c r="P29" s="34"/>
    </row>
    <row r="30" spans="1:16" ht="13">
      <c r="A30" s="35">
        <f t="shared" si="8"/>
        <v>15</v>
      </c>
      <c r="B30" s="36" t="s">
        <v>89</v>
      </c>
      <c r="C30" s="27" t="s">
        <v>105</v>
      </c>
      <c r="D30" s="28" t="s">
        <v>66</v>
      </c>
      <c r="E30" s="29">
        <f>E15</f>
        <v>2</v>
      </c>
      <c r="F30" s="30"/>
      <c r="G30" s="30"/>
      <c r="H30" s="30"/>
      <c r="I30" s="30"/>
      <c r="J30" s="30"/>
      <c r="K30" s="31"/>
      <c r="L30" s="32"/>
      <c r="M30" s="33"/>
      <c r="N30" s="33"/>
      <c r="O30" s="33"/>
      <c r="P30" s="34"/>
    </row>
    <row r="31" spans="1:16" ht="13">
      <c r="A31" s="35">
        <f>A29+1</f>
        <v>15</v>
      </c>
      <c r="B31" s="36" t="s">
        <v>89</v>
      </c>
      <c r="C31" s="27" t="s">
        <v>137</v>
      </c>
      <c r="D31" s="28" t="s">
        <v>46</v>
      </c>
      <c r="E31" s="29">
        <v>12</v>
      </c>
      <c r="F31" s="30"/>
      <c r="G31" s="30"/>
      <c r="H31" s="30"/>
      <c r="I31" s="30"/>
      <c r="J31" s="30"/>
      <c r="K31" s="31"/>
      <c r="L31" s="32"/>
      <c r="M31" s="33"/>
      <c r="N31" s="33"/>
      <c r="O31" s="33"/>
      <c r="P31" s="34"/>
    </row>
    <row r="32" spans="1:16" ht="13">
      <c r="A32" s="35">
        <f>A30+1</f>
        <v>16</v>
      </c>
      <c r="B32" s="36" t="s">
        <v>89</v>
      </c>
      <c r="C32" s="27" t="s">
        <v>138</v>
      </c>
      <c r="D32" s="28" t="s">
        <v>46</v>
      </c>
      <c r="E32" s="29">
        <f>E31</f>
        <v>12</v>
      </c>
      <c r="F32" s="30"/>
      <c r="G32" s="30"/>
      <c r="H32" s="30"/>
      <c r="I32" s="30"/>
      <c r="J32" s="30"/>
      <c r="K32" s="31"/>
      <c r="L32" s="32"/>
      <c r="M32" s="33"/>
      <c r="N32" s="33"/>
      <c r="O32" s="33"/>
      <c r="P32" s="34"/>
    </row>
    <row r="33" spans="1:16" ht="13">
      <c r="A33" s="35">
        <f>A30+1</f>
        <v>16</v>
      </c>
      <c r="B33" s="36" t="s">
        <v>89</v>
      </c>
      <c r="C33" s="27" t="s">
        <v>106</v>
      </c>
      <c r="D33" s="28" t="s">
        <v>46</v>
      </c>
      <c r="E33" s="29">
        <f>E31</f>
        <v>12</v>
      </c>
      <c r="F33" s="30"/>
      <c r="G33" s="30"/>
      <c r="H33" s="30"/>
      <c r="I33" s="30"/>
      <c r="J33" s="30"/>
      <c r="K33" s="31"/>
      <c r="L33" s="32"/>
      <c r="M33" s="33"/>
      <c r="N33" s="33"/>
      <c r="O33" s="33"/>
      <c r="P33" s="34"/>
    </row>
    <row r="34" spans="1:16" ht="13">
      <c r="A34" s="35">
        <f t="shared" si="8"/>
        <v>17</v>
      </c>
      <c r="B34" s="36" t="s">
        <v>89</v>
      </c>
      <c r="C34" s="27" t="s">
        <v>107</v>
      </c>
      <c r="D34" s="28" t="s">
        <v>46</v>
      </c>
      <c r="E34" s="29">
        <f>E31</f>
        <v>12</v>
      </c>
      <c r="F34" s="30"/>
      <c r="G34" s="30"/>
      <c r="H34" s="30"/>
      <c r="I34" s="30"/>
      <c r="J34" s="30"/>
      <c r="K34" s="31"/>
      <c r="L34" s="32"/>
      <c r="M34" s="33"/>
      <c r="N34" s="33"/>
      <c r="O34" s="33"/>
      <c r="P34" s="34"/>
    </row>
    <row r="35" spans="1:16" ht="13">
      <c r="A35" s="35">
        <f t="shared" si="8"/>
        <v>18</v>
      </c>
      <c r="B35" s="36" t="s">
        <v>89</v>
      </c>
      <c r="C35" s="27" t="s">
        <v>108</v>
      </c>
      <c r="D35" s="28" t="s">
        <v>58</v>
      </c>
      <c r="E35" s="29">
        <v>1</v>
      </c>
      <c r="F35" s="30"/>
      <c r="G35" s="30"/>
      <c r="H35" s="30"/>
      <c r="I35" s="30"/>
      <c r="J35" s="30"/>
      <c r="K35" s="31"/>
      <c r="L35" s="32"/>
      <c r="M35" s="33"/>
      <c r="N35" s="33"/>
      <c r="O35" s="33"/>
      <c r="P35" s="34"/>
    </row>
    <row r="36" spans="1:16" ht="13">
      <c r="A36" s="35">
        <f t="shared" si="8"/>
        <v>19</v>
      </c>
      <c r="B36" s="36" t="s">
        <v>89</v>
      </c>
      <c r="C36" s="27" t="s">
        <v>109</v>
      </c>
      <c r="D36" s="28" t="s">
        <v>46</v>
      </c>
      <c r="E36" s="29">
        <f>E33</f>
        <v>12</v>
      </c>
      <c r="F36" s="30"/>
      <c r="G36" s="30"/>
      <c r="H36" s="30"/>
      <c r="I36" s="30"/>
      <c r="J36" s="30"/>
      <c r="K36" s="31"/>
      <c r="L36" s="32"/>
      <c r="M36" s="33"/>
      <c r="N36" s="33"/>
      <c r="O36" s="33"/>
      <c r="P36" s="34"/>
    </row>
    <row r="37" spans="1:16" ht="13">
      <c r="A37" s="35">
        <f t="shared" si="8"/>
        <v>20</v>
      </c>
      <c r="B37" s="36" t="s">
        <v>89</v>
      </c>
      <c r="C37" s="27" t="s">
        <v>110</v>
      </c>
      <c r="D37" s="28" t="s">
        <v>46</v>
      </c>
      <c r="E37" s="29">
        <f>E36</f>
        <v>12</v>
      </c>
      <c r="F37" s="30"/>
      <c r="G37" s="30"/>
      <c r="H37" s="30"/>
      <c r="I37" s="30"/>
      <c r="J37" s="30"/>
      <c r="K37" s="31"/>
      <c r="L37" s="32"/>
      <c r="M37" s="33"/>
      <c r="N37" s="33"/>
      <c r="O37" s="33"/>
      <c r="P37" s="34"/>
    </row>
    <row r="38" spans="1:16" ht="13">
      <c r="A38" s="35">
        <f t="shared" si="8"/>
        <v>21</v>
      </c>
      <c r="B38" s="36" t="s">
        <v>89</v>
      </c>
      <c r="C38" s="40" t="s">
        <v>111</v>
      </c>
      <c r="D38" s="21" t="str">
        <f>D37</f>
        <v>mēn</v>
      </c>
      <c r="E38" s="22">
        <f>E37</f>
        <v>12</v>
      </c>
      <c r="F38" s="23"/>
      <c r="G38" s="23"/>
      <c r="H38" s="23"/>
      <c r="I38" s="23"/>
      <c r="J38" s="23"/>
      <c r="K38" s="31"/>
      <c r="L38" s="32"/>
      <c r="M38" s="33"/>
      <c r="N38" s="33"/>
      <c r="O38" s="33"/>
      <c r="P38" s="34"/>
    </row>
    <row r="39" spans="1:16" ht="13">
      <c r="A39" s="35">
        <f t="shared" si="8"/>
        <v>22</v>
      </c>
      <c r="B39" s="36" t="s">
        <v>89</v>
      </c>
      <c r="C39" s="40" t="s">
        <v>112</v>
      </c>
      <c r="D39" s="21" t="str">
        <f>D37</f>
        <v>mēn</v>
      </c>
      <c r="E39" s="22">
        <f>E37</f>
        <v>12</v>
      </c>
      <c r="F39" s="23"/>
      <c r="G39" s="23"/>
      <c r="H39" s="23"/>
      <c r="I39" s="23"/>
      <c r="J39" s="23"/>
      <c r="K39" s="31"/>
      <c r="L39" s="32"/>
      <c r="M39" s="33"/>
      <c r="N39" s="33"/>
      <c r="O39" s="33"/>
      <c r="P39" s="34"/>
    </row>
    <row r="40" spans="1:16" ht="13">
      <c r="A40" s="35">
        <f t="shared" si="8"/>
        <v>23</v>
      </c>
      <c r="B40" s="36" t="s">
        <v>89</v>
      </c>
      <c r="C40" s="27" t="s">
        <v>113</v>
      </c>
      <c r="D40" s="28" t="s">
        <v>46</v>
      </c>
      <c r="E40" s="29">
        <f>E33</f>
        <v>12</v>
      </c>
      <c r="F40" s="30"/>
      <c r="G40" s="30"/>
      <c r="H40" s="30"/>
      <c r="I40" s="30"/>
      <c r="J40" s="30"/>
      <c r="K40" s="31"/>
      <c r="L40" s="32"/>
      <c r="M40" s="33"/>
      <c r="N40" s="33"/>
      <c r="O40" s="33"/>
      <c r="P40" s="34"/>
    </row>
    <row r="41" spans="1:16" ht="13">
      <c r="A41" s="35">
        <f t="shared" si="8"/>
        <v>24</v>
      </c>
      <c r="B41" s="36" t="s">
        <v>89</v>
      </c>
      <c r="C41" s="37" t="s">
        <v>114</v>
      </c>
      <c r="D41" s="236" t="s">
        <v>35</v>
      </c>
      <c r="E41" s="38">
        <v>1302.4000000000001</v>
      </c>
      <c r="F41" s="30"/>
      <c r="G41" s="30"/>
      <c r="H41" s="30"/>
      <c r="I41" s="30"/>
      <c r="J41" s="30"/>
      <c r="K41" s="31"/>
      <c r="L41" s="32"/>
      <c r="M41" s="33"/>
      <c r="N41" s="33"/>
      <c r="O41" s="33"/>
      <c r="P41" s="34"/>
    </row>
    <row r="42" spans="1:16" ht="13">
      <c r="A42" s="35">
        <f t="shared" si="8"/>
        <v>25</v>
      </c>
      <c r="B42" s="36" t="s">
        <v>89</v>
      </c>
      <c r="C42" s="27" t="s">
        <v>115</v>
      </c>
      <c r="D42" s="28" t="s">
        <v>46</v>
      </c>
      <c r="E42" s="29">
        <f>E33</f>
        <v>12</v>
      </c>
      <c r="F42" s="30"/>
      <c r="G42" s="30"/>
      <c r="H42" s="30"/>
      <c r="I42" s="30"/>
      <c r="J42" s="30"/>
      <c r="K42" s="31"/>
      <c r="L42" s="32"/>
      <c r="M42" s="33"/>
      <c r="N42" s="33"/>
      <c r="O42" s="33"/>
      <c r="P42" s="34"/>
    </row>
    <row r="43" spans="1:16">
      <c r="A43" s="35"/>
      <c r="B43" s="36"/>
      <c r="C43" s="27"/>
      <c r="D43" s="28"/>
      <c r="E43" s="29"/>
      <c r="F43" s="30"/>
      <c r="G43" s="30"/>
      <c r="H43" s="30"/>
      <c r="I43" s="30"/>
      <c r="J43" s="30"/>
      <c r="K43" s="31"/>
      <c r="L43" s="32"/>
      <c r="M43" s="33"/>
      <c r="N43" s="33"/>
      <c r="O43" s="33"/>
      <c r="P43" s="34"/>
    </row>
    <row r="44" spans="1:16" ht="13">
      <c r="A44" s="14"/>
      <c r="B44" s="14"/>
      <c r="C44" s="337" t="s">
        <v>36</v>
      </c>
      <c r="D44" s="338"/>
      <c r="E44" s="338"/>
      <c r="F44" s="52"/>
      <c r="G44" s="53"/>
      <c r="H44" s="211"/>
      <c r="I44" s="211"/>
      <c r="J44" s="211"/>
      <c r="K44" s="53"/>
      <c r="L44" s="53"/>
      <c r="M44" s="53"/>
      <c r="N44" s="53"/>
      <c r="O44" s="53"/>
      <c r="P44" s="53"/>
    </row>
    <row r="45" spans="1:16" ht="13">
      <c r="A45" s="35">
        <f>A42+1</f>
        <v>26</v>
      </c>
      <c r="B45" s="36" t="s">
        <v>89</v>
      </c>
      <c r="C45" s="336" t="s">
        <v>135</v>
      </c>
      <c r="D45" s="338" t="s">
        <v>35</v>
      </c>
      <c r="E45" s="338">
        <v>820</v>
      </c>
      <c r="F45" s="52"/>
      <c r="G45" s="53"/>
      <c r="H45" s="211"/>
      <c r="I45" s="211"/>
      <c r="J45" s="211"/>
      <c r="K45" s="53"/>
      <c r="L45" s="53"/>
      <c r="M45" s="53"/>
      <c r="N45" s="53"/>
      <c r="O45" s="53"/>
      <c r="P45" s="53"/>
    </row>
    <row r="46" spans="1:16" ht="13">
      <c r="A46" s="14">
        <f t="shared" si="8"/>
        <v>27</v>
      </c>
      <c r="B46" s="36" t="s">
        <v>89</v>
      </c>
      <c r="C46" s="339" t="s">
        <v>57</v>
      </c>
      <c r="D46" s="14" t="s">
        <v>58</v>
      </c>
      <c r="E46" s="338">
        <v>1</v>
      </c>
      <c r="F46" s="52"/>
      <c r="G46" s="53"/>
      <c r="H46" s="211"/>
      <c r="I46" s="211"/>
      <c r="J46" s="211"/>
      <c r="K46" s="53"/>
      <c r="L46" s="53"/>
      <c r="M46" s="53"/>
      <c r="N46" s="53"/>
      <c r="O46" s="53"/>
      <c r="P46" s="53"/>
    </row>
    <row r="47" spans="1:16" ht="13">
      <c r="A47" s="14">
        <f t="shared" si="8"/>
        <v>28</v>
      </c>
      <c r="B47" s="36" t="s">
        <v>89</v>
      </c>
      <c r="C47" s="336" t="s">
        <v>136</v>
      </c>
      <c r="D47" s="338" t="s">
        <v>66</v>
      </c>
      <c r="E47" s="338">
        <v>6</v>
      </c>
      <c r="F47" s="52"/>
      <c r="G47" s="53"/>
      <c r="H47" s="211"/>
      <c r="I47" s="211"/>
      <c r="J47" s="211"/>
      <c r="K47" s="53"/>
      <c r="L47" s="53"/>
      <c r="M47" s="53"/>
      <c r="N47" s="53"/>
      <c r="O47" s="53"/>
      <c r="P47" s="53"/>
    </row>
    <row r="48" spans="1:16" ht="13">
      <c r="A48" s="14">
        <f t="shared" si="8"/>
        <v>29</v>
      </c>
      <c r="B48" s="36" t="s">
        <v>89</v>
      </c>
      <c r="C48" s="336" t="s">
        <v>47</v>
      </c>
      <c r="D48" s="338" t="s">
        <v>58</v>
      </c>
      <c r="E48" s="338">
        <v>1</v>
      </c>
      <c r="F48" s="52"/>
      <c r="G48" s="53"/>
      <c r="H48" s="211"/>
      <c r="I48" s="211"/>
      <c r="J48" s="211"/>
      <c r="K48" s="53"/>
      <c r="L48" s="53"/>
      <c r="M48" s="53"/>
      <c r="N48" s="53"/>
      <c r="O48" s="53"/>
      <c r="P48" s="53"/>
    </row>
    <row r="49" spans="1:18" ht="13">
      <c r="A49" s="14">
        <f t="shared" si="8"/>
        <v>30</v>
      </c>
      <c r="B49" s="36" t="s">
        <v>89</v>
      </c>
      <c r="C49" s="336" t="s">
        <v>48</v>
      </c>
      <c r="D49" s="338" t="s">
        <v>58</v>
      </c>
      <c r="E49" s="338">
        <v>1</v>
      </c>
      <c r="F49" s="52"/>
      <c r="G49" s="53"/>
      <c r="H49" s="211"/>
      <c r="I49" s="211"/>
      <c r="J49" s="211"/>
      <c r="K49" s="53"/>
      <c r="L49" s="53"/>
      <c r="M49" s="53"/>
      <c r="N49" s="53"/>
      <c r="O49" s="53"/>
      <c r="P49" s="53"/>
    </row>
    <row r="50" spans="1:18" ht="13">
      <c r="A50" s="14">
        <f t="shared" si="8"/>
        <v>31</v>
      </c>
      <c r="B50" s="36" t="s">
        <v>89</v>
      </c>
      <c r="C50" s="336" t="s">
        <v>49</v>
      </c>
      <c r="D50" s="338" t="s">
        <v>58</v>
      </c>
      <c r="E50" s="338">
        <v>1</v>
      </c>
      <c r="F50" s="52"/>
      <c r="G50" s="53"/>
      <c r="H50" s="211"/>
      <c r="I50" s="211"/>
      <c r="J50" s="211"/>
      <c r="K50" s="53"/>
      <c r="L50" s="53"/>
      <c r="M50" s="53"/>
      <c r="N50" s="53"/>
      <c r="O50" s="53"/>
      <c r="P50" s="53"/>
    </row>
    <row r="51" spans="1:18" s="74" customFormat="1">
      <c r="A51" s="68"/>
      <c r="B51" s="68"/>
      <c r="C51" s="69"/>
      <c r="D51" s="70"/>
      <c r="E51" s="14"/>
      <c r="F51" s="71"/>
      <c r="G51" s="71"/>
      <c r="H51" s="71"/>
      <c r="I51" s="72"/>
      <c r="J51" s="71"/>
      <c r="K51" s="71"/>
      <c r="L51" s="72"/>
      <c r="M51" s="72"/>
      <c r="N51" s="72"/>
      <c r="O51" s="72"/>
      <c r="P51" s="73"/>
      <c r="R51" s="2"/>
    </row>
    <row r="52" spans="1:18" s="44" customFormat="1">
      <c r="A52" s="75"/>
      <c r="B52" s="75"/>
      <c r="C52" s="76"/>
      <c r="D52" s="236"/>
      <c r="E52" s="236"/>
      <c r="F52" s="77"/>
      <c r="G52" s="78"/>
      <c r="H52" s="78"/>
      <c r="I52" s="78"/>
      <c r="J52" s="78"/>
      <c r="K52" s="79" t="s">
        <v>38</v>
      </c>
      <c r="L52" s="80">
        <f>SUM(L13:L51)</f>
        <v>0</v>
      </c>
      <c r="M52" s="80">
        <f t="shared" ref="M52:P52" si="9">SUM(M13:M51)</f>
        <v>0</v>
      </c>
      <c r="N52" s="80">
        <f t="shared" si="9"/>
        <v>0</v>
      </c>
      <c r="O52" s="80">
        <f t="shared" si="9"/>
        <v>0</v>
      </c>
      <c r="P52" s="80">
        <f t="shared" si="9"/>
        <v>0</v>
      </c>
      <c r="R52" s="2"/>
    </row>
    <row r="53" spans="1:18">
      <c r="C53" s="43"/>
    </row>
    <row r="54" spans="1:18" s="44" customFormat="1" ht="14.5" customHeight="1">
      <c r="A54" s="2"/>
      <c r="B54" s="499" t="s">
        <v>39</v>
      </c>
      <c r="C54" s="499"/>
      <c r="D54" s="3"/>
      <c r="E54" s="3"/>
      <c r="F54" s="2"/>
      <c r="G54" s="2"/>
      <c r="H54" s="2"/>
      <c r="I54" s="2"/>
      <c r="J54" s="2"/>
      <c r="K54" s="2"/>
      <c r="L54" s="2"/>
      <c r="M54" s="2"/>
      <c r="N54" s="2"/>
      <c r="O54" s="2"/>
      <c r="P54" s="2"/>
      <c r="R54" s="2"/>
    </row>
    <row r="55" spans="1:18" ht="11.5" customHeight="1">
      <c r="B55" s="498" t="s">
        <v>50</v>
      </c>
      <c r="C55" s="498"/>
      <c r="D55" s="498"/>
      <c r="E55" s="498"/>
    </row>
    <row r="56" spans="1:18">
      <c r="B56" s="498"/>
      <c r="C56" s="498"/>
      <c r="D56" s="498"/>
      <c r="E56" s="498"/>
    </row>
    <row r="57" spans="1:18">
      <c r="B57" s="498"/>
      <c r="C57" s="498"/>
      <c r="D57" s="498"/>
      <c r="E57" s="498"/>
    </row>
    <row r="58" spans="1:18">
      <c r="B58" s="498"/>
      <c r="C58" s="498"/>
      <c r="D58" s="498"/>
      <c r="E58" s="498"/>
    </row>
    <row r="59" spans="1:18">
      <c r="B59" s="498"/>
      <c r="C59" s="498"/>
      <c r="D59" s="498"/>
      <c r="E59" s="498"/>
    </row>
  </sheetData>
  <mergeCells count="16">
    <mergeCell ref="B59:E59"/>
    <mergeCell ref="L10:P10"/>
    <mergeCell ref="B54:C54"/>
    <mergeCell ref="B55:E55"/>
    <mergeCell ref="B56:E56"/>
    <mergeCell ref="B57:E57"/>
    <mergeCell ref="B58:E58"/>
    <mergeCell ref="A1:P1"/>
    <mergeCell ref="A2:P2"/>
    <mergeCell ref="M7:O7"/>
    <mergeCell ref="A10:A11"/>
    <mergeCell ref="B10:B11"/>
    <mergeCell ref="C10:C11"/>
    <mergeCell ref="D10:D11"/>
    <mergeCell ref="E10:E11"/>
    <mergeCell ref="F10:K10"/>
  </mergeCells>
  <conditionalFormatting sqref="C14:C26">
    <cfRule type="expression" priority="1" stopIfTrue="1">
      <formula>#REF!</formula>
    </cfRule>
  </conditionalFormatting>
  <conditionalFormatting sqref="C29:C37 C42:C50">
    <cfRule type="expression" priority="5" stopIfTrue="1">
      <formula>#REF!</formula>
    </cfRule>
  </conditionalFormatting>
  <conditionalFormatting sqref="C40">
    <cfRule type="expression" priority="4" stopIfTrue="1">
      <formula>#REF!</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D7F5-C69A-4268-81DE-A5850E160047}">
  <dimension ref="A1:P63"/>
  <sheetViews>
    <sheetView zoomScaleNormal="100" workbookViewId="0">
      <selection activeCell="S7" sqref="S7"/>
    </sheetView>
  </sheetViews>
  <sheetFormatPr baseColWidth="10" defaultColWidth="9.1640625" defaultRowHeight="14"/>
  <cols>
    <col min="1" max="1" width="9.1640625" style="441"/>
    <col min="2" max="2" width="9.1640625" style="459"/>
    <col min="3" max="3" width="65" style="441" bestFit="1" customWidth="1"/>
    <col min="4" max="4" width="9.1640625" style="441"/>
    <col min="5" max="5" width="9.5" style="441" bestFit="1" customWidth="1"/>
    <col min="6" max="16384" width="9.1640625" style="441"/>
  </cols>
  <sheetData>
    <row r="1" spans="1:16">
      <c r="A1" s="493" t="s">
        <v>1742</v>
      </c>
      <c r="B1" s="493"/>
      <c r="C1" s="493"/>
      <c r="D1" s="493"/>
      <c r="E1" s="493"/>
      <c r="F1" s="493"/>
      <c r="G1" s="493"/>
      <c r="H1" s="493"/>
      <c r="I1" s="493"/>
      <c r="J1" s="493"/>
      <c r="K1" s="493"/>
      <c r="L1" s="493"/>
      <c r="M1" s="493"/>
      <c r="N1" s="493"/>
      <c r="O1" s="493"/>
      <c r="P1" s="493"/>
    </row>
    <row r="2" spans="1:16">
      <c r="A2" s="493" t="s">
        <v>1702</v>
      </c>
      <c r="B2" s="493"/>
      <c r="C2" s="493"/>
      <c r="D2" s="493"/>
      <c r="E2" s="493"/>
      <c r="F2" s="493"/>
      <c r="G2" s="493"/>
      <c r="H2" s="493"/>
      <c r="I2" s="493"/>
      <c r="J2" s="493"/>
      <c r="K2" s="493"/>
      <c r="L2" s="493"/>
      <c r="M2" s="493"/>
      <c r="N2" s="493"/>
      <c r="O2" s="493"/>
      <c r="P2" s="493"/>
    </row>
    <row r="3" spans="1:16">
      <c r="A3" s="2"/>
      <c r="B3" s="3"/>
      <c r="C3" s="2"/>
      <c r="D3" s="2"/>
      <c r="E3" s="2"/>
      <c r="F3" s="2"/>
      <c r="G3" s="2"/>
      <c r="H3" s="2"/>
      <c r="I3" s="2"/>
      <c r="J3" s="2"/>
      <c r="K3" s="2"/>
      <c r="L3" s="2"/>
      <c r="M3" s="2"/>
      <c r="N3" s="2"/>
      <c r="O3" s="2"/>
      <c r="P3" s="2"/>
    </row>
    <row r="4" spans="1:16">
      <c r="A4" s="2" t="s">
        <v>1598</v>
      </c>
      <c r="B4" s="3"/>
      <c r="C4" s="2"/>
      <c r="D4" s="219"/>
      <c r="E4" s="2"/>
      <c r="F4" s="2"/>
      <c r="G4" s="2"/>
      <c r="H4" s="2"/>
      <c r="I4" s="2"/>
      <c r="J4" s="2"/>
      <c r="K4" s="2"/>
      <c r="L4" s="2"/>
      <c r="M4" s="2"/>
      <c r="N4" s="2"/>
      <c r="O4" s="2"/>
      <c r="P4" s="2"/>
    </row>
    <row r="5" spans="1:16">
      <c r="A5" s="2" t="s">
        <v>1599</v>
      </c>
      <c r="B5" s="3"/>
      <c r="C5" s="2"/>
      <c r="D5" s="219"/>
      <c r="E5" s="2"/>
      <c r="F5" s="2"/>
      <c r="G5" s="2"/>
      <c r="H5" s="2"/>
      <c r="I5" s="2"/>
      <c r="J5" s="2"/>
      <c r="K5" s="2"/>
      <c r="L5" s="2"/>
      <c r="M5" s="2"/>
      <c r="N5" s="2"/>
      <c r="O5" s="2"/>
      <c r="P5" s="2"/>
    </row>
    <row r="6" spans="1:16">
      <c r="A6" s="2" t="s">
        <v>217</v>
      </c>
      <c r="B6" s="3"/>
      <c r="C6" s="2"/>
      <c r="D6" s="219"/>
      <c r="E6" s="2"/>
      <c r="F6" s="2"/>
      <c r="G6" s="2"/>
      <c r="H6" s="2"/>
      <c r="I6" s="2"/>
      <c r="J6" s="2"/>
      <c r="K6" s="2"/>
      <c r="L6" s="2"/>
      <c r="M6" s="2"/>
      <c r="N6" s="2"/>
      <c r="O6" s="2"/>
      <c r="P6" s="2"/>
    </row>
    <row r="7" spans="1:16">
      <c r="A7" s="2" t="s">
        <v>1600</v>
      </c>
      <c r="B7" s="3"/>
      <c r="C7" s="2"/>
      <c r="D7" s="219"/>
      <c r="E7" s="2"/>
      <c r="F7" s="2"/>
      <c r="G7" s="2"/>
      <c r="H7" s="2"/>
      <c r="I7" s="2"/>
      <c r="J7" s="2"/>
      <c r="K7" s="44"/>
      <c r="L7" s="45" t="s">
        <v>17</v>
      </c>
      <c r="M7" s="442">
        <f>P59</f>
        <v>0</v>
      </c>
      <c r="N7" s="442"/>
      <c r="O7" s="442"/>
      <c r="P7" s="46" t="s">
        <v>18</v>
      </c>
    </row>
    <row r="8" spans="1:16">
      <c r="A8" s="2"/>
      <c r="B8" s="3"/>
      <c r="C8" s="2"/>
      <c r="D8" s="3"/>
      <c r="E8" s="3"/>
      <c r="F8" s="2"/>
      <c r="G8" s="2"/>
      <c r="H8" s="2"/>
      <c r="I8" s="2"/>
      <c r="J8" s="2"/>
      <c r="K8" s="44"/>
      <c r="L8" s="45" t="s">
        <v>19</v>
      </c>
      <c r="M8" s="44" t="s">
        <v>1566</v>
      </c>
      <c r="N8" s="44"/>
      <c r="O8" s="44"/>
      <c r="P8" s="44"/>
    </row>
    <row r="9" spans="1:16">
      <c r="A9" s="2"/>
      <c r="B9" s="3"/>
      <c r="C9" s="2"/>
      <c r="D9" s="3"/>
      <c r="E9" s="3"/>
      <c r="F9" s="2"/>
      <c r="G9" s="2"/>
      <c r="H9" s="2"/>
      <c r="I9" s="2"/>
      <c r="J9" s="2"/>
      <c r="K9" s="44"/>
      <c r="L9" s="44"/>
      <c r="M9" s="44"/>
      <c r="N9" s="44"/>
      <c r="O9" s="44"/>
      <c r="P9" s="44"/>
    </row>
    <row r="10" spans="1:16" ht="32">
      <c r="A10" s="417" t="s">
        <v>20</v>
      </c>
      <c r="B10" s="458" t="s">
        <v>21</v>
      </c>
      <c r="C10" s="443" t="s">
        <v>65</v>
      </c>
      <c r="D10" s="444" t="s">
        <v>22</v>
      </c>
      <c r="E10" s="443" t="s">
        <v>23</v>
      </c>
      <c r="F10" s="75" t="s">
        <v>24</v>
      </c>
      <c r="G10" s="75"/>
      <c r="H10" s="75"/>
      <c r="I10" s="75"/>
      <c r="J10" s="75"/>
      <c r="K10" s="75"/>
      <c r="L10" s="75" t="s">
        <v>25</v>
      </c>
      <c r="M10" s="75"/>
      <c r="N10" s="75"/>
      <c r="O10" s="75"/>
      <c r="P10" s="75"/>
    </row>
    <row r="11" spans="1:16" ht="52">
      <c r="A11" s="417"/>
      <c r="B11" s="417"/>
      <c r="C11" s="443"/>
      <c r="D11" s="444"/>
      <c r="E11" s="444"/>
      <c r="F11" s="237" t="s">
        <v>26</v>
      </c>
      <c r="G11" s="237" t="s">
        <v>179</v>
      </c>
      <c r="H11" s="237" t="s">
        <v>180</v>
      </c>
      <c r="I11" s="237" t="s">
        <v>27</v>
      </c>
      <c r="J11" s="444" t="s">
        <v>28</v>
      </c>
      <c r="K11" s="237" t="s">
        <v>29</v>
      </c>
      <c r="L11" s="237" t="s">
        <v>30</v>
      </c>
      <c r="M11" s="237" t="s">
        <v>31</v>
      </c>
      <c r="N11" s="237" t="s">
        <v>27</v>
      </c>
      <c r="O11" s="237" t="s">
        <v>28</v>
      </c>
      <c r="P11" s="237" t="s">
        <v>181</v>
      </c>
    </row>
    <row r="12" spans="1:16">
      <c r="A12" s="14">
        <v>1</v>
      </c>
      <c r="B12" s="14">
        <f t="shared" ref="B12:E12" si="0">A12+1</f>
        <v>2</v>
      </c>
      <c r="C12" s="289">
        <f t="shared" si="0"/>
        <v>3</v>
      </c>
      <c r="D12" s="14">
        <f t="shared" si="0"/>
        <v>4</v>
      </c>
      <c r="E12" s="14">
        <f t="shared" si="0"/>
        <v>5</v>
      </c>
      <c r="F12" s="14">
        <v>6</v>
      </c>
      <c r="G12" s="14">
        <v>7</v>
      </c>
      <c r="H12" s="14">
        <f t="shared" ref="H12" si="1">G12+1</f>
        <v>8</v>
      </c>
      <c r="I12" s="14">
        <v>9</v>
      </c>
      <c r="J12" s="445">
        <v>10</v>
      </c>
      <c r="K12" s="14">
        <f t="shared" ref="K12:P12" si="2">J12+1</f>
        <v>11</v>
      </c>
      <c r="L12" s="14">
        <f t="shared" si="2"/>
        <v>12</v>
      </c>
      <c r="M12" s="14">
        <f t="shared" si="2"/>
        <v>13</v>
      </c>
      <c r="N12" s="14">
        <f t="shared" si="2"/>
        <v>14</v>
      </c>
      <c r="O12" s="14">
        <f t="shared" si="2"/>
        <v>15</v>
      </c>
      <c r="P12" s="14">
        <f t="shared" si="2"/>
        <v>16</v>
      </c>
    </row>
    <row r="13" spans="1:16">
      <c r="A13" s="18"/>
      <c r="B13" s="19"/>
      <c r="C13" s="446" t="s">
        <v>1703</v>
      </c>
      <c r="D13" s="21"/>
      <c r="E13" s="22"/>
      <c r="F13" s="23"/>
      <c r="G13" s="447"/>
      <c r="H13" s="23"/>
      <c r="I13" s="23"/>
      <c r="J13" s="447"/>
      <c r="K13" s="24"/>
      <c r="L13" s="24"/>
      <c r="M13" s="25"/>
      <c r="N13" s="25"/>
      <c r="O13" s="25"/>
      <c r="P13" s="25"/>
    </row>
    <row r="14" spans="1:16">
      <c r="A14" s="26">
        <v>1</v>
      </c>
      <c r="B14" s="26" t="s">
        <v>89</v>
      </c>
      <c r="C14" s="448" t="s">
        <v>1704</v>
      </c>
      <c r="D14" s="28" t="s">
        <v>66</v>
      </c>
      <c r="E14" s="29">
        <v>1</v>
      </c>
      <c r="F14" s="30"/>
      <c r="G14" s="449"/>
      <c r="H14" s="30"/>
      <c r="I14" s="30"/>
      <c r="J14" s="449"/>
      <c r="K14" s="31"/>
      <c r="L14" s="32"/>
      <c r="M14" s="33"/>
      <c r="N14" s="33"/>
      <c r="O14" s="33"/>
      <c r="P14" s="34"/>
    </row>
    <row r="15" spans="1:16" ht="26">
      <c r="A15" s="35">
        <v>2</v>
      </c>
      <c r="B15" s="36" t="s">
        <v>89</v>
      </c>
      <c r="C15" s="27" t="s">
        <v>1705</v>
      </c>
      <c r="D15" s="28" t="s">
        <v>66</v>
      </c>
      <c r="E15" s="29">
        <v>1</v>
      </c>
      <c r="F15" s="30"/>
      <c r="G15" s="449"/>
      <c r="H15" s="30"/>
      <c r="I15" s="30"/>
      <c r="J15" s="449"/>
      <c r="K15" s="31"/>
      <c r="L15" s="32"/>
      <c r="M15" s="33"/>
      <c r="N15" s="33"/>
      <c r="O15" s="33"/>
      <c r="P15" s="34"/>
    </row>
    <row r="16" spans="1:16">
      <c r="A16" s="35">
        <v>3</v>
      </c>
      <c r="B16" s="36" t="s">
        <v>89</v>
      </c>
      <c r="C16" s="448" t="s">
        <v>1706</v>
      </c>
      <c r="D16" s="28" t="s">
        <v>66</v>
      </c>
      <c r="E16" s="29">
        <v>50</v>
      </c>
      <c r="F16" s="30"/>
      <c r="G16" s="30"/>
      <c r="H16" s="30"/>
      <c r="I16" s="30"/>
      <c r="J16" s="449"/>
      <c r="K16" s="31"/>
      <c r="L16" s="32"/>
      <c r="M16" s="33"/>
      <c r="N16" s="33"/>
      <c r="O16" s="33"/>
      <c r="P16" s="34"/>
    </row>
    <row r="17" spans="1:16">
      <c r="A17" s="26">
        <v>4</v>
      </c>
      <c r="B17" s="36" t="s">
        <v>89</v>
      </c>
      <c r="C17" s="448" t="s">
        <v>1707</v>
      </c>
      <c r="D17" s="28" t="s">
        <v>66</v>
      </c>
      <c r="E17" s="29">
        <v>4</v>
      </c>
      <c r="F17" s="30"/>
      <c r="G17" s="30"/>
      <c r="H17" s="30"/>
      <c r="I17" s="30"/>
      <c r="J17" s="30"/>
      <c r="K17" s="31"/>
      <c r="L17" s="32"/>
      <c r="M17" s="33"/>
      <c r="N17" s="33"/>
      <c r="O17" s="33"/>
      <c r="P17" s="34"/>
    </row>
    <row r="18" spans="1:16">
      <c r="A18" s="35">
        <v>5</v>
      </c>
      <c r="B18" s="14" t="s">
        <v>32</v>
      </c>
      <c r="C18" s="333" t="s">
        <v>1708</v>
      </c>
      <c r="D18" s="290" t="str">
        <f>D15</f>
        <v>gb</v>
      </c>
      <c r="E18" s="450">
        <v>4</v>
      </c>
      <c r="F18" s="52"/>
      <c r="G18" s="30"/>
      <c r="H18" s="42"/>
      <c r="I18" s="42"/>
      <c r="J18" s="42"/>
      <c r="K18" s="53"/>
      <c r="L18" s="53"/>
      <c r="M18" s="53"/>
      <c r="N18" s="53"/>
      <c r="O18" s="53"/>
      <c r="P18" s="53"/>
    </row>
    <row r="19" spans="1:16">
      <c r="A19" s="35">
        <v>6</v>
      </c>
      <c r="B19" s="14" t="s">
        <v>32</v>
      </c>
      <c r="C19" s="333" t="s">
        <v>1709</v>
      </c>
      <c r="D19" s="289" t="s">
        <v>66</v>
      </c>
      <c r="E19" s="72">
        <v>1</v>
      </c>
      <c r="F19" s="52"/>
      <c r="G19" s="30"/>
      <c r="H19" s="42"/>
      <c r="I19" s="42"/>
      <c r="J19" s="42"/>
      <c r="K19" s="53"/>
      <c r="L19" s="53"/>
      <c r="M19" s="53"/>
      <c r="N19" s="53"/>
      <c r="O19" s="53"/>
      <c r="P19" s="53"/>
    </row>
    <row r="20" spans="1:16">
      <c r="A20" s="26">
        <v>7</v>
      </c>
      <c r="B20" s="36" t="s">
        <v>89</v>
      </c>
      <c r="C20" s="448" t="s">
        <v>1710</v>
      </c>
      <c r="D20" s="28" t="s">
        <v>66</v>
      </c>
      <c r="E20" s="29">
        <v>1</v>
      </c>
      <c r="F20" s="30"/>
      <c r="G20" s="30"/>
      <c r="H20" s="30"/>
      <c r="I20" s="30"/>
      <c r="J20" s="30"/>
      <c r="K20" s="31"/>
      <c r="L20" s="32"/>
      <c r="M20" s="33"/>
      <c r="N20" s="33"/>
      <c r="O20" s="33"/>
      <c r="P20" s="34"/>
    </row>
    <row r="21" spans="1:16">
      <c r="A21" s="35">
        <v>8</v>
      </c>
      <c r="B21" s="36" t="s">
        <v>89</v>
      </c>
      <c r="C21" s="448" t="s">
        <v>1711</v>
      </c>
      <c r="D21" s="28" t="s">
        <v>66</v>
      </c>
      <c r="E21" s="29">
        <v>3</v>
      </c>
      <c r="F21" s="30"/>
      <c r="G21" s="30"/>
      <c r="H21" s="30"/>
      <c r="I21" s="30"/>
      <c r="J21" s="30"/>
      <c r="K21" s="31"/>
      <c r="L21" s="32"/>
      <c r="M21" s="33"/>
      <c r="N21" s="33"/>
      <c r="O21" s="33"/>
      <c r="P21" s="34"/>
    </row>
    <row r="22" spans="1:16">
      <c r="A22" s="35">
        <v>9</v>
      </c>
      <c r="B22" s="36" t="s">
        <v>89</v>
      </c>
      <c r="C22" s="448" t="s">
        <v>1712</v>
      </c>
      <c r="D22" s="28" t="s">
        <v>66</v>
      </c>
      <c r="E22" s="29">
        <v>1</v>
      </c>
      <c r="F22" s="30"/>
      <c r="G22" s="30"/>
      <c r="H22" s="30"/>
      <c r="I22" s="30"/>
      <c r="J22" s="30"/>
      <c r="K22" s="31"/>
      <c r="L22" s="32"/>
      <c r="M22" s="33"/>
      <c r="N22" s="33"/>
      <c r="O22" s="33"/>
      <c r="P22" s="34"/>
    </row>
    <row r="23" spans="1:16">
      <c r="A23" s="26"/>
      <c r="B23" s="36"/>
      <c r="C23" s="448"/>
      <c r="D23" s="28"/>
      <c r="E23" s="29"/>
      <c r="F23" s="30"/>
      <c r="G23" s="30"/>
      <c r="H23" s="30"/>
      <c r="I23" s="30"/>
      <c r="J23" s="30"/>
      <c r="K23" s="31"/>
      <c r="L23" s="32"/>
      <c r="M23" s="33"/>
      <c r="N23" s="33"/>
      <c r="O23" s="33"/>
      <c r="P23" s="34"/>
    </row>
    <row r="24" spans="1:16">
      <c r="A24" s="35"/>
      <c r="B24" s="36"/>
      <c r="C24" s="451"/>
      <c r="D24" s="236"/>
      <c r="E24" s="38"/>
      <c r="F24" s="30"/>
      <c r="G24" s="30"/>
      <c r="H24" s="30"/>
      <c r="I24" s="30"/>
      <c r="J24" s="30"/>
      <c r="K24" s="31"/>
      <c r="L24" s="32"/>
      <c r="M24" s="33"/>
      <c r="N24" s="33"/>
      <c r="O24" s="33"/>
      <c r="P24" s="34"/>
    </row>
    <row r="25" spans="1:16" ht="27" customHeight="1">
      <c r="A25" s="35"/>
      <c r="B25" s="36"/>
      <c r="C25" s="452" t="s">
        <v>1713</v>
      </c>
      <c r="D25" s="21"/>
      <c r="E25" s="22"/>
      <c r="F25" s="23"/>
      <c r="G25" s="23"/>
      <c r="H25" s="23"/>
      <c r="I25" s="23"/>
      <c r="J25" s="23"/>
      <c r="K25" s="31"/>
      <c r="L25" s="32"/>
      <c r="M25" s="33"/>
      <c r="N25" s="33"/>
      <c r="O25" s="33"/>
      <c r="P25" s="34"/>
    </row>
    <row r="26" spans="1:16">
      <c r="A26" s="35">
        <v>9</v>
      </c>
      <c r="B26" s="36" t="s">
        <v>89</v>
      </c>
      <c r="C26" s="27" t="s">
        <v>1714</v>
      </c>
      <c r="D26" s="28" t="s">
        <v>66</v>
      </c>
      <c r="E26" s="29">
        <f>E14</f>
        <v>1</v>
      </c>
      <c r="F26" s="30"/>
      <c r="G26" s="30"/>
      <c r="H26" s="30"/>
      <c r="I26" s="30"/>
      <c r="J26" s="30"/>
      <c r="K26" s="31"/>
      <c r="L26" s="32"/>
      <c r="M26" s="33"/>
      <c r="N26" s="33"/>
      <c r="O26" s="33"/>
      <c r="P26" s="34"/>
    </row>
    <row r="27" spans="1:16">
      <c r="A27" s="35"/>
      <c r="B27" s="36"/>
      <c r="C27" s="452" t="s">
        <v>1715</v>
      </c>
      <c r="D27" s="28"/>
      <c r="E27" s="29"/>
      <c r="F27" s="30"/>
      <c r="G27" s="30"/>
      <c r="H27" s="30"/>
      <c r="I27" s="30"/>
      <c r="J27" s="30"/>
      <c r="K27" s="31"/>
      <c r="L27" s="32"/>
      <c r="M27" s="33"/>
      <c r="N27" s="33"/>
      <c r="O27" s="33"/>
      <c r="P27" s="34"/>
    </row>
    <row r="28" spans="1:16">
      <c r="A28" s="35">
        <v>10</v>
      </c>
      <c r="B28" s="36" t="s">
        <v>89</v>
      </c>
      <c r="C28" s="448" t="s">
        <v>1716</v>
      </c>
      <c r="D28" s="28" t="s">
        <v>66</v>
      </c>
      <c r="E28" s="29">
        <v>2</v>
      </c>
      <c r="F28" s="30"/>
      <c r="G28" s="30"/>
      <c r="H28" s="30"/>
      <c r="I28" s="30"/>
      <c r="J28" s="30"/>
      <c r="K28" s="31"/>
      <c r="L28" s="32"/>
      <c r="M28" s="33"/>
      <c r="N28" s="33"/>
      <c r="O28" s="33"/>
      <c r="P28" s="34"/>
    </row>
    <row r="29" spans="1:16">
      <c r="A29" s="35">
        <v>11</v>
      </c>
      <c r="B29" s="36" t="s">
        <v>89</v>
      </c>
      <c r="C29" s="448" t="s">
        <v>1717</v>
      </c>
      <c r="D29" s="28" t="s">
        <v>66</v>
      </c>
      <c r="E29" s="29">
        <v>2</v>
      </c>
      <c r="F29" s="30"/>
      <c r="G29" s="30"/>
      <c r="H29" s="30"/>
      <c r="I29" s="30"/>
      <c r="J29" s="30"/>
      <c r="K29" s="31"/>
      <c r="L29" s="32"/>
      <c r="M29" s="33"/>
      <c r="N29" s="33"/>
      <c r="O29" s="33"/>
      <c r="P29" s="34"/>
    </row>
    <row r="30" spans="1:16">
      <c r="A30" s="35">
        <v>12</v>
      </c>
      <c r="B30" s="36" t="s">
        <v>89</v>
      </c>
      <c r="C30" s="448" t="s">
        <v>1718</v>
      </c>
      <c r="D30" s="28" t="s">
        <v>66</v>
      </c>
      <c r="E30" s="29">
        <v>4</v>
      </c>
      <c r="F30" s="30"/>
      <c r="G30" s="30"/>
      <c r="H30" s="30"/>
      <c r="I30" s="30"/>
      <c r="J30" s="30"/>
      <c r="K30" s="31"/>
      <c r="L30" s="32"/>
      <c r="M30" s="33"/>
      <c r="N30" s="33"/>
      <c r="O30" s="33"/>
      <c r="P30" s="34"/>
    </row>
    <row r="31" spans="1:16">
      <c r="A31" s="35">
        <v>13</v>
      </c>
      <c r="B31" s="36" t="s">
        <v>89</v>
      </c>
      <c r="C31" s="448" t="s">
        <v>1719</v>
      </c>
      <c r="D31" s="28" t="s">
        <v>66</v>
      </c>
      <c r="E31" s="29">
        <v>4</v>
      </c>
      <c r="F31" s="30"/>
      <c r="G31" s="30"/>
      <c r="H31" s="30"/>
      <c r="I31" s="30"/>
      <c r="J31" s="30"/>
      <c r="K31" s="31"/>
      <c r="L31" s="32"/>
      <c r="M31" s="33"/>
      <c r="N31" s="33"/>
      <c r="O31" s="33"/>
      <c r="P31" s="34"/>
    </row>
    <row r="32" spans="1:16">
      <c r="A32" s="35">
        <v>14</v>
      </c>
      <c r="B32" s="36" t="s">
        <v>89</v>
      </c>
      <c r="C32" s="448" t="s">
        <v>1720</v>
      </c>
      <c r="D32" s="28" t="s">
        <v>66</v>
      </c>
      <c r="E32" s="29">
        <v>4</v>
      </c>
      <c r="F32" s="30"/>
      <c r="G32" s="30"/>
      <c r="H32" s="30"/>
      <c r="I32" s="30"/>
      <c r="J32" s="30"/>
      <c r="K32" s="31"/>
      <c r="L32" s="32"/>
      <c r="M32" s="33"/>
      <c r="N32" s="33"/>
      <c r="O32" s="33"/>
      <c r="P32" s="34"/>
    </row>
    <row r="33" spans="1:16">
      <c r="A33" s="35">
        <v>15</v>
      </c>
      <c r="B33" s="36" t="s">
        <v>89</v>
      </c>
      <c r="C33" s="448" t="s">
        <v>1721</v>
      </c>
      <c r="D33" s="28" t="s">
        <v>66</v>
      </c>
      <c r="E33" s="29">
        <v>2</v>
      </c>
      <c r="F33" s="30"/>
      <c r="G33" s="30"/>
      <c r="H33" s="30"/>
      <c r="I33" s="30"/>
      <c r="J33" s="30"/>
      <c r="K33" s="31"/>
      <c r="L33" s="32"/>
      <c r="M33" s="33"/>
      <c r="N33" s="33"/>
      <c r="O33" s="33"/>
      <c r="P33" s="34"/>
    </row>
    <row r="34" spans="1:16">
      <c r="A34" s="35">
        <v>16</v>
      </c>
      <c r="B34" s="36" t="s">
        <v>89</v>
      </c>
      <c r="C34" s="448" t="s">
        <v>1722</v>
      </c>
      <c r="D34" s="28" t="s">
        <v>66</v>
      </c>
      <c r="E34" s="29">
        <f>E33</f>
        <v>2</v>
      </c>
      <c r="F34" s="30"/>
      <c r="G34" s="30"/>
      <c r="H34" s="30"/>
      <c r="I34" s="30"/>
      <c r="J34" s="30"/>
      <c r="K34" s="31"/>
      <c r="L34" s="32"/>
      <c r="M34" s="33"/>
      <c r="N34" s="33"/>
      <c r="O34" s="33"/>
      <c r="P34" s="34"/>
    </row>
    <row r="35" spans="1:16">
      <c r="A35" s="35"/>
      <c r="B35" s="36"/>
      <c r="C35" s="452" t="s">
        <v>1723</v>
      </c>
      <c r="D35" s="21"/>
      <c r="E35" s="22"/>
      <c r="F35" s="23"/>
      <c r="G35" s="23"/>
      <c r="H35" s="23"/>
      <c r="I35" s="23"/>
      <c r="J35" s="23"/>
      <c r="K35" s="31"/>
      <c r="L35" s="32"/>
      <c r="M35" s="33"/>
      <c r="N35" s="33"/>
      <c r="O35" s="33"/>
      <c r="P35" s="34"/>
    </row>
    <row r="36" spans="1:16">
      <c r="A36" s="35">
        <v>17</v>
      </c>
      <c r="B36" s="36" t="s">
        <v>89</v>
      </c>
      <c r="C36" s="453" t="s">
        <v>1724</v>
      </c>
      <c r="D36" s="21" t="str">
        <f>D34</f>
        <v>gb</v>
      </c>
      <c r="E36" s="22">
        <v>1</v>
      </c>
      <c r="F36" s="23"/>
      <c r="G36" s="23"/>
      <c r="H36" s="23"/>
      <c r="I36" s="23"/>
      <c r="J36" s="23"/>
      <c r="K36" s="31"/>
      <c r="L36" s="32"/>
      <c r="M36" s="33"/>
      <c r="N36" s="33"/>
      <c r="O36" s="33"/>
      <c r="P36" s="34"/>
    </row>
    <row r="37" spans="1:16">
      <c r="A37" s="35">
        <v>18</v>
      </c>
      <c r="B37" s="36" t="s">
        <v>89</v>
      </c>
      <c r="C37" s="448" t="s">
        <v>1725</v>
      </c>
      <c r="D37" s="21" t="s">
        <v>66</v>
      </c>
      <c r="E37" s="29">
        <v>1</v>
      </c>
      <c r="F37" s="30"/>
      <c r="G37" s="30"/>
      <c r="H37" s="30"/>
      <c r="I37" s="30"/>
      <c r="J37" s="30"/>
      <c r="K37" s="31"/>
      <c r="L37" s="32"/>
      <c r="M37" s="33"/>
      <c r="N37" s="33"/>
      <c r="O37" s="33"/>
      <c r="P37" s="34"/>
    </row>
    <row r="38" spans="1:16">
      <c r="A38" s="35">
        <v>19</v>
      </c>
      <c r="B38" s="36" t="s">
        <v>89</v>
      </c>
      <c r="C38" s="451" t="s">
        <v>1726</v>
      </c>
      <c r="D38" s="21" t="str">
        <f t="shared" ref="D38:D39" si="3">D36</f>
        <v>gb</v>
      </c>
      <c r="E38" s="38">
        <v>3</v>
      </c>
      <c r="F38" s="30"/>
      <c r="G38" s="30"/>
      <c r="H38" s="30"/>
      <c r="I38" s="30"/>
      <c r="J38" s="30"/>
      <c r="K38" s="31"/>
      <c r="L38" s="32"/>
      <c r="M38" s="33"/>
      <c r="N38" s="33"/>
      <c r="O38" s="33"/>
      <c r="P38" s="34"/>
    </row>
    <row r="39" spans="1:16">
      <c r="A39" s="35">
        <v>20</v>
      </c>
      <c r="B39" s="36" t="s">
        <v>89</v>
      </c>
      <c r="C39" s="448" t="s">
        <v>1727</v>
      </c>
      <c r="D39" s="21" t="str">
        <f t="shared" si="3"/>
        <v>gb</v>
      </c>
      <c r="E39" s="29">
        <v>3</v>
      </c>
      <c r="F39" s="30"/>
      <c r="G39" s="30"/>
      <c r="H39" s="30"/>
      <c r="I39" s="30"/>
      <c r="J39" s="30"/>
      <c r="K39" s="31"/>
      <c r="L39" s="32"/>
      <c r="M39" s="33"/>
      <c r="N39" s="33"/>
      <c r="O39" s="33"/>
      <c r="P39" s="34"/>
    </row>
    <row r="40" spans="1:16">
      <c r="A40" s="35">
        <v>21</v>
      </c>
      <c r="B40" s="36" t="s">
        <v>89</v>
      </c>
      <c r="C40" s="448" t="s">
        <v>1728</v>
      </c>
      <c r="D40" s="28" t="s">
        <v>66</v>
      </c>
      <c r="E40" s="29">
        <v>3</v>
      </c>
      <c r="F40" s="30"/>
      <c r="G40" s="30"/>
      <c r="H40" s="30"/>
      <c r="I40" s="30"/>
      <c r="J40" s="30"/>
      <c r="K40" s="31"/>
      <c r="L40" s="32"/>
      <c r="M40" s="33"/>
      <c r="N40" s="33"/>
      <c r="O40" s="33"/>
      <c r="P40" s="34"/>
    </row>
    <row r="41" spans="1:16">
      <c r="A41" s="35">
        <v>22</v>
      </c>
      <c r="B41" s="36" t="s">
        <v>89</v>
      </c>
      <c r="C41" s="454" t="s">
        <v>1729</v>
      </c>
      <c r="D41" s="338" t="s">
        <v>66</v>
      </c>
      <c r="E41" s="29">
        <v>3</v>
      </c>
      <c r="F41" s="52"/>
      <c r="G41" s="53"/>
      <c r="H41" s="211"/>
      <c r="I41" s="211"/>
      <c r="J41" s="211"/>
      <c r="K41" s="53"/>
      <c r="L41" s="53"/>
      <c r="M41" s="53"/>
      <c r="N41" s="53"/>
      <c r="O41" s="53"/>
      <c r="P41" s="53"/>
    </row>
    <row r="42" spans="1:16">
      <c r="A42" s="35">
        <v>23</v>
      </c>
      <c r="B42" s="36" t="s">
        <v>89</v>
      </c>
      <c r="C42" s="454" t="s">
        <v>1730</v>
      </c>
      <c r="D42" s="338" t="s">
        <v>66</v>
      </c>
      <c r="E42" s="29">
        <v>1</v>
      </c>
      <c r="F42" s="52"/>
      <c r="G42" s="53"/>
      <c r="H42" s="211"/>
      <c r="I42" s="211"/>
      <c r="J42" s="211"/>
      <c r="K42" s="53"/>
      <c r="L42" s="53"/>
      <c r="M42" s="53"/>
      <c r="N42" s="53"/>
      <c r="O42" s="53"/>
      <c r="P42" s="53"/>
    </row>
    <row r="43" spans="1:16">
      <c r="A43" s="35">
        <v>24</v>
      </c>
      <c r="B43" s="36" t="s">
        <v>89</v>
      </c>
      <c r="C43" s="454" t="s">
        <v>1731</v>
      </c>
      <c r="D43" s="338" t="s">
        <v>66</v>
      </c>
      <c r="E43" s="29">
        <v>1</v>
      </c>
      <c r="F43" s="52"/>
      <c r="G43" s="53"/>
      <c r="H43" s="211"/>
      <c r="I43" s="211"/>
      <c r="J43" s="211"/>
      <c r="K43" s="53"/>
      <c r="L43" s="53"/>
      <c r="M43" s="53"/>
      <c r="N43" s="53"/>
      <c r="O43" s="53"/>
      <c r="P43" s="53"/>
    </row>
    <row r="44" spans="1:16">
      <c r="A44" s="35">
        <v>25</v>
      </c>
      <c r="B44" s="36" t="s">
        <v>89</v>
      </c>
      <c r="C44" s="454" t="s">
        <v>1732</v>
      </c>
      <c r="D44" s="338" t="s">
        <v>66</v>
      </c>
      <c r="E44" s="29">
        <v>1</v>
      </c>
      <c r="F44" s="52"/>
      <c r="G44" s="53"/>
      <c r="H44" s="211"/>
      <c r="I44" s="211"/>
      <c r="J44" s="211"/>
      <c r="K44" s="53"/>
      <c r="L44" s="53"/>
      <c r="M44" s="53"/>
      <c r="N44" s="53"/>
      <c r="O44" s="53"/>
      <c r="P44" s="53"/>
    </row>
    <row r="45" spans="1:16">
      <c r="A45" s="14"/>
      <c r="B45" s="14"/>
      <c r="C45" s="455" t="s">
        <v>1733</v>
      </c>
      <c r="D45" s="338"/>
      <c r="E45" s="29"/>
      <c r="F45" s="52"/>
      <c r="G45" s="53"/>
      <c r="H45" s="211"/>
      <c r="I45" s="211"/>
      <c r="J45" s="211"/>
      <c r="K45" s="53"/>
      <c r="L45" s="53"/>
      <c r="M45" s="53"/>
      <c r="N45" s="53"/>
      <c r="O45" s="53"/>
      <c r="P45" s="53"/>
    </row>
    <row r="46" spans="1:16">
      <c r="A46" s="14">
        <v>26</v>
      </c>
      <c r="B46" s="36" t="s">
        <v>89</v>
      </c>
      <c r="C46" s="448" t="s">
        <v>1734</v>
      </c>
      <c r="D46" s="338" t="s">
        <v>66</v>
      </c>
      <c r="E46" s="29">
        <v>2</v>
      </c>
      <c r="F46" s="52"/>
      <c r="G46" s="53"/>
      <c r="H46" s="211"/>
      <c r="I46" s="211"/>
      <c r="J46" s="211"/>
      <c r="K46" s="53"/>
      <c r="L46" s="53"/>
      <c r="M46" s="53"/>
      <c r="N46" s="53"/>
      <c r="O46" s="53"/>
      <c r="P46" s="53"/>
    </row>
    <row r="47" spans="1:16">
      <c r="A47" s="14">
        <v>27</v>
      </c>
      <c r="B47" s="36" t="s">
        <v>89</v>
      </c>
      <c r="C47" s="448" t="s">
        <v>1735</v>
      </c>
      <c r="D47" s="338" t="s">
        <v>66</v>
      </c>
      <c r="E47" s="29">
        <v>2</v>
      </c>
      <c r="F47" s="52"/>
      <c r="G47" s="53"/>
      <c r="H47" s="211"/>
      <c r="I47" s="211"/>
      <c r="J47" s="211"/>
      <c r="K47" s="53"/>
      <c r="L47" s="53"/>
      <c r="M47" s="53"/>
      <c r="N47" s="53"/>
      <c r="O47" s="53"/>
      <c r="P47" s="53"/>
    </row>
    <row r="48" spans="1:16">
      <c r="A48" s="14">
        <v>28</v>
      </c>
      <c r="B48" s="36" t="s">
        <v>89</v>
      </c>
      <c r="C48" s="448" t="s">
        <v>1736</v>
      </c>
      <c r="D48" s="338" t="s">
        <v>66</v>
      </c>
      <c r="E48" s="29">
        <v>2</v>
      </c>
      <c r="F48" s="52"/>
      <c r="G48" s="53"/>
      <c r="H48" s="211"/>
      <c r="I48" s="211"/>
      <c r="J48" s="211"/>
      <c r="K48" s="53"/>
      <c r="L48" s="53"/>
      <c r="M48" s="53"/>
      <c r="N48" s="53"/>
      <c r="O48" s="53"/>
      <c r="P48" s="53"/>
    </row>
    <row r="49" spans="1:16">
      <c r="A49" s="14">
        <v>29</v>
      </c>
      <c r="B49" s="36" t="s">
        <v>89</v>
      </c>
      <c r="C49" s="448" t="s">
        <v>1737</v>
      </c>
      <c r="D49" s="338" t="s">
        <v>66</v>
      </c>
      <c r="E49" s="29">
        <v>2</v>
      </c>
      <c r="F49" s="52"/>
      <c r="G49" s="53"/>
      <c r="H49" s="211"/>
      <c r="I49" s="211"/>
      <c r="J49" s="211"/>
      <c r="K49" s="53"/>
      <c r="L49" s="53"/>
      <c r="M49" s="53"/>
      <c r="N49" s="53"/>
      <c r="O49" s="53"/>
      <c r="P49" s="53"/>
    </row>
    <row r="50" spans="1:16">
      <c r="A50" s="14"/>
      <c r="B50" s="36"/>
      <c r="C50" s="455" t="s">
        <v>1738</v>
      </c>
      <c r="D50" s="338"/>
      <c r="E50" s="29"/>
      <c r="F50" s="52"/>
      <c r="G50" s="53"/>
      <c r="H50" s="211"/>
      <c r="I50" s="211"/>
      <c r="J50" s="211"/>
      <c r="K50" s="53"/>
      <c r="L50" s="53"/>
      <c r="M50" s="53"/>
      <c r="N50" s="53"/>
      <c r="O50" s="53"/>
      <c r="P50" s="53"/>
    </row>
    <row r="51" spans="1:16" ht="26">
      <c r="A51" s="14">
        <v>30</v>
      </c>
      <c r="B51" s="36" t="s">
        <v>89</v>
      </c>
      <c r="C51" s="27" t="s">
        <v>1739</v>
      </c>
      <c r="D51" s="338" t="s">
        <v>66</v>
      </c>
      <c r="E51" s="29">
        <v>3</v>
      </c>
      <c r="F51" s="52"/>
      <c r="G51" s="53"/>
      <c r="H51" s="211"/>
      <c r="I51" s="211"/>
      <c r="J51" s="211"/>
      <c r="K51" s="53"/>
      <c r="L51" s="53"/>
      <c r="M51" s="53"/>
      <c r="N51" s="53"/>
      <c r="O51" s="53"/>
      <c r="P51" s="53"/>
    </row>
    <row r="52" spans="1:16" ht="26">
      <c r="A52" s="14">
        <v>31</v>
      </c>
      <c r="B52" s="36" t="s">
        <v>89</v>
      </c>
      <c r="C52" s="27" t="s">
        <v>1740</v>
      </c>
      <c r="D52" s="338" t="s">
        <v>66</v>
      </c>
      <c r="E52" s="338">
        <v>1</v>
      </c>
      <c r="F52" s="52"/>
      <c r="G52" s="53"/>
      <c r="H52" s="211"/>
      <c r="I52" s="211"/>
      <c r="J52" s="211"/>
      <c r="K52" s="53"/>
      <c r="L52" s="53"/>
      <c r="M52" s="53"/>
      <c r="N52" s="53"/>
      <c r="O52" s="53"/>
      <c r="P52" s="53"/>
    </row>
    <row r="53" spans="1:16">
      <c r="A53" s="14">
        <v>32</v>
      </c>
      <c r="B53" s="36" t="s">
        <v>89</v>
      </c>
      <c r="C53" s="27" t="s">
        <v>1741</v>
      </c>
      <c r="D53" s="338" t="s">
        <v>66</v>
      </c>
      <c r="E53" s="338">
        <v>1</v>
      </c>
      <c r="F53" s="52"/>
      <c r="G53" s="53"/>
      <c r="H53" s="211"/>
      <c r="I53" s="211"/>
      <c r="J53" s="211"/>
      <c r="K53" s="53"/>
      <c r="L53" s="53"/>
      <c r="M53" s="53"/>
      <c r="N53" s="53"/>
      <c r="O53" s="53"/>
      <c r="P53" s="53"/>
    </row>
    <row r="54" spans="1:16">
      <c r="A54" s="14"/>
      <c r="B54" s="36"/>
      <c r="C54" s="448"/>
      <c r="D54" s="338"/>
      <c r="E54" s="338"/>
      <c r="F54" s="52"/>
      <c r="G54" s="53"/>
      <c r="H54" s="211"/>
      <c r="I54" s="211"/>
      <c r="J54" s="211"/>
      <c r="K54" s="53"/>
      <c r="L54" s="53"/>
      <c r="M54" s="53"/>
      <c r="N54" s="53"/>
      <c r="O54" s="53"/>
      <c r="P54" s="53"/>
    </row>
    <row r="55" spans="1:16" ht="15">
      <c r="A55" s="422"/>
      <c r="B55" s="418"/>
      <c r="C55" s="468" t="s">
        <v>603</v>
      </c>
      <c r="D55" s="418"/>
      <c r="E55" s="418"/>
      <c r="F55" s="53"/>
      <c r="G55" s="53"/>
      <c r="H55" s="211"/>
      <c r="I55" s="211"/>
      <c r="J55" s="211"/>
      <c r="K55" s="53"/>
      <c r="L55" s="53"/>
      <c r="M55" s="53"/>
      <c r="N55" s="53"/>
      <c r="O55" s="53"/>
      <c r="P55" s="53"/>
    </row>
    <row r="56" spans="1:16" ht="15">
      <c r="A56" s="422">
        <f>A54+1</f>
        <v>1</v>
      </c>
      <c r="B56" s="418" t="s">
        <v>32</v>
      </c>
      <c r="C56" s="419" t="s">
        <v>1752</v>
      </c>
      <c r="D56" s="418" t="s">
        <v>33</v>
      </c>
      <c r="E56" s="418">
        <v>1</v>
      </c>
      <c r="F56" s="53"/>
      <c r="G56" s="53"/>
      <c r="H56" s="211"/>
      <c r="I56" s="211"/>
      <c r="J56" s="211"/>
      <c r="K56" s="53"/>
      <c r="L56" s="53"/>
      <c r="M56" s="53"/>
      <c r="N56" s="53"/>
      <c r="O56" s="53"/>
      <c r="P56" s="53"/>
    </row>
    <row r="57" spans="1:16" ht="15">
      <c r="A57" s="422">
        <f>A56+1</f>
        <v>2</v>
      </c>
      <c r="B57" s="418" t="s">
        <v>32</v>
      </c>
      <c r="C57" s="419" t="s">
        <v>1753</v>
      </c>
      <c r="D57" s="418" t="s">
        <v>33</v>
      </c>
      <c r="E57" s="418">
        <v>1</v>
      </c>
      <c r="F57" s="53"/>
      <c r="G57" s="53"/>
      <c r="H57" s="211"/>
      <c r="I57" s="211"/>
      <c r="J57" s="211"/>
      <c r="K57" s="53"/>
      <c r="L57" s="53"/>
      <c r="M57" s="53"/>
      <c r="N57" s="53"/>
      <c r="O57" s="53"/>
      <c r="P57" s="53"/>
    </row>
    <row r="58" spans="1:16">
      <c r="A58" s="14"/>
      <c r="B58" s="36"/>
      <c r="C58" s="448"/>
      <c r="D58" s="338"/>
      <c r="E58" s="338"/>
      <c r="F58" s="52"/>
      <c r="G58" s="53"/>
      <c r="H58" s="211"/>
      <c r="I58" s="211"/>
      <c r="J58" s="211"/>
      <c r="K58" s="53"/>
      <c r="L58" s="53"/>
      <c r="M58" s="53"/>
      <c r="N58" s="53"/>
      <c r="O58" s="53"/>
      <c r="P58" s="53"/>
    </row>
    <row r="59" spans="1:16">
      <c r="A59" s="75"/>
      <c r="B59" s="238"/>
      <c r="C59" s="456"/>
      <c r="D59" s="236"/>
      <c r="E59" s="236"/>
      <c r="F59" s="77"/>
      <c r="G59" s="78"/>
      <c r="H59" s="78"/>
      <c r="I59" s="78"/>
      <c r="J59" s="78"/>
      <c r="K59" s="79" t="s">
        <v>38</v>
      </c>
      <c r="L59" s="80">
        <f>SUM(L13:L58)</f>
        <v>0</v>
      </c>
      <c r="M59" s="80">
        <f>SUM(M13:M58)</f>
        <v>0</v>
      </c>
      <c r="N59" s="80">
        <f>SUM(N13:N58)</f>
        <v>0</v>
      </c>
      <c r="O59" s="80">
        <f>SUM(O13:O58)</f>
        <v>0</v>
      </c>
      <c r="P59" s="80">
        <f>SUM(P13:P58)</f>
        <v>0</v>
      </c>
    </row>
    <row r="60" spans="1:16">
      <c r="A60" s="2"/>
      <c r="B60" s="3"/>
      <c r="C60" s="43"/>
      <c r="D60" s="3"/>
      <c r="E60" s="3"/>
      <c r="F60" s="2"/>
      <c r="G60" s="2"/>
      <c r="H60" s="2"/>
      <c r="I60" s="2"/>
      <c r="J60" s="2"/>
      <c r="K60" s="2"/>
      <c r="L60" s="2"/>
      <c r="M60" s="2"/>
      <c r="N60" s="2"/>
      <c r="O60" s="2"/>
      <c r="P60" s="2"/>
    </row>
    <row r="61" spans="1:16">
      <c r="A61" s="2"/>
      <c r="B61" s="235" t="s">
        <v>39</v>
      </c>
      <c r="C61" s="43"/>
      <c r="D61" s="3"/>
      <c r="E61" s="3"/>
      <c r="F61" s="2"/>
      <c r="G61" s="2"/>
      <c r="H61" s="2"/>
      <c r="I61" s="2"/>
      <c r="J61" s="2"/>
      <c r="K61" s="2"/>
      <c r="L61" s="2"/>
      <c r="M61" s="2"/>
      <c r="N61" s="2"/>
      <c r="O61" s="2"/>
      <c r="P61" s="2"/>
    </row>
    <row r="62" spans="1:16" ht="15" customHeight="1">
      <c r="A62" s="2"/>
      <c r="B62" s="102" t="s">
        <v>50</v>
      </c>
      <c r="C62" s="457"/>
      <c r="D62" s="334"/>
      <c r="E62" s="334"/>
      <c r="F62" s="2"/>
      <c r="G62" s="2"/>
      <c r="H62" s="2"/>
      <c r="I62" s="2"/>
      <c r="J62" s="2"/>
      <c r="K62" s="2"/>
      <c r="L62" s="2"/>
      <c r="M62" s="2"/>
      <c r="N62" s="2"/>
      <c r="O62" s="2"/>
      <c r="P62" s="2"/>
    </row>
    <row r="63" spans="1:16">
      <c r="A63" s="2"/>
      <c r="B63" s="102"/>
      <c r="C63" s="457"/>
      <c r="D63" s="334"/>
      <c r="E63" s="334"/>
      <c r="F63" s="2"/>
      <c r="G63" s="2"/>
      <c r="H63" s="2"/>
      <c r="I63" s="2"/>
      <c r="J63" s="2"/>
      <c r="K63" s="2"/>
      <c r="L63" s="2"/>
      <c r="M63" s="2"/>
      <c r="N63" s="2"/>
      <c r="O63" s="2"/>
      <c r="P63" s="2"/>
    </row>
  </sheetData>
  <mergeCells count="2">
    <mergeCell ref="A1:P1"/>
    <mergeCell ref="A2:P2"/>
  </mergeCells>
  <conditionalFormatting sqref="C14:C23">
    <cfRule type="expression" priority="1" stopIfTrue="1">
      <formula>#REF!</formula>
    </cfRule>
  </conditionalFormatting>
  <conditionalFormatting sqref="C26 C28:C34 C39:C58">
    <cfRule type="expression" priority="3" stopIfTrue="1">
      <formula>#REF!</formula>
    </cfRule>
  </conditionalFormatting>
  <conditionalFormatting sqref="C37">
    <cfRule type="expression" priority="2" stopIfTrue="1">
      <formula>#REF!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B6A8F-E49E-4ACF-AD9C-0FFA8F2B8828}">
  <sheetPr>
    <tabColor rgb="FFFFC000"/>
  </sheetPr>
  <dimension ref="A1:N32"/>
  <sheetViews>
    <sheetView showZeros="0" zoomScaleNormal="100" zoomScaleSheetLayoutView="115" workbookViewId="0">
      <selection activeCell="K24" sqref="K24"/>
    </sheetView>
  </sheetViews>
  <sheetFormatPr baseColWidth="10" defaultColWidth="8.83203125" defaultRowHeight="13"/>
  <cols>
    <col min="1" max="1" width="4.5" style="299" customWidth="1"/>
    <col min="2" max="2" width="6.5" style="299" customWidth="1"/>
    <col min="3" max="3" width="23.83203125" style="299" customWidth="1"/>
    <col min="4" max="4" width="14.5" style="299" customWidth="1"/>
    <col min="5" max="5" width="13" style="299" customWidth="1"/>
    <col min="6" max="6" width="13.5" style="299" customWidth="1"/>
    <col min="7" max="7" width="12.83203125" style="299" customWidth="1"/>
    <col min="8" max="9" width="13.5" style="299" customWidth="1"/>
    <col min="10" max="10" width="18.5" style="299" customWidth="1"/>
    <col min="11" max="11" width="14.5" style="299" customWidth="1"/>
    <col min="12" max="12" width="18.83203125" style="299" customWidth="1"/>
    <col min="13" max="13" width="17.5" style="299" customWidth="1"/>
    <col min="14" max="236" width="8.83203125" style="299"/>
    <col min="237" max="237" width="4.5" style="299" customWidth="1"/>
    <col min="238" max="238" width="6.5" style="299" customWidth="1"/>
    <col min="239" max="239" width="23.83203125" style="299" customWidth="1"/>
    <col min="240" max="240" width="12.5" style="299" customWidth="1"/>
    <col min="241" max="241" width="13" style="299" customWidth="1"/>
    <col min="242" max="242" width="13.5" style="299" customWidth="1"/>
    <col min="243" max="243" width="10.1640625" style="299" customWidth="1"/>
    <col min="244" max="244" width="11.5" style="299" customWidth="1"/>
    <col min="245" max="245" width="11.5" style="299" bestFit="1" customWidth="1"/>
    <col min="246" max="246" width="8.83203125" style="299"/>
    <col min="247" max="247" width="10.5" style="299" bestFit="1" customWidth="1"/>
    <col min="248" max="492" width="8.83203125" style="299"/>
    <col min="493" max="493" width="4.5" style="299" customWidth="1"/>
    <col min="494" max="494" width="6.5" style="299" customWidth="1"/>
    <col min="495" max="495" width="23.83203125" style="299" customWidth="1"/>
    <col min="496" max="496" width="12.5" style="299" customWidth="1"/>
    <col min="497" max="497" width="13" style="299" customWidth="1"/>
    <col min="498" max="498" width="13.5" style="299" customWidth="1"/>
    <col min="499" max="499" width="10.1640625" style="299" customWidth="1"/>
    <col min="500" max="500" width="11.5" style="299" customWidth="1"/>
    <col min="501" max="501" width="11.5" style="299" bestFit="1" customWidth="1"/>
    <col min="502" max="502" width="8.83203125" style="299"/>
    <col min="503" max="503" width="10.5" style="299" bestFit="1" customWidth="1"/>
    <col min="504" max="748" width="8.83203125" style="299"/>
    <col min="749" max="749" width="4.5" style="299" customWidth="1"/>
    <col min="750" max="750" width="6.5" style="299" customWidth="1"/>
    <col min="751" max="751" width="23.83203125" style="299" customWidth="1"/>
    <col min="752" max="752" width="12.5" style="299" customWidth="1"/>
    <col min="753" max="753" width="13" style="299" customWidth="1"/>
    <col min="754" max="754" width="13.5" style="299" customWidth="1"/>
    <col min="755" max="755" width="10.1640625" style="299" customWidth="1"/>
    <col min="756" max="756" width="11.5" style="299" customWidth="1"/>
    <col min="757" max="757" width="11.5" style="299" bestFit="1" customWidth="1"/>
    <col min="758" max="758" width="8.83203125" style="299"/>
    <col min="759" max="759" width="10.5" style="299" bestFit="1" customWidth="1"/>
    <col min="760" max="1004" width="8.83203125" style="299"/>
    <col min="1005" max="1005" width="4.5" style="299" customWidth="1"/>
    <col min="1006" max="1006" width="6.5" style="299" customWidth="1"/>
    <col min="1007" max="1007" width="23.83203125" style="299" customWidth="1"/>
    <col min="1008" max="1008" width="12.5" style="299" customWidth="1"/>
    <col min="1009" max="1009" width="13" style="299" customWidth="1"/>
    <col min="1010" max="1010" width="13.5" style="299" customWidth="1"/>
    <col min="1011" max="1011" width="10.1640625" style="299" customWidth="1"/>
    <col min="1012" max="1012" width="11.5" style="299" customWidth="1"/>
    <col min="1013" max="1013" width="11.5" style="299" bestFit="1" customWidth="1"/>
    <col min="1014" max="1014" width="8.83203125" style="299"/>
    <col min="1015" max="1015" width="10.5" style="299" bestFit="1" customWidth="1"/>
    <col min="1016" max="1260" width="8.83203125" style="299"/>
    <col min="1261" max="1261" width="4.5" style="299" customWidth="1"/>
    <col min="1262" max="1262" width="6.5" style="299" customWidth="1"/>
    <col min="1263" max="1263" width="23.83203125" style="299" customWidth="1"/>
    <col min="1264" max="1264" width="12.5" style="299" customWidth="1"/>
    <col min="1265" max="1265" width="13" style="299" customWidth="1"/>
    <col min="1266" max="1266" width="13.5" style="299" customWidth="1"/>
    <col min="1267" max="1267" width="10.1640625" style="299" customWidth="1"/>
    <col min="1268" max="1268" width="11.5" style="299" customWidth="1"/>
    <col min="1269" max="1269" width="11.5" style="299" bestFit="1" customWidth="1"/>
    <col min="1270" max="1270" width="8.83203125" style="299"/>
    <col min="1271" max="1271" width="10.5" style="299" bestFit="1" customWidth="1"/>
    <col min="1272" max="1516" width="8.83203125" style="299"/>
    <col min="1517" max="1517" width="4.5" style="299" customWidth="1"/>
    <col min="1518" max="1518" width="6.5" style="299" customWidth="1"/>
    <col min="1519" max="1519" width="23.83203125" style="299" customWidth="1"/>
    <col min="1520" max="1520" width="12.5" style="299" customWidth="1"/>
    <col min="1521" max="1521" width="13" style="299" customWidth="1"/>
    <col min="1522" max="1522" width="13.5" style="299" customWidth="1"/>
    <col min="1523" max="1523" width="10.1640625" style="299" customWidth="1"/>
    <col min="1524" max="1524" width="11.5" style="299" customWidth="1"/>
    <col min="1525" max="1525" width="11.5" style="299" bestFit="1" customWidth="1"/>
    <col min="1526" max="1526" width="8.83203125" style="299"/>
    <col min="1527" max="1527" width="10.5" style="299" bestFit="1" customWidth="1"/>
    <col min="1528" max="1772" width="8.83203125" style="299"/>
    <col min="1773" max="1773" width="4.5" style="299" customWidth="1"/>
    <col min="1774" max="1774" width="6.5" style="299" customWidth="1"/>
    <col min="1775" max="1775" width="23.83203125" style="299" customWidth="1"/>
    <col min="1776" max="1776" width="12.5" style="299" customWidth="1"/>
    <col min="1777" max="1777" width="13" style="299" customWidth="1"/>
    <col min="1778" max="1778" width="13.5" style="299" customWidth="1"/>
    <col min="1779" max="1779" width="10.1640625" style="299" customWidth="1"/>
    <col min="1780" max="1780" width="11.5" style="299" customWidth="1"/>
    <col min="1781" max="1781" width="11.5" style="299" bestFit="1" customWidth="1"/>
    <col min="1782" max="1782" width="8.83203125" style="299"/>
    <col min="1783" max="1783" width="10.5" style="299" bestFit="1" customWidth="1"/>
    <col min="1784" max="2028" width="8.83203125" style="299"/>
    <col min="2029" max="2029" width="4.5" style="299" customWidth="1"/>
    <col min="2030" max="2030" width="6.5" style="299" customWidth="1"/>
    <col min="2031" max="2031" width="23.83203125" style="299" customWidth="1"/>
    <col min="2032" max="2032" width="12.5" style="299" customWidth="1"/>
    <col min="2033" max="2033" width="13" style="299" customWidth="1"/>
    <col min="2034" max="2034" width="13.5" style="299" customWidth="1"/>
    <col min="2035" max="2035" width="10.1640625" style="299" customWidth="1"/>
    <col min="2036" max="2036" width="11.5" style="299" customWidth="1"/>
    <col min="2037" max="2037" width="11.5" style="299" bestFit="1" customWidth="1"/>
    <col min="2038" max="2038" width="8.83203125" style="299"/>
    <col min="2039" max="2039" width="10.5" style="299" bestFit="1" customWidth="1"/>
    <col min="2040" max="2284" width="8.83203125" style="299"/>
    <col min="2285" max="2285" width="4.5" style="299" customWidth="1"/>
    <col min="2286" max="2286" width="6.5" style="299" customWidth="1"/>
    <col min="2287" max="2287" width="23.83203125" style="299" customWidth="1"/>
    <col min="2288" max="2288" width="12.5" style="299" customWidth="1"/>
    <col min="2289" max="2289" width="13" style="299" customWidth="1"/>
    <col min="2290" max="2290" width="13.5" style="299" customWidth="1"/>
    <col min="2291" max="2291" width="10.1640625" style="299" customWidth="1"/>
    <col min="2292" max="2292" width="11.5" style="299" customWidth="1"/>
    <col min="2293" max="2293" width="11.5" style="299" bestFit="1" customWidth="1"/>
    <col min="2294" max="2294" width="8.83203125" style="299"/>
    <col min="2295" max="2295" width="10.5" style="299" bestFit="1" customWidth="1"/>
    <col min="2296" max="2540" width="8.83203125" style="299"/>
    <col min="2541" max="2541" width="4.5" style="299" customWidth="1"/>
    <col min="2542" max="2542" width="6.5" style="299" customWidth="1"/>
    <col min="2543" max="2543" width="23.83203125" style="299" customWidth="1"/>
    <col min="2544" max="2544" width="12.5" style="299" customWidth="1"/>
    <col min="2545" max="2545" width="13" style="299" customWidth="1"/>
    <col min="2546" max="2546" width="13.5" style="299" customWidth="1"/>
    <col min="2547" max="2547" width="10.1640625" style="299" customWidth="1"/>
    <col min="2548" max="2548" width="11.5" style="299" customWidth="1"/>
    <col min="2549" max="2549" width="11.5" style="299" bestFit="1" customWidth="1"/>
    <col min="2550" max="2550" width="8.83203125" style="299"/>
    <col min="2551" max="2551" width="10.5" style="299" bestFit="1" customWidth="1"/>
    <col min="2552" max="2796" width="8.83203125" style="299"/>
    <col min="2797" max="2797" width="4.5" style="299" customWidth="1"/>
    <col min="2798" max="2798" width="6.5" style="299" customWidth="1"/>
    <col min="2799" max="2799" width="23.83203125" style="299" customWidth="1"/>
    <col min="2800" max="2800" width="12.5" style="299" customWidth="1"/>
    <col min="2801" max="2801" width="13" style="299" customWidth="1"/>
    <col min="2802" max="2802" width="13.5" style="299" customWidth="1"/>
    <col min="2803" max="2803" width="10.1640625" style="299" customWidth="1"/>
    <col min="2804" max="2804" width="11.5" style="299" customWidth="1"/>
    <col min="2805" max="2805" width="11.5" style="299" bestFit="1" customWidth="1"/>
    <col min="2806" max="2806" width="8.83203125" style="299"/>
    <col min="2807" max="2807" width="10.5" style="299" bestFit="1" customWidth="1"/>
    <col min="2808" max="3052" width="8.83203125" style="299"/>
    <col min="3053" max="3053" width="4.5" style="299" customWidth="1"/>
    <col min="3054" max="3054" width="6.5" style="299" customWidth="1"/>
    <col min="3055" max="3055" width="23.83203125" style="299" customWidth="1"/>
    <col min="3056" max="3056" width="12.5" style="299" customWidth="1"/>
    <col min="3057" max="3057" width="13" style="299" customWidth="1"/>
    <col min="3058" max="3058" width="13.5" style="299" customWidth="1"/>
    <col min="3059" max="3059" width="10.1640625" style="299" customWidth="1"/>
    <col min="3060" max="3060" width="11.5" style="299" customWidth="1"/>
    <col min="3061" max="3061" width="11.5" style="299" bestFit="1" customWidth="1"/>
    <col min="3062" max="3062" width="8.83203125" style="299"/>
    <col min="3063" max="3063" width="10.5" style="299" bestFit="1" customWidth="1"/>
    <col min="3064" max="3308" width="8.83203125" style="299"/>
    <col min="3309" max="3309" width="4.5" style="299" customWidth="1"/>
    <col min="3310" max="3310" width="6.5" style="299" customWidth="1"/>
    <col min="3311" max="3311" width="23.83203125" style="299" customWidth="1"/>
    <col min="3312" max="3312" width="12.5" style="299" customWidth="1"/>
    <col min="3313" max="3313" width="13" style="299" customWidth="1"/>
    <col min="3314" max="3314" width="13.5" style="299" customWidth="1"/>
    <col min="3315" max="3315" width="10.1640625" style="299" customWidth="1"/>
    <col min="3316" max="3316" width="11.5" style="299" customWidth="1"/>
    <col min="3317" max="3317" width="11.5" style="299" bestFit="1" customWidth="1"/>
    <col min="3318" max="3318" width="8.83203125" style="299"/>
    <col min="3319" max="3319" width="10.5" style="299" bestFit="1" customWidth="1"/>
    <col min="3320" max="3564" width="8.83203125" style="299"/>
    <col min="3565" max="3565" width="4.5" style="299" customWidth="1"/>
    <col min="3566" max="3566" width="6.5" style="299" customWidth="1"/>
    <col min="3567" max="3567" width="23.83203125" style="299" customWidth="1"/>
    <col min="3568" max="3568" width="12.5" style="299" customWidth="1"/>
    <col min="3569" max="3569" width="13" style="299" customWidth="1"/>
    <col min="3570" max="3570" width="13.5" style="299" customWidth="1"/>
    <col min="3571" max="3571" width="10.1640625" style="299" customWidth="1"/>
    <col min="3572" max="3572" width="11.5" style="299" customWidth="1"/>
    <col min="3573" max="3573" width="11.5" style="299" bestFit="1" customWidth="1"/>
    <col min="3574" max="3574" width="8.83203125" style="299"/>
    <col min="3575" max="3575" width="10.5" style="299" bestFit="1" customWidth="1"/>
    <col min="3576" max="3820" width="8.83203125" style="299"/>
    <col min="3821" max="3821" width="4.5" style="299" customWidth="1"/>
    <col min="3822" max="3822" width="6.5" style="299" customWidth="1"/>
    <col min="3823" max="3823" width="23.83203125" style="299" customWidth="1"/>
    <col min="3824" max="3824" width="12.5" style="299" customWidth="1"/>
    <col min="3825" max="3825" width="13" style="299" customWidth="1"/>
    <col min="3826" max="3826" width="13.5" style="299" customWidth="1"/>
    <col min="3827" max="3827" width="10.1640625" style="299" customWidth="1"/>
    <col min="3828" max="3828" width="11.5" style="299" customWidth="1"/>
    <col min="3829" max="3829" width="11.5" style="299" bestFit="1" customWidth="1"/>
    <col min="3830" max="3830" width="8.83203125" style="299"/>
    <col min="3831" max="3831" width="10.5" style="299" bestFit="1" customWidth="1"/>
    <col min="3832" max="4076" width="8.83203125" style="299"/>
    <col min="4077" max="4077" width="4.5" style="299" customWidth="1"/>
    <col min="4078" max="4078" width="6.5" style="299" customWidth="1"/>
    <col min="4079" max="4079" width="23.83203125" style="299" customWidth="1"/>
    <col min="4080" max="4080" width="12.5" style="299" customWidth="1"/>
    <col min="4081" max="4081" width="13" style="299" customWidth="1"/>
    <col min="4082" max="4082" width="13.5" style="299" customWidth="1"/>
    <col min="4083" max="4083" width="10.1640625" style="299" customWidth="1"/>
    <col min="4084" max="4084" width="11.5" style="299" customWidth="1"/>
    <col min="4085" max="4085" width="11.5" style="299" bestFit="1" customWidth="1"/>
    <col min="4086" max="4086" width="8.83203125" style="299"/>
    <col min="4087" max="4087" width="10.5" style="299" bestFit="1" customWidth="1"/>
    <col min="4088" max="4332" width="8.83203125" style="299"/>
    <col min="4333" max="4333" width="4.5" style="299" customWidth="1"/>
    <col min="4334" max="4334" width="6.5" style="299" customWidth="1"/>
    <col min="4335" max="4335" width="23.83203125" style="299" customWidth="1"/>
    <col min="4336" max="4336" width="12.5" style="299" customWidth="1"/>
    <col min="4337" max="4337" width="13" style="299" customWidth="1"/>
    <col min="4338" max="4338" width="13.5" style="299" customWidth="1"/>
    <col min="4339" max="4339" width="10.1640625" style="299" customWidth="1"/>
    <col min="4340" max="4340" width="11.5" style="299" customWidth="1"/>
    <col min="4341" max="4341" width="11.5" style="299" bestFit="1" customWidth="1"/>
    <col min="4342" max="4342" width="8.83203125" style="299"/>
    <col min="4343" max="4343" width="10.5" style="299" bestFit="1" customWidth="1"/>
    <col min="4344" max="4588" width="8.83203125" style="299"/>
    <col min="4589" max="4589" width="4.5" style="299" customWidth="1"/>
    <col min="4590" max="4590" width="6.5" style="299" customWidth="1"/>
    <col min="4591" max="4591" width="23.83203125" style="299" customWidth="1"/>
    <col min="4592" max="4592" width="12.5" style="299" customWidth="1"/>
    <col min="4593" max="4593" width="13" style="299" customWidth="1"/>
    <col min="4594" max="4594" width="13.5" style="299" customWidth="1"/>
    <col min="4595" max="4595" width="10.1640625" style="299" customWidth="1"/>
    <col min="4596" max="4596" width="11.5" style="299" customWidth="1"/>
    <col min="4597" max="4597" width="11.5" style="299" bestFit="1" customWidth="1"/>
    <col min="4598" max="4598" width="8.83203125" style="299"/>
    <col min="4599" max="4599" width="10.5" style="299" bestFit="1" customWidth="1"/>
    <col min="4600" max="4844" width="8.83203125" style="299"/>
    <col min="4845" max="4845" width="4.5" style="299" customWidth="1"/>
    <col min="4846" max="4846" width="6.5" style="299" customWidth="1"/>
    <col min="4847" max="4847" width="23.83203125" style="299" customWidth="1"/>
    <col min="4848" max="4848" width="12.5" style="299" customWidth="1"/>
    <col min="4849" max="4849" width="13" style="299" customWidth="1"/>
    <col min="4850" max="4850" width="13.5" style="299" customWidth="1"/>
    <col min="4851" max="4851" width="10.1640625" style="299" customWidth="1"/>
    <col min="4852" max="4852" width="11.5" style="299" customWidth="1"/>
    <col min="4853" max="4853" width="11.5" style="299" bestFit="1" customWidth="1"/>
    <col min="4854" max="4854" width="8.83203125" style="299"/>
    <col min="4855" max="4855" width="10.5" style="299" bestFit="1" customWidth="1"/>
    <col min="4856" max="5100" width="8.83203125" style="299"/>
    <col min="5101" max="5101" width="4.5" style="299" customWidth="1"/>
    <col min="5102" max="5102" width="6.5" style="299" customWidth="1"/>
    <col min="5103" max="5103" width="23.83203125" style="299" customWidth="1"/>
    <col min="5104" max="5104" width="12.5" style="299" customWidth="1"/>
    <col min="5105" max="5105" width="13" style="299" customWidth="1"/>
    <col min="5106" max="5106" width="13.5" style="299" customWidth="1"/>
    <col min="5107" max="5107" width="10.1640625" style="299" customWidth="1"/>
    <col min="5108" max="5108" width="11.5" style="299" customWidth="1"/>
    <col min="5109" max="5109" width="11.5" style="299" bestFit="1" customWidth="1"/>
    <col min="5110" max="5110" width="8.83203125" style="299"/>
    <col min="5111" max="5111" width="10.5" style="299" bestFit="1" customWidth="1"/>
    <col min="5112" max="5356" width="8.83203125" style="299"/>
    <col min="5357" max="5357" width="4.5" style="299" customWidth="1"/>
    <col min="5358" max="5358" width="6.5" style="299" customWidth="1"/>
    <col min="5359" max="5359" width="23.83203125" style="299" customWidth="1"/>
    <col min="5360" max="5360" width="12.5" style="299" customWidth="1"/>
    <col min="5361" max="5361" width="13" style="299" customWidth="1"/>
    <col min="5362" max="5362" width="13.5" style="299" customWidth="1"/>
    <col min="5363" max="5363" width="10.1640625" style="299" customWidth="1"/>
    <col min="5364" max="5364" width="11.5" style="299" customWidth="1"/>
    <col min="5365" max="5365" width="11.5" style="299" bestFit="1" customWidth="1"/>
    <col min="5366" max="5366" width="8.83203125" style="299"/>
    <col min="5367" max="5367" width="10.5" style="299" bestFit="1" customWidth="1"/>
    <col min="5368" max="5612" width="8.83203125" style="299"/>
    <col min="5613" max="5613" width="4.5" style="299" customWidth="1"/>
    <col min="5614" max="5614" width="6.5" style="299" customWidth="1"/>
    <col min="5615" max="5615" width="23.83203125" style="299" customWidth="1"/>
    <col min="5616" max="5616" width="12.5" style="299" customWidth="1"/>
    <col min="5617" max="5617" width="13" style="299" customWidth="1"/>
    <col min="5618" max="5618" width="13.5" style="299" customWidth="1"/>
    <col min="5619" max="5619" width="10.1640625" style="299" customWidth="1"/>
    <col min="5620" max="5620" width="11.5" style="299" customWidth="1"/>
    <col min="5621" max="5621" width="11.5" style="299" bestFit="1" customWidth="1"/>
    <col min="5622" max="5622" width="8.83203125" style="299"/>
    <col min="5623" max="5623" width="10.5" style="299" bestFit="1" customWidth="1"/>
    <col min="5624" max="5868" width="8.83203125" style="299"/>
    <col min="5869" max="5869" width="4.5" style="299" customWidth="1"/>
    <col min="5870" max="5870" width="6.5" style="299" customWidth="1"/>
    <col min="5871" max="5871" width="23.83203125" style="299" customWidth="1"/>
    <col min="5872" max="5872" width="12.5" style="299" customWidth="1"/>
    <col min="5873" max="5873" width="13" style="299" customWidth="1"/>
    <col min="5874" max="5874" width="13.5" style="299" customWidth="1"/>
    <col min="5875" max="5875" width="10.1640625" style="299" customWidth="1"/>
    <col min="5876" max="5876" width="11.5" style="299" customWidth="1"/>
    <col min="5877" max="5877" width="11.5" style="299" bestFit="1" customWidth="1"/>
    <col min="5878" max="5878" width="8.83203125" style="299"/>
    <col min="5879" max="5879" width="10.5" style="299" bestFit="1" customWidth="1"/>
    <col min="5880" max="6124" width="8.83203125" style="299"/>
    <col min="6125" max="6125" width="4.5" style="299" customWidth="1"/>
    <col min="6126" max="6126" width="6.5" style="299" customWidth="1"/>
    <col min="6127" max="6127" width="23.83203125" style="299" customWidth="1"/>
    <col min="6128" max="6128" width="12.5" style="299" customWidth="1"/>
    <col min="6129" max="6129" width="13" style="299" customWidth="1"/>
    <col min="6130" max="6130" width="13.5" style="299" customWidth="1"/>
    <col min="6131" max="6131" width="10.1640625" style="299" customWidth="1"/>
    <col min="6132" max="6132" width="11.5" style="299" customWidth="1"/>
    <col min="6133" max="6133" width="11.5" style="299" bestFit="1" customWidth="1"/>
    <col min="6134" max="6134" width="8.83203125" style="299"/>
    <col min="6135" max="6135" width="10.5" style="299" bestFit="1" customWidth="1"/>
    <col min="6136" max="6380" width="8.83203125" style="299"/>
    <col min="6381" max="6381" width="4.5" style="299" customWidth="1"/>
    <col min="6382" max="6382" width="6.5" style="299" customWidth="1"/>
    <col min="6383" max="6383" width="23.83203125" style="299" customWidth="1"/>
    <col min="6384" max="6384" width="12.5" style="299" customWidth="1"/>
    <col min="6385" max="6385" width="13" style="299" customWidth="1"/>
    <col min="6386" max="6386" width="13.5" style="299" customWidth="1"/>
    <col min="6387" max="6387" width="10.1640625" style="299" customWidth="1"/>
    <col min="6388" max="6388" width="11.5" style="299" customWidth="1"/>
    <col min="6389" max="6389" width="11.5" style="299" bestFit="1" customWidth="1"/>
    <col min="6390" max="6390" width="8.83203125" style="299"/>
    <col min="6391" max="6391" width="10.5" style="299" bestFit="1" customWidth="1"/>
    <col min="6392" max="6636" width="8.83203125" style="299"/>
    <col min="6637" max="6637" width="4.5" style="299" customWidth="1"/>
    <col min="6638" max="6638" width="6.5" style="299" customWidth="1"/>
    <col min="6639" max="6639" width="23.83203125" style="299" customWidth="1"/>
    <col min="6640" max="6640" width="12.5" style="299" customWidth="1"/>
    <col min="6641" max="6641" width="13" style="299" customWidth="1"/>
    <col min="6642" max="6642" width="13.5" style="299" customWidth="1"/>
    <col min="6643" max="6643" width="10.1640625" style="299" customWidth="1"/>
    <col min="6644" max="6644" width="11.5" style="299" customWidth="1"/>
    <col min="6645" max="6645" width="11.5" style="299" bestFit="1" customWidth="1"/>
    <col min="6646" max="6646" width="8.83203125" style="299"/>
    <col min="6647" max="6647" width="10.5" style="299" bestFit="1" customWidth="1"/>
    <col min="6648" max="6892" width="8.83203125" style="299"/>
    <col min="6893" max="6893" width="4.5" style="299" customWidth="1"/>
    <col min="6894" max="6894" width="6.5" style="299" customWidth="1"/>
    <col min="6895" max="6895" width="23.83203125" style="299" customWidth="1"/>
    <col min="6896" max="6896" width="12.5" style="299" customWidth="1"/>
    <col min="6897" max="6897" width="13" style="299" customWidth="1"/>
    <col min="6898" max="6898" width="13.5" style="299" customWidth="1"/>
    <col min="6899" max="6899" width="10.1640625" style="299" customWidth="1"/>
    <col min="6900" max="6900" width="11.5" style="299" customWidth="1"/>
    <col min="6901" max="6901" width="11.5" style="299" bestFit="1" customWidth="1"/>
    <col min="6902" max="6902" width="8.83203125" style="299"/>
    <col min="6903" max="6903" width="10.5" style="299" bestFit="1" customWidth="1"/>
    <col min="6904" max="7148" width="8.83203125" style="299"/>
    <col min="7149" max="7149" width="4.5" style="299" customWidth="1"/>
    <col min="7150" max="7150" width="6.5" style="299" customWidth="1"/>
    <col min="7151" max="7151" width="23.83203125" style="299" customWidth="1"/>
    <col min="7152" max="7152" width="12.5" style="299" customWidth="1"/>
    <col min="7153" max="7153" width="13" style="299" customWidth="1"/>
    <col min="7154" max="7154" width="13.5" style="299" customWidth="1"/>
    <col min="7155" max="7155" width="10.1640625" style="299" customWidth="1"/>
    <col min="7156" max="7156" width="11.5" style="299" customWidth="1"/>
    <col min="7157" max="7157" width="11.5" style="299" bestFit="1" customWidth="1"/>
    <col min="7158" max="7158" width="8.83203125" style="299"/>
    <col min="7159" max="7159" width="10.5" style="299" bestFit="1" customWidth="1"/>
    <col min="7160" max="7404" width="8.83203125" style="299"/>
    <col min="7405" max="7405" width="4.5" style="299" customWidth="1"/>
    <col min="7406" max="7406" width="6.5" style="299" customWidth="1"/>
    <col min="7407" max="7407" width="23.83203125" style="299" customWidth="1"/>
    <col min="7408" max="7408" width="12.5" style="299" customWidth="1"/>
    <col min="7409" max="7409" width="13" style="299" customWidth="1"/>
    <col min="7410" max="7410" width="13.5" style="299" customWidth="1"/>
    <col min="7411" max="7411" width="10.1640625" style="299" customWidth="1"/>
    <col min="7412" max="7412" width="11.5" style="299" customWidth="1"/>
    <col min="7413" max="7413" width="11.5" style="299" bestFit="1" customWidth="1"/>
    <col min="7414" max="7414" width="8.83203125" style="299"/>
    <col min="7415" max="7415" width="10.5" style="299" bestFit="1" customWidth="1"/>
    <col min="7416" max="7660" width="8.83203125" style="299"/>
    <col min="7661" max="7661" width="4.5" style="299" customWidth="1"/>
    <col min="7662" max="7662" width="6.5" style="299" customWidth="1"/>
    <col min="7663" max="7663" width="23.83203125" style="299" customWidth="1"/>
    <col min="7664" max="7664" width="12.5" style="299" customWidth="1"/>
    <col min="7665" max="7665" width="13" style="299" customWidth="1"/>
    <col min="7666" max="7666" width="13.5" style="299" customWidth="1"/>
    <col min="7667" max="7667" width="10.1640625" style="299" customWidth="1"/>
    <col min="7668" max="7668" width="11.5" style="299" customWidth="1"/>
    <col min="7669" max="7669" width="11.5" style="299" bestFit="1" customWidth="1"/>
    <col min="7670" max="7670" width="8.83203125" style="299"/>
    <col min="7671" max="7671" width="10.5" style="299" bestFit="1" customWidth="1"/>
    <col min="7672" max="7916" width="8.83203125" style="299"/>
    <col min="7917" max="7917" width="4.5" style="299" customWidth="1"/>
    <col min="7918" max="7918" width="6.5" style="299" customWidth="1"/>
    <col min="7919" max="7919" width="23.83203125" style="299" customWidth="1"/>
    <col min="7920" max="7920" width="12.5" style="299" customWidth="1"/>
    <col min="7921" max="7921" width="13" style="299" customWidth="1"/>
    <col min="7922" max="7922" width="13.5" style="299" customWidth="1"/>
    <col min="7923" max="7923" width="10.1640625" style="299" customWidth="1"/>
    <col min="7924" max="7924" width="11.5" style="299" customWidth="1"/>
    <col min="7925" max="7925" width="11.5" style="299" bestFit="1" customWidth="1"/>
    <col min="7926" max="7926" width="8.83203125" style="299"/>
    <col min="7927" max="7927" width="10.5" style="299" bestFit="1" customWidth="1"/>
    <col min="7928" max="8172" width="8.83203125" style="299"/>
    <col min="8173" max="8173" width="4.5" style="299" customWidth="1"/>
    <col min="8174" max="8174" width="6.5" style="299" customWidth="1"/>
    <col min="8175" max="8175" width="23.83203125" style="299" customWidth="1"/>
    <col min="8176" max="8176" width="12.5" style="299" customWidth="1"/>
    <col min="8177" max="8177" width="13" style="299" customWidth="1"/>
    <col min="8178" max="8178" width="13.5" style="299" customWidth="1"/>
    <col min="8179" max="8179" width="10.1640625" style="299" customWidth="1"/>
    <col min="8180" max="8180" width="11.5" style="299" customWidth="1"/>
    <col min="8181" max="8181" width="11.5" style="299" bestFit="1" customWidth="1"/>
    <col min="8182" max="8182" width="8.83203125" style="299"/>
    <col min="8183" max="8183" width="10.5" style="299" bestFit="1" customWidth="1"/>
    <col min="8184" max="8428" width="8.83203125" style="299"/>
    <col min="8429" max="8429" width="4.5" style="299" customWidth="1"/>
    <col min="8430" max="8430" width="6.5" style="299" customWidth="1"/>
    <col min="8431" max="8431" width="23.83203125" style="299" customWidth="1"/>
    <col min="8432" max="8432" width="12.5" style="299" customWidth="1"/>
    <col min="8433" max="8433" width="13" style="299" customWidth="1"/>
    <col min="8434" max="8434" width="13.5" style="299" customWidth="1"/>
    <col min="8435" max="8435" width="10.1640625" style="299" customWidth="1"/>
    <col min="8436" max="8436" width="11.5" style="299" customWidth="1"/>
    <col min="8437" max="8437" width="11.5" style="299" bestFit="1" customWidth="1"/>
    <col min="8438" max="8438" width="8.83203125" style="299"/>
    <col min="8439" max="8439" width="10.5" style="299" bestFit="1" customWidth="1"/>
    <col min="8440" max="8684" width="8.83203125" style="299"/>
    <col min="8685" max="8685" width="4.5" style="299" customWidth="1"/>
    <col min="8686" max="8686" width="6.5" style="299" customWidth="1"/>
    <col min="8687" max="8687" width="23.83203125" style="299" customWidth="1"/>
    <col min="8688" max="8688" width="12.5" style="299" customWidth="1"/>
    <col min="8689" max="8689" width="13" style="299" customWidth="1"/>
    <col min="8690" max="8690" width="13.5" style="299" customWidth="1"/>
    <col min="8691" max="8691" width="10.1640625" style="299" customWidth="1"/>
    <col min="8692" max="8692" width="11.5" style="299" customWidth="1"/>
    <col min="8693" max="8693" width="11.5" style="299" bestFit="1" customWidth="1"/>
    <col min="8694" max="8694" width="8.83203125" style="299"/>
    <col min="8695" max="8695" width="10.5" style="299" bestFit="1" customWidth="1"/>
    <col min="8696" max="8940" width="8.83203125" style="299"/>
    <col min="8941" max="8941" width="4.5" style="299" customWidth="1"/>
    <col min="8942" max="8942" width="6.5" style="299" customWidth="1"/>
    <col min="8943" max="8943" width="23.83203125" style="299" customWidth="1"/>
    <col min="8944" max="8944" width="12.5" style="299" customWidth="1"/>
    <col min="8945" max="8945" width="13" style="299" customWidth="1"/>
    <col min="8946" max="8946" width="13.5" style="299" customWidth="1"/>
    <col min="8947" max="8947" width="10.1640625" style="299" customWidth="1"/>
    <col min="8948" max="8948" width="11.5" style="299" customWidth="1"/>
    <col min="8949" max="8949" width="11.5" style="299" bestFit="1" customWidth="1"/>
    <col min="8950" max="8950" width="8.83203125" style="299"/>
    <col min="8951" max="8951" width="10.5" style="299" bestFit="1" customWidth="1"/>
    <col min="8952" max="9196" width="8.83203125" style="299"/>
    <col min="9197" max="9197" width="4.5" style="299" customWidth="1"/>
    <col min="9198" max="9198" width="6.5" style="299" customWidth="1"/>
    <col min="9199" max="9199" width="23.83203125" style="299" customWidth="1"/>
    <col min="9200" max="9200" width="12.5" style="299" customWidth="1"/>
    <col min="9201" max="9201" width="13" style="299" customWidth="1"/>
    <col min="9202" max="9202" width="13.5" style="299" customWidth="1"/>
    <col min="9203" max="9203" width="10.1640625" style="299" customWidth="1"/>
    <col min="9204" max="9204" width="11.5" style="299" customWidth="1"/>
    <col min="9205" max="9205" width="11.5" style="299" bestFit="1" customWidth="1"/>
    <col min="9206" max="9206" width="8.83203125" style="299"/>
    <col min="9207" max="9207" width="10.5" style="299" bestFit="1" customWidth="1"/>
    <col min="9208" max="9452" width="8.83203125" style="299"/>
    <col min="9453" max="9453" width="4.5" style="299" customWidth="1"/>
    <col min="9454" max="9454" width="6.5" style="299" customWidth="1"/>
    <col min="9455" max="9455" width="23.83203125" style="299" customWidth="1"/>
    <col min="9456" max="9456" width="12.5" style="299" customWidth="1"/>
    <col min="9457" max="9457" width="13" style="299" customWidth="1"/>
    <col min="9458" max="9458" width="13.5" style="299" customWidth="1"/>
    <col min="9459" max="9459" width="10.1640625" style="299" customWidth="1"/>
    <col min="9460" max="9460" width="11.5" style="299" customWidth="1"/>
    <col min="9461" max="9461" width="11.5" style="299" bestFit="1" customWidth="1"/>
    <col min="9462" max="9462" width="8.83203125" style="299"/>
    <col min="9463" max="9463" width="10.5" style="299" bestFit="1" customWidth="1"/>
    <col min="9464" max="9708" width="8.83203125" style="299"/>
    <col min="9709" max="9709" width="4.5" style="299" customWidth="1"/>
    <col min="9710" max="9710" width="6.5" style="299" customWidth="1"/>
    <col min="9711" max="9711" width="23.83203125" style="299" customWidth="1"/>
    <col min="9712" max="9712" width="12.5" style="299" customWidth="1"/>
    <col min="9713" max="9713" width="13" style="299" customWidth="1"/>
    <col min="9714" max="9714" width="13.5" style="299" customWidth="1"/>
    <col min="9715" max="9715" width="10.1640625" style="299" customWidth="1"/>
    <col min="9716" max="9716" width="11.5" style="299" customWidth="1"/>
    <col min="9717" max="9717" width="11.5" style="299" bestFit="1" customWidth="1"/>
    <col min="9718" max="9718" width="8.83203125" style="299"/>
    <col min="9719" max="9719" width="10.5" style="299" bestFit="1" customWidth="1"/>
    <col min="9720" max="9964" width="8.83203125" style="299"/>
    <col min="9965" max="9965" width="4.5" style="299" customWidth="1"/>
    <col min="9966" max="9966" width="6.5" style="299" customWidth="1"/>
    <col min="9967" max="9967" width="23.83203125" style="299" customWidth="1"/>
    <col min="9968" max="9968" width="12.5" style="299" customWidth="1"/>
    <col min="9969" max="9969" width="13" style="299" customWidth="1"/>
    <col min="9970" max="9970" width="13.5" style="299" customWidth="1"/>
    <col min="9971" max="9971" width="10.1640625" style="299" customWidth="1"/>
    <col min="9972" max="9972" width="11.5" style="299" customWidth="1"/>
    <col min="9973" max="9973" width="11.5" style="299" bestFit="1" customWidth="1"/>
    <col min="9974" max="9974" width="8.83203125" style="299"/>
    <col min="9975" max="9975" width="10.5" style="299" bestFit="1" customWidth="1"/>
    <col min="9976" max="10220" width="8.83203125" style="299"/>
    <col min="10221" max="10221" width="4.5" style="299" customWidth="1"/>
    <col min="10222" max="10222" width="6.5" style="299" customWidth="1"/>
    <col min="10223" max="10223" width="23.83203125" style="299" customWidth="1"/>
    <col min="10224" max="10224" width="12.5" style="299" customWidth="1"/>
    <col min="10225" max="10225" width="13" style="299" customWidth="1"/>
    <col min="10226" max="10226" width="13.5" style="299" customWidth="1"/>
    <col min="10227" max="10227" width="10.1640625" style="299" customWidth="1"/>
    <col min="10228" max="10228" width="11.5" style="299" customWidth="1"/>
    <col min="10229" max="10229" width="11.5" style="299" bestFit="1" customWidth="1"/>
    <col min="10230" max="10230" width="8.83203125" style="299"/>
    <col min="10231" max="10231" width="10.5" style="299" bestFit="1" customWidth="1"/>
    <col min="10232" max="10476" width="8.83203125" style="299"/>
    <col min="10477" max="10477" width="4.5" style="299" customWidth="1"/>
    <col min="10478" max="10478" width="6.5" style="299" customWidth="1"/>
    <col min="10479" max="10479" width="23.83203125" style="299" customWidth="1"/>
    <col min="10480" max="10480" width="12.5" style="299" customWidth="1"/>
    <col min="10481" max="10481" width="13" style="299" customWidth="1"/>
    <col min="10482" max="10482" width="13.5" style="299" customWidth="1"/>
    <col min="10483" max="10483" width="10.1640625" style="299" customWidth="1"/>
    <col min="10484" max="10484" width="11.5" style="299" customWidth="1"/>
    <col min="10485" max="10485" width="11.5" style="299" bestFit="1" customWidth="1"/>
    <col min="10486" max="10486" width="8.83203125" style="299"/>
    <col min="10487" max="10487" width="10.5" style="299" bestFit="1" customWidth="1"/>
    <col min="10488" max="10732" width="8.83203125" style="299"/>
    <col min="10733" max="10733" width="4.5" style="299" customWidth="1"/>
    <col min="10734" max="10734" width="6.5" style="299" customWidth="1"/>
    <col min="10735" max="10735" width="23.83203125" style="299" customWidth="1"/>
    <col min="10736" max="10736" width="12.5" style="299" customWidth="1"/>
    <col min="10737" max="10737" width="13" style="299" customWidth="1"/>
    <col min="10738" max="10738" width="13.5" style="299" customWidth="1"/>
    <col min="10739" max="10739" width="10.1640625" style="299" customWidth="1"/>
    <col min="10740" max="10740" width="11.5" style="299" customWidth="1"/>
    <col min="10741" max="10741" width="11.5" style="299" bestFit="1" customWidth="1"/>
    <col min="10742" max="10742" width="8.83203125" style="299"/>
    <col min="10743" max="10743" width="10.5" style="299" bestFit="1" customWidth="1"/>
    <col min="10744" max="10988" width="8.83203125" style="299"/>
    <col min="10989" max="10989" width="4.5" style="299" customWidth="1"/>
    <col min="10990" max="10990" width="6.5" style="299" customWidth="1"/>
    <col min="10991" max="10991" width="23.83203125" style="299" customWidth="1"/>
    <col min="10992" max="10992" width="12.5" style="299" customWidth="1"/>
    <col min="10993" max="10993" width="13" style="299" customWidth="1"/>
    <col min="10994" max="10994" width="13.5" style="299" customWidth="1"/>
    <col min="10995" max="10995" width="10.1640625" style="299" customWidth="1"/>
    <col min="10996" max="10996" width="11.5" style="299" customWidth="1"/>
    <col min="10997" max="10997" width="11.5" style="299" bestFit="1" customWidth="1"/>
    <col min="10998" max="10998" width="8.83203125" style="299"/>
    <col min="10999" max="10999" width="10.5" style="299" bestFit="1" customWidth="1"/>
    <col min="11000" max="11244" width="8.83203125" style="299"/>
    <col min="11245" max="11245" width="4.5" style="299" customWidth="1"/>
    <col min="11246" max="11246" width="6.5" style="299" customWidth="1"/>
    <col min="11247" max="11247" width="23.83203125" style="299" customWidth="1"/>
    <col min="11248" max="11248" width="12.5" style="299" customWidth="1"/>
    <col min="11249" max="11249" width="13" style="299" customWidth="1"/>
    <col min="11250" max="11250" width="13.5" style="299" customWidth="1"/>
    <col min="11251" max="11251" width="10.1640625" style="299" customWidth="1"/>
    <col min="11252" max="11252" width="11.5" style="299" customWidth="1"/>
    <col min="11253" max="11253" width="11.5" style="299" bestFit="1" customWidth="1"/>
    <col min="11254" max="11254" width="8.83203125" style="299"/>
    <col min="11255" max="11255" width="10.5" style="299" bestFit="1" customWidth="1"/>
    <col min="11256" max="11500" width="8.83203125" style="299"/>
    <col min="11501" max="11501" width="4.5" style="299" customWidth="1"/>
    <col min="11502" max="11502" width="6.5" style="299" customWidth="1"/>
    <col min="11503" max="11503" width="23.83203125" style="299" customWidth="1"/>
    <col min="11504" max="11504" width="12.5" style="299" customWidth="1"/>
    <col min="11505" max="11505" width="13" style="299" customWidth="1"/>
    <col min="11506" max="11506" width="13.5" style="299" customWidth="1"/>
    <col min="11507" max="11507" width="10.1640625" style="299" customWidth="1"/>
    <col min="11508" max="11508" width="11.5" style="299" customWidth="1"/>
    <col min="11509" max="11509" width="11.5" style="299" bestFit="1" customWidth="1"/>
    <col min="11510" max="11510" width="8.83203125" style="299"/>
    <col min="11511" max="11511" width="10.5" style="299" bestFit="1" customWidth="1"/>
    <col min="11512" max="11756" width="8.83203125" style="299"/>
    <col min="11757" max="11757" width="4.5" style="299" customWidth="1"/>
    <col min="11758" max="11758" width="6.5" style="299" customWidth="1"/>
    <col min="11759" max="11759" width="23.83203125" style="299" customWidth="1"/>
    <col min="11760" max="11760" width="12.5" style="299" customWidth="1"/>
    <col min="11761" max="11761" width="13" style="299" customWidth="1"/>
    <col min="11762" max="11762" width="13.5" style="299" customWidth="1"/>
    <col min="11763" max="11763" width="10.1640625" style="299" customWidth="1"/>
    <col min="11764" max="11764" width="11.5" style="299" customWidth="1"/>
    <col min="11765" max="11765" width="11.5" style="299" bestFit="1" customWidth="1"/>
    <col min="11766" max="11766" width="8.83203125" style="299"/>
    <col min="11767" max="11767" width="10.5" style="299" bestFit="1" customWidth="1"/>
    <col min="11768" max="12012" width="8.83203125" style="299"/>
    <col min="12013" max="12013" width="4.5" style="299" customWidth="1"/>
    <col min="12014" max="12014" width="6.5" style="299" customWidth="1"/>
    <col min="12015" max="12015" width="23.83203125" style="299" customWidth="1"/>
    <col min="12016" max="12016" width="12.5" style="299" customWidth="1"/>
    <col min="12017" max="12017" width="13" style="299" customWidth="1"/>
    <col min="12018" max="12018" width="13.5" style="299" customWidth="1"/>
    <col min="12019" max="12019" width="10.1640625" style="299" customWidth="1"/>
    <col min="12020" max="12020" width="11.5" style="299" customWidth="1"/>
    <col min="12021" max="12021" width="11.5" style="299" bestFit="1" customWidth="1"/>
    <col min="12022" max="12022" width="8.83203125" style="299"/>
    <col min="12023" max="12023" width="10.5" style="299" bestFit="1" customWidth="1"/>
    <col min="12024" max="12268" width="8.83203125" style="299"/>
    <col min="12269" max="12269" width="4.5" style="299" customWidth="1"/>
    <col min="12270" max="12270" width="6.5" style="299" customWidth="1"/>
    <col min="12271" max="12271" width="23.83203125" style="299" customWidth="1"/>
    <col min="12272" max="12272" width="12.5" style="299" customWidth="1"/>
    <col min="12273" max="12273" width="13" style="299" customWidth="1"/>
    <col min="12274" max="12274" width="13.5" style="299" customWidth="1"/>
    <col min="12275" max="12275" width="10.1640625" style="299" customWidth="1"/>
    <col min="12276" max="12276" width="11.5" style="299" customWidth="1"/>
    <col min="12277" max="12277" width="11.5" style="299" bestFit="1" customWidth="1"/>
    <col min="12278" max="12278" width="8.83203125" style="299"/>
    <col min="12279" max="12279" width="10.5" style="299" bestFit="1" customWidth="1"/>
    <col min="12280" max="12524" width="8.83203125" style="299"/>
    <col min="12525" max="12525" width="4.5" style="299" customWidth="1"/>
    <col min="12526" max="12526" width="6.5" style="299" customWidth="1"/>
    <col min="12527" max="12527" width="23.83203125" style="299" customWidth="1"/>
    <col min="12528" max="12528" width="12.5" style="299" customWidth="1"/>
    <col min="12529" max="12529" width="13" style="299" customWidth="1"/>
    <col min="12530" max="12530" width="13.5" style="299" customWidth="1"/>
    <col min="12531" max="12531" width="10.1640625" style="299" customWidth="1"/>
    <col min="12532" max="12532" width="11.5" style="299" customWidth="1"/>
    <col min="12533" max="12533" width="11.5" style="299" bestFit="1" customWidth="1"/>
    <col min="12534" max="12534" width="8.83203125" style="299"/>
    <col min="12535" max="12535" width="10.5" style="299" bestFit="1" customWidth="1"/>
    <col min="12536" max="12780" width="8.83203125" style="299"/>
    <col min="12781" max="12781" width="4.5" style="299" customWidth="1"/>
    <col min="12782" max="12782" width="6.5" style="299" customWidth="1"/>
    <col min="12783" max="12783" width="23.83203125" style="299" customWidth="1"/>
    <col min="12784" max="12784" width="12.5" style="299" customWidth="1"/>
    <col min="12785" max="12785" width="13" style="299" customWidth="1"/>
    <col min="12786" max="12786" width="13.5" style="299" customWidth="1"/>
    <col min="12787" max="12787" width="10.1640625" style="299" customWidth="1"/>
    <col min="12788" max="12788" width="11.5" style="299" customWidth="1"/>
    <col min="12789" max="12789" width="11.5" style="299" bestFit="1" customWidth="1"/>
    <col min="12790" max="12790" width="8.83203125" style="299"/>
    <col min="12791" max="12791" width="10.5" style="299" bestFit="1" customWidth="1"/>
    <col min="12792" max="13036" width="8.83203125" style="299"/>
    <col min="13037" max="13037" width="4.5" style="299" customWidth="1"/>
    <col min="13038" max="13038" width="6.5" style="299" customWidth="1"/>
    <col min="13039" max="13039" width="23.83203125" style="299" customWidth="1"/>
    <col min="13040" max="13040" width="12.5" style="299" customWidth="1"/>
    <col min="13041" max="13041" width="13" style="299" customWidth="1"/>
    <col min="13042" max="13042" width="13.5" style="299" customWidth="1"/>
    <col min="13043" max="13043" width="10.1640625" style="299" customWidth="1"/>
    <col min="13044" max="13044" width="11.5" style="299" customWidth="1"/>
    <col min="13045" max="13045" width="11.5" style="299" bestFit="1" customWidth="1"/>
    <col min="13046" max="13046" width="8.83203125" style="299"/>
    <col min="13047" max="13047" width="10.5" style="299" bestFit="1" customWidth="1"/>
    <col min="13048" max="13292" width="8.83203125" style="299"/>
    <col min="13293" max="13293" width="4.5" style="299" customWidth="1"/>
    <col min="13294" max="13294" width="6.5" style="299" customWidth="1"/>
    <col min="13295" max="13295" width="23.83203125" style="299" customWidth="1"/>
    <col min="13296" max="13296" width="12.5" style="299" customWidth="1"/>
    <col min="13297" max="13297" width="13" style="299" customWidth="1"/>
    <col min="13298" max="13298" width="13.5" style="299" customWidth="1"/>
    <col min="13299" max="13299" width="10.1640625" style="299" customWidth="1"/>
    <col min="13300" max="13300" width="11.5" style="299" customWidth="1"/>
    <col min="13301" max="13301" width="11.5" style="299" bestFit="1" customWidth="1"/>
    <col min="13302" max="13302" width="8.83203125" style="299"/>
    <col min="13303" max="13303" width="10.5" style="299" bestFit="1" customWidth="1"/>
    <col min="13304" max="13548" width="8.83203125" style="299"/>
    <col min="13549" max="13549" width="4.5" style="299" customWidth="1"/>
    <col min="13550" max="13550" width="6.5" style="299" customWidth="1"/>
    <col min="13551" max="13551" width="23.83203125" style="299" customWidth="1"/>
    <col min="13552" max="13552" width="12.5" style="299" customWidth="1"/>
    <col min="13553" max="13553" width="13" style="299" customWidth="1"/>
    <col min="13554" max="13554" width="13.5" style="299" customWidth="1"/>
    <col min="13555" max="13555" width="10.1640625" style="299" customWidth="1"/>
    <col min="13556" max="13556" width="11.5" style="299" customWidth="1"/>
    <col min="13557" max="13557" width="11.5" style="299" bestFit="1" customWidth="1"/>
    <col min="13558" max="13558" width="8.83203125" style="299"/>
    <col min="13559" max="13559" width="10.5" style="299" bestFit="1" customWidth="1"/>
    <col min="13560" max="13804" width="8.83203125" style="299"/>
    <col min="13805" max="13805" width="4.5" style="299" customWidth="1"/>
    <col min="13806" max="13806" width="6.5" style="299" customWidth="1"/>
    <col min="13807" max="13807" width="23.83203125" style="299" customWidth="1"/>
    <col min="13808" max="13808" width="12.5" style="299" customWidth="1"/>
    <col min="13809" max="13809" width="13" style="299" customWidth="1"/>
    <col min="13810" max="13810" width="13.5" style="299" customWidth="1"/>
    <col min="13811" max="13811" width="10.1640625" style="299" customWidth="1"/>
    <col min="13812" max="13812" width="11.5" style="299" customWidth="1"/>
    <col min="13813" max="13813" width="11.5" style="299" bestFit="1" customWidth="1"/>
    <col min="13814" max="13814" width="8.83203125" style="299"/>
    <col min="13815" max="13815" width="10.5" style="299" bestFit="1" customWidth="1"/>
    <col min="13816" max="14060" width="8.83203125" style="299"/>
    <col min="14061" max="14061" width="4.5" style="299" customWidth="1"/>
    <col min="14062" max="14062" width="6.5" style="299" customWidth="1"/>
    <col min="14063" max="14063" width="23.83203125" style="299" customWidth="1"/>
    <col min="14064" max="14064" width="12.5" style="299" customWidth="1"/>
    <col min="14065" max="14065" width="13" style="299" customWidth="1"/>
    <col min="14066" max="14066" width="13.5" style="299" customWidth="1"/>
    <col min="14067" max="14067" width="10.1640625" style="299" customWidth="1"/>
    <col min="14068" max="14068" width="11.5" style="299" customWidth="1"/>
    <col min="14069" max="14069" width="11.5" style="299" bestFit="1" customWidth="1"/>
    <col min="14070" max="14070" width="8.83203125" style="299"/>
    <col min="14071" max="14071" width="10.5" style="299" bestFit="1" customWidth="1"/>
    <col min="14072" max="14316" width="8.83203125" style="299"/>
    <col min="14317" max="14317" width="4.5" style="299" customWidth="1"/>
    <col min="14318" max="14318" width="6.5" style="299" customWidth="1"/>
    <col min="14319" max="14319" width="23.83203125" style="299" customWidth="1"/>
    <col min="14320" max="14320" width="12.5" style="299" customWidth="1"/>
    <col min="14321" max="14321" width="13" style="299" customWidth="1"/>
    <col min="14322" max="14322" width="13.5" style="299" customWidth="1"/>
    <col min="14323" max="14323" width="10.1640625" style="299" customWidth="1"/>
    <col min="14324" max="14324" width="11.5" style="299" customWidth="1"/>
    <col min="14325" max="14325" width="11.5" style="299" bestFit="1" customWidth="1"/>
    <col min="14326" max="14326" width="8.83203125" style="299"/>
    <col min="14327" max="14327" width="10.5" style="299" bestFit="1" customWidth="1"/>
    <col min="14328" max="14572" width="8.83203125" style="299"/>
    <col min="14573" max="14573" width="4.5" style="299" customWidth="1"/>
    <col min="14574" max="14574" width="6.5" style="299" customWidth="1"/>
    <col min="14575" max="14575" width="23.83203125" style="299" customWidth="1"/>
    <col min="14576" max="14576" width="12.5" style="299" customWidth="1"/>
    <col min="14577" max="14577" width="13" style="299" customWidth="1"/>
    <col min="14578" max="14578" width="13.5" style="299" customWidth="1"/>
    <col min="14579" max="14579" width="10.1640625" style="299" customWidth="1"/>
    <col min="14580" max="14580" width="11.5" style="299" customWidth="1"/>
    <col min="14581" max="14581" width="11.5" style="299" bestFit="1" customWidth="1"/>
    <col min="14582" max="14582" width="8.83203125" style="299"/>
    <col min="14583" max="14583" width="10.5" style="299" bestFit="1" customWidth="1"/>
    <col min="14584" max="14828" width="8.83203125" style="299"/>
    <col min="14829" max="14829" width="4.5" style="299" customWidth="1"/>
    <col min="14830" max="14830" width="6.5" style="299" customWidth="1"/>
    <col min="14831" max="14831" width="23.83203125" style="299" customWidth="1"/>
    <col min="14832" max="14832" width="12.5" style="299" customWidth="1"/>
    <col min="14833" max="14833" width="13" style="299" customWidth="1"/>
    <col min="14834" max="14834" width="13.5" style="299" customWidth="1"/>
    <col min="14835" max="14835" width="10.1640625" style="299" customWidth="1"/>
    <col min="14836" max="14836" width="11.5" style="299" customWidth="1"/>
    <col min="14837" max="14837" width="11.5" style="299" bestFit="1" customWidth="1"/>
    <col min="14838" max="14838" width="8.83203125" style="299"/>
    <col min="14839" max="14839" width="10.5" style="299" bestFit="1" customWidth="1"/>
    <col min="14840" max="15084" width="8.83203125" style="299"/>
    <col min="15085" max="15085" width="4.5" style="299" customWidth="1"/>
    <col min="15086" max="15086" width="6.5" style="299" customWidth="1"/>
    <col min="15087" max="15087" width="23.83203125" style="299" customWidth="1"/>
    <col min="15088" max="15088" width="12.5" style="299" customWidth="1"/>
    <col min="15089" max="15089" width="13" style="299" customWidth="1"/>
    <col min="15090" max="15090" width="13.5" style="299" customWidth="1"/>
    <col min="15091" max="15091" width="10.1640625" style="299" customWidth="1"/>
    <col min="15092" max="15092" width="11.5" style="299" customWidth="1"/>
    <col min="15093" max="15093" width="11.5" style="299" bestFit="1" customWidth="1"/>
    <col min="15094" max="15094" width="8.83203125" style="299"/>
    <col min="15095" max="15095" width="10.5" style="299" bestFit="1" customWidth="1"/>
    <col min="15096" max="15340" width="8.83203125" style="299"/>
    <col min="15341" max="15341" width="4.5" style="299" customWidth="1"/>
    <col min="15342" max="15342" width="6.5" style="299" customWidth="1"/>
    <col min="15343" max="15343" width="23.83203125" style="299" customWidth="1"/>
    <col min="15344" max="15344" width="12.5" style="299" customWidth="1"/>
    <col min="15345" max="15345" width="13" style="299" customWidth="1"/>
    <col min="15346" max="15346" width="13.5" style="299" customWidth="1"/>
    <col min="15347" max="15347" width="10.1640625" style="299" customWidth="1"/>
    <col min="15348" max="15348" width="11.5" style="299" customWidth="1"/>
    <col min="15349" max="15349" width="11.5" style="299" bestFit="1" customWidth="1"/>
    <col min="15350" max="15350" width="8.83203125" style="299"/>
    <col min="15351" max="15351" width="10.5" style="299" bestFit="1" customWidth="1"/>
    <col min="15352" max="15596" width="8.83203125" style="299"/>
    <col min="15597" max="15597" width="4.5" style="299" customWidth="1"/>
    <col min="15598" max="15598" width="6.5" style="299" customWidth="1"/>
    <col min="15599" max="15599" width="23.83203125" style="299" customWidth="1"/>
    <col min="15600" max="15600" width="12.5" style="299" customWidth="1"/>
    <col min="15601" max="15601" width="13" style="299" customWidth="1"/>
    <col min="15602" max="15602" width="13.5" style="299" customWidth="1"/>
    <col min="15603" max="15603" width="10.1640625" style="299" customWidth="1"/>
    <col min="15604" max="15604" width="11.5" style="299" customWidth="1"/>
    <col min="15605" max="15605" width="11.5" style="299" bestFit="1" customWidth="1"/>
    <col min="15606" max="15606" width="8.83203125" style="299"/>
    <col min="15607" max="15607" width="10.5" style="299" bestFit="1" customWidth="1"/>
    <col min="15608" max="15852" width="8.83203125" style="299"/>
    <col min="15853" max="15853" width="4.5" style="299" customWidth="1"/>
    <col min="15854" max="15854" width="6.5" style="299" customWidth="1"/>
    <col min="15855" max="15855" width="23.83203125" style="299" customWidth="1"/>
    <col min="15856" max="15856" width="12.5" style="299" customWidth="1"/>
    <col min="15857" max="15857" width="13" style="299" customWidth="1"/>
    <col min="15858" max="15858" width="13.5" style="299" customWidth="1"/>
    <col min="15859" max="15859" width="10.1640625" style="299" customWidth="1"/>
    <col min="15860" max="15860" width="11.5" style="299" customWidth="1"/>
    <col min="15861" max="15861" width="11.5" style="299" bestFit="1" customWidth="1"/>
    <col min="15862" max="15862" width="8.83203125" style="299"/>
    <col min="15863" max="15863" width="10.5" style="299" bestFit="1" customWidth="1"/>
    <col min="15864" max="16108" width="8.83203125" style="299"/>
    <col min="16109" max="16109" width="4.5" style="299" customWidth="1"/>
    <col min="16110" max="16110" width="6.5" style="299" customWidth="1"/>
    <col min="16111" max="16111" width="23.83203125" style="299" customWidth="1"/>
    <col min="16112" max="16112" width="12.5" style="299" customWidth="1"/>
    <col min="16113" max="16113" width="13" style="299" customWidth="1"/>
    <col min="16114" max="16114" width="13.5" style="299" customWidth="1"/>
    <col min="16115" max="16115" width="10.1640625" style="299" customWidth="1"/>
    <col min="16116" max="16116" width="11.5" style="299" customWidth="1"/>
    <col min="16117" max="16117" width="11.5" style="299" bestFit="1" customWidth="1"/>
    <col min="16118" max="16118" width="8.83203125" style="299"/>
    <col min="16119" max="16119" width="10.5" style="299" bestFit="1" customWidth="1"/>
    <col min="16120" max="16384" width="8.83203125" style="299"/>
  </cols>
  <sheetData>
    <row r="1" spans="1:14" ht="16">
      <c r="A1" s="477" t="s">
        <v>84</v>
      </c>
      <c r="B1" s="477"/>
      <c r="C1" s="477"/>
      <c r="D1" s="477"/>
      <c r="E1" s="477"/>
      <c r="F1" s="477"/>
      <c r="G1" s="477"/>
      <c r="H1" s="477"/>
      <c r="I1" s="298"/>
    </row>
    <row r="2" spans="1:14" ht="17" thickBot="1">
      <c r="A2" s="478" t="s">
        <v>74</v>
      </c>
      <c r="B2" s="478"/>
      <c r="C2" s="478"/>
      <c r="D2" s="478"/>
      <c r="E2" s="478"/>
      <c r="F2" s="478"/>
      <c r="G2" s="478"/>
      <c r="H2" s="478"/>
      <c r="I2" s="298"/>
    </row>
    <row r="3" spans="1:14">
      <c r="A3" s="479" t="s">
        <v>1</v>
      </c>
      <c r="B3" s="479"/>
      <c r="C3" s="479"/>
      <c r="D3" s="479"/>
      <c r="E3" s="479"/>
      <c r="F3" s="479"/>
      <c r="G3" s="479"/>
      <c r="H3" s="479"/>
      <c r="I3" s="300"/>
    </row>
    <row r="4" spans="1:14">
      <c r="A4" s="301"/>
      <c r="B4" s="301"/>
      <c r="C4" s="301"/>
      <c r="D4" s="301"/>
      <c r="E4" s="301"/>
      <c r="F4" s="301"/>
      <c r="G4" s="301"/>
      <c r="H4" s="301"/>
      <c r="I4" s="301"/>
    </row>
    <row r="5" spans="1:14">
      <c r="A5" s="2" t="s">
        <v>1598</v>
      </c>
      <c r="B5" s="2"/>
      <c r="C5" s="2"/>
      <c r="D5" s="2"/>
      <c r="E5" s="2"/>
      <c r="F5" s="2"/>
    </row>
    <row r="6" spans="1:14">
      <c r="A6" s="2" t="s">
        <v>1599</v>
      </c>
      <c r="B6" s="2"/>
      <c r="C6" s="2"/>
      <c r="D6" s="2"/>
      <c r="E6" s="2"/>
      <c r="F6" s="2"/>
    </row>
    <row r="7" spans="1:14">
      <c r="A7" s="2" t="s">
        <v>217</v>
      </c>
      <c r="B7" s="2"/>
      <c r="C7" s="2"/>
      <c r="D7" s="2"/>
      <c r="E7" s="2"/>
      <c r="F7" s="2"/>
    </row>
    <row r="8" spans="1:14">
      <c r="A8" s="209"/>
      <c r="B8" s="209"/>
      <c r="C8" s="2"/>
      <c r="D8" s="209"/>
      <c r="E8" s="209"/>
      <c r="F8" s="209"/>
    </row>
    <row r="9" spans="1:14">
      <c r="A9" s="257"/>
      <c r="B9" s="257"/>
      <c r="C9" s="257"/>
      <c r="D9" s="257"/>
      <c r="E9" s="257"/>
      <c r="F9" s="257"/>
    </row>
    <row r="10" spans="1:14">
      <c r="A10" s="257"/>
      <c r="E10" s="481" t="s">
        <v>2</v>
      </c>
      <c r="F10" s="481"/>
      <c r="G10" s="481"/>
      <c r="H10" s="302">
        <f>D24</f>
        <v>0</v>
      </c>
      <c r="I10" s="302"/>
    </row>
    <row r="11" spans="1:14">
      <c r="A11" s="257"/>
      <c r="E11" s="481" t="s">
        <v>3</v>
      </c>
      <c r="F11" s="481"/>
      <c r="G11" s="481"/>
      <c r="H11" s="302">
        <f>H24</f>
        <v>0</v>
      </c>
      <c r="I11" s="302"/>
    </row>
    <row r="12" spans="1:14">
      <c r="B12" s="481" t="s">
        <v>1308</v>
      </c>
      <c r="C12" s="481"/>
      <c r="D12" s="481"/>
      <c r="E12" s="481"/>
      <c r="F12" s="481"/>
      <c r="G12" s="481"/>
      <c r="H12" s="481"/>
      <c r="I12" s="303"/>
    </row>
    <row r="14" spans="1:14" s="305" customFormat="1" ht="14">
      <c r="A14" s="480" t="s">
        <v>4</v>
      </c>
      <c r="B14" s="480" t="s">
        <v>5</v>
      </c>
      <c r="C14" s="480" t="s">
        <v>6</v>
      </c>
      <c r="D14" s="480" t="s">
        <v>7</v>
      </c>
      <c r="E14" s="482" t="s">
        <v>8</v>
      </c>
      <c r="F14" s="482"/>
      <c r="G14" s="482"/>
      <c r="H14" s="480" t="s">
        <v>9</v>
      </c>
      <c r="I14" s="304"/>
      <c r="J14" s="299"/>
      <c r="K14" s="299"/>
      <c r="L14" s="299"/>
      <c r="M14" s="299"/>
      <c r="N14" s="299"/>
    </row>
    <row r="15" spans="1:14" s="305" customFormat="1" ht="30">
      <c r="A15" s="482"/>
      <c r="B15" s="480"/>
      <c r="C15" s="480"/>
      <c r="D15" s="480"/>
      <c r="E15" s="306" t="s">
        <v>10</v>
      </c>
      <c r="F15" s="306" t="s">
        <v>11</v>
      </c>
      <c r="G15" s="306" t="s">
        <v>12</v>
      </c>
      <c r="H15" s="480"/>
      <c r="I15" s="409"/>
      <c r="J15" s="299"/>
      <c r="K15" s="299"/>
      <c r="L15" s="299"/>
      <c r="M15" s="299"/>
      <c r="N15" s="299"/>
    </row>
    <row r="16" spans="1:14" ht="14">
      <c r="A16" s="166"/>
      <c r="B16" s="166"/>
      <c r="C16" s="307"/>
      <c r="D16" s="307"/>
      <c r="E16" s="166"/>
      <c r="F16" s="166"/>
      <c r="G16" s="166"/>
      <c r="H16" s="166"/>
      <c r="I16" s="409"/>
    </row>
    <row r="17" spans="1:14" ht="14.5" customHeight="1">
      <c r="A17" s="166">
        <v>1</v>
      </c>
      <c r="B17" s="308" t="s">
        <v>121</v>
      </c>
      <c r="C17" s="309" t="s">
        <v>117</v>
      </c>
      <c r="D17" s="194">
        <f>SUM(E17:G17)</f>
        <v>0</v>
      </c>
      <c r="E17" s="194">
        <f>'2.1.EL'!N121</f>
        <v>0</v>
      </c>
      <c r="F17" s="194">
        <f>'2.1.EL'!O121</f>
        <v>0</v>
      </c>
      <c r="G17" s="194">
        <f>'2.1.EL'!P121</f>
        <v>0</v>
      </c>
      <c r="H17" s="194">
        <f>'2.1.EL'!M121</f>
        <v>0</v>
      </c>
      <c r="I17" s="409"/>
    </row>
    <row r="18" spans="1:14" ht="30.5" customHeight="1">
      <c r="A18" s="166">
        <f>A17+1</f>
        <v>2</v>
      </c>
      <c r="B18" s="308" t="s">
        <v>122</v>
      </c>
      <c r="C18" s="309" t="s">
        <v>1220</v>
      </c>
      <c r="D18" s="194">
        <f t="shared" ref="D18" si="0">SUM(E18:G18)</f>
        <v>0</v>
      </c>
      <c r="E18" s="194">
        <f>'2.2.AVK'!N414</f>
        <v>0</v>
      </c>
      <c r="F18" s="194">
        <f>'2.2.AVK'!O414</f>
        <v>0</v>
      </c>
      <c r="G18" s="194">
        <f>'2.2.AVK'!P414</f>
        <v>0</v>
      </c>
      <c r="H18" s="194">
        <f>'2.2.AVK'!M414</f>
        <v>0</v>
      </c>
      <c r="I18" s="409"/>
    </row>
    <row r="19" spans="1:14" ht="28">
      <c r="A19" s="166">
        <f t="shared" ref="A19:A22" si="1">A18+1</f>
        <v>3</v>
      </c>
      <c r="B19" s="308" t="s">
        <v>123</v>
      </c>
      <c r="C19" s="309" t="s">
        <v>45</v>
      </c>
      <c r="D19" s="194">
        <f t="shared" ref="D19:D21" si="2">SUM(E19:G19)</f>
        <v>0</v>
      </c>
      <c r="E19" s="194">
        <f>'2.3.UK'!M251</f>
        <v>0</v>
      </c>
      <c r="F19" s="194">
        <f>'2.3.UK'!N251</f>
        <v>0</v>
      </c>
      <c r="G19" s="194">
        <f>'2.3.UK'!O251</f>
        <v>0</v>
      </c>
      <c r="H19" s="194">
        <f>'2.3.UK'!L251</f>
        <v>0</v>
      </c>
      <c r="I19" s="409"/>
    </row>
    <row r="20" spans="1:14" ht="14">
      <c r="A20" s="166">
        <f t="shared" si="1"/>
        <v>4</v>
      </c>
      <c r="B20" s="308" t="s">
        <v>124</v>
      </c>
      <c r="C20" s="309" t="s">
        <v>127</v>
      </c>
      <c r="D20" s="194">
        <f t="shared" si="2"/>
        <v>0</v>
      </c>
      <c r="E20" s="194">
        <f>'2.4.ESS'!N131</f>
        <v>0</v>
      </c>
      <c r="F20" s="194">
        <f>'2.4.ESS'!O131</f>
        <v>0</v>
      </c>
      <c r="G20" s="194">
        <f>'2.4.ESS'!P131</f>
        <v>0</v>
      </c>
      <c r="H20" s="194">
        <f>'2.4.ESS'!M131</f>
        <v>0</v>
      </c>
      <c r="I20" s="409"/>
    </row>
    <row r="21" spans="1:14" ht="14">
      <c r="A21" s="166">
        <f t="shared" si="1"/>
        <v>5</v>
      </c>
      <c r="B21" s="308" t="s">
        <v>126</v>
      </c>
      <c r="C21" s="309" t="s">
        <v>129</v>
      </c>
      <c r="D21" s="194">
        <f t="shared" si="2"/>
        <v>0</v>
      </c>
      <c r="E21" s="194">
        <f>'2.5.UATS'!N41</f>
        <v>0</v>
      </c>
      <c r="F21" s="194">
        <f>'2.5.UATS'!O41</f>
        <v>0</v>
      </c>
      <c r="G21" s="194">
        <f>'2.5.UATS'!P41</f>
        <v>0</v>
      </c>
      <c r="H21" s="194">
        <f>'2.5.UATS'!M41</f>
        <v>0</v>
      </c>
      <c r="I21" s="409"/>
    </row>
    <row r="22" spans="1:14" ht="14">
      <c r="A22" s="166">
        <f t="shared" si="1"/>
        <v>6</v>
      </c>
      <c r="B22" s="308" t="s">
        <v>1676</v>
      </c>
      <c r="C22" s="309" t="str">
        <f>'2.6.TN'!A2</f>
        <v>Saspiestā gaisa sistēma</v>
      </c>
      <c r="D22" s="194">
        <f t="shared" ref="D22" si="3">SUM(E22:G22)</f>
        <v>0</v>
      </c>
      <c r="E22" s="194">
        <f>'2.6.TN'!N90</f>
        <v>0</v>
      </c>
      <c r="F22" s="194">
        <f>'2.6.TN'!O90</f>
        <v>0</v>
      </c>
      <c r="G22" s="194">
        <f>'2.6.TN'!P90</f>
        <v>0</v>
      </c>
      <c r="H22" s="194">
        <f>'2.6.TN'!M90</f>
        <v>0</v>
      </c>
      <c r="I22" s="409"/>
    </row>
    <row r="23" spans="1:14" ht="14">
      <c r="A23" s="166"/>
      <c r="B23" s="308"/>
      <c r="C23" s="310"/>
      <c r="D23" s="194"/>
      <c r="E23" s="194"/>
      <c r="F23" s="194"/>
      <c r="G23" s="194"/>
      <c r="H23" s="194"/>
      <c r="I23" s="409"/>
    </row>
    <row r="24" spans="1:14" s="305" customFormat="1" ht="14">
      <c r="A24" s="311"/>
      <c r="B24" s="311"/>
      <c r="C24" s="312" t="s">
        <v>13</v>
      </c>
      <c r="D24" s="313">
        <f>SUM(D16:D23)</f>
        <v>0</v>
      </c>
      <c r="E24" s="313">
        <f>SUM(E16:E23)</f>
        <v>0</v>
      </c>
      <c r="F24" s="313">
        <f>SUM(F16:F23)</f>
        <v>0</v>
      </c>
      <c r="G24" s="313">
        <f>SUM(G16:G23)</f>
        <v>0</v>
      </c>
      <c r="H24" s="313">
        <f>SUM(H16:H23)</f>
        <v>0</v>
      </c>
      <c r="I24" s="409"/>
      <c r="J24" s="299"/>
      <c r="K24" s="299"/>
      <c r="L24" s="299"/>
      <c r="M24" s="299"/>
      <c r="N24" s="299"/>
    </row>
    <row r="25" spans="1:14" s="305" customFormat="1" ht="18" customHeight="1">
      <c r="A25" s="311"/>
      <c r="B25" s="311"/>
      <c r="C25" s="411" t="s">
        <v>1581</v>
      </c>
      <c r="D25" s="412">
        <f>ROUND(D24*0.05,2)</f>
        <v>0</v>
      </c>
      <c r="E25" s="314" t="e">
        <f>#REF!</f>
        <v>#REF!</v>
      </c>
      <c r="F25" s="315"/>
      <c r="G25" s="315"/>
      <c r="H25" s="315"/>
      <c r="I25" s="409"/>
      <c r="J25" s="299"/>
      <c r="K25" s="299"/>
      <c r="L25" s="299"/>
      <c r="M25" s="299"/>
      <c r="N25" s="299"/>
    </row>
    <row r="26" spans="1:14" s="305" customFormat="1" ht="15">
      <c r="A26" s="311"/>
      <c r="B26" s="311"/>
      <c r="C26" s="413" t="s">
        <v>14</v>
      </c>
      <c r="D26" s="412">
        <f>ROUND(D25*0.02,2)</f>
        <v>0</v>
      </c>
      <c r="E26" s="316" t="e">
        <f>#REF!</f>
        <v>#REF!</v>
      </c>
      <c r="F26" s="315"/>
      <c r="G26" s="315"/>
      <c r="H26" s="315"/>
      <c r="I26" s="409"/>
      <c r="J26" s="299"/>
      <c r="K26" s="299"/>
      <c r="L26" s="299"/>
      <c r="M26" s="299"/>
      <c r="N26" s="299"/>
    </row>
    <row r="27" spans="1:14" s="305" customFormat="1" ht="18" customHeight="1">
      <c r="A27" s="311"/>
      <c r="B27" s="311"/>
      <c r="C27" s="411" t="s">
        <v>1582</v>
      </c>
      <c r="D27" s="412">
        <f>ROUND(D24*0.05,2)</f>
        <v>0</v>
      </c>
      <c r="E27" s="314" t="e">
        <f>#REF!</f>
        <v>#REF!</v>
      </c>
      <c r="F27" s="315"/>
      <c r="G27" s="315"/>
      <c r="H27" s="315"/>
      <c r="I27" s="409"/>
      <c r="J27" s="299"/>
      <c r="K27" s="299"/>
      <c r="L27" s="299"/>
      <c r="M27" s="299"/>
      <c r="N27" s="299"/>
    </row>
    <row r="28" spans="1:14" s="305" customFormat="1" ht="14">
      <c r="A28" s="311"/>
      <c r="B28" s="311"/>
      <c r="C28" s="312" t="s">
        <v>15</v>
      </c>
      <c r="D28" s="317">
        <f>D24+D25+D27</f>
        <v>0</v>
      </c>
      <c r="E28" s="315"/>
      <c r="F28" s="318"/>
      <c r="G28" s="315"/>
      <c r="H28" s="315"/>
      <c r="I28" s="409"/>
      <c r="J28" s="299"/>
      <c r="K28" s="299"/>
      <c r="L28" s="299"/>
      <c r="M28" s="299"/>
      <c r="N28" s="299"/>
    </row>
    <row r="29" spans="1:14" s="305" customFormat="1" ht="14">
      <c r="J29" s="299"/>
      <c r="K29" s="299"/>
      <c r="L29" s="299"/>
      <c r="M29" s="299"/>
      <c r="N29" s="299"/>
    </row>
    <row r="30" spans="1:14" s="305" customFormat="1" ht="14">
      <c r="J30" s="299"/>
      <c r="K30" s="299"/>
      <c r="L30" s="299"/>
      <c r="M30" s="299"/>
      <c r="N30" s="299"/>
    </row>
    <row r="31" spans="1:14" s="305" customFormat="1" ht="14"/>
    <row r="32" spans="1:14" s="305" customFormat="1" ht="14"/>
  </sheetData>
  <mergeCells count="12">
    <mergeCell ref="H14:H15"/>
    <mergeCell ref="A1:H1"/>
    <mergeCell ref="A2:H2"/>
    <mergeCell ref="A3:H3"/>
    <mergeCell ref="E10:G10"/>
    <mergeCell ref="E11:G11"/>
    <mergeCell ref="B12:H12"/>
    <mergeCell ref="A14:A15"/>
    <mergeCell ref="B14:B15"/>
    <mergeCell ref="C14:C15"/>
    <mergeCell ref="D14:D15"/>
    <mergeCell ref="E14:G14"/>
  </mergeCells>
  <phoneticPr fontId="12" type="noConversion"/>
  <pageMargins left="0.7" right="0.7" top="0.75" bottom="0.75" header="0.3" footer="0.3"/>
  <pageSetup paperSize="9" scale="85" fitToHeight="2"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F575A-594E-49B7-9A7A-77562C1A5C2B}">
  <dimension ref="A1:Q123"/>
  <sheetViews>
    <sheetView showZeros="0" zoomScale="85" zoomScaleNormal="85" workbookViewId="0">
      <selection activeCell="S8" sqref="S8"/>
    </sheetView>
  </sheetViews>
  <sheetFormatPr baseColWidth="10" defaultColWidth="9.1640625" defaultRowHeight="12"/>
  <cols>
    <col min="1" max="1" width="4.5" style="2" customWidth="1"/>
    <col min="2" max="2" width="4.83203125" style="2" customWidth="1"/>
    <col min="3" max="3" width="55.83203125" style="2" customWidth="1"/>
    <col min="4" max="4" width="32.6640625" style="2" customWidth="1"/>
    <col min="5" max="5" width="6.5" style="2" customWidth="1"/>
    <col min="6" max="6" width="12.5" style="156" customWidth="1"/>
    <col min="7" max="7" width="10.5" style="234" customWidth="1"/>
    <col min="8" max="8" width="12.5" style="234" customWidth="1"/>
    <col min="9" max="9" width="8.83203125" style="234" customWidth="1"/>
    <col min="10" max="10" width="10.1640625" style="2" bestFit="1" customWidth="1"/>
    <col min="11" max="11" width="11" style="2" customWidth="1"/>
    <col min="12" max="12" width="9.5" style="2" customWidth="1"/>
    <col min="13" max="13" width="8.1640625" style="2" customWidth="1"/>
    <col min="14" max="14" width="10.5" style="2" customWidth="1"/>
    <col min="15" max="15" width="12.1640625" style="2" customWidth="1"/>
    <col min="16" max="16" width="11.5" style="2" customWidth="1"/>
    <col min="17" max="17" width="13.5" style="2" customWidth="1"/>
    <col min="18" max="165" width="9.1640625" style="2"/>
    <col min="166" max="166" width="4.5" style="2" customWidth="1"/>
    <col min="167" max="167" width="4.83203125" style="2" customWidth="1"/>
    <col min="168" max="168" width="51.5" style="2" customWidth="1"/>
    <col min="169" max="169" width="6.5" style="2" customWidth="1"/>
    <col min="170" max="170" width="12.5" style="2" customWidth="1"/>
    <col min="171" max="171" width="6.5" style="2" customWidth="1"/>
    <col min="172" max="172" width="8" style="2" customWidth="1"/>
    <col min="173" max="173" width="7.1640625" style="2" customWidth="1"/>
    <col min="174" max="174" width="9.1640625" style="2"/>
    <col min="175" max="175" width="11" style="2" customWidth="1"/>
    <col min="176" max="176" width="9.5" style="2" customWidth="1"/>
    <col min="177" max="177" width="8.1640625" style="2" customWidth="1"/>
    <col min="178" max="178" width="8.5" style="2" customWidth="1"/>
    <col min="179" max="179" width="9.83203125" style="2" customWidth="1"/>
    <col min="180" max="180" width="8.83203125" style="2" customWidth="1"/>
    <col min="181" max="181" width="9.5" style="2" customWidth="1"/>
    <col min="182" max="182" width="12.5" style="2" customWidth="1"/>
    <col min="183" max="183" width="9.1640625" style="2"/>
    <col min="184" max="184" width="11.1640625" style="2" bestFit="1" customWidth="1"/>
    <col min="185" max="185" width="10.5" style="2" bestFit="1" customWidth="1"/>
    <col min="186" max="186" width="11.1640625" style="2" bestFit="1" customWidth="1"/>
    <col min="187" max="421" width="9.1640625" style="2"/>
    <col min="422" max="422" width="4.5" style="2" customWidth="1"/>
    <col min="423" max="423" width="4.83203125" style="2" customWidth="1"/>
    <col min="424" max="424" width="51.5" style="2" customWidth="1"/>
    <col min="425" max="425" width="6.5" style="2" customWidth="1"/>
    <col min="426" max="426" width="12.5" style="2" customWidth="1"/>
    <col min="427" max="427" width="6.5" style="2" customWidth="1"/>
    <col min="428" max="428" width="8" style="2" customWidth="1"/>
    <col min="429" max="429" width="7.1640625" style="2" customWidth="1"/>
    <col min="430" max="430" width="9.1640625" style="2"/>
    <col min="431" max="431" width="11" style="2" customWidth="1"/>
    <col min="432" max="432" width="9.5" style="2" customWidth="1"/>
    <col min="433" max="433" width="8.1640625" style="2" customWidth="1"/>
    <col min="434" max="434" width="8.5" style="2" customWidth="1"/>
    <col min="435" max="435" width="9.83203125" style="2" customWidth="1"/>
    <col min="436" max="436" width="8.83203125" style="2" customWidth="1"/>
    <col min="437" max="437" width="9.5" style="2" customWidth="1"/>
    <col min="438" max="438" width="12.5" style="2" customWidth="1"/>
    <col min="439" max="439" width="9.1640625" style="2"/>
    <col min="440" max="440" width="11.1640625" style="2" bestFit="1" customWidth="1"/>
    <col min="441" max="441" width="10.5" style="2" bestFit="1" customWidth="1"/>
    <col min="442" max="442" width="11.1640625" style="2" bestFit="1" customWidth="1"/>
    <col min="443" max="677" width="9.1640625" style="2"/>
    <col min="678" max="678" width="4.5" style="2" customWidth="1"/>
    <col min="679" max="679" width="4.83203125" style="2" customWidth="1"/>
    <col min="680" max="680" width="51.5" style="2" customWidth="1"/>
    <col min="681" max="681" width="6.5" style="2" customWidth="1"/>
    <col min="682" max="682" width="12.5" style="2" customWidth="1"/>
    <col min="683" max="683" width="6.5" style="2" customWidth="1"/>
    <col min="684" max="684" width="8" style="2" customWidth="1"/>
    <col min="685" max="685" width="7.1640625" style="2" customWidth="1"/>
    <col min="686" max="686" width="9.1640625" style="2"/>
    <col min="687" max="687" width="11" style="2" customWidth="1"/>
    <col min="688" max="688" width="9.5" style="2" customWidth="1"/>
    <col min="689" max="689" width="8.1640625" style="2" customWidth="1"/>
    <col min="690" max="690" width="8.5" style="2" customWidth="1"/>
    <col min="691" max="691" width="9.83203125" style="2" customWidth="1"/>
    <col min="692" max="692" width="8.83203125" style="2" customWidth="1"/>
    <col min="693" max="693" width="9.5" style="2" customWidth="1"/>
    <col min="694" max="694" width="12.5" style="2" customWidth="1"/>
    <col min="695" max="695" width="9.1640625" style="2"/>
    <col min="696" max="696" width="11.1640625" style="2" bestFit="1" customWidth="1"/>
    <col min="697" max="697" width="10.5" style="2" bestFit="1" customWidth="1"/>
    <col min="698" max="698" width="11.1640625" style="2" bestFit="1" customWidth="1"/>
    <col min="699" max="933" width="9.1640625" style="2"/>
    <col min="934" max="934" width="4.5" style="2" customWidth="1"/>
    <col min="935" max="935" width="4.83203125" style="2" customWidth="1"/>
    <col min="936" max="936" width="51.5" style="2" customWidth="1"/>
    <col min="937" max="937" width="6.5" style="2" customWidth="1"/>
    <col min="938" max="938" width="12.5" style="2" customWidth="1"/>
    <col min="939" max="939" width="6.5" style="2" customWidth="1"/>
    <col min="940" max="940" width="8" style="2" customWidth="1"/>
    <col min="941" max="941" width="7.1640625" style="2" customWidth="1"/>
    <col min="942" max="942" width="9.1640625" style="2"/>
    <col min="943" max="943" width="11" style="2" customWidth="1"/>
    <col min="944" max="944" width="9.5" style="2" customWidth="1"/>
    <col min="945" max="945" width="8.1640625" style="2" customWidth="1"/>
    <col min="946" max="946" width="8.5" style="2" customWidth="1"/>
    <col min="947" max="947" width="9.83203125" style="2" customWidth="1"/>
    <col min="948" max="948" width="8.83203125" style="2" customWidth="1"/>
    <col min="949" max="949" width="9.5" style="2" customWidth="1"/>
    <col min="950" max="950" width="12.5" style="2" customWidth="1"/>
    <col min="951" max="951" width="9.1640625" style="2"/>
    <col min="952" max="952" width="11.1640625" style="2" bestFit="1" customWidth="1"/>
    <col min="953" max="953" width="10.5" style="2" bestFit="1" customWidth="1"/>
    <col min="954" max="954" width="11.1640625" style="2" bestFit="1" customWidth="1"/>
    <col min="955" max="1189" width="9.1640625" style="2"/>
    <col min="1190" max="1190" width="4.5" style="2" customWidth="1"/>
    <col min="1191" max="1191" width="4.83203125" style="2" customWidth="1"/>
    <col min="1192" max="1192" width="51.5" style="2" customWidth="1"/>
    <col min="1193" max="1193" width="6.5" style="2" customWidth="1"/>
    <col min="1194" max="1194" width="12.5" style="2" customWidth="1"/>
    <col min="1195" max="1195" width="6.5" style="2" customWidth="1"/>
    <col min="1196" max="1196" width="8" style="2" customWidth="1"/>
    <col min="1197" max="1197" width="7.1640625" style="2" customWidth="1"/>
    <col min="1198" max="1198" width="9.1640625" style="2"/>
    <col min="1199" max="1199" width="11" style="2" customWidth="1"/>
    <col min="1200" max="1200" width="9.5" style="2" customWidth="1"/>
    <col min="1201" max="1201" width="8.1640625" style="2" customWidth="1"/>
    <col min="1202" max="1202" width="8.5" style="2" customWidth="1"/>
    <col min="1203" max="1203" width="9.83203125" style="2" customWidth="1"/>
    <col min="1204" max="1204" width="8.83203125" style="2" customWidth="1"/>
    <col min="1205" max="1205" width="9.5" style="2" customWidth="1"/>
    <col min="1206" max="1206" width="12.5" style="2" customWidth="1"/>
    <col min="1207" max="1207" width="9.1640625" style="2"/>
    <col min="1208" max="1208" width="11.1640625" style="2" bestFit="1" customWidth="1"/>
    <col min="1209" max="1209" width="10.5" style="2" bestFit="1" customWidth="1"/>
    <col min="1210" max="1210" width="11.1640625" style="2" bestFit="1" customWidth="1"/>
    <col min="1211" max="1445" width="9.1640625" style="2"/>
    <col min="1446" max="1446" width="4.5" style="2" customWidth="1"/>
    <col min="1447" max="1447" width="4.83203125" style="2" customWidth="1"/>
    <col min="1448" max="1448" width="51.5" style="2" customWidth="1"/>
    <col min="1449" max="1449" width="6.5" style="2" customWidth="1"/>
    <col min="1450" max="1450" width="12.5" style="2" customWidth="1"/>
    <col min="1451" max="1451" width="6.5" style="2" customWidth="1"/>
    <col min="1452" max="1452" width="8" style="2" customWidth="1"/>
    <col min="1453" max="1453" width="7.1640625" style="2" customWidth="1"/>
    <col min="1454" max="1454" width="9.1640625" style="2"/>
    <col min="1455" max="1455" width="11" style="2" customWidth="1"/>
    <col min="1456" max="1456" width="9.5" style="2" customWidth="1"/>
    <col min="1457" max="1457" width="8.1640625" style="2" customWidth="1"/>
    <col min="1458" max="1458" width="8.5" style="2" customWidth="1"/>
    <col min="1459" max="1459" width="9.83203125" style="2" customWidth="1"/>
    <col min="1460" max="1460" width="8.83203125" style="2" customWidth="1"/>
    <col min="1461" max="1461" width="9.5" style="2" customWidth="1"/>
    <col min="1462" max="1462" width="12.5" style="2" customWidth="1"/>
    <col min="1463" max="1463" width="9.1640625" style="2"/>
    <col min="1464" max="1464" width="11.1640625" style="2" bestFit="1" customWidth="1"/>
    <col min="1465" max="1465" width="10.5" style="2" bestFit="1" customWidth="1"/>
    <col min="1466" max="1466" width="11.1640625" style="2" bestFit="1" customWidth="1"/>
    <col min="1467" max="1701" width="9.1640625" style="2"/>
    <col min="1702" max="1702" width="4.5" style="2" customWidth="1"/>
    <col min="1703" max="1703" width="4.83203125" style="2" customWidth="1"/>
    <col min="1704" max="1704" width="51.5" style="2" customWidth="1"/>
    <col min="1705" max="1705" width="6.5" style="2" customWidth="1"/>
    <col min="1706" max="1706" width="12.5" style="2" customWidth="1"/>
    <col min="1707" max="1707" width="6.5" style="2" customWidth="1"/>
    <col min="1708" max="1708" width="8" style="2" customWidth="1"/>
    <col min="1709" max="1709" width="7.1640625" style="2" customWidth="1"/>
    <col min="1710" max="1710" width="9.1640625" style="2"/>
    <col min="1711" max="1711" width="11" style="2" customWidth="1"/>
    <col min="1712" max="1712" width="9.5" style="2" customWidth="1"/>
    <col min="1713" max="1713" width="8.1640625" style="2" customWidth="1"/>
    <col min="1714" max="1714" width="8.5" style="2" customWidth="1"/>
    <col min="1715" max="1715" width="9.83203125" style="2" customWidth="1"/>
    <col min="1716" max="1716" width="8.83203125" style="2" customWidth="1"/>
    <col min="1717" max="1717" width="9.5" style="2" customWidth="1"/>
    <col min="1718" max="1718" width="12.5" style="2" customWidth="1"/>
    <col min="1719" max="1719" width="9.1640625" style="2"/>
    <col min="1720" max="1720" width="11.1640625" style="2" bestFit="1" customWidth="1"/>
    <col min="1721" max="1721" width="10.5" style="2" bestFit="1" customWidth="1"/>
    <col min="1722" max="1722" width="11.1640625" style="2" bestFit="1" customWidth="1"/>
    <col min="1723" max="1957" width="9.1640625" style="2"/>
    <col min="1958" max="1958" width="4.5" style="2" customWidth="1"/>
    <col min="1959" max="1959" width="4.83203125" style="2" customWidth="1"/>
    <col min="1960" max="1960" width="51.5" style="2" customWidth="1"/>
    <col min="1961" max="1961" width="6.5" style="2" customWidth="1"/>
    <col min="1962" max="1962" width="12.5" style="2" customWidth="1"/>
    <col min="1963" max="1963" width="6.5" style="2" customWidth="1"/>
    <col min="1964" max="1964" width="8" style="2" customWidth="1"/>
    <col min="1965" max="1965" width="7.1640625" style="2" customWidth="1"/>
    <col min="1966" max="1966" width="9.1640625" style="2"/>
    <col min="1967" max="1967" width="11" style="2" customWidth="1"/>
    <col min="1968" max="1968" width="9.5" style="2" customWidth="1"/>
    <col min="1969" max="1969" width="8.1640625" style="2" customWidth="1"/>
    <col min="1970" max="1970" width="8.5" style="2" customWidth="1"/>
    <col min="1971" max="1971" width="9.83203125" style="2" customWidth="1"/>
    <col min="1972" max="1972" width="8.83203125" style="2" customWidth="1"/>
    <col min="1973" max="1973" width="9.5" style="2" customWidth="1"/>
    <col min="1974" max="1974" width="12.5" style="2" customWidth="1"/>
    <col min="1975" max="1975" width="9.1640625" style="2"/>
    <col min="1976" max="1976" width="11.1640625" style="2" bestFit="1" customWidth="1"/>
    <col min="1977" max="1977" width="10.5" style="2" bestFit="1" customWidth="1"/>
    <col min="1978" max="1978" width="11.1640625" style="2" bestFit="1" customWidth="1"/>
    <col min="1979" max="2213" width="9.1640625" style="2"/>
    <col min="2214" max="2214" width="4.5" style="2" customWidth="1"/>
    <col min="2215" max="2215" width="4.83203125" style="2" customWidth="1"/>
    <col min="2216" max="2216" width="51.5" style="2" customWidth="1"/>
    <col min="2217" max="2217" width="6.5" style="2" customWidth="1"/>
    <col min="2218" max="2218" width="12.5" style="2" customWidth="1"/>
    <col min="2219" max="2219" width="6.5" style="2" customWidth="1"/>
    <col min="2220" max="2220" width="8" style="2" customWidth="1"/>
    <col min="2221" max="2221" width="7.1640625" style="2" customWidth="1"/>
    <col min="2222" max="2222" width="9.1640625" style="2"/>
    <col min="2223" max="2223" width="11" style="2" customWidth="1"/>
    <col min="2224" max="2224" width="9.5" style="2" customWidth="1"/>
    <col min="2225" max="2225" width="8.1640625" style="2" customWidth="1"/>
    <col min="2226" max="2226" width="8.5" style="2" customWidth="1"/>
    <col min="2227" max="2227" width="9.83203125" style="2" customWidth="1"/>
    <col min="2228" max="2228" width="8.83203125" style="2" customWidth="1"/>
    <col min="2229" max="2229" width="9.5" style="2" customWidth="1"/>
    <col min="2230" max="2230" width="12.5" style="2" customWidth="1"/>
    <col min="2231" max="2231" width="9.1640625" style="2"/>
    <col min="2232" max="2232" width="11.1640625" style="2" bestFit="1" customWidth="1"/>
    <col min="2233" max="2233" width="10.5" style="2" bestFit="1" customWidth="1"/>
    <col min="2234" max="2234" width="11.1640625" style="2" bestFit="1" customWidth="1"/>
    <col min="2235" max="2469" width="9.1640625" style="2"/>
    <col min="2470" max="2470" width="4.5" style="2" customWidth="1"/>
    <col min="2471" max="2471" width="4.83203125" style="2" customWidth="1"/>
    <col min="2472" max="2472" width="51.5" style="2" customWidth="1"/>
    <col min="2473" max="2473" width="6.5" style="2" customWidth="1"/>
    <col min="2474" max="2474" width="12.5" style="2" customWidth="1"/>
    <col min="2475" max="2475" width="6.5" style="2" customWidth="1"/>
    <col min="2476" max="2476" width="8" style="2" customWidth="1"/>
    <col min="2477" max="2477" width="7.1640625" style="2" customWidth="1"/>
    <col min="2478" max="2478" width="9.1640625" style="2"/>
    <col min="2479" max="2479" width="11" style="2" customWidth="1"/>
    <col min="2480" max="2480" width="9.5" style="2" customWidth="1"/>
    <col min="2481" max="2481" width="8.1640625" style="2" customWidth="1"/>
    <col min="2482" max="2482" width="8.5" style="2" customWidth="1"/>
    <col min="2483" max="2483" width="9.83203125" style="2" customWidth="1"/>
    <col min="2484" max="2484" width="8.83203125" style="2" customWidth="1"/>
    <col min="2485" max="2485" width="9.5" style="2" customWidth="1"/>
    <col min="2486" max="2486" width="12.5" style="2" customWidth="1"/>
    <col min="2487" max="2487" width="9.1640625" style="2"/>
    <col min="2488" max="2488" width="11.1640625" style="2" bestFit="1" customWidth="1"/>
    <col min="2489" max="2489" width="10.5" style="2" bestFit="1" customWidth="1"/>
    <col min="2490" max="2490" width="11.1640625" style="2" bestFit="1" customWidth="1"/>
    <col min="2491" max="2725" width="9.1640625" style="2"/>
    <col min="2726" max="2726" width="4.5" style="2" customWidth="1"/>
    <col min="2727" max="2727" width="4.83203125" style="2" customWidth="1"/>
    <col min="2728" max="2728" width="51.5" style="2" customWidth="1"/>
    <col min="2729" max="2729" width="6.5" style="2" customWidth="1"/>
    <col min="2730" max="2730" width="12.5" style="2" customWidth="1"/>
    <col min="2731" max="2731" width="6.5" style="2" customWidth="1"/>
    <col min="2732" max="2732" width="8" style="2" customWidth="1"/>
    <col min="2733" max="2733" width="7.1640625" style="2" customWidth="1"/>
    <col min="2734" max="2734" width="9.1640625" style="2"/>
    <col min="2735" max="2735" width="11" style="2" customWidth="1"/>
    <col min="2736" max="2736" width="9.5" style="2" customWidth="1"/>
    <col min="2737" max="2737" width="8.1640625" style="2" customWidth="1"/>
    <col min="2738" max="2738" width="8.5" style="2" customWidth="1"/>
    <col min="2739" max="2739" width="9.83203125" style="2" customWidth="1"/>
    <col min="2740" max="2740" width="8.83203125" style="2" customWidth="1"/>
    <col min="2741" max="2741" width="9.5" style="2" customWidth="1"/>
    <col min="2742" max="2742" width="12.5" style="2" customWidth="1"/>
    <col min="2743" max="2743" width="9.1640625" style="2"/>
    <col min="2744" max="2744" width="11.1640625" style="2" bestFit="1" customWidth="1"/>
    <col min="2745" max="2745" width="10.5" style="2" bestFit="1" customWidth="1"/>
    <col min="2746" max="2746" width="11.1640625" style="2" bestFit="1" customWidth="1"/>
    <col min="2747" max="2981" width="9.1640625" style="2"/>
    <col min="2982" max="2982" width="4.5" style="2" customWidth="1"/>
    <col min="2983" max="2983" width="4.83203125" style="2" customWidth="1"/>
    <col min="2984" max="2984" width="51.5" style="2" customWidth="1"/>
    <col min="2985" max="2985" width="6.5" style="2" customWidth="1"/>
    <col min="2986" max="2986" width="12.5" style="2" customWidth="1"/>
    <col min="2987" max="2987" width="6.5" style="2" customWidth="1"/>
    <col min="2988" max="2988" width="8" style="2" customWidth="1"/>
    <col min="2989" max="2989" width="7.1640625" style="2" customWidth="1"/>
    <col min="2990" max="2990" width="9.1640625" style="2"/>
    <col min="2991" max="2991" width="11" style="2" customWidth="1"/>
    <col min="2992" max="2992" width="9.5" style="2" customWidth="1"/>
    <col min="2993" max="2993" width="8.1640625" style="2" customWidth="1"/>
    <col min="2994" max="2994" width="8.5" style="2" customWidth="1"/>
    <col min="2995" max="2995" width="9.83203125" style="2" customWidth="1"/>
    <col min="2996" max="2996" width="8.83203125" style="2" customWidth="1"/>
    <col min="2997" max="2997" width="9.5" style="2" customWidth="1"/>
    <col min="2998" max="2998" width="12.5" style="2" customWidth="1"/>
    <col min="2999" max="2999" width="9.1640625" style="2"/>
    <col min="3000" max="3000" width="11.1640625" style="2" bestFit="1" customWidth="1"/>
    <col min="3001" max="3001" width="10.5" style="2" bestFit="1" customWidth="1"/>
    <col min="3002" max="3002" width="11.1640625" style="2" bestFit="1" customWidth="1"/>
    <col min="3003" max="3237" width="9.1640625" style="2"/>
    <col min="3238" max="3238" width="4.5" style="2" customWidth="1"/>
    <col min="3239" max="3239" width="4.83203125" style="2" customWidth="1"/>
    <col min="3240" max="3240" width="51.5" style="2" customWidth="1"/>
    <col min="3241" max="3241" width="6.5" style="2" customWidth="1"/>
    <col min="3242" max="3242" width="12.5" style="2" customWidth="1"/>
    <col min="3243" max="3243" width="6.5" style="2" customWidth="1"/>
    <col min="3244" max="3244" width="8" style="2" customWidth="1"/>
    <col min="3245" max="3245" width="7.1640625" style="2" customWidth="1"/>
    <col min="3246" max="3246" width="9.1640625" style="2"/>
    <col min="3247" max="3247" width="11" style="2" customWidth="1"/>
    <col min="3248" max="3248" width="9.5" style="2" customWidth="1"/>
    <col min="3249" max="3249" width="8.1640625" style="2" customWidth="1"/>
    <col min="3250" max="3250" width="8.5" style="2" customWidth="1"/>
    <col min="3251" max="3251" width="9.83203125" style="2" customWidth="1"/>
    <col min="3252" max="3252" width="8.83203125" style="2" customWidth="1"/>
    <col min="3253" max="3253" width="9.5" style="2" customWidth="1"/>
    <col min="3254" max="3254" width="12.5" style="2" customWidth="1"/>
    <col min="3255" max="3255" width="9.1640625" style="2"/>
    <col min="3256" max="3256" width="11.1640625" style="2" bestFit="1" customWidth="1"/>
    <col min="3257" max="3257" width="10.5" style="2" bestFit="1" customWidth="1"/>
    <col min="3258" max="3258" width="11.1640625" style="2" bestFit="1" customWidth="1"/>
    <col min="3259" max="3493" width="9.1640625" style="2"/>
    <col min="3494" max="3494" width="4.5" style="2" customWidth="1"/>
    <col min="3495" max="3495" width="4.83203125" style="2" customWidth="1"/>
    <col min="3496" max="3496" width="51.5" style="2" customWidth="1"/>
    <col min="3497" max="3497" width="6.5" style="2" customWidth="1"/>
    <col min="3498" max="3498" width="12.5" style="2" customWidth="1"/>
    <col min="3499" max="3499" width="6.5" style="2" customWidth="1"/>
    <col min="3500" max="3500" width="8" style="2" customWidth="1"/>
    <col min="3501" max="3501" width="7.1640625" style="2" customWidth="1"/>
    <col min="3502" max="3502" width="9.1640625" style="2"/>
    <col min="3503" max="3503" width="11" style="2" customWidth="1"/>
    <col min="3504" max="3504" width="9.5" style="2" customWidth="1"/>
    <col min="3505" max="3505" width="8.1640625" style="2" customWidth="1"/>
    <col min="3506" max="3506" width="8.5" style="2" customWidth="1"/>
    <col min="3507" max="3507" width="9.83203125" style="2" customWidth="1"/>
    <col min="3508" max="3508" width="8.83203125" style="2" customWidth="1"/>
    <col min="3509" max="3509" width="9.5" style="2" customWidth="1"/>
    <col min="3510" max="3510" width="12.5" style="2" customWidth="1"/>
    <col min="3511" max="3511" width="9.1640625" style="2"/>
    <col min="3512" max="3512" width="11.1640625" style="2" bestFit="1" customWidth="1"/>
    <col min="3513" max="3513" width="10.5" style="2" bestFit="1" customWidth="1"/>
    <col min="3514" max="3514" width="11.1640625" style="2" bestFit="1" customWidth="1"/>
    <col min="3515" max="3749" width="9.1640625" style="2"/>
    <col min="3750" max="3750" width="4.5" style="2" customWidth="1"/>
    <col min="3751" max="3751" width="4.83203125" style="2" customWidth="1"/>
    <col min="3752" max="3752" width="51.5" style="2" customWidth="1"/>
    <col min="3753" max="3753" width="6.5" style="2" customWidth="1"/>
    <col min="3754" max="3754" width="12.5" style="2" customWidth="1"/>
    <col min="3755" max="3755" width="6.5" style="2" customWidth="1"/>
    <col min="3756" max="3756" width="8" style="2" customWidth="1"/>
    <col min="3757" max="3757" width="7.1640625" style="2" customWidth="1"/>
    <col min="3758" max="3758" width="9.1640625" style="2"/>
    <col min="3759" max="3759" width="11" style="2" customWidth="1"/>
    <col min="3760" max="3760" width="9.5" style="2" customWidth="1"/>
    <col min="3761" max="3761" width="8.1640625" style="2" customWidth="1"/>
    <col min="3762" max="3762" width="8.5" style="2" customWidth="1"/>
    <col min="3763" max="3763" width="9.83203125" style="2" customWidth="1"/>
    <col min="3764" max="3764" width="8.83203125" style="2" customWidth="1"/>
    <col min="3765" max="3765" width="9.5" style="2" customWidth="1"/>
    <col min="3766" max="3766" width="12.5" style="2" customWidth="1"/>
    <col min="3767" max="3767" width="9.1640625" style="2"/>
    <col min="3768" max="3768" width="11.1640625" style="2" bestFit="1" customWidth="1"/>
    <col min="3769" max="3769" width="10.5" style="2" bestFit="1" customWidth="1"/>
    <col min="3770" max="3770" width="11.1640625" style="2" bestFit="1" customWidth="1"/>
    <col min="3771" max="4005" width="9.1640625" style="2"/>
    <col min="4006" max="4006" width="4.5" style="2" customWidth="1"/>
    <col min="4007" max="4007" width="4.83203125" style="2" customWidth="1"/>
    <col min="4008" max="4008" width="51.5" style="2" customWidth="1"/>
    <col min="4009" max="4009" width="6.5" style="2" customWidth="1"/>
    <col min="4010" max="4010" width="12.5" style="2" customWidth="1"/>
    <col min="4011" max="4011" width="6.5" style="2" customWidth="1"/>
    <col min="4012" max="4012" width="8" style="2" customWidth="1"/>
    <col min="4013" max="4013" width="7.1640625" style="2" customWidth="1"/>
    <col min="4014" max="4014" width="9.1640625" style="2"/>
    <col min="4015" max="4015" width="11" style="2" customWidth="1"/>
    <col min="4016" max="4016" width="9.5" style="2" customWidth="1"/>
    <col min="4017" max="4017" width="8.1640625" style="2" customWidth="1"/>
    <col min="4018" max="4018" width="8.5" style="2" customWidth="1"/>
    <col min="4019" max="4019" width="9.83203125" style="2" customWidth="1"/>
    <col min="4020" max="4020" width="8.83203125" style="2" customWidth="1"/>
    <col min="4021" max="4021" width="9.5" style="2" customWidth="1"/>
    <col min="4022" max="4022" width="12.5" style="2" customWidth="1"/>
    <col min="4023" max="4023" width="9.1640625" style="2"/>
    <col min="4024" max="4024" width="11.1640625" style="2" bestFit="1" customWidth="1"/>
    <col min="4025" max="4025" width="10.5" style="2" bestFit="1" customWidth="1"/>
    <col min="4026" max="4026" width="11.1640625" style="2" bestFit="1" customWidth="1"/>
    <col min="4027" max="4261" width="9.1640625" style="2"/>
    <col min="4262" max="4262" width="4.5" style="2" customWidth="1"/>
    <col min="4263" max="4263" width="4.83203125" style="2" customWidth="1"/>
    <col min="4264" max="4264" width="51.5" style="2" customWidth="1"/>
    <col min="4265" max="4265" width="6.5" style="2" customWidth="1"/>
    <col min="4266" max="4266" width="12.5" style="2" customWidth="1"/>
    <col min="4267" max="4267" width="6.5" style="2" customWidth="1"/>
    <col min="4268" max="4268" width="8" style="2" customWidth="1"/>
    <col min="4269" max="4269" width="7.1640625" style="2" customWidth="1"/>
    <col min="4270" max="4270" width="9.1640625" style="2"/>
    <col min="4271" max="4271" width="11" style="2" customWidth="1"/>
    <col min="4272" max="4272" width="9.5" style="2" customWidth="1"/>
    <col min="4273" max="4273" width="8.1640625" style="2" customWidth="1"/>
    <col min="4274" max="4274" width="8.5" style="2" customWidth="1"/>
    <col min="4275" max="4275" width="9.83203125" style="2" customWidth="1"/>
    <col min="4276" max="4276" width="8.83203125" style="2" customWidth="1"/>
    <col min="4277" max="4277" width="9.5" style="2" customWidth="1"/>
    <col min="4278" max="4278" width="12.5" style="2" customWidth="1"/>
    <col min="4279" max="4279" width="9.1640625" style="2"/>
    <col min="4280" max="4280" width="11.1640625" style="2" bestFit="1" customWidth="1"/>
    <col min="4281" max="4281" width="10.5" style="2" bestFit="1" customWidth="1"/>
    <col min="4282" max="4282" width="11.1640625" style="2" bestFit="1" customWidth="1"/>
    <col min="4283" max="4517" width="9.1640625" style="2"/>
    <col min="4518" max="4518" width="4.5" style="2" customWidth="1"/>
    <col min="4519" max="4519" width="4.83203125" style="2" customWidth="1"/>
    <col min="4520" max="4520" width="51.5" style="2" customWidth="1"/>
    <col min="4521" max="4521" width="6.5" style="2" customWidth="1"/>
    <col min="4522" max="4522" width="12.5" style="2" customWidth="1"/>
    <col min="4523" max="4523" width="6.5" style="2" customWidth="1"/>
    <col min="4524" max="4524" width="8" style="2" customWidth="1"/>
    <col min="4525" max="4525" width="7.1640625" style="2" customWidth="1"/>
    <col min="4526" max="4526" width="9.1640625" style="2"/>
    <col min="4527" max="4527" width="11" style="2" customWidth="1"/>
    <col min="4528" max="4528" width="9.5" style="2" customWidth="1"/>
    <col min="4529" max="4529" width="8.1640625" style="2" customWidth="1"/>
    <col min="4530" max="4530" width="8.5" style="2" customWidth="1"/>
    <col min="4531" max="4531" width="9.83203125" style="2" customWidth="1"/>
    <col min="4532" max="4532" width="8.83203125" style="2" customWidth="1"/>
    <col min="4533" max="4533" width="9.5" style="2" customWidth="1"/>
    <col min="4534" max="4534" width="12.5" style="2" customWidth="1"/>
    <col min="4535" max="4535" width="9.1640625" style="2"/>
    <col min="4536" max="4536" width="11.1640625" style="2" bestFit="1" customWidth="1"/>
    <col min="4537" max="4537" width="10.5" style="2" bestFit="1" customWidth="1"/>
    <col min="4538" max="4538" width="11.1640625" style="2" bestFit="1" customWidth="1"/>
    <col min="4539" max="4773" width="9.1640625" style="2"/>
    <col min="4774" max="4774" width="4.5" style="2" customWidth="1"/>
    <col min="4775" max="4775" width="4.83203125" style="2" customWidth="1"/>
    <col min="4776" max="4776" width="51.5" style="2" customWidth="1"/>
    <col min="4777" max="4777" width="6.5" style="2" customWidth="1"/>
    <col min="4778" max="4778" width="12.5" style="2" customWidth="1"/>
    <col min="4779" max="4779" width="6.5" style="2" customWidth="1"/>
    <col min="4780" max="4780" width="8" style="2" customWidth="1"/>
    <col min="4781" max="4781" width="7.1640625" style="2" customWidth="1"/>
    <col min="4782" max="4782" width="9.1640625" style="2"/>
    <col min="4783" max="4783" width="11" style="2" customWidth="1"/>
    <col min="4784" max="4784" width="9.5" style="2" customWidth="1"/>
    <col min="4785" max="4785" width="8.1640625" style="2" customWidth="1"/>
    <col min="4786" max="4786" width="8.5" style="2" customWidth="1"/>
    <col min="4787" max="4787" width="9.83203125" style="2" customWidth="1"/>
    <col min="4788" max="4788" width="8.83203125" style="2" customWidth="1"/>
    <col min="4789" max="4789" width="9.5" style="2" customWidth="1"/>
    <col min="4790" max="4790" width="12.5" style="2" customWidth="1"/>
    <col min="4791" max="4791" width="9.1640625" style="2"/>
    <col min="4792" max="4792" width="11.1640625" style="2" bestFit="1" customWidth="1"/>
    <col min="4793" max="4793" width="10.5" style="2" bestFit="1" customWidth="1"/>
    <col min="4794" max="4794" width="11.1640625" style="2" bestFit="1" customWidth="1"/>
    <col min="4795" max="5029" width="9.1640625" style="2"/>
    <col min="5030" max="5030" width="4.5" style="2" customWidth="1"/>
    <col min="5031" max="5031" width="4.83203125" style="2" customWidth="1"/>
    <col min="5032" max="5032" width="51.5" style="2" customWidth="1"/>
    <col min="5033" max="5033" width="6.5" style="2" customWidth="1"/>
    <col min="5034" max="5034" width="12.5" style="2" customWidth="1"/>
    <col min="5035" max="5035" width="6.5" style="2" customWidth="1"/>
    <col min="5036" max="5036" width="8" style="2" customWidth="1"/>
    <col min="5037" max="5037" width="7.1640625" style="2" customWidth="1"/>
    <col min="5038" max="5038" width="9.1640625" style="2"/>
    <col min="5039" max="5039" width="11" style="2" customWidth="1"/>
    <col min="5040" max="5040" width="9.5" style="2" customWidth="1"/>
    <col min="5041" max="5041" width="8.1640625" style="2" customWidth="1"/>
    <col min="5042" max="5042" width="8.5" style="2" customWidth="1"/>
    <col min="5043" max="5043" width="9.83203125" style="2" customWidth="1"/>
    <col min="5044" max="5044" width="8.83203125" style="2" customWidth="1"/>
    <col min="5045" max="5045" width="9.5" style="2" customWidth="1"/>
    <col min="5046" max="5046" width="12.5" style="2" customWidth="1"/>
    <col min="5047" max="5047" width="9.1640625" style="2"/>
    <col min="5048" max="5048" width="11.1640625" style="2" bestFit="1" customWidth="1"/>
    <col min="5049" max="5049" width="10.5" style="2" bestFit="1" customWidth="1"/>
    <col min="5050" max="5050" width="11.1640625" style="2" bestFit="1" customWidth="1"/>
    <col min="5051" max="5285" width="9.1640625" style="2"/>
    <col min="5286" max="5286" width="4.5" style="2" customWidth="1"/>
    <col min="5287" max="5287" width="4.83203125" style="2" customWidth="1"/>
    <col min="5288" max="5288" width="51.5" style="2" customWidth="1"/>
    <col min="5289" max="5289" width="6.5" style="2" customWidth="1"/>
    <col min="5290" max="5290" width="12.5" style="2" customWidth="1"/>
    <col min="5291" max="5291" width="6.5" style="2" customWidth="1"/>
    <col min="5292" max="5292" width="8" style="2" customWidth="1"/>
    <col min="5293" max="5293" width="7.1640625" style="2" customWidth="1"/>
    <col min="5294" max="5294" width="9.1640625" style="2"/>
    <col min="5295" max="5295" width="11" style="2" customWidth="1"/>
    <col min="5296" max="5296" width="9.5" style="2" customWidth="1"/>
    <col min="5297" max="5297" width="8.1640625" style="2" customWidth="1"/>
    <col min="5298" max="5298" width="8.5" style="2" customWidth="1"/>
    <col min="5299" max="5299" width="9.83203125" style="2" customWidth="1"/>
    <col min="5300" max="5300" width="8.83203125" style="2" customWidth="1"/>
    <col min="5301" max="5301" width="9.5" style="2" customWidth="1"/>
    <col min="5302" max="5302" width="12.5" style="2" customWidth="1"/>
    <col min="5303" max="5303" width="9.1640625" style="2"/>
    <col min="5304" max="5304" width="11.1640625" style="2" bestFit="1" customWidth="1"/>
    <col min="5305" max="5305" width="10.5" style="2" bestFit="1" customWidth="1"/>
    <col min="5306" max="5306" width="11.1640625" style="2" bestFit="1" customWidth="1"/>
    <col min="5307" max="5541" width="9.1640625" style="2"/>
    <col min="5542" max="5542" width="4.5" style="2" customWidth="1"/>
    <col min="5543" max="5543" width="4.83203125" style="2" customWidth="1"/>
    <col min="5544" max="5544" width="51.5" style="2" customWidth="1"/>
    <col min="5545" max="5545" width="6.5" style="2" customWidth="1"/>
    <col min="5546" max="5546" width="12.5" style="2" customWidth="1"/>
    <col min="5547" max="5547" width="6.5" style="2" customWidth="1"/>
    <col min="5548" max="5548" width="8" style="2" customWidth="1"/>
    <col min="5549" max="5549" width="7.1640625" style="2" customWidth="1"/>
    <col min="5550" max="5550" width="9.1640625" style="2"/>
    <col min="5551" max="5551" width="11" style="2" customWidth="1"/>
    <col min="5552" max="5552" width="9.5" style="2" customWidth="1"/>
    <col min="5553" max="5553" width="8.1640625" style="2" customWidth="1"/>
    <col min="5554" max="5554" width="8.5" style="2" customWidth="1"/>
    <col min="5555" max="5555" width="9.83203125" style="2" customWidth="1"/>
    <col min="5556" max="5556" width="8.83203125" style="2" customWidth="1"/>
    <col min="5557" max="5557" width="9.5" style="2" customWidth="1"/>
    <col min="5558" max="5558" width="12.5" style="2" customWidth="1"/>
    <col min="5559" max="5559" width="9.1640625" style="2"/>
    <col min="5560" max="5560" width="11.1640625" style="2" bestFit="1" customWidth="1"/>
    <col min="5561" max="5561" width="10.5" style="2" bestFit="1" customWidth="1"/>
    <col min="5562" max="5562" width="11.1640625" style="2" bestFit="1" customWidth="1"/>
    <col min="5563" max="5797" width="9.1640625" style="2"/>
    <col min="5798" max="5798" width="4.5" style="2" customWidth="1"/>
    <col min="5799" max="5799" width="4.83203125" style="2" customWidth="1"/>
    <col min="5800" max="5800" width="51.5" style="2" customWidth="1"/>
    <col min="5801" max="5801" width="6.5" style="2" customWidth="1"/>
    <col min="5802" max="5802" width="12.5" style="2" customWidth="1"/>
    <col min="5803" max="5803" width="6.5" style="2" customWidth="1"/>
    <col min="5804" max="5804" width="8" style="2" customWidth="1"/>
    <col min="5805" max="5805" width="7.1640625" style="2" customWidth="1"/>
    <col min="5806" max="5806" width="9.1640625" style="2"/>
    <col min="5807" max="5807" width="11" style="2" customWidth="1"/>
    <col min="5808" max="5808" width="9.5" style="2" customWidth="1"/>
    <col min="5809" max="5809" width="8.1640625" style="2" customWidth="1"/>
    <col min="5810" max="5810" width="8.5" style="2" customWidth="1"/>
    <col min="5811" max="5811" width="9.83203125" style="2" customWidth="1"/>
    <col min="5812" max="5812" width="8.83203125" style="2" customWidth="1"/>
    <col min="5813" max="5813" width="9.5" style="2" customWidth="1"/>
    <col min="5814" max="5814" width="12.5" style="2" customWidth="1"/>
    <col min="5815" max="5815" width="9.1640625" style="2"/>
    <col min="5816" max="5816" width="11.1640625" style="2" bestFit="1" customWidth="1"/>
    <col min="5817" max="5817" width="10.5" style="2" bestFit="1" customWidth="1"/>
    <col min="5818" max="5818" width="11.1640625" style="2" bestFit="1" customWidth="1"/>
    <col min="5819" max="6053" width="9.1640625" style="2"/>
    <col min="6054" max="6054" width="4.5" style="2" customWidth="1"/>
    <col min="6055" max="6055" width="4.83203125" style="2" customWidth="1"/>
    <col min="6056" max="6056" width="51.5" style="2" customWidth="1"/>
    <col min="6057" max="6057" width="6.5" style="2" customWidth="1"/>
    <col min="6058" max="6058" width="12.5" style="2" customWidth="1"/>
    <col min="6059" max="6059" width="6.5" style="2" customWidth="1"/>
    <col min="6060" max="6060" width="8" style="2" customWidth="1"/>
    <col min="6061" max="6061" width="7.1640625" style="2" customWidth="1"/>
    <col min="6062" max="6062" width="9.1640625" style="2"/>
    <col min="6063" max="6063" width="11" style="2" customWidth="1"/>
    <col min="6064" max="6064" width="9.5" style="2" customWidth="1"/>
    <col min="6065" max="6065" width="8.1640625" style="2" customWidth="1"/>
    <col min="6066" max="6066" width="8.5" style="2" customWidth="1"/>
    <col min="6067" max="6067" width="9.83203125" style="2" customWidth="1"/>
    <col min="6068" max="6068" width="8.83203125" style="2" customWidth="1"/>
    <col min="6069" max="6069" width="9.5" style="2" customWidth="1"/>
    <col min="6070" max="6070" width="12.5" style="2" customWidth="1"/>
    <col min="6071" max="6071" width="9.1640625" style="2"/>
    <col min="6072" max="6072" width="11.1640625" style="2" bestFit="1" customWidth="1"/>
    <col min="6073" max="6073" width="10.5" style="2" bestFit="1" customWidth="1"/>
    <col min="6074" max="6074" width="11.1640625" style="2" bestFit="1" customWidth="1"/>
    <col min="6075" max="6309" width="9.1640625" style="2"/>
    <col min="6310" max="6310" width="4.5" style="2" customWidth="1"/>
    <col min="6311" max="6311" width="4.83203125" style="2" customWidth="1"/>
    <col min="6312" max="6312" width="51.5" style="2" customWidth="1"/>
    <col min="6313" max="6313" width="6.5" style="2" customWidth="1"/>
    <col min="6314" max="6314" width="12.5" style="2" customWidth="1"/>
    <col min="6315" max="6315" width="6.5" style="2" customWidth="1"/>
    <col min="6316" max="6316" width="8" style="2" customWidth="1"/>
    <col min="6317" max="6317" width="7.1640625" style="2" customWidth="1"/>
    <col min="6318" max="6318" width="9.1640625" style="2"/>
    <col min="6319" max="6319" width="11" style="2" customWidth="1"/>
    <col min="6320" max="6320" width="9.5" style="2" customWidth="1"/>
    <col min="6321" max="6321" width="8.1640625" style="2" customWidth="1"/>
    <col min="6322" max="6322" width="8.5" style="2" customWidth="1"/>
    <col min="6323" max="6323" width="9.83203125" style="2" customWidth="1"/>
    <col min="6324" max="6324" width="8.83203125" style="2" customWidth="1"/>
    <col min="6325" max="6325" width="9.5" style="2" customWidth="1"/>
    <col min="6326" max="6326" width="12.5" style="2" customWidth="1"/>
    <col min="6327" max="6327" width="9.1640625" style="2"/>
    <col min="6328" max="6328" width="11.1640625" style="2" bestFit="1" customWidth="1"/>
    <col min="6329" max="6329" width="10.5" style="2" bestFit="1" customWidth="1"/>
    <col min="6330" max="6330" width="11.1640625" style="2" bestFit="1" customWidth="1"/>
    <col min="6331" max="6565" width="9.1640625" style="2"/>
    <col min="6566" max="6566" width="4.5" style="2" customWidth="1"/>
    <col min="6567" max="6567" width="4.83203125" style="2" customWidth="1"/>
    <col min="6568" max="6568" width="51.5" style="2" customWidth="1"/>
    <col min="6569" max="6569" width="6.5" style="2" customWidth="1"/>
    <col min="6570" max="6570" width="12.5" style="2" customWidth="1"/>
    <col min="6571" max="6571" width="6.5" style="2" customWidth="1"/>
    <col min="6572" max="6572" width="8" style="2" customWidth="1"/>
    <col min="6573" max="6573" width="7.1640625" style="2" customWidth="1"/>
    <col min="6574" max="6574" width="9.1640625" style="2"/>
    <col min="6575" max="6575" width="11" style="2" customWidth="1"/>
    <col min="6576" max="6576" width="9.5" style="2" customWidth="1"/>
    <col min="6577" max="6577" width="8.1640625" style="2" customWidth="1"/>
    <col min="6578" max="6578" width="8.5" style="2" customWidth="1"/>
    <col min="6579" max="6579" width="9.83203125" style="2" customWidth="1"/>
    <col min="6580" max="6580" width="8.83203125" style="2" customWidth="1"/>
    <col min="6581" max="6581" width="9.5" style="2" customWidth="1"/>
    <col min="6582" max="6582" width="12.5" style="2" customWidth="1"/>
    <col min="6583" max="6583" width="9.1640625" style="2"/>
    <col min="6584" max="6584" width="11.1640625" style="2" bestFit="1" customWidth="1"/>
    <col min="6585" max="6585" width="10.5" style="2" bestFit="1" customWidth="1"/>
    <col min="6586" max="6586" width="11.1640625" style="2" bestFit="1" customWidth="1"/>
    <col min="6587" max="6821" width="9.1640625" style="2"/>
    <col min="6822" max="6822" width="4.5" style="2" customWidth="1"/>
    <col min="6823" max="6823" width="4.83203125" style="2" customWidth="1"/>
    <col min="6824" max="6824" width="51.5" style="2" customWidth="1"/>
    <col min="6825" max="6825" width="6.5" style="2" customWidth="1"/>
    <col min="6826" max="6826" width="12.5" style="2" customWidth="1"/>
    <col min="6827" max="6827" width="6.5" style="2" customWidth="1"/>
    <col min="6828" max="6828" width="8" style="2" customWidth="1"/>
    <col min="6829" max="6829" width="7.1640625" style="2" customWidth="1"/>
    <col min="6830" max="6830" width="9.1640625" style="2"/>
    <col min="6831" max="6831" width="11" style="2" customWidth="1"/>
    <col min="6832" max="6832" width="9.5" style="2" customWidth="1"/>
    <col min="6833" max="6833" width="8.1640625" style="2" customWidth="1"/>
    <col min="6834" max="6834" width="8.5" style="2" customWidth="1"/>
    <col min="6835" max="6835" width="9.83203125" style="2" customWidth="1"/>
    <col min="6836" max="6836" width="8.83203125" style="2" customWidth="1"/>
    <col min="6837" max="6837" width="9.5" style="2" customWidth="1"/>
    <col min="6838" max="6838" width="12.5" style="2" customWidth="1"/>
    <col min="6839" max="6839" width="9.1640625" style="2"/>
    <col min="6840" max="6840" width="11.1640625" style="2" bestFit="1" customWidth="1"/>
    <col min="6841" max="6841" width="10.5" style="2" bestFit="1" customWidth="1"/>
    <col min="6842" max="6842" width="11.1640625" style="2" bestFit="1" customWidth="1"/>
    <col min="6843" max="7077" width="9.1640625" style="2"/>
    <col min="7078" max="7078" width="4.5" style="2" customWidth="1"/>
    <col min="7079" max="7079" width="4.83203125" style="2" customWidth="1"/>
    <col min="7080" max="7080" width="51.5" style="2" customWidth="1"/>
    <col min="7081" max="7081" width="6.5" style="2" customWidth="1"/>
    <col min="7082" max="7082" width="12.5" style="2" customWidth="1"/>
    <col min="7083" max="7083" width="6.5" style="2" customWidth="1"/>
    <col min="7084" max="7084" width="8" style="2" customWidth="1"/>
    <col min="7085" max="7085" width="7.1640625" style="2" customWidth="1"/>
    <col min="7086" max="7086" width="9.1640625" style="2"/>
    <col min="7087" max="7087" width="11" style="2" customWidth="1"/>
    <col min="7088" max="7088" width="9.5" style="2" customWidth="1"/>
    <col min="7089" max="7089" width="8.1640625" style="2" customWidth="1"/>
    <col min="7090" max="7090" width="8.5" style="2" customWidth="1"/>
    <col min="7091" max="7091" width="9.83203125" style="2" customWidth="1"/>
    <col min="7092" max="7092" width="8.83203125" style="2" customWidth="1"/>
    <col min="7093" max="7093" width="9.5" style="2" customWidth="1"/>
    <col min="7094" max="7094" width="12.5" style="2" customWidth="1"/>
    <col min="7095" max="7095" width="9.1640625" style="2"/>
    <col min="7096" max="7096" width="11.1640625" style="2" bestFit="1" customWidth="1"/>
    <col min="7097" max="7097" width="10.5" style="2" bestFit="1" customWidth="1"/>
    <col min="7098" max="7098" width="11.1640625" style="2" bestFit="1" customWidth="1"/>
    <col min="7099" max="7333" width="9.1640625" style="2"/>
    <col min="7334" max="7334" width="4.5" style="2" customWidth="1"/>
    <col min="7335" max="7335" width="4.83203125" style="2" customWidth="1"/>
    <col min="7336" max="7336" width="51.5" style="2" customWidth="1"/>
    <col min="7337" max="7337" width="6.5" style="2" customWidth="1"/>
    <col min="7338" max="7338" width="12.5" style="2" customWidth="1"/>
    <col min="7339" max="7339" width="6.5" style="2" customWidth="1"/>
    <col min="7340" max="7340" width="8" style="2" customWidth="1"/>
    <col min="7341" max="7341" width="7.1640625" style="2" customWidth="1"/>
    <col min="7342" max="7342" width="9.1640625" style="2"/>
    <col min="7343" max="7343" width="11" style="2" customWidth="1"/>
    <col min="7344" max="7344" width="9.5" style="2" customWidth="1"/>
    <col min="7345" max="7345" width="8.1640625" style="2" customWidth="1"/>
    <col min="7346" max="7346" width="8.5" style="2" customWidth="1"/>
    <col min="7347" max="7347" width="9.83203125" style="2" customWidth="1"/>
    <col min="7348" max="7348" width="8.83203125" style="2" customWidth="1"/>
    <col min="7349" max="7349" width="9.5" style="2" customWidth="1"/>
    <col min="7350" max="7350" width="12.5" style="2" customWidth="1"/>
    <col min="7351" max="7351" width="9.1640625" style="2"/>
    <col min="7352" max="7352" width="11.1640625" style="2" bestFit="1" customWidth="1"/>
    <col min="7353" max="7353" width="10.5" style="2" bestFit="1" customWidth="1"/>
    <col min="7354" max="7354" width="11.1640625" style="2" bestFit="1" customWidth="1"/>
    <col min="7355" max="7589" width="9.1640625" style="2"/>
    <col min="7590" max="7590" width="4.5" style="2" customWidth="1"/>
    <col min="7591" max="7591" width="4.83203125" style="2" customWidth="1"/>
    <col min="7592" max="7592" width="51.5" style="2" customWidth="1"/>
    <col min="7593" max="7593" width="6.5" style="2" customWidth="1"/>
    <col min="7594" max="7594" width="12.5" style="2" customWidth="1"/>
    <col min="7595" max="7595" width="6.5" style="2" customWidth="1"/>
    <col min="7596" max="7596" width="8" style="2" customWidth="1"/>
    <col min="7597" max="7597" width="7.1640625" style="2" customWidth="1"/>
    <col min="7598" max="7598" width="9.1640625" style="2"/>
    <col min="7599" max="7599" width="11" style="2" customWidth="1"/>
    <col min="7600" max="7600" width="9.5" style="2" customWidth="1"/>
    <col min="7601" max="7601" width="8.1640625" style="2" customWidth="1"/>
    <col min="7602" max="7602" width="8.5" style="2" customWidth="1"/>
    <col min="7603" max="7603" width="9.83203125" style="2" customWidth="1"/>
    <col min="7604" max="7604" width="8.83203125" style="2" customWidth="1"/>
    <col min="7605" max="7605" width="9.5" style="2" customWidth="1"/>
    <col min="7606" max="7606" width="12.5" style="2" customWidth="1"/>
    <col min="7607" max="7607" width="9.1640625" style="2"/>
    <col min="7608" max="7608" width="11.1640625" style="2" bestFit="1" customWidth="1"/>
    <col min="7609" max="7609" width="10.5" style="2" bestFit="1" customWidth="1"/>
    <col min="7610" max="7610" width="11.1640625" style="2" bestFit="1" customWidth="1"/>
    <col min="7611" max="7845" width="9.1640625" style="2"/>
    <col min="7846" max="7846" width="4.5" style="2" customWidth="1"/>
    <col min="7847" max="7847" width="4.83203125" style="2" customWidth="1"/>
    <col min="7848" max="7848" width="51.5" style="2" customWidth="1"/>
    <col min="7849" max="7849" width="6.5" style="2" customWidth="1"/>
    <col min="7850" max="7850" width="12.5" style="2" customWidth="1"/>
    <col min="7851" max="7851" width="6.5" style="2" customWidth="1"/>
    <col min="7852" max="7852" width="8" style="2" customWidth="1"/>
    <col min="7853" max="7853" width="7.1640625" style="2" customWidth="1"/>
    <col min="7854" max="7854" width="9.1640625" style="2"/>
    <col min="7855" max="7855" width="11" style="2" customWidth="1"/>
    <col min="7856" max="7856" width="9.5" style="2" customWidth="1"/>
    <col min="7857" max="7857" width="8.1640625" style="2" customWidth="1"/>
    <col min="7858" max="7858" width="8.5" style="2" customWidth="1"/>
    <col min="7859" max="7859" width="9.83203125" style="2" customWidth="1"/>
    <col min="7860" max="7860" width="8.83203125" style="2" customWidth="1"/>
    <col min="7861" max="7861" width="9.5" style="2" customWidth="1"/>
    <col min="7862" max="7862" width="12.5" style="2" customWidth="1"/>
    <col min="7863" max="7863" width="9.1640625" style="2"/>
    <col min="7864" max="7864" width="11.1640625" style="2" bestFit="1" customWidth="1"/>
    <col min="7865" max="7865" width="10.5" style="2" bestFit="1" customWidth="1"/>
    <col min="7866" max="7866" width="11.1640625" style="2" bestFit="1" customWidth="1"/>
    <col min="7867" max="8101" width="9.1640625" style="2"/>
    <col min="8102" max="8102" width="4.5" style="2" customWidth="1"/>
    <col min="8103" max="8103" width="4.83203125" style="2" customWidth="1"/>
    <col min="8104" max="8104" width="51.5" style="2" customWidth="1"/>
    <col min="8105" max="8105" width="6.5" style="2" customWidth="1"/>
    <col min="8106" max="8106" width="12.5" style="2" customWidth="1"/>
    <col min="8107" max="8107" width="6.5" style="2" customWidth="1"/>
    <col min="8108" max="8108" width="8" style="2" customWidth="1"/>
    <col min="8109" max="8109" width="7.1640625" style="2" customWidth="1"/>
    <col min="8110" max="8110" width="9.1640625" style="2"/>
    <col min="8111" max="8111" width="11" style="2" customWidth="1"/>
    <col min="8112" max="8112" width="9.5" style="2" customWidth="1"/>
    <col min="8113" max="8113" width="8.1640625" style="2" customWidth="1"/>
    <col min="8114" max="8114" width="8.5" style="2" customWidth="1"/>
    <col min="8115" max="8115" width="9.83203125" style="2" customWidth="1"/>
    <col min="8116" max="8116" width="8.83203125" style="2" customWidth="1"/>
    <col min="8117" max="8117" width="9.5" style="2" customWidth="1"/>
    <col min="8118" max="8118" width="12.5" style="2" customWidth="1"/>
    <col min="8119" max="8119" width="9.1640625" style="2"/>
    <col min="8120" max="8120" width="11.1640625" style="2" bestFit="1" customWidth="1"/>
    <col min="8121" max="8121" width="10.5" style="2" bestFit="1" customWidth="1"/>
    <col min="8122" max="8122" width="11.1640625" style="2" bestFit="1" customWidth="1"/>
    <col min="8123" max="8357" width="9.1640625" style="2"/>
    <col min="8358" max="8358" width="4.5" style="2" customWidth="1"/>
    <col min="8359" max="8359" width="4.83203125" style="2" customWidth="1"/>
    <col min="8360" max="8360" width="51.5" style="2" customWidth="1"/>
    <col min="8361" max="8361" width="6.5" style="2" customWidth="1"/>
    <col min="8362" max="8362" width="12.5" style="2" customWidth="1"/>
    <col min="8363" max="8363" width="6.5" style="2" customWidth="1"/>
    <col min="8364" max="8364" width="8" style="2" customWidth="1"/>
    <col min="8365" max="8365" width="7.1640625" style="2" customWidth="1"/>
    <col min="8366" max="8366" width="9.1640625" style="2"/>
    <col min="8367" max="8367" width="11" style="2" customWidth="1"/>
    <col min="8368" max="8368" width="9.5" style="2" customWidth="1"/>
    <col min="8369" max="8369" width="8.1640625" style="2" customWidth="1"/>
    <col min="8370" max="8370" width="8.5" style="2" customWidth="1"/>
    <col min="8371" max="8371" width="9.83203125" style="2" customWidth="1"/>
    <col min="8372" max="8372" width="8.83203125" style="2" customWidth="1"/>
    <col min="8373" max="8373" width="9.5" style="2" customWidth="1"/>
    <col min="8374" max="8374" width="12.5" style="2" customWidth="1"/>
    <col min="8375" max="8375" width="9.1640625" style="2"/>
    <col min="8376" max="8376" width="11.1640625" style="2" bestFit="1" customWidth="1"/>
    <col min="8377" max="8377" width="10.5" style="2" bestFit="1" customWidth="1"/>
    <col min="8378" max="8378" width="11.1640625" style="2" bestFit="1" customWidth="1"/>
    <col min="8379" max="8613" width="9.1640625" style="2"/>
    <col min="8614" max="8614" width="4.5" style="2" customWidth="1"/>
    <col min="8615" max="8615" width="4.83203125" style="2" customWidth="1"/>
    <col min="8616" max="8616" width="51.5" style="2" customWidth="1"/>
    <col min="8617" max="8617" width="6.5" style="2" customWidth="1"/>
    <col min="8618" max="8618" width="12.5" style="2" customWidth="1"/>
    <col min="8619" max="8619" width="6.5" style="2" customWidth="1"/>
    <col min="8620" max="8620" width="8" style="2" customWidth="1"/>
    <col min="8621" max="8621" width="7.1640625" style="2" customWidth="1"/>
    <col min="8622" max="8622" width="9.1640625" style="2"/>
    <col min="8623" max="8623" width="11" style="2" customWidth="1"/>
    <col min="8624" max="8624" width="9.5" style="2" customWidth="1"/>
    <col min="8625" max="8625" width="8.1640625" style="2" customWidth="1"/>
    <col min="8626" max="8626" width="8.5" style="2" customWidth="1"/>
    <col min="8627" max="8627" width="9.83203125" style="2" customWidth="1"/>
    <col min="8628" max="8628" width="8.83203125" style="2" customWidth="1"/>
    <col min="8629" max="8629" width="9.5" style="2" customWidth="1"/>
    <col min="8630" max="8630" width="12.5" style="2" customWidth="1"/>
    <col min="8631" max="8631" width="9.1640625" style="2"/>
    <col min="8632" max="8632" width="11.1640625" style="2" bestFit="1" customWidth="1"/>
    <col min="8633" max="8633" width="10.5" style="2" bestFit="1" customWidth="1"/>
    <col min="8634" max="8634" width="11.1640625" style="2" bestFit="1" customWidth="1"/>
    <col min="8635" max="8869" width="9.1640625" style="2"/>
    <col min="8870" max="8870" width="4.5" style="2" customWidth="1"/>
    <col min="8871" max="8871" width="4.83203125" style="2" customWidth="1"/>
    <col min="8872" max="8872" width="51.5" style="2" customWidth="1"/>
    <col min="8873" max="8873" width="6.5" style="2" customWidth="1"/>
    <col min="8874" max="8874" width="12.5" style="2" customWidth="1"/>
    <col min="8875" max="8875" width="6.5" style="2" customWidth="1"/>
    <col min="8876" max="8876" width="8" style="2" customWidth="1"/>
    <col min="8877" max="8877" width="7.1640625" style="2" customWidth="1"/>
    <col min="8878" max="8878" width="9.1640625" style="2"/>
    <col min="8879" max="8879" width="11" style="2" customWidth="1"/>
    <col min="8880" max="8880" width="9.5" style="2" customWidth="1"/>
    <col min="8881" max="8881" width="8.1640625" style="2" customWidth="1"/>
    <col min="8882" max="8882" width="8.5" style="2" customWidth="1"/>
    <col min="8883" max="8883" width="9.83203125" style="2" customWidth="1"/>
    <col min="8884" max="8884" width="8.83203125" style="2" customWidth="1"/>
    <col min="8885" max="8885" width="9.5" style="2" customWidth="1"/>
    <col min="8886" max="8886" width="12.5" style="2" customWidth="1"/>
    <col min="8887" max="8887" width="9.1640625" style="2"/>
    <col min="8888" max="8888" width="11.1640625" style="2" bestFit="1" customWidth="1"/>
    <col min="8889" max="8889" width="10.5" style="2" bestFit="1" customWidth="1"/>
    <col min="8890" max="8890" width="11.1640625" style="2" bestFit="1" customWidth="1"/>
    <col min="8891" max="9125" width="9.1640625" style="2"/>
    <col min="9126" max="9126" width="4.5" style="2" customWidth="1"/>
    <col min="9127" max="9127" width="4.83203125" style="2" customWidth="1"/>
    <col min="9128" max="9128" width="51.5" style="2" customWidth="1"/>
    <col min="9129" max="9129" width="6.5" style="2" customWidth="1"/>
    <col min="9130" max="9130" width="12.5" style="2" customWidth="1"/>
    <col min="9131" max="9131" width="6.5" style="2" customWidth="1"/>
    <col min="9132" max="9132" width="8" style="2" customWidth="1"/>
    <col min="9133" max="9133" width="7.1640625" style="2" customWidth="1"/>
    <col min="9134" max="9134" width="9.1640625" style="2"/>
    <col min="9135" max="9135" width="11" style="2" customWidth="1"/>
    <col min="9136" max="9136" width="9.5" style="2" customWidth="1"/>
    <col min="9137" max="9137" width="8.1640625" style="2" customWidth="1"/>
    <col min="9138" max="9138" width="8.5" style="2" customWidth="1"/>
    <col min="9139" max="9139" width="9.83203125" style="2" customWidth="1"/>
    <col min="9140" max="9140" width="8.83203125" style="2" customWidth="1"/>
    <col min="9141" max="9141" width="9.5" style="2" customWidth="1"/>
    <col min="9142" max="9142" width="12.5" style="2" customWidth="1"/>
    <col min="9143" max="9143" width="9.1640625" style="2"/>
    <col min="9144" max="9144" width="11.1640625" style="2" bestFit="1" customWidth="1"/>
    <col min="9145" max="9145" width="10.5" style="2" bestFit="1" customWidth="1"/>
    <col min="9146" max="9146" width="11.1640625" style="2" bestFit="1" customWidth="1"/>
    <col min="9147" max="9381" width="9.1640625" style="2"/>
    <col min="9382" max="9382" width="4.5" style="2" customWidth="1"/>
    <col min="9383" max="9383" width="4.83203125" style="2" customWidth="1"/>
    <col min="9384" max="9384" width="51.5" style="2" customWidth="1"/>
    <col min="9385" max="9385" width="6.5" style="2" customWidth="1"/>
    <col min="9386" max="9386" width="12.5" style="2" customWidth="1"/>
    <col min="9387" max="9387" width="6.5" style="2" customWidth="1"/>
    <col min="9388" max="9388" width="8" style="2" customWidth="1"/>
    <col min="9389" max="9389" width="7.1640625" style="2" customWidth="1"/>
    <col min="9390" max="9390" width="9.1640625" style="2"/>
    <col min="9391" max="9391" width="11" style="2" customWidth="1"/>
    <col min="9392" max="9392" width="9.5" style="2" customWidth="1"/>
    <col min="9393" max="9393" width="8.1640625" style="2" customWidth="1"/>
    <col min="9394" max="9394" width="8.5" style="2" customWidth="1"/>
    <col min="9395" max="9395" width="9.83203125" style="2" customWidth="1"/>
    <col min="9396" max="9396" width="8.83203125" style="2" customWidth="1"/>
    <col min="9397" max="9397" width="9.5" style="2" customWidth="1"/>
    <col min="9398" max="9398" width="12.5" style="2" customWidth="1"/>
    <col min="9399" max="9399" width="9.1640625" style="2"/>
    <col min="9400" max="9400" width="11.1640625" style="2" bestFit="1" customWidth="1"/>
    <col min="9401" max="9401" width="10.5" style="2" bestFit="1" customWidth="1"/>
    <col min="9402" max="9402" width="11.1640625" style="2" bestFit="1" customWidth="1"/>
    <col min="9403" max="9637" width="9.1640625" style="2"/>
    <col min="9638" max="9638" width="4.5" style="2" customWidth="1"/>
    <col min="9639" max="9639" width="4.83203125" style="2" customWidth="1"/>
    <col min="9640" max="9640" width="51.5" style="2" customWidth="1"/>
    <col min="9641" max="9641" width="6.5" style="2" customWidth="1"/>
    <col min="9642" max="9642" width="12.5" style="2" customWidth="1"/>
    <col min="9643" max="9643" width="6.5" style="2" customWidth="1"/>
    <col min="9644" max="9644" width="8" style="2" customWidth="1"/>
    <col min="9645" max="9645" width="7.1640625" style="2" customWidth="1"/>
    <col min="9646" max="9646" width="9.1640625" style="2"/>
    <col min="9647" max="9647" width="11" style="2" customWidth="1"/>
    <col min="9648" max="9648" width="9.5" style="2" customWidth="1"/>
    <col min="9649" max="9649" width="8.1640625" style="2" customWidth="1"/>
    <col min="9650" max="9650" width="8.5" style="2" customWidth="1"/>
    <col min="9651" max="9651" width="9.83203125" style="2" customWidth="1"/>
    <col min="9652" max="9652" width="8.83203125" style="2" customWidth="1"/>
    <col min="9653" max="9653" width="9.5" style="2" customWidth="1"/>
    <col min="9654" max="9654" width="12.5" style="2" customWidth="1"/>
    <col min="9655" max="9655" width="9.1640625" style="2"/>
    <col min="9656" max="9656" width="11.1640625" style="2" bestFit="1" customWidth="1"/>
    <col min="9657" max="9657" width="10.5" style="2" bestFit="1" customWidth="1"/>
    <col min="9658" max="9658" width="11.1640625" style="2" bestFit="1" customWidth="1"/>
    <col min="9659" max="9893" width="9.1640625" style="2"/>
    <col min="9894" max="9894" width="4.5" style="2" customWidth="1"/>
    <col min="9895" max="9895" width="4.83203125" style="2" customWidth="1"/>
    <col min="9896" max="9896" width="51.5" style="2" customWidth="1"/>
    <col min="9897" max="9897" width="6.5" style="2" customWidth="1"/>
    <col min="9898" max="9898" width="12.5" style="2" customWidth="1"/>
    <col min="9899" max="9899" width="6.5" style="2" customWidth="1"/>
    <col min="9900" max="9900" width="8" style="2" customWidth="1"/>
    <col min="9901" max="9901" width="7.1640625" style="2" customWidth="1"/>
    <col min="9902" max="9902" width="9.1640625" style="2"/>
    <col min="9903" max="9903" width="11" style="2" customWidth="1"/>
    <col min="9904" max="9904" width="9.5" style="2" customWidth="1"/>
    <col min="9905" max="9905" width="8.1640625" style="2" customWidth="1"/>
    <col min="9906" max="9906" width="8.5" style="2" customWidth="1"/>
    <col min="9907" max="9907" width="9.83203125" style="2" customWidth="1"/>
    <col min="9908" max="9908" width="8.83203125" style="2" customWidth="1"/>
    <col min="9909" max="9909" width="9.5" style="2" customWidth="1"/>
    <col min="9910" max="9910" width="12.5" style="2" customWidth="1"/>
    <col min="9911" max="9911" width="9.1640625" style="2"/>
    <col min="9912" max="9912" width="11.1640625" style="2" bestFit="1" customWidth="1"/>
    <col min="9913" max="9913" width="10.5" style="2" bestFit="1" customWidth="1"/>
    <col min="9914" max="9914" width="11.1640625" style="2" bestFit="1" customWidth="1"/>
    <col min="9915" max="10149" width="9.1640625" style="2"/>
    <col min="10150" max="10150" width="4.5" style="2" customWidth="1"/>
    <col min="10151" max="10151" width="4.83203125" style="2" customWidth="1"/>
    <col min="10152" max="10152" width="51.5" style="2" customWidth="1"/>
    <col min="10153" max="10153" width="6.5" style="2" customWidth="1"/>
    <col min="10154" max="10154" width="12.5" style="2" customWidth="1"/>
    <col min="10155" max="10155" width="6.5" style="2" customWidth="1"/>
    <col min="10156" max="10156" width="8" style="2" customWidth="1"/>
    <col min="10157" max="10157" width="7.1640625" style="2" customWidth="1"/>
    <col min="10158" max="10158" width="9.1640625" style="2"/>
    <col min="10159" max="10159" width="11" style="2" customWidth="1"/>
    <col min="10160" max="10160" width="9.5" style="2" customWidth="1"/>
    <col min="10161" max="10161" width="8.1640625" style="2" customWidth="1"/>
    <col min="10162" max="10162" width="8.5" style="2" customWidth="1"/>
    <col min="10163" max="10163" width="9.83203125" style="2" customWidth="1"/>
    <col min="10164" max="10164" width="8.83203125" style="2" customWidth="1"/>
    <col min="10165" max="10165" width="9.5" style="2" customWidth="1"/>
    <col min="10166" max="10166" width="12.5" style="2" customWidth="1"/>
    <col min="10167" max="10167" width="9.1640625" style="2"/>
    <col min="10168" max="10168" width="11.1640625" style="2" bestFit="1" customWidth="1"/>
    <col min="10169" max="10169" width="10.5" style="2" bestFit="1" customWidth="1"/>
    <col min="10170" max="10170" width="11.1640625" style="2" bestFit="1" customWidth="1"/>
    <col min="10171" max="10405" width="9.1640625" style="2"/>
    <col min="10406" max="10406" width="4.5" style="2" customWidth="1"/>
    <col min="10407" max="10407" width="4.83203125" style="2" customWidth="1"/>
    <col min="10408" max="10408" width="51.5" style="2" customWidth="1"/>
    <col min="10409" max="10409" width="6.5" style="2" customWidth="1"/>
    <col min="10410" max="10410" width="12.5" style="2" customWidth="1"/>
    <col min="10411" max="10411" width="6.5" style="2" customWidth="1"/>
    <col min="10412" max="10412" width="8" style="2" customWidth="1"/>
    <col min="10413" max="10413" width="7.1640625" style="2" customWidth="1"/>
    <col min="10414" max="10414" width="9.1640625" style="2"/>
    <col min="10415" max="10415" width="11" style="2" customWidth="1"/>
    <col min="10416" max="10416" width="9.5" style="2" customWidth="1"/>
    <col min="10417" max="10417" width="8.1640625" style="2" customWidth="1"/>
    <col min="10418" max="10418" width="8.5" style="2" customWidth="1"/>
    <col min="10419" max="10419" width="9.83203125" style="2" customWidth="1"/>
    <col min="10420" max="10420" width="8.83203125" style="2" customWidth="1"/>
    <col min="10421" max="10421" width="9.5" style="2" customWidth="1"/>
    <col min="10422" max="10422" width="12.5" style="2" customWidth="1"/>
    <col min="10423" max="10423" width="9.1640625" style="2"/>
    <col min="10424" max="10424" width="11.1640625" style="2" bestFit="1" customWidth="1"/>
    <col min="10425" max="10425" width="10.5" style="2" bestFit="1" customWidth="1"/>
    <col min="10426" max="10426" width="11.1640625" style="2" bestFit="1" customWidth="1"/>
    <col min="10427" max="10661" width="9.1640625" style="2"/>
    <col min="10662" max="10662" width="4.5" style="2" customWidth="1"/>
    <col min="10663" max="10663" width="4.83203125" style="2" customWidth="1"/>
    <col min="10664" max="10664" width="51.5" style="2" customWidth="1"/>
    <col min="10665" max="10665" width="6.5" style="2" customWidth="1"/>
    <col min="10666" max="10666" width="12.5" style="2" customWidth="1"/>
    <col min="10667" max="10667" width="6.5" style="2" customWidth="1"/>
    <col min="10668" max="10668" width="8" style="2" customWidth="1"/>
    <col min="10669" max="10669" width="7.1640625" style="2" customWidth="1"/>
    <col min="10670" max="10670" width="9.1640625" style="2"/>
    <col min="10671" max="10671" width="11" style="2" customWidth="1"/>
    <col min="10672" max="10672" width="9.5" style="2" customWidth="1"/>
    <col min="10673" max="10673" width="8.1640625" style="2" customWidth="1"/>
    <col min="10674" max="10674" width="8.5" style="2" customWidth="1"/>
    <col min="10675" max="10675" width="9.83203125" style="2" customWidth="1"/>
    <col min="10676" max="10676" width="8.83203125" style="2" customWidth="1"/>
    <col min="10677" max="10677" width="9.5" style="2" customWidth="1"/>
    <col min="10678" max="10678" width="12.5" style="2" customWidth="1"/>
    <col min="10679" max="10679" width="9.1640625" style="2"/>
    <col min="10680" max="10680" width="11.1640625" style="2" bestFit="1" customWidth="1"/>
    <col min="10681" max="10681" width="10.5" style="2" bestFit="1" customWidth="1"/>
    <col min="10682" max="10682" width="11.1640625" style="2" bestFit="1" customWidth="1"/>
    <col min="10683" max="10917" width="9.1640625" style="2"/>
    <col min="10918" max="10918" width="4.5" style="2" customWidth="1"/>
    <col min="10919" max="10919" width="4.83203125" style="2" customWidth="1"/>
    <col min="10920" max="10920" width="51.5" style="2" customWidth="1"/>
    <col min="10921" max="10921" width="6.5" style="2" customWidth="1"/>
    <col min="10922" max="10922" width="12.5" style="2" customWidth="1"/>
    <col min="10923" max="10923" width="6.5" style="2" customWidth="1"/>
    <col min="10924" max="10924" width="8" style="2" customWidth="1"/>
    <col min="10925" max="10925" width="7.1640625" style="2" customWidth="1"/>
    <col min="10926" max="10926" width="9.1640625" style="2"/>
    <col min="10927" max="10927" width="11" style="2" customWidth="1"/>
    <col min="10928" max="10928" width="9.5" style="2" customWidth="1"/>
    <col min="10929" max="10929" width="8.1640625" style="2" customWidth="1"/>
    <col min="10930" max="10930" width="8.5" style="2" customWidth="1"/>
    <col min="10931" max="10931" width="9.83203125" style="2" customWidth="1"/>
    <col min="10932" max="10932" width="8.83203125" style="2" customWidth="1"/>
    <col min="10933" max="10933" width="9.5" style="2" customWidth="1"/>
    <col min="10934" max="10934" width="12.5" style="2" customWidth="1"/>
    <col min="10935" max="10935" width="9.1640625" style="2"/>
    <col min="10936" max="10936" width="11.1640625" style="2" bestFit="1" customWidth="1"/>
    <col min="10937" max="10937" width="10.5" style="2" bestFit="1" customWidth="1"/>
    <col min="10938" max="10938" width="11.1640625" style="2" bestFit="1" customWidth="1"/>
    <col min="10939" max="11173" width="9.1640625" style="2"/>
    <col min="11174" max="11174" width="4.5" style="2" customWidth="1"/>
    <col min="11175" max="11175" width="4.83203125" style="2" customWidth="1"/>
    <col min="11176" max="11176" width="51.5" style="2" customWidth="1"/>
    <col min="11177" max="11177" width="6.5" style="2" customWidth="1"/>
    <col min="11178" max="11178" width="12.5" style="2" customWidth="1"/>
    <col min="11179" max="11179" width="6.5" style="2" customWidth="1"/>
    <col min="11180" max="11180" width="8" style="2" customWidth="1"/>
    <col min="11181" max="11181" width="7.1640625" style="2" customWidth="1"/>
    <col min="11182" max="11182" width="9.1640625" style="2"/>
    <col min="11183" max="11183" width="11" style="2" customWidth="1"/>
    <col min="11184" max="11184" width="9.5" style="2" customWidth="1"/>
    <col min="11185" max="11185" width="8.1640625" style="2" customWidth="1"/>
    <col min="11186" max="11186" width="8.5" style="2" customWidth="1"/>
    <col min="11187" max="11187" width="9.83203125" style="2" customWidth="1"/>
    <col min="11188" max="11188" width="8.83203125" style="2" customWidth="1"/>
    <col min="11189" max="11189" width="9.5" style="2" customWidth="1"/>
    <col min="11190" max="11190" width="12.5" style="2" customWidth="1"/>
    <col min="11191" max="11191" width="9.1640625" style="2"/>
    <col min="11192" max="11192" width="11.1640625" style="2" bestFit="1" customWidth="1"/>
    <col min="11193" max="11193" width="10.5" style="2" bestFit="1" customWidth="1"/>
    <col min="11194" max="11194" width="11.1640625" style="2" bestFit="1" customWidth="1"/>
    <col min="11195" max="11429" width="9.1640625" style="2"/>
    <col min="11430" max="11430" width="4.5" style="2" customWidth="1"/>
    <col min="11431" max="11431" width="4.83203125" style="2" customWidth="1"/>
    <col min="11432" max="11432" width="51.5" style="2" customWidth="1"/>
    <col min="11433" max="11433" width="6.5" style="2" customWidth="1"/>
    <col min="11434" max="11434" width="12.5" style="2" customWidth="1"/>
    <col min="11435" max="11435" width="6.5" style="2" customWidth="1"/>
    <col min="11436" max="11436" width="8" style="2" customWidth="1"/>
    <col min="11437" max="11437" width="7.1640625" style="2" customWidth="1"/>
    <col min="11438" max="11438" width="9.1640625" style="2"/>
    <col min="11439" max="11439" width="11" style="2" customWidth="1"/>
    <col min="11440" max="11440" width="9.5" style="2" customWidth="1"/>
    <col min="11441" max="11441" width="8.1640625" style="2" customWidth="1"/>
    <col min="11442" max="11442" width="8.5" style="2" customWidth="1"/>
    <col min="11443" max="11443" width="9.83203125" style="2" customWidth="1"/>
    <col min="11444" max="11444" width="8.83203125" style="2" customWidth="1"/>
    <col min="11445" max="11445" width="9.5" style="2" customWidth="1"/>
    <col min="11446" max="11446" width="12.5" style="2" customWidth="1"/>
    <col min="11447" max="11447" width="9.1640625" style="2"/>
    <col min="11448" max="11448" width="11.1640625" style="2" bestFit="1" customWidth="1"/>
    <col min="11449" max="11449" width="10.5" style="2" bestFit="1" customWidth="1"/>
    <col min="11450" max="11450" width="11.1640625" style="2" bestFit="1" customWidth="1"/>
    <col min="11451" max="11685" width="9.1640625" style="2"/>
    <col min="11686" max="11686" width="4.5" style="2" customWidth="1"/>
    <col min="11687" max="11687" width="4.83203125" style="2" customWidth="1"/>
    <col min="11688" max="11688" width="51.5" style="2" customWidth="1"/>
    <col min="11689" max="11689" width="6.5" style="2" customWidth="1"/>
    <col min="11690" max="11690" width="12.5" style="2" customWidth="1"/>
    <col min="11691" max="11691" width="6.5" style="2" customWidth="1"/>
    <col min="11692" max="11692" width="8" style="2" customWidth="1"/>
    <col min="11693" max="11693" width="7.1640625" style="2" customWidth="1"/>
    <col min="11694" max="11694" width="9.1640625" style="2"/>
    <col min="11695" max="11695" width="11" style="2" customWidth="1"/>
    <col min="11696" max="11696" width="9.5" style="2" customWidth="1"/>
    <col min="11697" max="11697" width="8.1640625" style="2" customWidth="1"/>
    <col min="11698" max="11698" width="8.5" style="2" customWidth="1"/>
    <col min="11699" max="11699" width="9.83203125" style="2" customWidth="1"/>
    <col min="11700" max="11700" width="8.83203125" style="2" customWidth="1"/>
    <col min="11701" max="11701" width="9.5" style="2" customWidth="1"/>
    <col min="11702" max="11702" width="12.5" style="2" customWidth="1"/>
    <col min="11703" max="11703" width="9.1640625" style="2"/>
    <col min="11704" max="11704" width="11.1640625" style="2" bestFit="1" customWidth="1"/>
    <col min="11705" max="11705" width="10.5" style="2" bestFit="1" customWidth="1"/>
    <col min="11706" max="11706" width="11.1640625" style="2" bestFit="1" customWidth="1"/>
    <col min="11707" max="11941" width="9.1640625" style="2"/>
    <col min="11942" max="11942" width="4.5" style="2" customWidth="1"/>
    <col min="11943" max="11943" width="4.83203125" style="2" customWidth="1"/>
    <col min="11944" max="11944" width="51.5" style="2" customWidth="1"/>
    <col min="11945" max="11945" width="6.5" style="2" customWidth="1"/>
    <col min="11946" max="11946" width="12.5" style="2" customWidth="1"/>
    <col min="11947" max="11947" width="6.5" style="2" customWidth="1"/>
    <col min="11948" max="11948" width="8" style="2" customWidth="1"/>
    <col min="11949" max="11949" width="7.1640625" style="2" customWidth="1"/>
    <col min="11950" max="11950" width="9.1640625" style="2"/>
    <col min="11951" max="11951" width="11" style="2" customWidth="1"/>
    <col min="11952" max="11952" width="9.5" style="2" customWidth="1"/>
    <col min="11953" max="11953" width="8.1640625" style="2" customWidth="1"/>
    <col min="11954" max="11954" width="8.5" style="2" customWidth="1"/>
    <col min="11955" max="11955" width="9.83203125" style="2" customWidth="1"/>
    <col min="11956" max="11956" width="8.83203125" style="2" customWidth="1"/>
    <col min="11957" max="11957" width="9.5" style="2" customWidth="1"/>
    <col min="11958" max="11958" width="12.5" style="2" customWidth="1"/>
    <col min="11959" max="11959" width="9.1640625" style="2"/>
    <col min="11960" max="11960" width="11.1640625" style="2" bestFit="1" customWidth="1"/>
    <col min="11961" max="11961" width="10.5" style="2" bestFit="1" customWidth="1"/>
    <col min="11962" max="11962" width="11.1640625" style="2" bestFit="1" customWidth="1"/>
    <col min="11963" max="12197" width="9.1640625" style="2"/>
    <col min="12198" max="12198" width="4.5" style="2" customWidth="1"/>
    <col min="12199" max="12199" width="4.83203125" style="2" customWidth="1"/>
    <col min="12200" max="12200" width="51.5" style="2" customWidth="1"/>
    <col min="12201" max="12201" width="6.5" style="2" customWidth="1"/>
    <col min="12202" max="12202" width="12.5" style="2" customWidth="1"/>
    <col min="12203" max="12203" width="6.5" style="2" customWidth="1"/>
    <col min="12204" max="12204" width="8" style="2" customWidth="1"/>
    <col min="12205" max="12205" width="7.1640625" style="2" customWidth="1"/>
    <col min="12206" max="12206" width="9.1640625" style="2"/>
    <col min="12207" max="12207" width="11" style="2" customWidth="1"/>
    <col min="12208" max="12208" width="9.5" style="2" customWidth="1"/>
    <col min="12209" max="12209" width="8.1640625" style="2" customWidth="1"/>
    <col min="12210" max="12210" width="8.5" style="2" customWidth="1"/>
    <col min="12211" max="12211" width="9.83203125" style="2" customWidth="1"/>
    <col min="12212" max="12212" width="8.83203125" style="2" customWidth="1"/>
    <col min="12213" max="12213" width="9.5" style="2" customWidth="1"/>
    <col min="12214" max="12214" width="12.5" style="2" customWidth="1"/>
    <col min="12215" max="12215" width="9.1640625" style="2"/>
    <col min="12216" max="12216" width="11.1640625" style="2" bestFit="1" customWidth="1"/>
    <col min="12217" max="12217" width="10.5" style="2" bestFit="1" customWidth="1"/>
    <col min="12218" max="12218" width="11.1640625" style="2" bestFit="1" customWidth="1"/>
    <col min="12219" max="12453" width="9.1640625" style="2"/>
    <col min="12454" max="12454" width="4.5" style="2" customWidth="1"/>
    <col min="12455" max="12455" width="4.83203125" style="2" customWidth="1"/>
    <col min="12456" max="12456" width="51.5" style="2" customWidth="1"/>
    <col min="12457" max="12457" width="6.5" style="2" customWidth="1"/>
    <col min="12458" max="12458" width="12.5" style="2" customWidth="1"/>
    <col min="12459" max="12459" width="6.5" style="2" customWidth="1"/>
    <col min="12460" max="12460" width="8" style="2" customWidth="1"/>
    <col min="12461" max="12461" width="7.1640625" style="2" customWidth="1"/>
    <col min="12462" max="12462" width="9.1640625" style="2"/>
    <col min="12463" max="12463" width="11" style="2" customWidth="1"/>
    <col min="12464" max="12464" width="9.5" style="2" customWidth="1"/>
    <col min="12465" max="12465" width="8.1640625" style="2" customWidth="1"/>
    <col min="12466" max="12466" width="8.5" style="2" customWidth="1"/>
    <col min="12467" max="12467" width="9.83203125" style="2" customWidth="1"/>
    <col min="12468" max="12468" width="8.83203125" style="2" customWidth="1"/>
    <col min="12469" max="12469" width="9.5" style="2" customWidth="1"/>
    <col min="12470" max="12470" width="12.5" style="2" customWidth="1"/>
    <col min="12471" max="12471" width="9.1640625" style="2"/>
    <col min="12472" max="12472" width="11.1640625" style="2" bestFit="1" customWidth="1"/>
    <col min="12473" max="12473" width="10.5" style="2" bestFit="1" customWidth="1"/>
    <col min="12474" max="12474" width="11.1640625" style="2" bestFit="1" customWidth="1"/>
    <col min="12475" max="12709" width="9.1640625" style="2"/>
    <col min="12710" max="12710" width="4.5" style="2" customWidth="1"/>
    <col min="12711" max="12711" width="4.83203125" style="2" customWidth="1"/>
    <col min="12712" max="12712" width="51.5" style="2" customWidth="1"/>
    <col min="12713" max="12713" width="6.5" style="2" customWidth="1"/>
    <col min="12714" max="12714" width="12.5" style="2" customWidth="1"/>
    <col min="12715" max="12715" width="6.5" style="2" customWidth="1"/>
    <col min="12716" max="12716" width="8" style="2" customWidth="1"/>
    <col min="12717" max="12717" width="7.1640625" style="2" customWidth="1"/>
    <col min="12718" max="12718" width="9.1640625" style="2"/>
    <col min="12719" max="12719" width="11" style="2" customWidth="1"/>
    <col min="12720" max="12720" width="9.5" style="2" customWidth="1"/>
    <col min="12721" max="12721" width="8.1640625" style="2" customWidth="1"/>
    <col min="12722" max="12722" width="8.5" style="2" customWidth="1"/>
    <col min="12723" max="12723" width="9.83203125" style="2" customWidth="1"/>
    <col min="12724" max="12724" width="8.83203125" style="2" customWidth="1"/>
    <col min="12725" max="12725" width="9.5" style="2" customWidth="1"/>
    <col min="12726" max="12726" width="12.5" style="2" customWidth="1"/>
    <col min="12727" max="12727" width="9.1640625" style="2"/>
    <col min="12728" max="12728" width="11.1640625" style="2" bestFit="1" customWidth="1"/>
    <col min="12729" max="12729" width="10.5" style="2" bestFit="1" customWidth="1"/>
    <col min="12730" max="12730" width="11.1640625" style="2" bestFit="1" customWidth="1"/>
    <col min="12731" max="12965" width="9.1640625" style="2"/>
    <col min="12966" max="12966" width="4.5" style="2" customWidth="1"/>
    <col min="12967" max="12967" width="4.83203125" style="2" customWidth="1"/>
    <col min="12968" max="12968" width="51.5" style="2" customWidth="1"/>
    <col min="12969" max="12969" width="6.5" style="2" customWidth="1"/>
    <col min="12970" max="12970" width="12.5" style="2" customWidth="1"/>
    <col min="12971" max="12971" width="6.5" style="2" customWidth="1"/>
    <col min="12972" max="12972" width="8" style="2" customWidth="1"/>
    <col min="12973" max="12973" width="7.1640625" style="2" customWidth="1"/>
    <col min="12974" max="12974" width="9.1640625" style="2"/>
    <col min="12975" max="12975" width="11" style="2" customWidth="1"/>
    <col min="12976" max="12976" width="9.5" style="2" customWidth="1"/>
    <col min="12977" max="12977" width="8.1640625" style="2" customWidth="1"/>
    <col min="12978" max="12978" width="8.5" style="2" customWidth="1"/>
    <col min="12979" max="12979" width="9.83203125" style="2" customWidth="1"/>
    <col min="12980" max="12980" width="8.83203125" style="2" customWidth="1"/>
    <col min="12981" max="12981" width="9.5" style="2" customWidth="1"/>
    <col min="12982" max="12982" width="12.5" style="2" customWidth="1"/>
    <col min="12983" max="12983" width="9.1640625" style="2"/>
    <col min="12984" max="12984" width="11.1640625" style="2" bestFit="1" customWidth="1"/>
    <col min="12985" max="12985" width="10.5" style="2" bestFit="1" customWidth="1"/>
    <col min="12986" max="12986" width="11.1640625" style="2" bestFit="1" customWidth="1"/>
    <col min="12987" max="13221" width="9.1640625" style="2"/>
    <col min="13222" max="13222" width="4.5" style="2" customWidth="1"/>
    <col min="13223" max="13223" width="4.83203125" style="2" customWidth="1"/>
    <col min="13224" max="13224" width="51.5" style="2" customWidth="1"/>
    <col min="13225" max="13225" width="6.5" style="2" customWidth="1"/>
    <col min="13226" max="13226" width="12.5" style="2" customWidth="1"/>
    <col min="13227" max="13227" width="6.5" style="2" customWidth="1"/>
    <col min="13228" max="13228" width="8" style="2" customWidth="1"/>
    <col min="13229" max="13229" width="7.1640625" style="2" customWidth="1"/>
    <col min="13230" max="13230" width="9.1640625" style="2"/>
    <col min="13231" max="13231" width="11" style="2" customWidth="1"/>
    <col min="13232" max="13232" width="9.5" style="2" customWidth="1"/>
    <col min="13233" max="13233" width="8.1640625" style="2" customWidth="1"/>
    <col min="13234" max="13234" width="8.5" style="2" customWidth="1"/>
    <col min="13235" max="13235" width="9.83203125" style="2" customWidth="1"/>
    <col min="13236" max="13236" width="8.83203125" style="2" customWidth="1"/>
    <col min="13237" max="13237" width="9.5" style="2" customWidth="1"/>
    <col min="13238" max="13238" width="12.5" style="2" customWidth="1"/>
    <col min="13239" max="13239" width="9.1640625" style="2"/>
    <col min="13240" max="13240" width="11.1640625" style="2" bestFit="1" customWidth="1"/>
    <col min="13241" max="13241" width="10.5" style="2" bestFit="1" customWidth="1"/>
    <col min="13242" max="13242" width="11.1640625" style="2" bestFit="1" customWidth="1"/>
    <col min="13243" max="13477" width="9.1640625" style="2"/>
    <col min="13478" max="13478" width="4.5" style="2" customWidth="1"/>
    <col min="13479" max="13479" width="4.83203125" style="2" customWidth="1"/>
    <col min="13480" max="13480" width="51.5" style="2" customWidth="1"/>
    <col min="13481" max="13481" width="6.5" style="2" customWidth="1"/>
    <col min="13482" max="13482" width="12.5" style="2" customWidth="1"/>
    <col min="13483" max="13483" width="6.5" style="2" customWidth="1"/>
    <col min="13484" max="13484" width="8" style="2" customWidth="1"/>
    <col min="13485" max="13485" width="7.1640625" style="2" customWidth="1"/>
    <col min="13486" max="13486" width="9.1640625" style="2"/>
    <col min="13487" max="13487" width="11" style="2" customWidth="1"/>
    <col min="13488" max="13488" width="9.5" style="2" customWidth="1"/>
    <col min="13489" max="13489" width="8.1640625" style="2" customWidth="1"/>
    <col min="13490" max="13490" width="8.5" style="2" customWidth="1"/>
    <col min="13491" max="13491" width="9.83203125" style="2" customWidth="1"/>
    <col min="13492" max="13492" width="8.83203125" style="2" customWidth="1"/>
    <col min="13493" max="13493" width="9.5" style="2" customWidth="1"/>
    <col min="13494" max="13494" width="12.5" style="2" customWidth="1"/>
    <col min="13495" max="13495" width="9.1640625" style="2"/>
    <col min="13496" max="13496" width="11.1640625" style="2" bestFit="1" customWidth="1"/>
    <col min="13497" max="13497" width="10.5" style="2" bestFit="1" customWidth="1"/>
    <col min="13498" max="13498" width="11.1640625" style="2" bestFit="1" customWidth="1"/>
    <col min="13499" max="13733" width="9.1640625" style="2"/>
    <col min="13734" max="13734" width="4.5" style="2" customWidth="1"/>
    <col min="13735" max="13735" width="4.83203125" style="2" customWidth="1"/>
    <col min="13736" max="13736" width="51.5" style="2" customWidth="1"/>
    <col min="13737" max="13737" width="6.5" style="2" customWidth="1"/>
    <col min="13738" max="13738" width="12.5" style="2" customWidth="1"/>
    <col min="13739" max="13739" width="6.5" style="2" customWidth="1"/>
    <col min="13740" max="13740" width="8" style="2" customWidth="1"/>
    <col min="13741" max="13741" width="7.1640625" style="2" customWidth="1"/>
    <col min="13742" max="13742" width="9.1640625" style="2"/>
    <col min="13743" max="13743" width="11" style="2" customWidth="1"/>
    <col min="13744" max="13744" width="9.5" style="2" customWidth="1"/>
    <col min="13745" max="13745" width="8.1640625" style="2" customWidth="1"/>
    <col min="13746" max="13746" width="8.5" style="2" customWidth="1"/>
    <col min="13747" max="13747" width="9.83203125" style="2" customWidth="1"/>
    <col min="13748" max="13748" width="8.83203125" style="2" customWidth="1"/>
    <col min="13749" max="13749" width="9.5" style="2" customWidth="1"/>
    <col min="13750" max="13750" width="12.5" style="2" customWidth="1"/>
    <col min="13751" max="13751" width="9.1640625" style="2"/>
    <col min="13752" max="13752" width="11.1640625" style="2" bestFit="1" customWidth="1"/>
    <col min="13753" max="13753" width="10.5" style="2" bestFit="1" customWidth="1"/>
    <col min="13754" max="13754" width="11.1640625" style="2" bestFit="1" customWidth="1"/>
    <col min="13755" max="13989" width="9.1640625" style="2"/>
    <col min="13990" max="13990" width="4.5" style="2" customWidth="1"/>
    <col min="13991" max="13991" width="4.83203125" style="2" customWidth="1"/>
    <col min="13992" max="13992" width="51.5" style="2" customWidth="1"/>
    <col min="13993" max="13993" width="6.5" style="2" customWidth="1"/>
    <col min="13994" max="13994" width="12.5" style="2" customWidth="1"/>
    <col min="13995" max="13995" width="6.5" style="2" customWidth="1"/>
    <col min="13996" max="13996" width="8" style="2" customWidth="1"/>
    <col min="13997" max="13997" width="7.1640625" style="2" customWidth="1"/>
    <col min="13998" max="13998" width="9.1640625" style="2"/>
    <col min="13999" max="13999" width="11" style="2" customWidth="1"/>
    <col min="14000" max="14000" width="9.5" style="2" customWidth="1"/>
    <col min="14001" max="14001" width="8.1640625" style="2" customWidth="1"/>
    <col min="14002" max="14002" width="8.5" style="2" customWidth="1"/>
    <col min="14003" max="14003" width="9.83203125" style="2" customWidth="1"/>
    <col min="14004" max="14004" width="8.83203125" style="2" customWidth="1"/>
    <col min="14005" max="14005" width="9.5" style="2" customWidth="1"/>
    <col min="14006" max="14006" width="12.5" style="2" customWidth="1"/>
    <col min="14007" max="14007" width="9.1640625" style="2"/>
    <col min="14008" max="14008" width="11.1640625" style="2" bestFit="1" customWidth="1"/>
    <col min="14009" max="14009" width="10.5" style="2" bestFit="1" customWidth="1"/>
    <col min="14010" max="14010" width="11.1640625" style="2" bestFit="1" customWidth="1"/>
    <col min="14011" max="14245" width="9.1640625" style="2"/>
    <col min="14246" max="14246" width="4.5" style="2" customWidth="1"/>
    <col min="14247" max="14247" width="4.83203125" style="2" customWidth="1"/>
    <col min="14248" max="14248" width="51.5" style="2" customWidth="1"/>
    <col min="14249" max="14249" width="6.5" style="2" customWidth="1"/>
    <col min="14250" max="14250" width="12.5" style="2" customWidth="1"/>
    <col min="14251" max="14251" width="6.5" style="2" customWidth="1"/>
    <col min="14252" max="14252" width="8" style="2" customWidth="1"/>
    <col min="14253" max="14253" width="7.1640625" style="2" customWidth="1"/>
    <col min="14254" max="14254" width="9.1640625" style="2"/>
    <col min="14255" max="14255" width="11" style="2" customWidth="1"/>
    <col min="14256" max="14256" width="9.5" style="2" customWidth="1"/>
    <col min="14257" max="14257" width="8.1640625" style="2" customWidth="1"/>
    <col min="14258" max="14258" width="8.5" style="2" customWidth="1"/>
    <col min="14259" max="14259" width="9.83203125" style="2" customWidth="1"/>
    <col min="14260" max="14260" width="8.83203125" style="2" customWidth="1"/>
    <col min="14261" max="14261" width="9.5" style="2" customWidth="1"/>
    <col min="14262" max="14262" width="12.5" style="2" customWidth="1"/>
    <col min="14263" max="14263" width="9.1640625" style="2"/>
    <col min="14264" max="14264" width="11.1640625" style="2" bestFit="1" customWidth="1"/>
    <col min="14265" max="14265" width="10.5" style="2" bestFit="1" customWidth="1"/>
    <col min="14266" max="14266" width="11.1640625" style="2" bestFit="1" customWidth="1"/>
    <col min="14267" max="14501" width="9.1640625" style="2"/>
    <col min="14502" max="14502" width="4.5" style="2" customWidth="1"/>
    <col min="14503" max="14503" width="4.83203125" style="2" customWidth="1"/>
    <col min="14504" max="14504" width="51.5" style="2" customWidth="1"/>
    <col min="14505" max="14505" width="6.5" style="2" customWidth="1"/>
    <col min="14506" max="14506" width="12.5" style="2" customWidth="1"/>
    <col min="14507" max="14507" width="6.5" style="2" customWidth="1"/>
    <col min="14508" max="14508" width="8" style="2" customWidth="1"/>
    <col min="14509" max="14509" width="7.1640625" style="2" customWidth="1"/>
    <col min="14510" max="14510" width="9.1640625" style="2"/>
    <col min="14511" max="14511" width="11" style="2" customWidth="1"/>
    <col min="14512" max="14512" width="9.5" style="2" customWidth="1"/>
    <col min="14513" max="14513" width="8.1640625" style="2" customWidth="1"/>
    <col min="14514" max="14514" width="8.5" style="2" customWidth="1"/>
    <col min="14515" max="14515" width="9.83203125" style="2" customWidth="1"/>
    <col min="14516" max="14516" width="8.83203125" style="2" customWidth="1"/>
    <col min="14517" max="14517" width="9.5" style="2" customWidth="1"/>
    <col min="14518" max="14518" width="12.5" style="2" customWidth="1"/>
    <col min="14519" max="14519" width="9.1640625" style="2"/>
    <col min="14520" max="14520" width="11.1640625" style="2" bestFit="1" customWidth="1"/>
    <col min="14521" max="14521" width="10.5" style="2" bestFit="1" customWidth="1"/>
    <col min="14522" max="14522" width="11.1640625" style="2" bestFit="1" customWidth="1"/>
    <col min="14523" max="14757" width="9.1640625" style="2"/>
    <col min="14758" max="14758" width="4.5" style="2" customWidth="1"/>
    <col min="14759" max="14759" width="4.83203125" style="2" customWidth="1"/>
    <col min="14760" max="14760" width="51.5" style="2" customWidth="1"/>
    <col min="14761" max="14761" width="6.5" style="2" customWidth="1"/>
    <col min="14762" max="14762" width="12.5" style="2" customWidth="1"/>
    <col min="14763" max="14763" width="6.5" style="2" customWidth="1"/>
    <col min="14764" max="14764" width="8" style="2" customWidth="1"/>
    <col min="14765" max="14765" width="7.1640625" style="2" customWidth="1"/>
    <col min="14766" max="14766" width="9.1640625" style="2"/>
    <col min="14767" max="14767" width="11" style="2" customWidth="1"/>
    <col min="14768" max="14768" width="9.5" style="2" customWidth="1"/>
    <col min="14769" max="14769" width="8.1640625" style="2" customWidth="1"/>
    <col min="14770" max="14770" width="8.5" style="2" customWidth="1"/>
    <col min="14771" max="14771" width="9.83203125" style="2" customWidth="1"/>
    <col min="14772" max="14772" width="8.83203125" style="2" customWidth="1"/>
    <col min="14773" max="14773" width="9.5" style="2" customWidth="1"/>
    <col min="14774" max="14774" width="12.5" style="2" customWidth="1"/>
    <col min="14775" max="14775" width="9.1640625" style="2"/>
    <col min="14776" max="14776" width="11.1640625" style="2" bestFit="1" customWidth="1"/>
    <col min="14777" max="14777" width="10.5" style="2" bestFit="1" customWidth="1"/>
    <col min="14778" max="14778" width="11.1640625" style="2" bestFit="1" customWidth="1"/>
    <col min="14779" max="15013" width="9.1640625" style="2"/>
    <col min="15014" max="15014" width="4.5" style="2" customWidth="1"/>
    <col min="15015" max="15015" width="4.83203125" style="2" customWidth="1"/>
    <col min="15016" max="15016" width="51.5" style="2" customWidth="1"/>
    <col min="15017" max="15017" width="6.5" style="2" customWidth="1"/>
    <col min="15018" max="15018" width="12.5" style="2" customWidth="1"/>
    <col min="15019" max="15019" width="6.5" style="2" customWidth="1"/>
    <col min="15020" max="15020" width="8" style="2" customWidth="1"/>
    <col min="15021" max="15021" width="7.1640625" style="2" customWidth="1"/>
    <col min="15022" max="15022" width="9.1640625" style="2"/>
    <col min="15023" max="15023" width="11" style="2" customWidth="1"/>
    <col min="15024" max="15024" width="9.5" style="2" customWidth="1"/>
    <col min="15025" max="15025" width="8.1640625" style="2" customWidth="1"/>
    <col min="15026" max="15026" width="8.5" style="2" customWidth="1"/>
    <col min="15027" max="15027" width="9.83203125" style="2" customWidth="1"/>
    <col min="15028" max="15028" width="8.83203125" style="2" customWidth="1"/>
    <col min="15029" max="15029" width="9.5" style="2" customWidth="1"/>
    <col min="15030" max="15030" width="12.5" style="2" customWidth="1"/>
    <col min="15031" max="15031" width="9.1640625" style="2"/>
    <col min="15032" max="15032" width="11.1640625" style="2" bestFit="1" customWidth="1"/>
    <col min="15033" max="15033" width="10.5" style="2" bestFit="1" customWidth="1"/>
    <col min="15034" max="15034" width="11.1640625" style="2" bestFit="1" customWidth="1"/>
    <col min="15035" max="15269" width="9.1640625" style="2"/>
    <col min="15270" max="15270" width="4.5" style="2" customWidth="1"/>
    <col min="15271" max="15271" width="4.83203125" style="2" customWidth="1"/>
    <col min="15272" max="15272" width="51.5" style="2" customWidth="1"/>
    <col min="15273" max="15273" width="6.5" style="2" customWidth="1"/>
    <col min="15274" max="15274" width="12.5" style="2" customWidth="1"/>
    <col min="15275" max="15275" width="6.5" style="2" customWidth="1"/>
    <col min="15276" max="15276" width="8" style="2" customWidth="1"/>
    <col min="15277" max="15277" width="7.1640625" style="2" customWidth="1"/>
    <col min="15278" max="15278" width="9.1640625" style="2"/>
    <col min="15279" max="15279" width="11" style="2" customWidth="1"/>
    <col min="15280" max="15280" width="9.5" style="2" customWidth="1"/>
    <col min="15281" max="15281" width="8.1640625" style="2" customWidth="1"/>
    <col min="15282" max="15282" width="8.5" style="2" customWidth="1"/>
    <col min="15283" max="15283" width="9.83203125" style="2" customWidth="1"/>
    <col min="15284" max="15284" width="8.83203125" style="2" customWidth="1"/>
    <col min="15285" max="15285" width="9.5" style="2" customWidth="1"/>
    <col min="15286" max="15286" width="12.5" style="2" customWidth="1"/>
    <col min="15287" max="15287" width="9.1640625" style="2"/>
    <col min="15288" max="15288" width="11.1640625" style="2" bestFit="1" customWidth="1"/>
    <col min="15289" max="15289" width="10.5" style="2" bestFit="1" customWidth="1"/>
    <col min="15290" max="15290" width="11.1640625" style="2" bestFit="1" customWidth="1"/>
    <col min="15291" max="15525" width="9.1640625" style="2"/>
    <col min="15526" max="15526" width="4.5" style="2" customWidth="1"/>
    <col min="15527" max="15527" width="4.83203125" style="2" customWidth="1"/>
    <col min="15528" max="15528" width="51.5" style="2" customWidth="1"/>
    <col min="15529" max="15529" width="6.5" style="2" customWidth="1"/>
    <col min="15530" max="15530" width="12.5" style="2" customWidth="1"/>
    <col min="15531" max="15531" width="6.5" style="2" customWidth="1"/>
    <col min="15532" max="15532" width="8" style="2" customWidth="1"/>
    <col min="15533" max="15533" width="7.1640625" style="2" customWidth="1"/>
    <col min="15534" max="15534" width="9.1640625" style="2"/>
    <col min="15535" max="15535" width="11" style="2" customWidth="1"/>
    <col min="15536" max="15536" width="9.5" style="2" customWidth="1"/>
    <col min="15537" max="15537" width="8.1640625" style="2" customWidth="1"/>
    <col min="15538" max="15538" width="8.5" style="2" customWidth="1"/>
    <col min="15539" max="15539" width="9.83203125" style="2" customWidth="1"/>
    <col min="15540" max="15540" width="8.83203125" style="2" customWidth="1"/>
    <col min="15541" max="15541" width="9.5" style="2" customWidth="1"/>
    <col min="15542" max="15542" width="12.5" style="2" customWidth="1"/>
    <col min="15543" max="15543" width="9.1640625" style="2"/>
    <col min="15544" max="15544" width="11.1640625" style="2" bestFit="1" customWidth="1"/>
    <col min="15545" max="15545" width="10.5" style="2" bestFit="1" customWidth="1"/>
    <col min="15546" max="15546" width="11.1640625" style="2" bestFit="1" customWidth="1"/>
    <col min="15547" max="15781" width="9.1640625" style="2"/>
    <col min="15782" max="15782" width="4.5" style="2" customWidth="1"/>
    <col min="15783" max="15783" width="4.83203125" style="2" customWidth="1"/>
    <col min="15784" max="15784" width="51.5" style="2" customWidth="1"/>
    <col min="15785" max="15785" width="6.5" style="2" customWidth="1"/>
    <col min="15786" max="15786" width="12.5" style="2" customWidth="1"/>
    <col min="15787" max="15787" width="6.5" style="2" customWidth="1"/>
    <col min="15788" max="15788" width="8" style="2" customWidth="1"/>
    <col min="15789" max="15789" width="7.1640625" style="2" customWidth="1"/>
    <col min="15790" max="15790" width="9.1640625" style="2"/>
    <col min="15791" max="15791" width="11" style="2" customWidth="1"/>
    <col min="15792" max="15792" width="9.5" style="2" customWidth="1"/>
    <col min="15793" max="15793" width="8.1640625" style="2" customWidth="1"/>
    <col min="15794" max="15794" width="8.5" style="2" customWidth="1"/>
    <col min="15795" max="15795" width="9.83203125" style="2" customWidth="1"/>
    <col min="15796" max="15796" width="8.83203125" style="2" customWidth="1"/>
    <col min="15797" max="15797" width="9.5" style="2" customWidth="1"/>
    <col min="15798" max="15798" width="12.5" style="2" customWidth="1"/>
    <col min="15799" max="15799" width="9.1640625" style="2"/>
    <col min="15800" max="15800" width="11.1640625" style="2" bestFit="1" customWidth="1"/>
    <col min="15801" max="15801" width="10.5" style="2" bestFit="1" customWidth="1"/>
    <col min="15802" max="15802" width="11.1640625" style="2" bestFit="1" customWidth="1"/>
    <col min="15803" max="16037" width="9.1640625" style="2"/>
    <col min="16038" max="16038" width="4.5" style="2" customWidth="1"/>
    <col min="16039" max="16039" width="4.83203125" style="2" customWidth="1"/>
    <col min="16040" max="16040" width="51.5" style="2" customWidth="1"/>
    <col min="16041" max="16041" width="6.5" style="2" customWidth="1"/>
    <col min="16042" max="16042" width="12.5" style="2" customWidth="1"/>
    <col min="16043" max="16043" width="6.5" style="2" customWidth="1"/>
    <col min="16044" max="16044" width="8" style="2" customWidth="1"/>
    <col min="16045" max="16045" width="7.1640625" style="2" customWidth="1"/>
    <col min="16046" max="16046" width="9.1640625" style="2"/>
    <col min="16047" max="16047" width="11" style="2" customWidth="1"/>
    <col min="16048" max="16048" width="9.5" style="2" customWidth="1"/>
    <col min="16049" max="16049" width="8.1640625" style="2" customWidth="1"/>
    <col min="16050" max="16050" width="8.5" style="2" customWidth="1"/>
    <col min="16051" max="16051" width="9.83203125" style="2" customWidth="1"/>
    <col min="16052" max="16052" width="8.83203125" style="2" customWidth="1"/>
    <col min="16053" max="16053" width="9.5" style="2" customWidth="1"/>
    <col min="16054" max="16054" width="12.5" style="2" customWidth="1"/>
    <col min="16055" max="16055" width="9.1640625" style="2"/>
    <col min="16056" max="16056" width="11.1640625" style="2" bestFit="1" customWidth="1"/>
    <col min="16057" max="16057" width="10.5" style="2" bestFit="1" customWidth="1"/>
    <col min="16058" max="16058" width="11.1640625" style="2" bestFit="1" customWidth="1"/>
    <col min="16059" max="16384" width="9.1640625" style="2"/>
  </cols>
  <sheetData>
    <row r="1" spans="1:17" s="43" customFormat="1">
      <c r="A1" s="493" t="s">
        <v>116</v>
      </c>
      <c r="B1" s="493"/>
      <c r="C1" s="493"/>
      <c r="D1" s="493"/>
      <c r="E1" s="493"/>
      <c r="F1" s="493"/>
      <c r="G1" s="493"/>
      <c r="H1" s="493"/>
      <c r="I1" s="493"/>
      <c r="J1" s="493"/>
      <c r="K1" s="493"/>
      <c r="L1" s="493"/>
      <c r="M1" s="493"/>
      <c r="N1" s="493"/>
      <c r="O1" s="493"/>
      <c r="P1" s="493"/>
      <c r="Q1" s="493"/>
    </row>
    <row r="2" spans="1:17" s="43" customFormat="1">
      <c r="A2" s="493" t="s">
        <v>117</v>
      </c>
      <c r="B2" s="493"/>
      <c r="C2" s="493"/>
      <c r="D2" s="493"/>
      <c r="E2" s="493"/>
      <c r="F2" s="493"/>
      <c r="G2" s="493"/>
      <c r="H2" s="493"/>
      <c r="I2" s="493"/>
      <c r="J2" s="493"/>
      <c r="K2" s="493"/>
      <c r="L2" s="493"/>
      <c r="M2" s="493"/>
      <c r="N2" s="493"/>
      <c r="O2" s="493"/>
      <c r="P2" s="493"/>
      <c r="Q2" s="493"/>
    </row>
    <row r="4" spans="1:17">
      <c r="A4" s="2" t="s">
        <v>1598</v>
      </c>
    </row>
    <row r="5" spans="1:17">
      <c r="A5" s="2" t="s">
        <v>1599</v>
      </c>
    </row>
    <row r="6" spans="1:17">
      <c r="A6" s="2" t="s">
        <v>217</v>
      </c>
    </row>
    <row r="7" spans="1:17">
      <c r="A7" s="209" t="s">
        <v>488</v>
      </c>
      <c r="B7" s="209"/>
      <c r="L7" s="44"/>
      <c r="M7" s="45" t="s">
        <v>17</v>
      </c>
      <c r="N7" s="494">
        <f>Q121</f>
        <v>0</v>
      </c>
      <c r="O7" s="494"/>
      <c r="P7" s="494"/>
      <c r="Q7" s="46" t="s">
        <v>18</v>
      </c>
    </row>
    <row r="8" spans="1:17">
      <c r="L8" s="44"/>
      <c r="M8" s="45" t="s">
        <v>19</v>
      </c>
      <c r="N8" s="44" t="s">
        <v>1566</v>
      </c>
      <c r="O8" s="44"/>
      <c r="P8" s="44"/>
      <c r="Q8" s="44"/>
    </row>
    <row r="9" spans="1:17">
      <c r="L9" s="44"/>
      <c r="M9" s="44"/>
      <c r="N9" s="44"/>
      <c r="O9" s="44"/>
      <c r="P9" s="44"/>
      <c r="Q9" s="44"/>
    </row>
    <row r="10" spans="1:17">
      <c r="A10" s="495" t="s">
        <v>20</v>
      </c>
      <c r="B10" s="495" t="s">
        <v>21</v>
      </c>
      <c r="C10" s="496" t="s">
        <v>65</v>
      </c>
      <c r="D10" s="502" t="s">
        <v>489</v>
      </c>
      <c r="E10" s="491" t="s">
        <v>22</v>
      </c>
      <c r="F10" s="501" t="s">
        <v>23</v>
      </c>
      <c r="G10" s="492" t="s">
        <v>24</v>
      </c>
      <c r="H10" s="492"/>
      <c r="I10" s="492"/>
      <c r="J10" s="492"/>
      <c r="K10" s="492"/>
      <c r="L10" s="492"/>
      <c r="M10" s="492" t="s">
        <v>25</v>
      </c>
      <c r="N10" s="492"/>
      <c r="O10" s="492"/>
      <c r="P10" s="492"/>
      <c r="Q10" s="492"/>
    </row>
    <row r="11" spans="1:17" ht="52">
      <c r="A11" s="495"/>
      <c r="B11" s="495"/>
      <c r="C11" s="496"/>
      <c r="D11" s="503"/>
      <c r="E11" s="491"/>
      <c r="F11" s="501"/>
      <c r="G11" s="111" t="s">
        <v>26</v>
      </c>
      <c r="H11" s="111" t="s">
        <v>179</v>
      </c>
      <c r="I11" s="111" t="s">
        <v>180</v>
      </c>
      <c r="J11" s="237" t="s">
        <v>27</v>
      </c>
      <c r="K11" s="237" t="s">
        <v>28</v>
      </c>
      <c r="L11" s="237" t="s">
        <v>29</v>
      </c>
      <c r="M11" s="237" t="s">
        <v>30</v>
      </c>
      <c r="N11" s="237" t="s">
        <v>31</v>
      </c>
      <c r="O11" s="237" t="s">
        <v>27</v>
      </c>
      <c r="P11" s="237" t="s">
        <v>28</v>
      </c>
      <c r="Q11" s="237" t="s">
        <v>181</v>
      </c>
    </row>
    <row r="12" spans="1:17">
      <c r="A12" s="14">
        <v>1</v>
      </c>
      <c r="B12" s="14">
        <f t="shared" ref="B12:Q12" si="0">A12+1</f>
        <v>2</v>
      </c>
      <c r="C12" s="14">
        <f t="shared" ref="C12" si="1">B12+1</f>
        <v>3</v>
      </c>
      <c r="D12" s="14">
        <f t="shared" ref="D12" si="2">C12+1</f>
        <v>4</v>
      </c>
      <c r="E12" s="14">
        <f t="shared" ref="E12" si="3">D12+1</f>
        <v>5</v>
      </c>
      <c r="F12" s="157">
        <f t="shared" ref="F12" si="4">E12+1</f>
        <v>6</v>
      </c>
      <c r="G12" s="14">
        <f t="shared" ref="G12" si="5">F12+1</f>
        <v>7</v>
      </c>
      <c r="H12" s="14">
        <f t="shared" ref="H12" si="6">G12+1</f>
        <v>8</v>
      </c>
      <c r="I12" s="14">
        <f t="shared" ref="I12" si="7">H12+1</f>
        <v>9</v>
      </c>
      <c r="J12" s="14">
        <v>9</v>
      </c>
      <c r="K12" s="14">
        <v>10</v>
      </c>
      <c r="L12" s="14">
        <f t="shared" si="0"/>
        <v>11</v>
      </c>
      <c r="M12" s="14">
        <f t="shared" si="0"/>
        <v>12</v>
      </c>
      <c r="N12" s="14">
        <f t="shared" si="0"/>
        <v>13</v>
      </c>
      <c r="O12" s="14">
        <f t="shared" si="0"/>
        <v>14</v>
      </c>
      <c r="P12" s="14">
        <f t="shared" si="0"/>
        <v>15</v>
      </c>
      <c r="Q12" s="14">
        <f t="shared" si="0"/>
        <v>16</v>
      </c>
    </row>
    <row r="13" spans="1:17" ht="13">
      <c r="A13" s="14"/>
      <c r="B13" s="14"/>
      <c r="C13" s="47" t="s">
        <v>117</v>
      </c>
      <c r="D13" s="47"/>
      <c r="E13" s="14"/>
      <c r="F13" s="157"/>
      <c r="G13" s="14"/>
      <c r="H13" s="14"/>
      <c r="I13" s="14"/>
      <c r="J13" s="14"/>
      <c r="K13" s="14"/>
      <c r="L13" s="112"/>
      <c r="M13" s="112"/>
      <c r="N13" s="112"/>
      <c r="O13" s="112"/>
      <c r="P13" s="112"/>
      <c r="Q13" s="112"/>
    </row>
    <row r="14" spans="1:17" ht="13">
      <c r="A14" s="14"/>
      <c r="B14" s="14"/>
      <c r="C14" s="113" t="s">
        <v>118</v>
      </c>
      <c r="D14" s="113"/>
      <c r="E14" s="14"/>
      <c r="F14" s="157"/>
      <c r="G14" s="14"/>
      <c r="H14" s="14"/>
      <c r="I14" s="14"/>
      <c r="J14" s="14"/>
      <c r="K14" s="14"/>
      <c r="L14" s="112"/>
      <c r="M14" s="112"/>
      <c r="N14" s="112"/>
      <c r="O14" s="112"/>
      <c r="P14" s="112"/>
      <c r="Q14" s="112"/>
    </row>
    <row r="15" spans="1:17" ht="26">
      <c r="A15" s="14">
        <f t="shared" ref="A15:A78" si="8">A14+1</f>
        <v>1</v>
      </c>
      <c r="B15" s="14" t="s">
        <v>32</v>
      </c>
      <c r="C15" s="114" t="s">
        <v>490</v>
      </c>
      <c r="D15" s="114"/>
      <c r="E15" s="115" t="s">
        <v>291</v>
      </c>
      <c r="F15" s="158" t="s">
        <v>491</v>
      </c>
      <c r="G15" s="224"/>
      <c r="H15" s="225"/>
      <c r="I15" s="226"/>
      <c r="J15" s="226"/>
      <c r="K15" s="226"/>
      <c r="L15" s="225"/>
      <c r="M15" s="225"/>
      <c r="N15" s="225"/>
      <c r="O15" s="225"/>
      <c r="P15" s="225"/>
      <c r="Q15" s="225"/>
    </row>
    <row r="16" spans="1:17" ht="13">
      <c r="A16" s="14"/>
      <c r="B16" s="14"/>
      <c r="C16" s="114" t="s">
        <v>1232</v>
      </c>
      <c r="D16" s="114" t="s">
        <v>1233</v>
      </c>
      <c r="E16" s="115" t="s">
        <v>291</v>
      </c>
      <c r="F16" s="158" t="s">
        <v>322</v>
      </c>
      <c r="G16" s="224"/>
      <c r="H16" s="225"/>
      <c r="I16" s="226"/>
      <c r="J16" s="226"/>
      <c r="K16" s="226"/>
      <c r="L16" s="225"/>
      <c r="M16" s="225"/>
      <c r="N16" s="225"/>
      <c r="O16" s="225"/>
      <c r="P16" s="225"/>
      <c r="Q16" s="225"/>
    </row>
    <row r="17" spans="1:17" ht="13">
      <c r="A17" s="14"/>
      <c r="B17" s="14"/>
      <c r="C17" s="114" t="s">
        <v>1234</v>
      </c>
      <c r="D17" s="114" t="s">
        <v>1235</v>
      </c>
      <c r="E17" s="115" t="s">
        <v>291</v>
      </c>
      <c r="F17" s="158" t="s">
        <v>322</v>
      </c>
      <c r="G17" s="224"/>
      <c r="H17" s="225"/>
      <c r="I17" s="226"/>
      <c r="J17" s="226"/>
      <c r="K17" s="226"/>
      <c r="L17" s="225"/>
      <c r="M17" s="225"/>
      <c r="N17" s="225"/>
      <c r="O17" s="225"/>
      <c r="P17" s="225"/>
      <c r="Q17" s="225"/>
    </row>
    <row r="18" spans="1:17" ht="13">
      <c r="A18" s="14"/>
      <c r="B18" s="14"/>
      <c r="C18" s="114" t="s">
        <v>1236</v>
      </c>
      <c r="D18" s="114" t="s">
        <v>1237</v>
      </c>
      <c r="E18" s="115" t="s">
        <v>291</v>
      </c>
      <c r="F18" s="158" t="s">
        <v>322</v>
      </c>
      <c r="G18" s="224"/>
      <c r="H18" s="225"/>
      <c r="I18" s="226"/>
      <c r="J18" s="226"/>
      <c r="K18" s="226"/>
      <c r="L18" s="225"/>
      <c r="M18" s="225"/>
      <c r="N18" s="225"/>
      <c r="O18" s="225"/>
      <c r="P18" s="225"/>
      <c r="Q18" s="225"/>
    </row>
    <row r="19" spans="1:17" ht="13">
      <c r="A19" s="14"/>
      <c r="B19" s="14"/>
      <c r="C19" s="114" t="s">
        <v>1238</v>
      </c>
      <c r="D19" s="114" t="s">
        <v>1239</v>
      </c>
      <c r="E19" s="115" t="s">
        <v>291</v>
      </c>
      <c r="F19" s="158" t="s">
        <v>322</v>
      </c>
      <c r="G19" s="224"/>
      <c r="H19" s="225"/>
      <c r="I19" s="226"/>
      <c r="J19" s="226"/>
      <c r="K19" s="226"/>
      <c r="L19" s="225"/>
      <c r="M19" s="225"/>
      <c r="N19" s="225"/>
      <c r="O19" s="225"/>
      <c r="P19" s="225"/>
      <c r="Q19" s="225"/>
    </row>
    <row r="20" spans="1:17" ht="13">
      <c r="A20" s="14"/>
      <c r="B20" s="14"/>
      <c r="C20" s="114" t="s">
        <v>1240</v>
      </c>
      <c r="D20" s="114" t="s">
        <v>1241</v>
      </c>
      <c r="E20" s="115" t="s">
        <v>291</v>
      </c>
      <c r="F20" s="158" t="s">
        <v>322</v>
      </c>
      <c r="G20" s="224"/>
      <c r="H20" s="225"/>
      <c r="I20" s="226"/>
      <c r="J20" s="226"/>
      <c r="K20" s="226"/>
      <c r="L20" s="225"/>
      <c r="M20" s="225"/>
      <c r="N20" s="225"/>
      <c r="O20" s="225"/>
      <c r="P20" s="225"/>
      <c r="Q20" s="225"/>
    </row>
    <row r="21" spans="1:17" ht="13">
      <c r="A21" s="14"/>
      <c r="B21" s="14"/>
      <c r="C21" s="114" t="s">
        <v>1242</v>
      </c>
      <c r="D21" s="114" t="s">
        <v>1243</v>
      </c>
      <c r="E21" s="115" t="s">
        <v>291</v>
      </c>
      <c r="F21" s="158" t="s">
        <v>322</v>
      </c>
      <c r="G21" s="224"/>
      <c r="H21" s="225"/>
      <c r="I21" s="226"/>
      <c r="J21" s="226"/>
      <c r="K21" s="226"/>
      <c r="L21" s="225"/>
      <c r="M21" s="225"/>
      <c r="N21" s="225"/>
      <c r="O21" s="225"/>
      <c r="P21" s="225"/>
      <c r="Q21" s="225"/>
    </row>
    <row r="22" spans="1:17" ht="13">
      <c r="A22" s="14"/>
      <c r="B22" s="14"/>
      <c r="C22" s="114" t="s">
        <v>1244</v>
      </c>
      <c r="D22" s="114" t="s">
        <v>1245</v>
      </c>
      <c r="E22" s="115" t="s">
        <v>291</v>
      </c>
      <c r="F22" s="158" t="s">
        <v>322</v>
      </c>
      <c r="G22" s="224"/>
      <c r="H22" s="225"/>
      <c r="I22" s="226"/>
      <c r="J22" s="226"/>
      <c r="K22" s="226"/>
      <c r="L22" s="225"/>
      <c r="M22" s="225"/>
      <c r="N22" s="225"/>
      <c r="O22" s="225"/>
      <c r="P22" s="225"/>
      <c r="Q22" s="225"/>
    </row>
    <row r="23" spans="1:17" ht="13">
      <c r="A23" s="14"/>
      <c r="B23" s="14"/>
      <c r="C23" s="114" t="s">
        <v>1246</v>
      </c>
      <c r="D23" s="114" t="s">
        <v>1247</v>
      </c>
      <c r="E23" s="115" t="s">
        <v>291</v>
      </c>
      <c r="F23" s="158" t="s">
        <v>322</v>
      </c>
      <c r="G23" s="224"/>
      <c r="H23" s="225"/>
      <c r="I23" s="226"/>
      <c r="J23" s="226"/>
      <c r="K23" s="226"/>
      <c r="L23" s="225"/>
      <c r="M23" s="225"/>
      <c r="N23" s="225"/>
      <c r="O23" s="225"/>
      <c r="P23" s="225"/>
      <c r="Q23" s="225"/>
    </row>
    <row r="24" spans="1:17" ht="13">
      <c r="A24" s="14"/>
      <c r="B24" s="14"/>
      <c r="C24" s="114" t="s">
        <v>1248</v>
      </c>
      <c r="D24" s="114" t="s">
        <v>1249</v>
      </c>
      <c r="E24" s="115" t="s">
        <v>291</v>
      </c>
      <c r="F24" s="158" t="s">
        <v>322</v>
      </c>
      <c r="G24" s="224"/>
      <c r="H24" s="225"/>
      <c r="I24" s="226"/>
      <c r="J24" s="226"/>
      <c r="K24" s="226"/>
      <c r="L24" s="225"/>
      <c r="M24" s="225"/>
      <c r="N24" s="225"/>
      <c r="O24" s="225"/>
      <c r="P24" s="225"/>
      <c r="Q24" s="225"/>
    </row>
    <row r="25" spans="1:17" ht="13">
      <c r="A25" s="14"/>
      <c r="B25" s="14"/>
      <c r="C25" s="114" t="s">
        <v>1250</v>
      </c>
      <c r="D25" s="114" t="s">
        <v>1251</v>
      </c>
      <c r="E25" s="115" t="s">
        <v>291</v>
      </c>
      <c r="F25" s="158" t="s">
        <v>322</v>
      </c>
      <c r="G25" s="224"/>
      <c r="H25" s="225"/>
      <c r="I25" s="226"/>
      <c r="J25" s="226"/>
      <c r="K25" s="226"/>
      <c r="L25" s="225"/>
      <c r="M25" s="225"/>
      <c r="N25" s="225"/>
      <c r="O25" s="225"/>
      <c r="P25" s="225"/>
      <c r="Q25" s="225"/>
    </row>
    <row r="26" spans="1:17" ht="13">
      <c r="A26" s="14"/>
      <c r="B26" s="14"/>
      <c r="C26" s="114" t="s">
        <v>1252</v>
      </c>
      <c r="D26" s="114" t="s">
        <v>1253</v>
      </c>
      <c r="E26" s="115" t="s">
        <v>291</v>
      </c>
      <c r="F26" s="158" t="s">
        <v>322</v>
      </c>
      <c r="G26" s="224"/>
      <c r="H26" s="225"/>
      <c r="I26" s="226"/>
      <c r="J26" s="226"/>
      <c r="K26" s="226"/>
      <c r="L26" s="225"/>
      <c r="M26" s="225"/>
      <c r="N26" s="225"/>
      <c r="O26" s="225"/>
      <c r="P26" s="225"/>
      <c r="Q26" s="225"/>
    </row>
    <row r="27" spans="1:17" ht="13">
      <c r="A27" s="14"/>
      <c r="B27" s="14"/>
      <c r="C27" s="114" t="s">
        <v>1254</v>
      </c>
      <c r="D27" s="114" t="s">
        <v>1255</v>
      </c>
      <c r="E27" s="115" t="s">
        <v>291</v>
      </c>
      <c r="F27" s="158" t="s">
        <v>322</v>
      </c>
      <c r="G27" s="224"/>
      <c r="H27" s="225"/>
      <c r="I27" s="226"/>
      <c r="J27" s="226"/>
      <c r="K27" s="226"/>
      <c r="L27" s="225"/>
      <c r="M27" s="225"/>
      <c r="N27" s="225"/>
      <c r="O27" s="225"/>
      <c r="P27" s="225"/>
      <c r="Q27" s="225"/>
    </row>
    <row r="28" spans="1:17" ht="13">
      <c r="A28" s="14"/>
      <c r="B28" s="14"/>
      <c r="C28" s="114" t="s">
        <v>1256</v>
      </c>
      <c r="D28" s="114" t="s">
        <v>1257</v>
      </c>
      <c r="E28" s="115" t="s">
        <v>291</v>
      </c>
      <c r="F28" s="158" t="s">
        <v>322</v>
      </c>
      <c r="G28" s="224"/>
      <c r="H28" s="225"/>
      <c r="I28" s="226"/>
      <c r="J28" s="226"/>
      <c r="K28" s="226"/>
      <c r="L28" s="225"/>
      <c r="M28" s="225"/>
      <c r="N28" s="225"/>
      <c r="O28" s="225"/>
      <c r="P28" s="225"/>
      <c r="Q28" s="225"/>
    </row>
    <row r="29" spans="1:17" ht="13">
      <c r="A29" s="14"/>
      <c r="B29" s="14"/>
      <c r="C29" s="114" t="s">
        <v>1258</v>
      </c>
      <c r="D29" s="114" t="s">
        <v>1259</v>
      </c>
      <c r="E29" s="115" t="s">
        <v>291</v>
      </c>
      <c r="F29" s="158" t="s">
        <v>322</v>
      </c>
      <c r="G29" s="224"/>
      <c r="H29" s="225"/>
      <c r="I29" s="226"/>
      <c r="J29" s="226"/>
      <c r="K29" s="226"/>
      <c r="L29" s="225"/>
      <c r="M29" s="225"/>
      <c r="N29" s="225"/>
      <c r="O29" s="225"/>
      <c r="P29" s="225"/>
      <c r="Q29" s="225"/>
    </row>
    <row r="30" spans="1:17" ht="13">
      <c r="A30" s="14"/>
      <c r="B30" s="14"/>
      <c r="C30" s="114" t="s">
        <v>1260</v>
      </c>
      <c r="D30" s="114" t="s">
        <v>1261</v>
      </c>
      <c r="E30" s="115" t="s">
        <v>291</v>
      </c>
      <c r="F30" s="158" t="s">
        <v>322</v>
      </c>
      <c r="G30" s="224"/>
      <c r="H30" s="225"/>
      <c r="I30" s="226"/>
      <c r="J30" s="226"/>
      <c r="K30" s="226"/>
      <c r="L30" s="225"/>
      <c r="M30" s="225"/>
      <c r="N30" s="225"/>
      <c r="O30" s="225"/>
      <c r="P30" s="225"/>
      <c r="Q30" s="225"/>
    </row>
    <row r="31" spans="1:17" ht="13">
      <c r="A31" s="14">
        <f>A15+1</f>
        <v>2</v>
      </c>
      <c r="B31" s="14" t="s">
        <v>32</v>
      </c>
      <c r="C31" s="116" t="s">
        <v>492</v>
      </c>
      <c r="D31" s="116"/>
      <c r="E31" s="117" t="s">
        <v>493</v>
      </c>
      <c r="F31" s="159" t="s">
        <v>322</v>
      </c>
      <c r="G31" s="224"/>
      <c r="H31" s="225"/>
      <c r="I31" s="226"/>
      <c r="J31" s="226"/>
      <c r="K31" s="226"/>
      <c r="L31" s="225"/>
      <c r="M31" s="225"/>
      <c r="N31" s="225"/>
      <c r="O31" s="225"/>
      <c r="P31" s="225"/>
      <c r="Q31" s="225"/>
    </row>
    <row r="32" spans="1:17" ht="13">
      <c r="A32" s="14">
        <f t="shared" si="8"/>
        <v>3</v>
      </c>
      <c r="B32" s="14" t="s">
        <v>32</v>
      </c>
      <c r="C32" s="116" t="s">
        <v>494</v>
      </c>
      <c r="D32" s="116"/>
      <c r="E32" s="117" t="s">
        <v>493</v>
      </c>
      <c r="F32" s="159" t="s">
        <v>322</v>
      </c>
      <c r="G32" s="224"/>
      <c r="H32" s="225"/>
      <c r="I32" s="226"/>
      <c r="J32" s="226"/>
      <c r="K32" s="226"/>
      <c r="L32" s="225"/>
      <c r="M32" s="225"/>
      <c r="N32" s="225"/>
      <c r="O32" s="225"/>
      <c r="P32" s="225"/>
      <c r="Q32" s="225"/>
    </row>
    <row r="33" spans="1:17">
      <c r="A33" s="14"/>
      <c r="B33" s="14"/>
      <c r="C33" s="118"/>
      <c r="D33" s="118"/>
      <c r="E33" s="14"/>
      <c r="F33" s="157"/>
      <c r="G33" s="224"/>
      <c r="H33" s="225"/>
      <c r="I33" s="226"/>
      <c r="J33" s="226"/>
      <c r="K33" s="226"/>
      <c r="L33" s="225"/>
      <c r="M33" s="225"/>
      <c r="N33" s="225"/>
      <c r="O33" s="225"/>
      <c r="P33" s="225"/>
      <c r="Q33" s="225"/>
    </row>
    <row r="34" spans="1:17" ht="13">
      <c r="A34" s="14"/>
      <c r="B34" s="14"/>
      <c r="C34" s="113" t="s">
        <v>495</v>
      </c>
      <c r="D34" s="118"/>
      <c r="E34" s="14"/>
      <c r="F34" s="157"/>
      <c r="G34" s="224"/>
      <c r="H34" s="225"/>
      <c r="I34" s="226"/>
      <c r="J34" s="226"/>
      <c r="K34" s="226"/>
      <c r="L34" s="225"/>
      <c r="M34" s="225"/>
      <c r="N34" s="225"/>
      <c r="O34" s="225"/>
      <c r="P34" s="225"/>
      <c r="Q34" s="225"/>
    </row>
    <row r="35" spans="1:17" ht="13">
      <c r="A35" s="14">
        <f>A32+1</f>
        <v>4</v>
      </c>
      <c r="B35" s="14" t="s">
        <v>32</v>
      </c>
      <c r="C35" s="119" t="s">
        <v>496</v>
      </c>
      <c r="D35" s="120" t="s">
        <v>497</v>
      </c>
      <c r="E35" s="121" t="s">
        <v>34</v>
      </c>
      <c r="F35" s="160" t="s">
        <v>416</v>
      </c>
      <c r="G35" s="224"/>
      <c r="H35" s="225"/>
      <c r="I35" s="226"/>
      <c r="J35" s="226"/>
      <c r="K35" s="226"/>
      <c r="L35" s="225"/>
      <c r="M35" s="225"/>
      <c r="N35" s="225"/>
      <c r="O35" s="225"/>
      <c r="P35" s="225"/>
      <c r="Q35" s="225"/>
    </row>
    <row r="36" spans="1:17" ht="13">
      <c r="A36" s="14">
        <f t="shared" si="8"/>
        <v>5</v>
      </c>
      <c r="B36" s="14" t="s">
        <v>32</v>
      </c>
      <c r="C36" s="119" t="s">
        <v>496</v>
      </c>
      <c r="D36" s="120" t="s">
        <v>497</v>
      </c>
      <c r="E36" s="121" t="s">
        <v>34</v>
      </c>
      <c r="F36" s="160" t="s">
        <v>498</v>
      </c>
      <c r="G36" s="224"/>
      <c r="H36" s="225"/>
      <c r="I36" s="226"/>
      <c r="J36" s="226"/>
      <c r="K36" s="226"/>
      <c r="L36" s="225"/>
      <c r="M36" s="225"/>
      <c r="N36" s="225"/>
      <c r="O36" s="225"/>
      <c r="P36" s="225"/>
      <c r="Q36" s="225"/>
    </row>
    <row r="37" spans="1:17" ht="13">
      <c r="A37" s="14">
        <f t="shared" si="8"/>
        <v>6</v>
      </c>
      <c r="B37" s="14" t="s">
        <v>32</v>
      </c>
      <c r="C37" s="119" t="s">
        <v>499</v>
      </c>
      <c r="D37" s="122" t="s">
        <v>497</v>
      </c>
      <c r="E37" s="121" t="s">
        <v>34</v>
      </c>
      <c r="F37" s="160" t="s">
        <v>340</v>
      </c>
      <c r="G37" s="224"/>
      <c r="H37" s="225"/>
      <c r="I37" s="226"/>
      <c r="J37" s="226"/>
      <c r="K37" s="226"/>
      <c r="L37" s="225"/>
      <c r="M37" s="225"/>
      <c r="N37" s="225"/>
      <c r="O37" s="225"/>
      <c r="P37" s="225"/>
      <c r="Q37" s="225"/>
    </row>
    <row r="38" spans="1:17" ht="13">
      <c r="A38" s="14">
        <f t="shared" si="8"/>
        <v>7</v>
      </c>
      <c r="B38" s="14" t="s">
        <v>32</v>
      </c>
      <c r="C38" s="119" t="s">
        <v>499</v>
      </c>
      <c r="D38" s="122" t="s">
        <v>497</v>
      </c>
      <c r="E38" s="121" t="s">
        <v>34</v>
      </c>
      <c r="F38" s="160" t="s">
        <v>500</v>
      </c>
      <c r="G38" s="224"/>
      <c r="H38" s="225"/>
      <c r="I38" s="226"/>
      <c r="J38" s="226"/>
      <c r="K38" s="226"/>
      <c r="L38" s="225"/>
      <c r="M38" s="225"/>
      <c r="N38" s="225"/>
      <c r="O38" s="225"/>
      <c r="P38" s="225"/>
      <c r="Q38" s="225"/>
    </row>
    <row r="39" spans="1:17" ht="13">
      <c r="A39" s="14">
        <f t="shared" si="8"/>
        <v>8</v>
      </c>
      <c r="B39" s="14" t="s">
        <v>32</v>
      </c>
      <c r="C39" s="119" t="s">
        <v>501</v>
      </c>
      <c r="D39" s="120" t="s">
        <v>497</v>
      </c>
      <c r="E39" s="121" t="s">
        <v>34</v>
      </c>
      <c r="F39" s="160" t="s">
        <v>412</v>
      </c>
      <c r="G39" s="224"/>
      <c r="H39" s="225"/>
      <c r="I39" s="226"/>
      <c r="J39" s="226"/>
      <c r="K39" s="226"/>
      <c r="L39" s="225"/>
      <c r="M39" s="225"/>
      <c r="N39" s="225"/>
      <c r="O39" s="225"/>
      <c r="P39" s="225"/>
      <c r="Q39" s="225"/>
    </row>
    <row r="40" spans="1:17" ht="13">
      <c r="A40" s="14">
        <f t="shared" si="8"/>
        <v>9</v>
      </c>
      <c r="B40" s="14" t="s">
        <v>32</v>
      </c>
      <c r="C40" s="119" t="s">
        <v>502</v>
      </c>
      <c r="D40" s="122" t="s">
        <v>497</v>
      </c>
      <c r="E40" s="121" t="s">
        <v>34</v>
      </c>
      <c r="F40" s="160" t="s">
        <v>503</v>
      </c>
      <c r="G40" s="224"/>
      <c r="H40" s="225"/>
      <c r="I40" s="226"/>
      <c r="J40" s="226"/>
      <c r="K40" s="226"/>
      <c r="L40" s="225"/>
      <c r="M40" s="225"/>
      <c r="N40" s="225"/>
      <c r="O40" s="225"/>
      <c r="P40" s="225"/>
      <c r="Q40" s="225"/>
    </row>
    <row r="41" spans="1:17" ht="26">
      <c r="A41" s="14">
        <f t="shared" si="8"/>
        <v>10</v>
      </c>
      <c r="B41" s="14" t="s">
        <v>32</v>
      </c>
      <c r="C41" s="119" t="s">
        <v>504</v>
      </c>
      <c r="D41" s="120" t="s">
        <v>497</v>
      </c>
      <c r="E41" s="121" t="s">
        <v>34</v>
      </c>
      <c r="F41" s="160" t="s">
        <v>491</v>
      </c>
      <c r="G41" s="224"/>
      <c r="H41" s="225"/>
      <c r="I41" s="226"/>
      <c r="J41" s="226"/>
      <c r="K41" s="226"/>
      <c r="L41" s="225"/>
      <c r="M41" s="225"/>
      <c r="N41" s="225"/>
      <c r="O41" s="225"/>
      <c r="P41" s="225"/>
      <c r="Q41" s="225"/>
    </row>
    <row r="42" spans="1:17" ht="13">
      <c r="A42" s="14">
        <f t="shared" si="8"/>
        <v>11</v>
      </c>
      <c r="B42" s="14" t="s">
        <v>32</v>
      </c>
      <c r="C42" s="119" t="s">
        <v>505</v>
      </c>
      <c r="D42" s="122"/>
      <c r="E42" s="121" t="s">
        <v>34</v>
      </c>
      <c r="F42" s="160" t="s">
        <v>435</v>
      </c>
      <c r="G42" s="224"/>
      <c r="H42" s="225"/>
      <c r="I42" s="226"/>
      <c r="J42" s="226"/>
      <c r="K42" s="226"/>
      <c r="L42" s="225"/>
      <c r="M42" s="225"/>
      <c r="N42" s="225"/>
      <c r="O42" s="225"/>
      <c r="P42" s="225"/>
      <c r="Q42" s="225"/>
    </row>
    <row r="43" spans="1:17" ht="13">
      <c r="A43" s="14">
        <f t="shared" si="8"/>
        <v>12</v>
      </c>
      <c r="B43" s="14" t="s">
        <v>32</v>
      </c>
      <c r="C43" s="119" t="s">
        <v>506</v>
      </c>
      <c r="D43" s="120"/>
      <c r="E43" s="121" t="s">
        <v>34</v>
      </c>
      <c r="F43" s="160" t="s">
        <v>435</v>
      </c>
      <c r="G43" s="224"/>
      <c r="H43" s="225"/>
      <c r="I43" s="226"/>
      <c r="J43" s="226"/>
      <c r="K43" s="226"/>
      <c r="L43" s="225"/>
      <c r="M43" s="225"/>
      <c r="N43" s="225"/>
      <c r="O43" s="225"/>
      <c r="P43" s="225"/>
      <c r="Q43" s="225"/>
    </row>
    <row r="44" spans="1:17" ht="26">
      <c r="A44" s="14">
        <f t="shared" si="8"/>
        <v>13</v>
      </c>
      <c r="B44" s="14" t="s">
        <v>32</v>
      </c>
      <c r="C44" s="119" t="s">
        <v>507</v>
      </c>
      <c r="D44" s="122"/>
      <c r="E44" s="121" t="s">
        <v>34</v>
      </c>
      <c r="F44" s="160" t="s">
        <v>435</v>
      </c>
      <c r="G44" s="224"/>
      <c r="H44" s="225"/>
      <c r="I44" s="226"/>
      <c r="J44" s="226"/>
      <c r="K44" s="226"/>
      <c r="L44" s="225"/>
      <c r="M44" s="225"/>
      <c r="N44" s="225"/>
      <c r="O44" s="225"/>
      <c r="P44" s="225"/>
      <c r="Q44" s="225"/>
    </row>
    <row r="45" spans="1:17" ht="13">
      <c r="A45" s="14">
        <f t="shared" si="8"/>
        <v>14</v>
      </c>
      <c r="B45" s="14" t="s">
        <v>32</v>
      </c>
      <c r="C45" s="119" t="s">
        <v>508</v>
      </c>
      <c r="D45" s="122" t="s">
        <v>509</v>
      </c>
      <c r="E45" s="121" t="s">
        <v>510</v>
      </c>
      <c r="F45" s="160" t="s">
        <v>511</v>
      </c>
      <c r="G45" s="224"/>
      <c r="H45" s="225"/>
      <c r="I45" s="226"/>
      <c r="J45" s="226"/>
      <c r="K45" s="226"/>
      <c r="L45" s="225"/>
      <c r="M45" s="225"/>
      <c r="N45" s="225"/>
      <c r="O45" s="225"/>
      <c r="P45" s="225"/>
      <c r="Q45" s="225"/>
    </row>
    <row r="46" spans="1:17" ht="39">
      <c r="A46" s="14">
        <f t="shared" si="8"/>
        <v>15</v>
      </c>
      <c r="B46" s="14" t="s">
        <v>32</v>
      </c>
      <c r="C46" s="119" t="s">
        <v>512</v>
      </c>
      <c r="D46" s="120" t="s">
        <v>513</v>
      </c>
      <c r="E46" s="121" t="s">
        <v>34</v>
      </c>
      <c r="F46" s="160" t="s">
        <v>511</v>
      </c>
      <c r="G46" s="224"/>
      <c r="H46" s="225"/>
      <c r="I46" s="226"/>
      <c r="J46" s="226"/>
      <c r="K46" s="226"/>
      <c r="L46" s="225"/>
      <c r="M46" s="225"/>
      <c r="N46" s="225"/>
      <c r="O46" s="225"/>
      <c r="P46" s="225"/>
      <c r="Q46" s="225"/>
    </row>
    <row r="47" spans="1:17" ht="26">
      <c r="A47" s="14">
        <f t="shared" si="8"/>
        <v>16</v>
      </c>
      <c r="B47" s="14" t="s">
        <v>32</v>
      </c>
      <c r="C47" s="119" t="s">
        <v>514</v>
      </c>
      <c r="D47" s="122" t="s">
        <v>513</v>
      </c>
      <c r="E47" s="121" t="s">
        <v>34</v>
      </c>
      <c r="F47" s="160" t="s">
        <v>515</v>
      </c>
      <c r="G47" s="224"/>
      <c r="H47" s="225"/>
      <c r="I47" s="226"/>
      <c r="J47" s="226"/>
      <c r="K47" s="226"/>
      <c r="L47" s="225"/>
      <c r="M47" s="225"/>
      <c r="N47" s="225"/>
      <c r="O47" s="225"/>
      <c r="P47" s="225"/>
      <c r="Q47" s="225"/>
    </row>
    <row r="48" spans="1:17" ht="26">
      <c r="A48" s="14">
        <f t="shared" si="8"/>
        <v>17</v>
      </c>
      <c r="B48" s="14" t="s">
        <v>32</v>
      </c>
      <c r="C48" s="119" t="s">
        <v>516</v>
      </c>
      <c r="D48" s="120" t="s">
        <v>513</v>
      </c>
      <c r="E48" s="121" t="s">
        <v>34</v>
      </c>
      <c r="F48" s="160" t="s">
        <v>517</v>
      </c>
      <c r="G48" s="224"/>
      <c r="H48" s="225"/>
      <c r="I48" s="226"/>
      <c r="J48" s="226"/>
      <c r="K48" s="226"/>
      <c r="L48" s="225"/>
      <c r="M48" s="225"/>
      <c r="N48" s="225"/>
      <c r="O48" s="225"/>
      <c r="P48" s="225"/>
      <c r="Q48" s="225"/>
    </row>
    <row r="49" spans="1:17">
      <c r="A49" s="14"/>
      <c r="B49" s="14"/>
      <c r="C49" s="123"/>
      <c r="D49" s="123"/>
      <c r="E49" s="14"/>
      <c r="F49" s="157"/>
      <c r="G49" s="224"/>
      <c r="H49" s="225"/>
      <c r="I49" s="226"/>
      <c r="J49" s="226"/>
      <c r="K49" s="226"/>
      <c r="L49" s="225"/>
      <c r="M49" s="225"/>
      <c r="N49" s="225"/>
      <c r="O49" s="225"/>
      <c r="P49" s="225"/>
      <c r="Q49" s="225"/>
    </row>
    <row r="50" spans="1:17" ht="13">
      <c r="A50" s="14"/>
      <c r="B50" s="14"/>
      <c r="C50" s="155" t="s">
        <v>518</v>
      </c>
      <c r="D50" s="123"/>
      <c r="E50" s="14"/>
      <c r="F50" s="157"/>
      <c r="G50" s="224"/>
      <c r="H50" s="225"/>
      <c r="I50" s="226"/>
      <c r="J50" s="226"/>
      <c r="K50" s="226"/>
      <c r="L50" s="225"/>
      <c r="M50" s="225"/>
      <c r="N50" s="225"/>
      <c r="O50" s="225"/>
      <c r="P50" s="225"/>
      <c r="Q50" s="225"/>
    </row>
    <row r="51" spans="1:17" ht="13">
      <c r="A51" s="14">
        <f>A48+1</f>
        <v>18</v>
      </c>
      <c r="B51" s="14" t="s">
        <v>32</v>
      </c>
      <c r="C51" s="124" t="s">
        <v>519</v>
      </c>
      <c r="D51" s="125"/>
      <c r="E51" s="115" t="s">
        <v>34</v>
      </c>
      <c r="F51" s="158" t="s">
        <v>327</v>
      </c>
      <c r="G51" s="224"/>
      <c r="H51" s="225"/>
      <c r="I51" s="226"/>
      <c r="J51" s="226"/>
      <c r="K51" s="226"/>
      <c r="L51" s="225"/>
      <c r="M51" s="225"/>
      <c r="N51" s="225"/>
      <c r="O51" s="225"/>
      <c r="P51" s="225"/>
      <c r="Q51" s="225"/>
    </row>
    <row r="52" spans="1:17" ht="13">
      <c r="A52" s="14">
        <f>A51+1</f>
        <v>19</v>
      </c>
      <c r="B52" s="14" t="s">
        <v>32</v>
      </c>
      <c r="C52" s="126" t="s">
        <v>520</v>
      </c>
      <c r="D52" s="127"/>
      <c r="E52" s="115" t="s">
        <v>34</v>
      </c>
      <c r="F52" s="158" t="s">
        <v>340</v>
      </c>
      <c r="G52" s="224"/>
      <c r="H52" s="225"/>
      <c r="I52" s="226"/>
      <c r="J52" s="226"/>
      <c r="K52" s="226"/>
      <c r="L52" s="225"/>
      <c r="M52" s="225"/>
      <c r="N52" s="225"/>
      <c r="O52" s="225"/>
      <c r="P52" s="225"/>
      <c r="Q52" s="225"/>
    </row>
    <row r="53" spans="1:17" ht="13">
      <c r="A53" s="14">
        <f t="shared" ref="A53:A61" si="9">A52+1</f>
        <v>20</v>
      </c>
      <c r="B53" s="14" t="s">
        <v>32</v>
      </c>
      <c r="C53" s="124" t="s">
        <v>521</v>
      </c>
      <c r="D53" s="125"/>
      <c r="E53" s="115" t="s">
        <v>34</v>
      </c>
      <c r="F53" s="158" t="s">
        <v>322</v>
      </c>
      <c r="G53" s="224"/>
      <c r="H53" s="225"/>
      <c r="I53" s="226"/>
      <c r="J53" s="226"/>
      <c r="K53" s="226"/>
      <c r="L53" s="225"/>
      <c r="M53" s="225"/>
      <c r="N53" s="225"/>
      <c r="O53" s="225"/>
      <c r="P53" s="225"/>
      <c r="Q53" s="225"/>
    </row>
    <row r="54" spans="1:17" ht="13">
      <c r="A54" s="14">
        <f t="shared" si="9"/>
        <v>21</v>
      </c>
      <c r="B54" s="14" t="s">
        <v>32</v>
      </c>
      <c r="C54" s="124" t="s">
        <v>522</v>
      </c>
      <c r="D54" s="125"/>
      <c r="E54" s="115" t="s">
        <v>34</v>
      </c>
      <c r="F54" s="158" t="s">
        <v>327</v>
      </c>
      <c r="G54" s="224"/>
      <c r="H54" s="225"/>
      <c r="I54" s="226"/>
      <c r="J54" s="226"/>
      <c r="K54" s="226"/>
      <c r="L54" s="225"/>
      <c r="M54" s="225"/>
      <c r="N54" s="225"/>
      <c r="O54" s="225"/>
      <c r="P54" s="225"/>
      <c r="Q54" s="225"/>
    </row>
    <row r="55" spans="1:17" ht="13">
      <c r="A55" s="14">
        <f t="shared" si="9"/>
        <v>22</v>
      </c>
      <c r="B55" s="14" t="s">
        <v>32</v>
      </c>
      <c r="C55" s="124" t="s">
        <v>523</v>
      </c>
      <c r="D55" s="125"/>
      <c r="E55" s="115" t="s">
        <v>34</v>
      </c>
      <c r="F55" s="158" t="s">
        <v>325</v>
      </c>
      <c r="G55" s="224"/>
      <c r="H55" s="225"/>
      <c r="I55" s="226"/>
      <c r="J55" s="226"/>
      <c r="K55" s="226"/>
      <c r="L55" s="225"/>
      <c r="M55" s="225"/>
      <c r="N55" s="225"/>
      <c r="O55" s="225"/>
      <c r="P55" s="225"/>
      <c r="Q55" s="225"/>
    </row>
    <row r="56" spans="1:17" ht="13">
      <c r="A56" s="14">
        <f t="shared" si="9"/>
        <v>23</v>
      </c>
      <c r="B56" s="14" t="s">
        <v>32</v>
      </c>
      <c r="C56" s="124" t="s">
        <v>524</v>
      </c>
      <c r="D56" s="125"/>
      <c r="E56" s="115" t="s">
        <v>34</v>
      </c>
      <c r="F56" s="158" t="s">
        <v>340</v>
      </c>
      <c r="G56" s="224"/>
      <c r="H56" s="225"/>
      <c r="I56" s="226"/>
      <c r="J56" s="226"/>
      <c r="K56" s="226"/>
      <c r="L56" s="225"/>
      <c r="M56" s="225"/>
      <c r="N56" s="225"/>
      <c r="O56" s="225"/>
      <c r="P56" s="225"/>
      <c r="Q56" s="225"/>
    </row>
    <row r="57" spans="1:17" ht="13">
      <c r="A57" s="14">
        <f t="shared" si="9"/>
        <v>24</v>
      </c>
      <c r="B57" s="14" t="s">
        <v>32</v>
      </c>
      <c r="C57" s="124" t="s">
        <v>525</v>
      </c>
      <c r="D57" s="125"/>
      <c r="E57" s="115" t="s">
        <v>34</v>
      </c>
      <c r="F57" s="158" t="s">
        <v>440</v>
      </c>
      <c r="G57" s="224"/>
      <c r="H57" s="225"/>
      <c r="I57" s="226"/>
      <c r="J57" s="226"/>
      <c r="K57" s="226"/>
      <c r="L57" s="225"/>
      <c r="M57" s="225"/>
      <c r="N57" s="225"/>
      <c r="O57" s="225"/>
      <c r="P57" s="225"/>
      <c r="Q57" s="225"/>
    </row>
    <row r="58" spans="1:17" ht="13">
      <c r="A58" s="14">
        <f t="shared" si="9"/>
        <v>25</v>
      </c>
      <c r="B58" s="14" t="s">
        <v>32</v>
      </c>
      <c r="C58" s="124" t="s">
        <v>526</v>
      </c>
      <c r="D58" s="125"/>
      <c r="E58" s="115" t="s">
        <v>34</v>
      </c>
      <c r="F58" s="158" t="s">
        <v>527</v>
      </c>
      <c r="G58" s="224"/>
      <c r="H58" s="225"/>
      <c r="I58" s="226"/>
      <c r="J58" s="226"/>
      <c r="K58" s="226"/>
      <c r="L58" s="225"/>
      <c r="M58" s="225"/>
      <c r="N58" s="225"/>
      <c r="O58" s="225"/>
      <c r="P58" s="225"/>
      <c r="Q58" s="225"/>
    </row>
    <row r="59" spans="1:17" ht="13">
      <c r="A59" s="14">
        <f t="shared" si="9"/>
        <v>26</v>
      </c>
      <c r="B59" s="14" t="s">
        <v>32</v>
      </c>
      <c r="C59" s="124" t="s">
        <v>528</v>
      </c>
      <c r="D59" s="125"/>
      <c r="E59" s="115" t="s">
        <v>34</v>
      </c>
      <c r="F59" s="158" t="s">
        <v>340</v>
      </c>
      <c r="G59" s="224"/>
      <c r="H59" s="225"/>
      <c r="I59" s="226"/>
      <c r="J59" s="226"/>
      <c r="K59" s="226"/>
      <c r="L59" s="225"/>
      <c r="M59" s="225"/>
      <c r="N59" s="225"/>
      <c r="O59" s="225"/>
      <c r="P59" s="225"/>
      <c r="Q59" s="225"/>
    </row>
    <row r="60" spans="1:17" ht="26">
      <c r="A60" s="14">
        <f t="shared" si="9"/>
        <v>27</v>
      </c>
      <c r="B60" s="14" t="s">
        <v>32</v>
      </c>
      <c r="C60" s="128" t="s">
        <v>604</v>
      </c>
      <c r="D60" s="125"/>
      <c r="E60" s="115" t="s">
        <v>34</v>
      </c>
      <c r="F60" s="158" t="s">
        <v>511</v>
      </c>
      <c r="G60" s="224"/>
      <c r="H60" s="225"/>
      <c r="I60" s="226"/>
      <c r="J60" s="226"/>
      <c r="K60" s="226"/>
      <c r="L60" s="225"/>
      <c r="M60" s="225"/>
      <c r="N60" s="225"/>
      <c r="O60" s="225"/>
      <c r="P60" s="225"/>
      <c r="Q60" s="225"/>
    </row>
    <row r="61" spans="1:17" ht="13">
      <c r="A61" s="14">
        <f t="shared" si="9"/>
        <v>28</v>
      </c>
      <c r="B61" s="14" t="s">
        <v>32</v>
      </c>
      <c r="C61" s="124" t="s">
        <v>529</v>
      </c>
      <c r="D61" s="125" t="s">
        <v>530</v>
      </c>
      <c r="E61" s="115" t="s">
        <v>291</v>
      </c>
      <c r="F61" s="158" t="s">
        <v>322</v>
      </c>
      <c r="G61" s="224"/>
      <c r="H61" s="225"/>
      <c r="I61" s="226"/>
      <c r="J61" s="226"/>
      <c r="K61" s="226"/>
      <c r="L61" s="225"/>
      <c r="M61" s="225"/>
      <c r="N61" s="225"/>
      <c r="O61" s="225"/>
      <c r="P61" s="225"/>
      <c r="Q61" s="225"/>
    </row>
    <row r="62" spans="1:17">
      <c r="A62" s="14"/>
      <c r="B62" s="14"/>
      <c r="C62" s="118"/>
      <c r="D62" s="118"/>
      <c r="E62" s="14"/>
      <c r="F62" s="157"/>
      <c r="G62" s="224"/>
      <c r="H62" s="225"/>
      <c r="I62" s="226"/>
      <c r="J62" s="226"/>
      <c r="K62" s="226"/>
      <c r="L62" s="225"/>
      <c r="M62" s="225"/>
      <c r="N62" s="225"/>
      <c r="O62" s="225"/>
      <c r="P62" s="225"/>
      <c r="Q62" s="225"/>
    </row>
    <row r="63" spans="1:17" ht="13">
      <c r="A63" s="14"/>
      <c r="B63" s="14"/>
      <c r="C63" s="113" t="s">
        <v>544</v>
      </c>
      <c r="D63" s="118"/>
      <c r="E63" s="14"/>
      <c r="F63" s="157"/>
      <c r="G63" s="224"/>
      <c r="H63" s="225"/>
      <c r="I63" s="226"/>
      <c r="J63" s="226"/>
      <c r="K63" s="226"/>
      <c r="L63" s="225"/>
      <c r="M63" s="225"/>
      <c r="N63" s="225"/>
      <c r="O63" s="225"/>
      <c r="P63" s="225"/>
      <c r="Q63" s="225"/>
    </row>
    <row r="64" spans="1:17" ht="26">
      <c r="A64" s="14">
        <f>A61+1</f>
        <v>29</v>
      </c>
      <c r="B64" s="14" t="s">
        <v>32</v>
      </c>
      <c r="C64" s="114" t="s">
        <v>531</v>
      </c>
      <c r="D64" s="129"/>
      <c r="E64" s="115" t="s">
        <v>34</v>
      </c>
      <c r="F64" s="158" t="s">
        <v>515</v>
      </c>
      <c r="G64" s="224"/>
      <c r="H64" s="225"/>
      <c r="I64" s="226"/>
      <c r="J64" s="226"/>
      <c r="K64" s="226"/>
      <c r="L64" s="225"/>
      <c r="M64" s="225"/>
      <c r="N64" s="225"/>
      <c r="O64" s="225"/>
      <c r="P64" s="225"/>
      <c r="Q64" s="225"/>
    </row>
    <row r="65" spans="1:17" ht="26">
      <c r="A65" s="14">
        <f>A64+1</f>
        <v>30</v>
      </c>
      <c r="B65" s="14" t="s">
        <v>32</v>
      </c>
      <c r="C65" s="114" t="s">
        <v>532</v>
      </c>
      <c r="D65" s="129"/>
      <c r="E65" s="115" t="s">
        <v>34</v>
      </c>
      <c r="F65" s="158" t="s">
        <v>533</v>
      </c>
      <c r="G65" s="224"/>
      <c r="H65" s="225"/>
      <c r="I65" s="226"/>
      <c r="J65" s="226"/>
      <c r="K65" s="226"/>
      <c r="L65" s="225"/>
      <c r="M65" s="225"/>
      <c r="N65" s="225"/>
      <c r="O65" s="225"/>
      <c r="P65" s="225"/>
      <c r="Q65" s="225"/>
    </row>
    <row r="66" spans="1:17" ht="26">
      <c r="A66" s="14">
        <f t="shared" ref="A66:A74" si="10">A65+1</f>
        <v>31</v>
      </c>
      <c r="B66" s="14" t="s">
        <v>32</v>
      </c>
      <c r="C66" s="114" t="s">
        <v>534</v>
      </c>
      <c r="D66" s="129"/>
      <c r="E66" s="115" t="s">
        <v>34</v>
      </c>
      <c r="F66" s="158" t="s">
        <v>385</v>
      </c>
      <c r="G66" s="224"/>
      <c r="H66" s="225"/>
      <c r="I66" s="226"/>
      <c r="J66" s="226"/>
      <c r="K66" s="226"/>
      <c r="L66" s="225"/>
      <c r="M66" s="225"/>
      <c r="N66" s="225"/>
      <c r="O66" s="225"/>
      <c r="P66" s="225"/>
      <c r="Q66" s="225"/>
    </row>
    <row r="67" spans="1:17" ht="13">
      <c r="A67" s="14">
        <f t="shared" si="10"/>
        <v>32</v>
      </c>
      <c r="B67" s="14" t="s">
        <v>32</v>
      </c>
      <c r="C67" s="114" t="s">
        <v>535</v>
      </c>
      <c r="D67" s="129"/>
      <c r="E67" s="115" t="s">
        <v>34</v>
      </c>
      <c r="F67" s="158" t="s">
        <v>511</v>
      </c>
      <c r="G67" s="224"/>
      <c r="H67" s="225"/>
      <c r="I67" s="226"/>
      <c r="J67" s="226"/>
      <c r="K67" s="226"/>
      <c r="L67" s="225"/>
      <c r="M67" s="225"/>
      <c r="N67" s="225"/>
      <c r="O67" s="225"/>
      <c r="P67" s="225"/>
      <c r="Q67" s="225"/>
    </row>
    <row r="68" spans="1:17" ht="13">
      <c r="A68" s="14">
        <f t="shared" si="10"/>
        <v>33</v>
      </c>
      <c r="B68" s="14" t="s">
        <v>32</v>
      </c>
      <c r="C68" s="114" t="s">
        <v>536</v>
      </c>
      <c r="D68" s="129"/>
      <c r="E68" s="115" t="s">
        <v>34</v>
      </c>
      <c r="F68" s="158" t="s">
        <v>481</v>
      </c>
      <c r="G68" s="224"/>
      <c r="H68" s="225"/>
      <c r="I68" s="226"/>
      <c r="J68" s="226"/>
      <c r="K68" s="226"/>
      <c r="L68" s="225"/>
      <c r="M68" s="225"/>
      <c r="N68" s="225"/>
      <c r="O68" s="225"/>
      <c r="P68" s="225"/>
      <c r="Q68" s="225"/>
    </row>
    <row r="69" spans="1:17" ht="13">
      <c r="A69" s="14">
        <f t="shared" si="10"/>
        <v>34</v>
      </c>
      <c r="B69" s="14" t="s">
        <v>32</v>
      </c>
      <c r="C69" s="114" t="s">
        <v>537</v>
      </c>
      <c r="D69" s="129"/>
      <c r="E69" s="115" t="s">
        <v>34</v>
      </c>
      <c r="F69" s="158" t="s">
        <v>327</v>
      </c>
      <c r="G69" s="224"/>
      <c r="H69" s="225"/>
      <c r="I69" s="226"/>
      <c r="J69" s="226"/>
      <c r="K69" s="226"/>
      <c r="L69" s="225"/>
      <c r="M69" s="225"/>
      <c r="N69" s="225"/>
      <c r="O69" s="225"/>
      <c r="P69" s="225"/>
      <c r="Q69" s="225"/>
    </row>
    <row r="70" spans="1:17" ht="13">
      <c r="A70" s="14">
        <f t="shared" si="10"/>
        <v>35</v>
      </c>
      <c r="B70" s="14" t="s">
        <v>32</v>
      </c>
      <c r="C70" s="114" t="s">
        <v>538</v>
      </c>
      <c r="D70" s="129"/>
      <c r="E70" s="115" t="s">
        <v>34</v>
      </c>
      <c r="F70" s="158" t="s">
        <v>393</v>
      </c>
      <c r="G70" s="224"/>
      <c r="H70" s="225"/>
      <c r="I70" s="226"/>
      <c r="J70" s="226"/>
      <c r="K70" s="226"/>
      <c r="L70" s="225"/>
      <c r="M70" s="225"/>
      <c r="N70" s="225"/>
      <c r="O70" s="225"/>
      <c r="P70" s="225"/>
      <c r="Q70" s="225"/>
    </row>
    <row r="71" spans="1:17" ht="13">
      <c r="A71" s="14">
        <f t="shared" si="10"/>
        <v>36</v>
      </c>
      <c r="B71" s="14" t="s">
        <v>32</v>
      </c>
      <c r="C71" s="114" t="s">
        <v>539</v>
      </c>
      <c r="D71" s="129" t="s">
        <v>509</v>
      </c>
      <c r="E71" s="115" t="s">
        <v>540</v>
      </c>
      <c r="F71" s="158" t="s">
        <v>327</v>
      </c>
      <c r="G71" s="224"/>
      <c r="H71" s="225"/>
      <c r="I71" s="226"/>
      <c r="J71" s="226"/>
      <c r="K71" s="226"/>
      <c r="L71" s="225"/>
      <c r="M71" s="225"/>
      <c r="N71" s="225"/>
      <c r="O71" s="225"/>
      <c r="P71" s="225"/>
      <c r="Q71" s="225"/>
    </row>
    <row r="72" spans="1:17" ht="13">
      <c r="A72" s="14">
        <f t="shared" si="10"/>
        <v>37</v>
      </c>
      <c r="B72" s="14" t="s">
        <v>32</v>
      </c>
      <c r="C72" s="114" t="s">
        <v>539</v>
      </c>
      <c r="D72" s="129" t="s">
        <v>509</v>
      </c>
      <c r="E72" s="115" t="s">
        <v>540</v>
      </c>
      <c r="F72" s="158" t="s">
        <v>342</v>
      </c>
      <c r="G72" s="224"/>
      <c r="H72" s="225"/>
      <c r="I72" s="226"/>
      <c r="J72" s="226"/>
      <c r="K72" s="226"/>
      <c r="L72" s="225"/>
      <c r="M72" s="225"/>
      <c r="N72" s="225"/>
      <c r="O72" s="225"/>
      <c r="P72" s="225"/>
      <c r="Q72" s="225"/>
    </row>
    <row r="73" spans="1:17" ht="13">
      <c r="A73" s="14">
        <f t="shared" si="10"/>
        <v>38</v>
      </c>
      <c r="B73" s="14" t="s">
        <v>32</v>
      </c>
      <c r="C73" s="114" t="s">
        <v>541</v>
      </c>
      <c r="D73" s="129"/>
      <c r="E73" s="115"/>
      <c r="F73" s="158" t="s">
        <v>542</v>
      </c>
      <c r="G73" s="224"/>
      <c r="H73" s="225"/>
      <c r="I73" s="226"/>
      <c r="J73" s="226"/>
      <c r="K73" s="226"/>
      <c r="L73" s="225"/>
      <c r="M73" s="225"/>
      <c r="N73" s="225"/>
      <c r="O73" s="225"/>
      <c r="P73" s="225"/>
      <c r="Q73" s="225"/>
    </row>
    <row r="74" spans="1:17" ht="13">
      <c r="A74" s="14">
        <f t="shared" si="10"/>
        <v>39</v>
      </c>
      <c r="B74" s="14" t="s">
        <v>32</v>
      </c>
      <c r="C74" s="114" t="s">
        <v>543</v>
      </c>
      <c r="D74" s="130"/>
      <c r="E74" s="117" t="s">
        <v>493</v>
      </c>
      <c r="F74" s="159" t="s">
        <v>322</v>
      </c>
      <c r="G74" s="224"/>
      <c r="H74" s="225"/>
      <c r="I74" s="226"/>
      <c r="J74" s="226"/>
      <c r="K74" s="226"/>
      <c r="L74" s="225"/>
      <c r="M74" s="225"/>
      <c r="N74" s="225"/>
      <c r="O74" s="225"/>
      <c r="P74" s="225"/>
      <c r="Q74" s="225"/>
    </row>
    <row r="75" spans="1:17">
      <c r="A75" s="14"/>
      <c r="B75" s="14"/>
      <c r="C75" s="47"/>
      <c r="D75" s="47"/>
      <c r="E75" s="14"/>
      <c r="F75" s="157"/>
      <c r="G75" s="224"/>
      <c r="H75" s="225"/>
      <c r="I75" s="226"/>
      <c r="J75" s="226"/>
      <c r="K75" s="226"/>
      <c r="L75" s="225"/>
      <c r="M75" s="225"/>
      <c r="N75" s="225"/>
      <c r="O75" s="225"/>
      <c r="P75" s="225"/>
      <c r="Q75" s="225"/>
    </row>
    <row r="76" spans="1:17" ht="13">
      <c r="A76" s="14"/>
      <c r="B76" s="14"/>
      <c r="C76" s="113" t="s">
        <v>580</v>
      </c>
      <c r="D76" s="113"/>
      <c r="E76" s="131"/>
      <c r="F76" s="161"/>
      <c r="G76" s="224"/>
      <c r="H76" s="225"/>
      <c r="I76" s="226"/>
      <c r="J76" s="226"/>
      <c r="K76" s="226"/>
      <c r="L76" s="225"/>
      <c r="M76" s="225"/>
      <c r="N76" s="225"/>
      <c r="O76" s="225"/>
      <c r="P76" s="225"/>
      <c r="Q76" s="225"/>
    </row>
    <row r="77" spans="1:17" ht="13">
      <c r="A77" s="14">
        <f>A74+1</f>
        <v>40</v>
      </c>
      <c r="B77" s="14" t="s">
        <v>32</v>
      </c>
      <c r="C77" s="132" t="s">
        <v>545</v>
      </c>
      <c r="D77" s="133"/>
      <c r="E77" s="134" t="s">
        <v>510</v>
      </c>
      <c r="F77" s="158" t="s">
        <v>546</v>
      </c>
      <c r="G77" s="227"/>
      <c r="H77" s="225"/>
      <c r="I77" s="226"/>
      <c r="J77" s="226"/>
      <c r="K77" s="226"/>
      <c r="L77" s="225"/>
      <c r="M77" s="225"/>
      <c r="N77" s="225"/>
      <c r="O77" s="225"/>
      <c r="P77" s="225"/>
      <c r="Q77" s="225"/>
    </row>
    <row r="78" spans="1:17" ht="13">
      <c r="A78" s="14">
        <f t="shared" si="8"/>
        <v>41</v>
      </c>
      <c r="B78" s="14" t="s">
        <v>32</v>
      </c>
      <c r="C78" s="135" t="s">
        <v>547</v>
      </c>
      <c r="D78" s="133"/>
      <c r="E78" s="134" t="s">
        <v>510</v>
      </c>
      <c r="F78" s="158" t="s">
        <v>548</v>
      </c>
      <c r="G78" s="227"/>
      <c r="H78" s="225"/>
      <c r="I78" s="226"/>
      <c r="J78" s="226"/>
      <c r="K78" s="226"/>
      <c r="L78" s="225"/>
      <c r="M78" s="225"/>
      <c r="N78" s="225"/>
      <c r="O78" s="225"/>
      <c r="P78" s="225"/>
      <c r="Q78" s="225"/>
    </row>
    <row r="79" spans="1:17" ht="13">
      <c r="A79" s="14">
        <f t="shared" ref="A79:A111" si="11">A78+1</f>
        <v>42</v>
      </c>
      <c r="B79" s="14" t="s">
        <v>32</v>
      </c>
      <c r="C79" s="135" t="s">
        <v>549</v>
      </c>
      <c r="D79" s="133"/>
      <c r="E79" s="134" t="s">
        <v>510</v>
      </c>
      <c r="F79" s="158" t="s">
        <v>550</v>
      </c>
      <c r="G79" s="227"/>
      <c r="H79" s="225"/>
      <c r="I79" s="226"/>
      <c r="J79" s="226"/>
      <c r="K79" s="226"/>
      <c r="L79" s="225"/>
      <c r="M79" s="225"/>
      <c r="N79" s="225"/>
      <c r="O79" s="225"/>
      <c r="P79" s="225"/>
      <c r="Q79" s="225"/>
    </row>
    <row r="80" spans="1:17" ht="13">
      <c r="A80" s="14">
        <f t="shared" si="11"/>
        <v>43</v>
      </c>
      <c r="B80" s="14" t="s">
        <v>32</v>
      </c>
      <c r="C80" s="114" t="s">
        <v>551</v>
      </c>
      <c r="D80" s="129" t="s">
        <v>552</v>
      </c>
      <c r="E80" s="115" t="s">
        <v>510</v>
      </c>
      <c r="F80" s="158" t="s">
        <v>553</v>
      </c>
      <c r="G80" s="228"/>
      <c r="H80" s="225"/>
      <c r="I80" s="226"/>
      <c r="J80" s="226"/>
      <c r="K80" s="226"/>
      <c r="L80" s="225"/>
      <c r="M80" s="225"/>
      <c r="N80" s="225"/>
      <c r="O80" s="225"/>
      <c r="P80" s="225"/>
      <c r="Q80" s="225"/>
    </row>
    <row r="81" spans="1:17" ht="13">
      <c r="A81" s="14">
        <f t="shared" si="11"/>
        <v>44</v>
      </c>
      <c r="B81" s="14" t="s">
        <v>32</v>
      </c>
      <c r="C81" s="114" t="s">
        <v>554</v>
      </c>
      <c r="D81" s="129" t="s">
        <v>552</v>
      </c>
      <c r="E81" s="134" t="s">
        <v>510</v>
      </c>
      <c r="F81" s="158" t="s">
        <v>555</v>
      </c>
      <c r="G81" s="228"/>
      <c r="H81" s="225"/>
      <c r="I81" s="226"/>
      <c r="J81" s="226"/>
      <c r="K81" s="226"/>
      <c r="L81" s="225"/>
      <c r="M81" s="225"/>
      <c r="N81" s="225"/>
      <c r="O81" s="225"/>
      <c r="P81" s="225"/>
      <c r="Q81" s="225"/>
    </row>
    <row r="82" spans="1:17" ht="13">
      <c r="A82" s="14">
        <f t="shared" si="11"/>
        <v>45</v>
      </c>
      <c r="B82" s="14" t="s">
        <v>32</v>
      </c>
      <c r="C82" s="114" t="s">
        <v>556</v>
      </c>
      <c r="D82" s="129" t="s">
        <v>552</v>
      </c>
      <c r="E82" s="134" t="s">
        <v>510</v>
      </c>
      <c r="F82" s="158" t="s">
        <v>557</v>
      </c>
      <c r="G82" s="228"/>
      <c r="H82" s="225"/>
      <c r="I82" s="226"/>
      <c r="J82" s="226"/>
      <c r="K82" s="226"/>
      <c r="L82" s="225"/>
      <c r="M82" s="225"/>
      <c r="N82" s="225"/>
      <c r="O82" s="225"/>
      <c r="P82" s="225"/>
      <c r="Q82" s="225"/>
    </row>
    <row r="83" spans="1:17" ht="13">
      <c r="A83" s="14">
        <f t="shared" si="11"/>
        <v>46</v>
      </c>
      <c r="B83" s="14" t="s">
        <v>32</v>
      </c>
      <c r="C83" s="114" t="s">
        <v>558</v>
      </c>
      <c r="D83" s="129" t="s">
        <v>552</v>
      </c>
      <c r="E83" s="134" t="s">
        <v>510</v>
      </c>
      <c r="F83" s="158" t="s">
        <v>559</v>
      </c>
      <c r="G83" s="228"/>
      <c r="H83" s="225"/>
      <c r="I83" s="226"/>
      <c r="J83" s="226"/>
      <c r="K83" s="226"/>
      <c r="L83" s="225"/>
      <c r="M83" s="225"/>
      <c r="N83" s="225"/>
      <c r="O83" s="225"/>
      <c r="P83" s="225"/>
      <c r="Q83" s="225"/>
    </row>
    <row r="84" spans="1:17" ht="13">
      <c r="A84" s="14">
        <f t="shared" si="11"/>
        <v>47</v>
      </c>
      <c r="B84" s="14" t="s">
        <v>32</v>
      </c>
      <c r="C84" s="114" t="s">
        <v>560</v>
      </c>
      <c r="D84" s="129" t="s">
        <v>270</v>
      </c>
      <c r="E84" s="134" t="s">
        <v>510</v>
      </c>
      <c r="F84" s="158" t="s">
        <v>561</v>
      </c>
      <c r="G84" s="228"/>
      <c r="H84" s="225"/>
      <c r="I84" s="226"/>
      <c r="J84" s="226"/>
      <c r="K84" s="226"/>
      <c r="L84" s="225"/>
      <c r="M84" s="225"/>
      <c r="N84" s="225"/>
      <c r="O84" s="225"/>
      <c r="P84" s="225"/>
      <c r="Q84" s="225"/>
    </row>
    <row r="85" spans="1:17" ht="13">
      <c r="A85" s="14">
        <f t="shared" si="11"/>
        <v>48</v>
      </c>
      <c r="B85" s="14" t="s">
        <v>32</v>
      </c>
      <c r="C85" s="114" t="s">
        <v>562</v>
      </c>
      <c r="D85" s="129" t="s">
        <v>552</v>
      </c>
      <c r="E85" s="115" t="s">
        <v>510</v>
      </c>
      <c r="F85" s="158" t="s">
        <v>559</v>
      </c>
      <c r="G85" s="228"/>
      <c r="H85" s="225"/>
      <c r="I85" s="226"/>
      <c r="J85" s="226"/>
      <c r="K85" s="226"/>
      <c r="L85" s="225"/>
      <c r="M85" s="225"/>
      <c r="N85" s="225"/>
      <c r="O85" s="225"/>
      <c r="P85" s="225"/>
      <c r="Q85" s="225"/>
    </row>
    <row r="86" spans="1:17" ht="13">
      <c r="A86" s="14">
        <f t="shared" si="11"/>
        <v>49</v>
      </c>
      <c r="B86" s="14" t="s">
        <v>32</v>
      </c>
      <c r="C86" s="114" t="s">
        <v>563</v>
      </c>
      <c r="D86" s="129" t="s">
        <v>552</v>
      </c>
      <c r="E86" s="115" t="s">
        <v>510</v>
      </c>
      <c r="F86" s="158" t="s">
        <v>564</v>
      </c>
      <c r="G86" s="228"/>
      <c r="H86" s="225"/>
      <c r="I86" s="226"/>
      <c r="J86" s="226"/>
      <c r="K86" s="226"/>
      <c r="L86" s="225"/>
      <c r="M86" s="225"/>
      <c r="N86" s="225"/>
      <c r="O86" s="225"/>
      <c r="P86" s="225"/>
      <c r="Q86" s="225"/>
    </row>
    <row r="87" spans="1:17" ht="13">
      <c r="A87" s="14">
        <f t="shared" si="11"/>
        <v>50</v>
      </c>
      <c r="B87" s="14" t="s">
        <v>32</v>
      </c>
      <c r="C87" s="114" t="s">
        <v>565</v>
      </c>
      <c r="D87" s="129" t="s">
        <v>552</v>
      </c>
      <c r="E87" s="115" t="s">
        <v>510</v>
      </c>
      <c r="F87" s="158" t="s">
        <v>566</v>
      </c>
      <c r="G87" s="228"/>
      <c r="H87" s="225"/>
      <c r="I87" s="226"/>
      <c r="J87" s="226"/>
      <c r="K87" s="226"/>
      <c r="L87" s="225"/>
      <c r="M87" s="225"/>
      <c r="N87" s="225"/>
      <c r="O87" s="225"/>
      <c r="P87" s="225"/>
      <c r="Q87" s="225"/>
    </row>
    <row r="88" spans="1:17" ht="13">
      <c r="A88" s="14">
        <f t="shared" si="11"/>
        <v>51</v>
      </c>
      <c r="B88" s="14" t="s">
        <v>32</v>
      </c>
      <c r="C88" s="114" t="s">
        <v>565</v>
      </c>
      <c r="D88" s="129" t="s">
        <v>567</v>
      </c>
      <c r="E88" s="115" t="s">
        <v>510</v>
      </c>
      <c r="F88" s="158" t="s">
        <v>568</v>
      </c>
      <c r="G88" s="228"/>
      <c r="H88" s="225"/>
      <c r="I88" s="226"/>
      <c r="J88" s="226"/>
      <c r="K88" s="226"/>
      <c r="L88" s="225"/>
      <c r="M88" s="225"/>
      <c r="N88" s="225"/>
      <c r="O88" s="225"/>
      <c r="P88" s="225"/>
      <c r="Q88" s="225"/>
    </row>
    <row r="89" spans="1:17" ht="13">
      <c r="A89" s="14">
        <f t="shared" si="11"/>
        <v>52</v>
      </c>
      <c r="B89" s="14" t="s">
        <v>32</v>
      </c>
      <c r="C89" s="114" t="s">
        <v>569</v>
      </c>
      <c r="D89" s="129" t="s">
        <v>567</v>
      </c>
      <c r="E89" s="115" t="s">
        <v>510</v>
      </c>
      <c r="F89" s="158" t="s">
        <v>566</v>
      </c>
      <c r="G89" s="228"/>
      <c r="H89" s="225"/>
      <c r="I89" s="226"/>
      <c r="J89" s="226"/>
      <c r="K89" s="226"/>
      <c r="L89" s="225"/>
      <c r="M89" s="225"/>
      <c r="N89" s="225"/>
      <c r="O89" s="225"/>
      <c r="P89" s="225"/>
      <c r="Q89" s="225"/>
    </row>
    <row r="90" spans="1:17" ht="13">
      <c r="A90" s="14">
        <f t="shared" si="11"/>
        <v>53</v>
      </c>
      <c r="B90" s="14" t="s">
        <v>32</v>
      </c>
      <c r="C90" s="114" t="s">
        <v>570</v>
      </c>
      <c r="D90" s="129" t="s">
        <v>571</v>
      </c>
      <c r="E90" s="134" t="s">
        <v>510</v>
      </c>
      <c r="F90" s="158" t="s">
        <v>564</v>
      </c>
      <c r="G90" s="228"/>
      <c r="H90" s="225"/>
      <c r="I90" s="226"/>
      <c r="J90" s="226"/>
      <c r="K90" s="226"/>
      <c r="L90" s="225"/>
      <c r="M90" s="225"/>
      <c r="N90" s="225"/>
      <c r="O90" s="225"/>
      <c r="P90" s="225"/>
      <c r="Q90" s="225"/>
    </row>
    <row r="91" spans="1:17" ht="13">
      <c r="A91" s="14">
        <f t="shared" si="11"/>
        <v>54</v>
      </c>
      <c r="B91" s="14" t="s">
        <v>32</v>
      </c>
      <c r="C91" s="136" t="s">
        <v>572</v>
      </c>
      <c r="D91" s="137" t="s">
        <v>573</v>
      </c>
      <c r="E91" s="138" t="s">
        <v>510</v>
      </c>
      <c r="F91" s="162" t="s">
        <v>574</v>
      </c>
      <c r="G91" s="229"/>
      <c r="H91" s="225"/>
      <c r="I91" s="226"/>
      <c r="J91" s="226"/>
      <c r="K91" s="226"/>
      <c r="L91" s="225"/>
      <c r="M91" s="225"/>
      <c r="N91" s="225"/>
      <c r="O91" s="225"/>
      <c r="P91" s="225"/>
      <c r="Q91" s="225"/>
    </row>
    <row r="92" spans="1:17" ht="13">
      <c r="A92" s="14">
        <f t="shared" si="11"/>
        <v>55</v>
      </c>
      <c r="B92" s="14" t="s">
        <v>32</v>
      </c>
      <c r="C92" s="114" t="s">
        <v>575</v>
      </c>
      <c r="D92" s="130"/>
      <c r="E92" s="117" t="s">
        <v>510</v>
      </c>
      <c r="F92" s="158" t="s">
        <v>435</v>
      </c>
      <c r="G92" s="230"/>
      <c r="H92" s="225"/>
      <c r="I92" s="226"/>
      <c r="J92" s="226"/>
      <c r="K92" s="226"/>
      <c r="L92" s="225"/>
      <c r="M92" s="225"/>
      <c r="N92" s="225"/>
      <c r="O92" s="225"/>
      <c r="P92" s="225"/>
      <c r="Q92" s="225"/>
    </row>
    <row r="93" spans="1:17" ht="13">
      <c r="A93" s="14">
        <f t="shared" si="11"/>
        <v>56</v>
      </c>
      <c r="B93" s="14" t="s">
        <v>32</v>
      </c>
      <c r="C93" s="114" t="s">
        <v>576</v>
      </c>
      <c r="D93" s="130"/>
      <c r="E93" s="117" t="s">
        <v>510</v>
      </c>
      <c r="F93" s="158" t="s">
        <v>577</v>
      </c>
      <c r="G93" s="230"/>
      <c r="H93" s="225"/>
      <c r="I93" s="226"/>
      <c r="J93" s="226"/>
      <c r="K93" s="226"/>
      <c r="L93" s="225"/>
      <c r="M93" s="225"/>
      <c r="N93" s="225"/>
      <c r="O93" s="225"/>
      <c r="P93" s="225"/>
      <c r="Q93" s="225"/>
    </row>
    <row r="94" spans="1:17" ht="13">
      <c r="A94" s="14">
        <f t="shared" si="11"/>
        <v>57</v>
      </c>
      <c r="B94" s="14" t="s">
        <v>32</v>
      </c>
      <c r="C94" s="114" t="s">
        <v>578</v>
      </c>
      <c r="D94" s="130"/>
      <c r="E94" s="117" t="s">
        <v>510</v>
      </c>
      <c r="F94" s="158" t="s">
        <v>342</v>
      </c>
      <c r="G94" s="230"/>
      <c r="H94" s="225"/>
      <c r="I94" s="226"/>
      <c r="J94" s="226"/>
      <c r="K94" s="226"/>
      <c r="L94" s="225"/>
      <c r="M94" s="225"/>
      <c r="N94" s="225"/>
      <c r="O94" s="225"/>
      <c r="P94" s="225"/>
      <c r="Q94" s="225"/>
    </row>
    <row r="95" spans="1:17" ht="13">
      <c r="A95" s="14">
        <f t="shared" si="11"/>
        <v>58</v>
      </c>
      <c r="B95" s="14" t="s">
        <v>32</v>
      </c>
      <c r="C95" s="114" t="s">
        <v>605</v>
      </c>
      <c r="D95" s="130"/>
      <c r="E95" s="117" t="s">
        <v>510</v>
      </c>
      <c r="F95" s="158"/>
      <c r="G95" s="230"/>
      <c r="H95" s="225"/>
      <c r="I95" s="226"/>
      <c r="J95" s="226"/>
      <c r="K95" s="226"/>
      <c r="L95" s="225"/>
      <c r="M95" s="225"/>
      <c r="N95" s="225"/>
      <c r="O95" s="225"/>
      <c r="P95" s="225"/>
      <c r="Q95" s="225"/>
    </row>
    <row r="96" spans="1:17" ht="13">
      <c r="A96" s="14">
        <f t="shared" si="11"/>
        <v>59</v>
      </c>
      <c r="B96" s="14" t="s">
        <v>32</v>
      </c>
      <c r="C96" s="114" t="s">
        <v>579</v>
      </c>
      <c r="D96" s="130"/>
      <c r="E96" s="117" t="s">
        <v>510</v>
      </c>
      <c r="F96" s="158"/>
      <c r="G96" s="230"/>
      <c r="H96" s="225"/>
      <c r="I96" s="226"/>
      <c r="J96" s="226"/>
      <c r="K96" s="226"/>
      <c r="L96" s="225"/>
      <c r="M96" s="225"/>
      <c r="N96" s="225"/>
      <c r="O96" s="225"/>
      <c r="P96" s="225"/>
      <c r="Q96" s="225"/>
    </row>
    <row r="97" spans="1:17">
      <c r="A97" s="14"/>
      <c r="B97" s="14"/>
      <c r="C97" s="123"/>
      <c r="D97" s="123"/>
      <c r="E97" s="140"/>
      <c r="F97" s="163"/>
      <c r="G97" s="224"/>
      <c r="H97" s="225"/>
      <c r="I97" s="226"/>
      <c r="J97" s="226"/>
      <c r="K97" s="226"/>
      <c r="L97" s="225"/>
      <c r="M97" s="225"/>
      <c r="N97" s="225"/>
      <c r="O97" s="225"/>
      <c r="P97" s="225"/>
      <c r="Q97" s="225"/>
    </row>
    <row r="98" spans="1:17" ht="13">
      <c r="A98" s="14"/>
      <c r="B98" s="14"/>
      <c r="C98" s="155" t="s">
        <v>581</v>
      </c>
      <c r="D98" s="123"/>
      <c r="E98" s="140"/>
      <c r="F98" s="163"/>
      <c r="G98" s="224"/>
      <c r="H98" s="225"/>
      <c r="I98" s="226"/>
      <c r="J98" s="226"/>
      <c r="K98" s="226"/>
      <c r="L98" s="225"/>
      <c r="M98" s="225"/>
      <c r="N98" s="225"/>
      <c r="O98" s="225"/>
      <c r="P98" s="225"/>
      <c r="Q98" s="225"/>
    </row>
    <row r="99" spans="1:17" ht="26">
      <c r="A99" s="14">
        <f>A96+1</f>
        <v>60</v>
      </c>
      <c r="B99" s="14" t="s">
        <v>32</v>
      </c>
      <c r="C99" s="141" t="s">
        <v>582</v>
      </c>
      <c r="D99" s="139" t="s">
        <v>583</v>
      </c>
      <c r="E99" s="142" t="s">
        <v>584</v>
      </c>
      <c r="F99" s="159" t="s">
        <v>325</v>
      </c>
      <c r="G99" s="224"/>
      <c r="H99" s="225"/>
      <c r="I99" s="226"/>
      <c r="J99" s="226"/>
      <c r="K99" s="226"/>
      <c r="L99" s="225"/>
      <c r="M99" s="225"/>
      <c r="N99" s="225"/>
      <c r="O99" s="225"/>
      <c r="P99" s="225"/>
      <c r="Q99" s="225"/>
    </row>
    <row r="100" spans="1:17" ht="13">
      <c r="A100" s="14">
        <f t="shared" si="11"/>
        <v>61</v>
      </c>
      <c r="B100" s="14" t="s">
        <v>32</v>
      </c>
      <c r="C100" s="143" t="s">
        <v>585</v>
      </c>
      <c r="D100" s="144" t="s">
        <v>586</v>
      </c>
      <c r="E100" s="142" t="s">
        <v>584</v>
      </c>
      <c r="F100" s="158" t="s">
        <v>325</v>
      </c>
      <c r="G100" s="224"/>
      <c r="H100" s="225"/>
      <c r="I100" s="226"/>
      <c r="J100" s="226"/>
      <c r="K100" s="226"/>
      <c r="L100" s="225"/>
      <c r="M100" s="225"/>
      <c r="N100" s="225"/>
      <c r="O100" s="225"/>
      <c r="P100" s="225"/>
      <c r="Q100" s="225"/>
    </row>
    <row r="101" spans="1:17" ht="13">
      <c r="A101" s="14">
        <f t="shared" si="11"/>
        <v>62</v>
      </c>
      <c r="B101" s="14" t="s">
        <v>32</v>
      </c>
      <c r="C101" s="143" t="s">
        <v>587</v>
      </c>
      <c r="D101" s="144" t="s">
        <v>588</v>
      </c>
      <c r="E101" s="115" t="s">
        <v>44</v>
      </c>
      <c r="F101" s="158" t="s">
        <v>589</v>
      </c>
      <c r="G101" s="224"/>
      <c r="H101" s="225"/>
      <c r="I101" s="226"/>
      <c r="J101" s="226"/>
      <c r="K101" s="226"/>
      <c r="L101" s="225"/>
      <c r="M101" s="225"/>
      <c r="N101" s="225"/>
      <c r="O101" s="225"/>
      <c r="P101" s="225"/>
      <c r="Q101" s="225"/>
    </row>
    <row r="102" spans="1:17" ht="13">
      <c r="A102" s="14">
        <f t="shared" si="11"/>
        <v>63</v>
      </c>
      <c r="B102" s="14" t="s">
        <v>32</v>
      </c>
      <c r="C102" s="143" t="s">
        <v>590</v>
      </c>
      <c r="D102" s="144"/>
      <c r="E102" s="115" t="s">
        <v>44</v>
      </c>
      <c r="F102" s="158" t="s">
        <v>591</v>
      </c>
      <c r="G102" s="224"/>
      <c r="H102" s="225"/>
      <c r="I102" s="226"/>
      <c r="J102" s="226"/>
      <c r="K102" s="226"/>
      <c r="L102" s="225"/>
      <c r="M102" s="225"/>
      <c r="N102" s="225"/>
      <c r="O102" s="225"/>
      <c r="P102" s="225"/>
      <c r="Q102" s="225"/>
    </row>
    <row r="103" spans="1:17" ht="13">
      <c r="A103" s="14">
        <f t="shared" si="11"/>
        <v>64</v>
      </c>
      <c r="B103" s="14" t="s">
        <v>32</v>
      </c>
      <c r="C103" s="143" t="s">
        <v>592</v>
      </c>
      <c r="D103" s="144" t="s">
        <v>593</v>
      </c>
      <c r="E103" s="115" t="s">
        <v>34</v>
      </c>
      <c r="F103" s="158" t="s">
        <v>594</v>
      </c>
      <c r="G103" s="224"/>
      <c r="H103" s="225"/>
      <c r="I103" s="226"/>
      <c r="J103" s="226"/>
      <c r="K103" s="226"/>
      <c r="L103" s="225"/>
      <c r="M103" s="225"/>
      <c r="N103" s="225"/>
      <c r="O103" s="225"/>
      <c r="P103" s="225"/>
      <c r="Q103" s="225"/>
    </row>
    <row r="104" spans="1:17" ht="13">
      <c r="A104" s="14">
        <f t="shared" si="11"/>
        <v>65</v>
      </c>
      <c r="B104" s="14" t="s">
        <v>32</v>
      </c>
      <c r="C104" s="135" t="s">
        <v>595</v>
      </c>
      <c r="D104" s="145"/>
      <c r="E104" s="115" t="s">
        <v>34</v>
      </c>
      <c r="F104" s="158" t="s">
        <v>412</v>
      </c>
      <c r="G104" s="224"/>
      <c r="H104" s="225"/>
      <c r="I104" s="226"/>
      <c r="J104" s="226"/>
      <c r="K104" s="226"/>
      <c r="L104" s="225"/>
      <c r="M104" s="225"/>
      <c r="N104" s="225"/>
      <c r="O104" s="225"/>
      <c r="P104" s="225"/>
      <c r="Q104" s="225"/>
    </row>
    <row r="105" spans="1:17">
      <c r="A105" s="14"/>
      <c r="B105" s="14"/>
      <c r="C105" s="135" t="s">
        <v>596</v>
      </c>
      <c r="D105" s="135"/>
      <c r="E105" s="115" t="s">
        <v>34</v>
      </c>
      <c r="F105" s="158" t="s">
        <v>412</v>
      </c>
      <c r="G105" s="224"/>
      <c r="H105" s="225"/>
      <c r="I105" s="226"/>
      <c r="J105" s="226"/>
      <c r="K105" s="226"/>
      <c r="L105" s="225"/>
      <c r="M105" s="225"/>
      <c r="N105" s="225"/>
      <c r="O105" s="225"/>
      <c r="P105" s="225"/>
      <c r="Q105" s="225"/>
    </row>
    <row r="106" spans="1:17" ht="13">
      <c r="A106" s="14">
        <f>A104+1</f>
        <v>66</v>
      </c>
      <c r="B106" s="14" t="s">
        <v>32</v>
      </c>
      <c r="C106" s="118"/>
      <c r="D106" s="118"/>
      <c r="E106" s="140"/>
      <c r="F106" s="163"/>
      <c r="G106" s="224"/>
      <c r="H106" s="225"/>
      <c r="I106" s="226"/>
      <c r="J106" s="226"/>
      <c r="K106" s="226"/>
      <c r="L106" s="225"/>
      <c r="M106" s="225"/>
      <c r="N106" s="225"/>
      <c r="O106" s="225"/>
      <c r="P106" s="225"/>
      <c r="Q106" s="225"/>
    </row>
    <row r="107" spans="1:17" ht="13">
      <c r="A107" s="14">
        <f t="shared" si="11"/>
        <v>67</v>
      </c>
      <c r="B107" s="14" t="s">
        <v>32</v>
      </c>
      <c r="C107" s="113" t="s">
        <v>603</v>
      </c>
      <c r="D107" s="118"/>
      <c r="E107" s="140"/>
      <c r="F107" s="163"/>
      <c r="G107" s="224"/>
      <c r="H107" s="225"/>
      <c r="I107" s="226"/>
      <c r="J107" s="226"/>
      <c r="K107" s="226"/>
      <c r="L107" s="225"/>
      <c r="M107" s="225"/>
      <c r="N107" s="225"/>
      <c r="O107" s="225"/>
      <c r="P107" s="225"/>
      <c r="Q107" s="225"/>
    </row>
    <row r="108" spans="1:17" ht="26">
      <c r="A108" s="14">
        <f t="shared" si="11"/>
        <v>68</v>
      </c>
      <c r="B108" s="14" t="s">
        <v>32</v>
      </c>
      <c r="C108" s="146" t="s">
        <v>597</v>
      </c>
      <c r="D108" s="147" t="s">
        <v>598</v>
      </c>
      <c r="E108" s="148" t="s">
        <v>510</v>
      </c>
      <c r="F108" s="158">
        <v>240</v>
      </c>
      <c r="G108" s="231"/>
      <c r="H108" s="225"/>
      <c r="I108" s="226"/>
      <c r="J108" s="226"/>
      <c r="K108" s="226"/>
      <c r="L108" s="225"/>
      <c r="M108" s="225"/>
      <c r="N108" s="225"/>
      <c r="O108" s="225"/>
      <c r="P108" s="225"/>
      <c r="Q108" s="225"/>
    </row>
    <row r="109" spans="1:17" ht="13">
      <c r="A109" s="14">
        <f t="shared" si="11"/>
        <v>69</v>
      </c>
      <c r="B109" s="14" t="s">
        <v>32</v>
      </c>
      <c r="C109" s="149" t="s">
        <v>599</v>
      </c>
      <c r="D109" s="150" t="s">
        <v>600</v>
      </c>
      <c r="E109" s="148" t="s">
        <v>291</v>
      </c>
      <c r="F109" s="148">
        <v>1</v>
      </c>
      <c r="G109" s="227"/>
      <c r="H109" s="225"/>
      <c r="I109" s="226"/>
      <c r="J109" s="226"/>
      <c r="K109" s="226"/>
      <c r="L109" s="225"/>
      <c r="M109" s="225"/>
      <c r="N109" s="225"/>
      <c r="O109" s="225"/>
      <c r="P109" s="225"/>
      <c r="Q109" s="225"/>
    </row>
    <row r="110" spans="1:17" ht="13">
      <c r="A110" s="14">
        <f t="shared" si="11"/>
        <v>70</v>
      </c>
      <c r="B110" s="14" t="s">
        <v>32</v>
      </c>
      <c r="C110" s="135" t="s">
        <v>193</v>
      </c>
      <c r="D110" s="150"/>
      <c r="E110" s="117" t="s">
        <v>99</v>
      </c>
      <c r="F110" s="159" t="s">
        <v>322</v>
      </c>
      <c r="G110" s="232"/>
      <c r="H110" s="225"/>
      <c r="I110" s="226"/>
      <c r="J110" s="226"/>
      <c r="K110" s="226"/>
      <c r="L110" s="225"/>
      <c r="M110" s="225"/>
      <c r="N110" s="225"/>
      <c r="O110" s="225"/>
      <c r="P110" s="225"/>
      <c r="Q110" s="225"/>
    </row>
    <row r="111" spans="1:17" ht="13">
      <c r="A111" s="14">
        <f t="shared" si="11"/>
        <v>71</v>
      </c>
      <c r="B111" s="14" t="s">
        <v>32</v>
      </c>
      <c r="C111" s="141" t="s">
        <v>42</v>
      </c>
      <c r="D111" s="150"/>
      <c r="E111" s="151" t="s">
        <v>99</v>
      </c>
      <c r="F111" s="151">
        <v>1</v>
      </c>
      <c r="G111" s="230"/>
      <c r="H111" s="225"/>
      <c r="I111" s="226"/>
      <c r="J111" s="226"/>
      <c r="K111" s="226"/>
      <c r="L111" s="225"/>
      <c r="M111" s="225"/>
      <c r="N111" s="225"/>
      <c r="O111" s="225"/>
      <c r="P111" s="225"/>
      <c r="Q111" s="225"/>
    </row>
    <row r="112" spans="1:17" ht="13">
      <c r="A112" s="14"/>
      <c r="B112" s="14"/>
      <c r="C112" s="141" t="s">
        <v>601</v>
      </c>
      <c r="D112" s="150"/>
      <c r="E112" s="117" t="s">
        <v>99</v>
      </c>
      <c r="F112" s="159">
        <v>1</v>
      </c>
      <c r="G112" s="233"/>
      <c r="H112" s="225"/>
      <c r="I112" s="226"/>
      <c r="J112" s="226"/>
      <c r="K112" s="226"/>
      <c r="L112" s="225"/>
      <c r="M112" s="225"/>
      <c r="N112" s="225"/>
      <c r="O112" s="225"/>
      <c r="P112" s="225"/>
      <c r="Q112" s="225"/>
    </row>
    <row r="113" spans="1:17" ht="13">
      <c r="A113" s="14">
        <f>A111+1</f>
        <v>72</v>
      </c>
      <c r="B113" s="14" t="s">
        <v>32</v>
      </c>
      <c r="C113" s="460" t="s">
        <v>602</v>
      </c>
      <c r="D113" s="461"/>
      <c r="E113" s="462" t="s">
        <v>99</v>
      </c>
      <c r="F113" s="463">
        <v>1</v>
      </c>
      <c r="G113" s="464"/>
      <c r="H113" s="225"/>
      <c r="I113" s="226"/>
      <c r="J113" s="226"/>
      <c r="K113" s="226"/>
      <c r="L113" s="225"/>
      <c r="M113" s="225"/>
      <c r="N113" s="225"/>
      <c r="O113" s="225"/>
      <c r="P113" s="225"/>
      <c r="Q113" s="225"/>
    </row>
    <row r="114" spans="1:17" ht="39">
      <c r="A114" s="14">
        <f>A113+1</f>
        <v>73</v>
      </c>
      <c r="B114" s="14" t="s">
        <v>32</v>
      </c>
      <c r="C114" s="469" t="s">
        <v>1744</v>
      </c>
      <c r="D114" s="470" t="s">
        <v>1743</v>
      </c>
      <c r="E114" s="115" t="s">
        <v>34</v>
      </c>
      <c r="F114" s="471">
        <v>372</v>
      </c>
      <c r="G114" s="23"/>
      <c r="H114" s="472"/>
      <c r="I114" s="473"/>
      <c r="J114" s="473"/>
      <c r="K114" s="473"/>
      <c r="L114" s="472"/>
      <c r="M114" s="472"/>
      <c r="N114" s="472"/>
      <c r="O114" s="473"/>
      <c r="P114" s="472"/>
      <c r="Q114" s="472"/>
    </row>
    <row r="115" spans="1:17" ht="26">
      <c r="A115" s="14">
        <f t="shared" ref="A115" si="12">A113+1</f>
        <v>73</v>
      </c>
      <c r="B115" s="14" t="s">
        <v>32</v>
      </c>
      <c r="C115" s="469" t="s">
        <v>1749</v>
      </c>
      <c r="D115" s="470" t="s">
        <v>1745</v>
      </c>
      <c r="E115" s="115" t="s">
        <v>34</v>
      </c>
      <c r="F115" s="471">
        <v>2</v>
      </c>
      <c r="G115" s="23"/>
      <c r="H115" s="472"/>
      <c r="I115" s="473"/>
      <c r="J115" s="473"/>
      <c r="K115" s="473"/>
      <c r="L115" s="472"/>
      <c r="M115" s="472"/>
      <c r="N115" s="472"/>
      <c r="O115" s="472"/>
      <c r="P115" s="472"/>
      <c r="Q115" s="472"/>
    </row>
    <row r="116" spans="1:17" ht="13">
      <c r="A116" s="14">
        <f t="shared" ref="A116" si="13">A115+1</f>
        <v>74</v>
      </c>
      <c r="B116" s="14" t="s">
        <v>32</v>
      </c>
      <c r="C116" s="469" t="s">
        <v>1746</v>
      </c>
      <c r="D116" s="470" t="s">
        <v>1747</v>
      </c>
      <c r="E116" s="115" t="s">
        <v>34</v>
      </c>
      <c r="F116" s="471">
        <v>4</v>
      </c>
      <c r="G116" s="23"/>
      <c r="H116" s="472"/>
      <c r="I116" s="473"/>
      <c r="J116" s="473"/>
      <c r="K116" s="473"/>
      <c r="L116" s="472"/>
      <c r="M116" s="472"/>
      <c r="N116" s="472"/>
      <c r="O116" s="472"/>
      <c r="P116" s="472"/>
      <c r="Q116" s="472"/>
    </row>
    <row r="117" spans="1:17" ht="13">
      <c r="A117" s="14">
        <f t="shared" ref="A117" si="14">A115+1</f>
        <v>74</v>
      </c>
      <c r="B117" s="14" t="s">
        <v>32</v>
      </c>
      <c r="C117" s="469" t="s">
        <v>1748</v>
      </c>
      <c r="D117" s="470"/>
      <c r="E117" s="462" t="s">
        <v>99</v>
      </c>
      <c r="F117" s="463">
        <v>1</v>
      </c>
      <c r="G117" s="23"/>
      <c r="H117" s="472"/>
      <c r="I117" s="473"/>
      <c r="J117" s="473"/>
      <c r="K117" s="473"/>
      <c r="L117" s="472"/>
      <c r="M117" s="472"/>
      <c r="N117" s="472"/>
      <c r="O117" s="472"/>
      <c r="P117" s="472"/>
      <c r="Q117" s="472"/>
    </row>
    <row r="118" spans="1:17" ht="13">
      <c r="A118" s="14">
        <f t="shared" ref="A118" si="15">A117+1</f>
        <v>75</v>
      </c>
      <c r="B118" s="14" t="s">
        <v>32</v>
      </c>
      <c r="C118" s="469" t="s">
        <v>1750</v>
      </c>
      <c r="D118" s="470"/>
      <c r="E118" s="462" t="s">
        <v>99</v>
      </c>
      <c r="F118" s="463">
        <v>1</v>
      </c>
      <c r="G118" s="23"/>
      <c r="H118" s="472"/>
      <c r="I118" s="473"/>
      <c r="J118" s="473"/>
      <c r="K118" s="473"/>
      <c r="L118" s="472"/>
      <c r="M118" s="472"/>
      <c r="N118" s="472"/>
      <c r="O118" s="472"/>
      <c r="P118" s="472"/>
      <c r="Q118" s="472"/>
    </row>
    <row r="119" spans="1:17" ht="13">
      <c r="A119" s="14">
        <f t="shared" ref="A119" si="16">A117+1</f>
        <v>75</v>
      </c>
      <c r="B119" s="14" t="s">
        <v>32</v>
      </c>
      <c r="C119" s="469" t="s">
        <v>1751</v>
      </c>
      <c r="D119" s="470"/>
      <c r="E119" s="462" t="s">
        <v>99</v>
      </c>
      <c r="F119" s="463">
        <v>1</v>
      </c>
      <c r="G119" s="23"/>
      <c r="H119" s="472"/>
      <c r="I119" s="473"/>
      <c r="J119" s="473"/>
      <c r="K119" s="473"/>
      <c r="L119" s="472"/>
      <c r="M119" s="472"/>
      <c r="N119" s="472"/>
      <c r="O119" s="472"/>
      <c r="P119" s="472"/>
      <c r="Q119" s="472"/>
    </row>
    <row r="120" spans="1:17" s="74" customFormat="1">
      <c r="A120" s="69"/>
      <c r="B120" s="69"/>
      <c r="C120" s="69"/>
      <c r="D120" s="69"/>
      <c r="E120" s="14"/>
      <c r="F120" s="157"/>
      <c r="G120" s="152"/>
      <c r="H120" s="152"/>
      <c r="I120" s="152"/>
      <c r="J120" s="72"/>
      <c r="K120" s="71"/>
      <c r="L120" s="71"/>
      <c r="M120" s="72"/>
      <c r="N120" s="72"/>
      <c r="O120" s="72"/>
      <c r="P120" s="72"/>
      <c r="Q120" s="73"/>
    </row>
    <row r="121" spans="1:17" s="44" customFormat="1">
      <c r="A121" s="75"/>
      <c r="B121" s="75"/>
      <c r="C121" s="76"/>
      <c r="D121" s="76"/>
      <c r="E121" s="238"/>
      <c r="F121" s="164"/>
      <c r="G121" s="153"/>
      <c r="H121" s="154"/>
      <c r="I121" s="154"/>
      <c r="J121" s="78"/>
      <c r="K121" s="78"/>
      <c r="L121" s="79" t="s">
        <v>38</v>
      </c>
      <c r="M121" s="80">
        <f>SUM(M13:M120)</f>
        <v>0</v>
      </c>
      <c r="N121" s="80">
        <f>SUM(N13:N120)</f>
        <v>0</v>
      </c>
      <c r="O121" s="80">
        <f>SUM(O13:O120)</f>
        <v>0</v>
      </c>
      <c r="P121" s="80">
        <f>SUM(P13:P120)</f>
        <v>0</v>
      </c>
      <c r="Q121" s="80">
        <f>SUM(Q13:Q120)</f>
        <v>0</v>
      </c>
    </row>
    <row r="122" spans="1:17">
      <c r="C122" s="43"/>
      <c r="D122" s="43"/>
    </row>
    <row r="123" spans="1:17" s="44" customFormat="1" ht="25.25" customHeight="1">
      <c r="A123" s="2"/>
      <c r="B123" s="2"/>
      <c r="C123" s="500" t="s">
        <v>62</v>
      </c>
      <c r="D123" s="500"/>
      <c r="E123" s="500"/>
      <c r="F123" s="500"/>
      <c r="G123" s="500"/>
      <c r="H123" s="500"/>
      <c r="I123" s="500"/>
      <c r="J123" s="500"/>
      <c r="K123" s="500"/>
      <c r="L123" s="500"/>
      <c r="M123" s="500"/>
      <c r="N123" s="500"/>
      <c r="O123" s="500"/>
      <c r="P123" s="500"/>
      <c r="Q123" s="500"/>
    </row>
  </sheetData>
  <mergeCells count="12">
    <mergeCell ref="C123:Q123"/>
    <mergeCell ref="A1:Q1"/>
    <mergeCell ref="A2:Q2"/>
    <mergeCell ref="N7:P7"/>
    <mergeCell ref="A10:A11"/>
    <mergeCell ref="B10:B11"/>
    <mergeCell ref="C10:C11"/>
    <mergeCell ref="E10:E11"/>
    <mergeCell ref="F10:F11"/>
    <mergeCell ref="G10:L10"/>
    <mergeCell ref="M10:Q10"/>
    <mergeCell ref="D10:D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664A-F59C-4DFD-8F20-1AAEBCDB0B98}">
  <dimension ref="A1:R1182"/>
  <sheetViews>
    <sheetView showZeros="0" zoomScale="85" zoomScaleNormal="85" workbookViewId="0">
      <selection activeCell="R10" sqref="R10"/>
    </sheetView>
  </sheetViews>
  <sheetFormatPr baseColWidth="10" defaultColWidth="8.6640625" defaultRowHeight="12"/>
  <cols>
    <col min="1" max="2" width="8.6640625" style="208"/>
    <col min="3" max="3" width="35.5" style="208" customWidth="1"/>
    <col min="4" max="4" width="16.1640625" style="219" customWidth="1"/>
    <col min="5" max="14" width="8.6640625" style="208"/>
    <col min="15" max="15" width="11.5" style="208" customWidth="1"/>
    <col min="16" max="16" width="8.6640625" style="208"/>
    <col min="17" max="17" width="10.1640625" style="208" customWidth="1"/>
    <col min="18" max="16384" width="8.6640625" style="208"/>
  </cols>
  <sheetData>
    <row r="1" spans="1:18">
      <c r="A1" s="493" t="s">
        <v>120</v>
      </c>
      <c r="B1" s="493"/>
      <c r="C1" s="493"/>
      <c r="D1" s="493"/>
      <c r="E1" s="493"/>
      <c r="F1" s="493"/>
      <c r="G1" s="493"/>
      <c r="H1" s="493"/>
      <c r="I1" s="493"/>
      <c r="J1" s="493"/>
      <c r="K1" s="493"/>
      <c r="L1" s="493"/>
      <c r="M1" s="493"/>
      <c r="N1" s="493"/>
      <c r="O1" s="493"/>
      <c r="P1" s="493"/>
      <c r="Q1" s="493"/>
    </row>
    <row r="2" spans="1:18">
      <c r="A2" s="493" t="s">
        <v>1220</v>
      </c>
      <c r="B2" s="493"/>
      <c r="C2" s="493"/>
      <c r="D2" s="493"/>
      <c r="E2" s="493"/>
      <c r="F2" s="493"/>
      <c r="G2" s="493"/>
      <c r="H2" s="493"/>
      <c r="I2" s="493"/>
      <c r="J2" s="493"/>
      <c r="K2" s="493"/>
      <c r="L2" s="493"/>
      <c r="M2" s="493"/>
      <c r="N2" s="493"/>
      <c r="O2" s="493"/>
      <c r="P2" s="493"/>
      <c r="Q2" s="493"/>
    </row>
    <row r="3" spans="1:18">
      <c r="A3" s="2"/>
    </row>
    <row r="4" spans="1:18">
      <c r="A4" s="2" t="s">
        <v>1598</v>
      </c>
      <c r="B4" s="2"/>
      <c r="C4" s="2"/>
    </row>
    <row r="5" spans="1:18">
      <c r="A5" s="2" t="s">
        <v>1599</v>
      </c>
      <c r="B5" s="2"/>
      <c r="C5" s="2"/>
    </row>
    <row r="6" spans="1:18">
      <c r="A6" s="2" t="s">
        <v>217</v>
      </c>
      <c r="B6" s="2"/>
      <c r="C6" s="2"/>
    </row>
    <row r="7" spans="1:18">
      <c r="A7" s="209" t="s">
        <v>1222</v>
      </c>
      <c r="B7" s="209"/>
      <c r="C7" s="2"/>
      <c r="L7" s="44"/>
      <c r="M7" s="45" t="s">
        <v>17</v>
      </c>
      <c r="N7" s="494">
        <f>Q414</f>
        <v>0</v>
      </c>
      <c r="O7" s="494"/>
      <c r="P7" s="494"/>
      <c r="Q7" s="46" t="s">
        <v>18</v>
      </c>
    </row>
    <row r="8" spans="1:18">
      <c r="L8" s="44"/>
      <c r="M8" s="45" t="s">
        <v>19</v>
      </c>
      <c r="N8" s="44" t="s">
        <v>1566</v>
      </c>
      <c r="O8" s="44"/>
      <c r="P8" s="44"/>
      <c r="Q8" s="44"/>
    </row>
    <row r="9" spans="1:18">
      <c r="L9" s="44"/>
      <c r="M9" s="44"/>
      <c r="N9" s="44"/>
      <c r="O9" s="44"/>
      <c r="P9" s="44"/>
      <c r="Q9" s="44"/>
    </row>
    <row r="10" spans="1:18">
      <c r="A10" s="495" t="s">
        <v>20</v>
      </c>
      <c r="B10" s="495" t="s">
        <v>21</v>
      </c>
      <c r="C10" s="496" t="s">
        <v>65</v>
      </c>
      <c r="D10" s="491" t="s">
        <v>67</v>
      </c>
      <c r="E10" s="491" t="s">
        <v>22</v>
      </c>
      <c r="F10" s="491" t="s">
        <v>23</v>
      </c>
      <c r="G10" s="492" t="s">
        <v>24</v>
      </c>
      <c r="H10" s="492"/>
      <c r="I10" s="492"/>
      <c r="J10" s="492"/>
      <c r="K10" s="492"/>
      <c r="L10" s="492"/>
      <c r="M10" s="492" t="s">
        <v>25</v>
      </c>
      <c r="N10" s="492"/>
      <c r="O10" s="492"/>
      <c r="P10" s="492"/>
      <c r="Q10" s="492"/>
    </row>
    <row r="11" spans="1:18" ht="52">
      <c r="A11" s="495"/>
      <c r="B11" s="495"/>
      <c r="C11" s="496"/>
      <c r="D11" s="491"/>
      <c r="E11" s="491"/>
      <c r="F11" s="491"/>
      <c r="G11" s="237" t="s">
        <v>26</v>
      </c>
      <c r="H11" s="237" t="s">
        <v>179</v>
      </c>
      <c r="I11" s="237" t="s">
        <v>180</v>
      </c>
      <c r="J11" s="237" t="s">
        <v>27</v>
      </c>
      <c r="K11" s="237" t="s">
        <v>28</v>
      </c>
      <c r="L11" s="237" t="s">
        <v>29</v>
      </c>
      <c r="M11" s="237" t="s">
        <v>30</v>
      </c>
      <c r="N11" s="237" t="s">
        <v>31</v>
      </c>
      <c r="O11" s="237" t="s">
        <v>27</v>
      </c>
      <c r="P11" s="237" t="s">
        <v>28</v>
      </c>
      <c r="Q11" s="237" t="s">
        <v>181</v>
      </c>
    </row>
    <row r="12" spans="1:18">
      <c r="A12" s="14">
        <v>1</v>
      </c>
      <c r="B12" s="14">
        <v>2</v>
      </c>
      <c r="C12" s="14">
        <f>B12+1</f>
        <v>3</v>
      </c>
      <c r="D12" s="14">
        <f t="shared" ref="D12:Q12" si="0">C12+1</f>
        <v>4</v>
      </c>
      <c r="E12" s="14">
        <f t="shared" si="0"/>
        <v>5</v>
      </c>
      <c r="F12" s="14">
        <f t="shared" si="0"/>
        <v>6</v>
      </c>
      <c r="G12" s="14">
        <v>7</v>
      </c>
      <c r="H12" s="14">
        <v>8</v>
      </c>
      <c r="I12" s="14">
        <f t="shared" si="0"/>
        <v>9</v>
      </c>
      <c r="J12" s="14">
        <v>10</v>
      </c>
      <c r="K12" s="14">
        <v>11</v>
      </c>
      <c r="L12" s="14">
        <f t="shared" si="0"/>
        <v>12</v>
      </c>
      <c r="M12" s="14">
        <f t="shared" si="0"/>
        <v>13</v>
      </c>
      <c r="N12" s="14">
        <f t="shared" si="0"/>
        <v>14</v>
      </c>
      <c r="O12" s="14">
        <f t="shared" si="0"/>
        <v>15</v>
      </c>
      <c r="P12" s="14">
        <f t="shared" si="0"/>
        <v>16</v>
      </c>
      <c r="Q12" s="14">
        <f t="shared" si="0"/>
        <v>17</v>
      </c>
    </row>
    <row r="13" spans="1:18">
      <c r="A13" s="14"/>
      <c r="B13" s="14"/>
      <c r="C13" s="131" t="s">
        <v>83</v>
      </c>
      <c r="D13" s="222"/>
      <c r="E13" s="210"/>
      <c r="F13" s="210"/>
      <c r="G13" s="52"/>
      <c r="H13" s="53"/>
      <c r="I13" s="211">
        <f>ROUND(G13*H13,2)</f>
        <v>0</v>
      </c>
      <c r="J13" s="211"/>
      <c r="K13" s="211"/>
      <c r="L13" s="53">
        <f t="shared" ref="L13" si="1">SUM(I13:K13)</f>
        <v>0</v>
      </c>
      <c r="M13" s="54">
        <f>ROUND(G13*F13,2)</f>
        <v>0</v>
      </c>
      <c r="N13" s="54">
        <f>ROUND(I13*F13,2)</f>
        <v>0</v>
      </c>
      <c r="O13" s="54">
        <f>ROUND(J13*F13,2)</f>
        <v>0</v>
      </c>
      <c r="P13" s="54">
        <f>ROUND(K13*F13,2)</f>
        <v>0</v>
      </c>
      <c r="Q13" s="54">
        <f t="shared" ref="Q13" si="2">SUM(N13:P13)</f>
        <v>0</v>
      </c>
      <c r="R13" s="2"/>
    </row>
    <row r="14" spans="1:18" ht="13">
      <c r="A14" s="14">
        <f>A13+1</f>
        <v>1</v>
      </c>
      <c r="B14" s="14" t="s">
        <v>32</v>
      </c>
      <c r="C14" s="212" t="s">
        <v>781</v>
      </c>
      <c r="D14" s="110" t="s">
        <v>782</v>
      </c>
      <c r="E14" s="140" t="s">
        <v>44</v>
      </c>
      <c r="F14" s="213">
        <v>137.4</v>
      </c>
      <c r="G14" s="52"/>
      <c r="H14" s="53"/>
      <c r="I14" s="211"/>
      <c r="J14" s="211"/>
      <c r="K14" s="211"/>
      <c r="L14" s="53"/>
      <c r="M14" s="54"/>
      <c r="N14" s="54"/>
      <c r="O14" s="54"/>
      <c r="P14" s="54"/>
      <c r="Q14" s="54"/>
      <c r="R14" s="2"/>
    </row>
    <row r="15" spans="1:18" ht="13">
      <c r="A15" s="14">
        <f t="shared" ref="A15:A79" si="3">A14+1</f>
        <v>2</v>
      </c>
      <c r="B15" s="14" t="s">
        <v>32</v>
      </c>
      <c r="C15" s="212" t="s">
        <v>781</v>
      </c>
      <c r="D15" s="110" t="s">
        <v>527</v>
      </c>
      <c r="E15" s="140" t="s">
        <v>44</v>
      </c>
      <c r="F15" s="213">
        <v>96.6</v>
      </c>
      <c r="G15" s="52"/>
      <c r="H15" s="53"/>
      <c r="I15" s="211"/>
      <c r="J15" s="211"/>
      <c r="K15" s="211"/>
      <c r="L15" s="53"/>
      <c r="M15" s="54"/>
      <c r="N15" s="54"/>
      <c r="O15" s="54"/>
      <c r="P15" s="54"/>
      <c r="Q15" s="54"/>
      <c r="R15" s="2"/>
    </row>
    <row r="16" spans="1:18" ht="13">
      <c r="A16" s="14">
        <f t="shared" si="3"/>
        <v>3</v>
      </c>
      <c r="B16" s="14" t="s">
        <v>32</v>
      </c>
      <c r="C16" s="212" t="s">
        <v>781</v>
      </c>
      <c r="D16" s="110" t="s">
        <v>783</v>
      </c>
      <c r="E16" s="140" t="s">
        <v>44</v>
      </c>
      <c r="F16" s="213">
        <v>77.2</v>
      </c>
      <c r="G16" s="52"/>
      <c r="H16" s="53"/>
      <c r="I16" s="211"/>
      <c r="J16" s="211"/>
      <c r="K16" s="211"/>
      <c r="L16" s="53"/>
      <c r="M16" s="54"/>
      <c r="N16" s="54"/>
      <c r="O16" s="54"/>
      <c r="P16" s="54"/>
      <c r="Q16" s="54"/>
      <c r="R16" s="2"/>
    </row>
    <row r="17" spans="1:18" ht="13">
      <c r="A17" s="14">
        <f t="shared" si="3"/>
        <v>4</v>
      </c>
      <c r="B17" s="14" t="s">
        <v>32</v>
      </c>
      <c r="C17" s="212" t="s">
        <v>781</v>
      </c>
      <c r="D17" s="110" t="s">
        <v>498</v>
      </c>
      <c r="E17" s="140" t="s">
        <v>44</v>
      </c>
      <c r="F17" s="213">
        <v>19.2</v>
      </c>
      <c r="G17" s="52"/>
      <c r="H17" s="53"/>
      <c r="I17" s="211"/>
      <c r="J17" s="211"/>
      <c r="K17" s="211"/>
      <c r="L17" s="53"/>
      <c r="M17" s="54"/>
      <c r="N17" s="54"/>
      <c r="O17" s="54"/>
      <c r="P17" s="54"/>
      <c r="Q17" s="54"/>
      <c r="R17" s="2"/>
    </row>
    <row r="18" spans="1:18" ht="13">
      <c r="A18" s="14">
        <f t="shared" si="3"/>
        <v>5</v>
      </c>
      <c r="B18" s="14" t="s">
        <v>32</v>
      </c>
      <c r="C18" s="212" t="s">
        <v>781</v>
      </c>
      <c r="D18" s="110" t="s">
        <v>591</v>
      </c>
      <c r="E18" s="140" t="s">
        <v>44</v>
      </c>
      <c r="F18" s="213">
        <v>28.2</v>
      </c>
      <c r="G18" s="52"/>
      <c r="H18" s="53"/>
      <c r="I18" s="211"/>
      <c r="J18" s="211"/>
      <c r="K18" s="211"/>
      <c r="L18" s="53"/>
      <c r="M18" s="54"/>
      <c r="N18" s="54"/>
      <c r="O18" s="54"/>
      <c r="P18" s="54"/>
      <c r="Q18" s="54"/>
      <c r="R18" s="2"/>
    </row>
    <row r="19" spans="1:18" ht="26">
      <c r="A19" s="14">
        <f t="shared" si="3"/>
        <v>6</v>
      </c>
      <c r="B19" s="14" t="s">
        <v>32</v>
      </c>
      <c r="C19" s="212" t="s">
        <v>784</v>
      </c>
      <c r="D19" s="109" t="s">
        <v>785</v>
      </c>
      <c r="E19" s="140" t="s">
        <v>44</v>
      </c>
      <c r="F19" s="213">
        <v>137.4</v>
      </c>
      <c r="G19" s="52"/>
      <c r="H19" s="53"/>
      <c r="I19" s="211"/>
      <c r="J19" s="211"/>
      <c r="K19" s="211"/>
      <c r="L19" s="53"/>
      <c r="M19" s="54"/>
      <c r="N19" s="54"/>
      <c r="O19" s="54"/>
      <c r="P19" s="54"/>
      <c r="Q19" s="54"/>
      <c r="R19" s="2"/>
    </row>
    <row r="20" spans="1:18" ht="26">
      <c r="A20" s="14">
        <f t="shared" si="3"/>
        <v>7</v>
      </c>
      <c r="B20" s="14" t="s">
        <v>32</v>
      </c>
      <c r="C20" s="212" t="s">
        <v>784</v>
      </c>
      <c r="D20" s="109" t="s">
        <v>786</v>
      </c>
      <c r="E20" s="140" t="s">
        <v>44</v>
      </c>
      <c r="F20" s="213">
        <v>96.6</v>
      </c>
      <c r="G20" s="52"/>
      <c r="H20" s="53"/>
      <c r="I20" s="211"/>
      <c r="J20" s="211"/>
      <c r="K20" s="211"/>
      <c r="L20" s="53"/>
      <c r="M20" s="54"/>
      <c r="N20" s="54"/>
      <c r="O20" s="54"/>
      <c r="P20" s="54"/>
      <c r="Q20" s="54"/>
      <c r="R20" s="2"/>
    </row>
    <row r="21" spans="1:18" ht="26">
      <c r="A21" s="14">
        <f t="shared" si="3"/>
        <v>8</v>
      </c>
      <c r="B21" s="14" t="s">
        <v>32</v>
      </c>
      <c r="C21" s="212" t="s">
        <v>784</v>
      </c>
      <c r="D21" s="109" t="s">
        <v>787</v>
      </c>
      <c r="E21" s="140" t="s">
        <v>44</v>
      </c>
      <c r="F21" s="213">
        <v>77.2</v>
      </c>
      <c r="G21" s="52"/>
      <c r="H21" s="53"/>
      <c r="I21" s="211"/>
      <c r="J21" s="211"/>
      <c r="K21" s="211"/>
      <c r="L21" s="53"/>
      <c r="M21" s="54"/>
      <c r="N21" s="54"/>
      <c r="O21" s="54"/>
      <c r="P21" s="54"/>
      <c r="Q21" s="54"/>
      <c r="R21" s="2"/>
    </row>
    <row r="22" spans="1:18" ht="26">
      <c r="A22" s="14">
        <f t="shared" si="3"/>
        <v>9</v>
      </c>
      <c r="B22" s="14" t="s">
        <v>32</v>
      </c>
      <c r="C22" s="212" t="s">
        <v>784</v>
      </c>
      <c r="D22" s="109" t="s">
        <v>788</v>
      </c>
      <c r="E22" s="140" t="s">
        <v>44</v>
      </c>
      <c r="F22" s="213">
        <v>19.2</v>
      </c>
      <c r="G22" s="52"/>
      <c r="H22" s="53"/>
      <c r="I22" s="211"/>
      <c r="J22" s="211"/>
      <c r="K22" s="211"/>
      <c r="L22" s="53"/>
      <c r="M22" s="54"/>
      <c r="N22" s="54"/>
      <c r="O22" s="54"/>
      <c r="P22" s="54"/>
      <c r="Q22" s="54"/>
      <c r="R22" s="2"/>
    </row>
    <row r="23" spans="1:18" ht="26">
      <c r="A23" s="14">
        <f t="shared" si="3"/>
        <v>10</v>
      </c>
      <c r="B23" s="14" t="s">
        <v>32</v>
      </c>
      <c r="C23" s="212" t="s">
        <v>784</v>
      </c>
      <c r="D23" s="109" t="s">
        <v>789</v>
      </c>
      <c r="E23" s="140" t="s">
        <v>44</v>
      </c>
      <c r="F23" s="213">
        <v>28.2</v>
      </c>
      <c r="G23" s="52"/>
      <c r="H23" s="53"/>
      <c r="I23" s="211"/>
      <c r="J23" s="211"/>
      <c r="K23" s="211"/>
      <c r="L23" s="53"/>
      <c r="M23" s="54"/>
      <c r="N23" s="54"/>
      <c r="O23" s="54"/>
      <c r="P23" s="54"/>
      <c r="Q23" s="54"/>
      <c r="R23" s="2"/>
    </row>
    <row r="24" spans="1:18" ht="13">
      <c r="A24" s="14">
        <f t="shared" si="3"/>
        <v>11</v>
      </c>
      <c r="B24" s="14" t="s">
        <v>32</v>
      </c>
      <c r="C24" s="212" t="s">
        <v>790</v>
      </c>
      <c r="D24" s="109" t="s">
        <v>791</v>
      </c>
      <c r="E24" s="140" t="s">
        <v>493</v>
      </c>
      <c r="F24" s="213">
        <v>106</v>
      </c>
      <c r="G24" s="52"/>
      <c r="H24" s="53"/>
      <c r="I24" s="211"/>
      <c r="J24" s="211"/>
      <c r="K24" s="211"/>
      <c r="L24" s="53"/>
      <c r="M24" s="54"/>
      <c r="N24" s="54"/>
      <c r="O24" s="54"/>
      <c r="P24" s="54"/>
      <c r="Q24" s="54"/>
      <c r="R24" s="2"/>
    </row>
    <row r="25" spans="1:18" ht="13">
      <c r="A25" s="14">
        <f t="shared" si="3"/>
        <v>12</v>
      </c>
      <c r="B25" s="14" t="s">
        <v>32</v>
      </c>
      <c r="C25" s="212" t="s">
        <v>790</v>
      </c>
      <c r="D25" s="109" t="s">
        <v>792</v>
      </c>
      <c r="E25" s="140" t="s">
        <v>493</v>
      </c>
      <c r="F25" s="213">
        <v>30</v>
      </c>
      <c r="G25" s="52"/>
      <c r="H25" s="53"/>
      <c r="I25" s="211"/>
      <c r="J25" s="211"/>
      <c r="K25" s="211"/>
      <c r="L25" s="53"/>
      <c r="M25" s="54"/>
      <c r="N25" s="54"/>
      <c r="O25" s="54"/>
      <c r="P25" s="54"/>
      <c r="Q25" s="54"/>
      <c r="R25" s="2"/>
    </row>
    <row r="26" spans="1:18" ht="13">
      <c r="A26" s="14">
        <f t="shared" si="3"/>
        <v>13</v>
      </c>
      <c r="B26" s="14" t="s">
        <v>32</v>
      </c>
      <c r="C26" s="212" t="s">
        <v>790</v>
      </c>
      <c r="D26" s="110" t="s">
        <v>793</v>
      </c>
      <c r="E26" s="140" t="s">
        <v>493</v>
      </c>
      <c r="F26" s="213">
        <v>21</v>
      </c>
      <c r="G26" s="52"/>
      <c r="H26" s="53"/>
      <c r="I26" s="211"/>
      <c r="J26" s="211"/>
      <c r="K26" s="211"/>
      <c r="L26" s="53"/>
      <c r="M26" s="54"/>
      <c r="N26" s="54"/>
      <c r="O26" s="54"/>
      <c r="P26" s="54"/>
      <c r="Q26" s="54"/>
      <c r="R26" s="2"/>
    </row>
    <row r="27" spans="1:18" ht="13">
      <c r="A27" s="14">
        <f t="shared" si="3"/>
        <v>14</v>
      </c>
      <c r="B27" s="14" t="s">
        <v>32</v>
      </c>
      <c r="C27" s="212" t="s">
        <v>790</v>
      </c>
      <c r="D27" s="110" t="s">
        <v>794</v>
      </c>
      <c r="E27" s="140" t="s">
        <v>493</v>
      </c>
      <c r="F27" s="213">
        <v>5</v>
      </c>
      <c r="G27" s="52"/>
      <c r="H27" s="53"/>
      <c r="I27" s="211"/>
      <c r="J27" s="211"/>
      <c r="K27" s="211"/>
      <c r="L27" s="53"/>
      <c r="M27" s="54"/>
      <c r="N27" s="54"/>
      <c r="O27" s="54"/>
      <c r="P27" s="54"/>
      <c r="Q27" s="54"/>
      <c r="R27" s="2"/>
    </row>
    <row r="28" spans="1:18" ht="13">
      <c r="A28" s="14">
        <f t="shared" si="3"/>
        <v>15</v>
      </c>
      <c r="B28" s="14" t="s">
        <v>32</v>
      </c>
      <c r="C28" s="212" t="s">
        <v>790</v>
      </c>
      <c r="D28" s="110" t="s">
        <v>795</v>
      </c>
      <c r="E28" s="140" t="s">
        <v>493</v>
      </c>
      <c r="F28" s="213">
        <v>15</v>
      </c>
      <c r="G28" s="52"/>
      <c r="H28" s="53"/>
      <c r="I28" s="211"/>
      <c r="J28" s="211"/>
      <c r="K28" s="211"/>
      <c r="L28" s="53"/>
      <c r="M28" s="54"/>
      <c r="N28" s="54"/>
      <c r="O28" s="54"/>
      <c r="P28" s="54"/>
      <c r="Q28" s="54"/>
      <c r="R28" s="2"/>
    </row>
    <row r="29" spans="1:18" ht="13">
      <c r="A29" s="14">
        <f t="shared" si="3"/>
        <v>16</v>
      </c>
      <c r="B29" s="14" t="s">
        <v>32</v>
      </c>
      <c r="C29" s="212" t="s">
        <v>796</v>
      </c>
      <c r="D29" s="110" t="s">
        <v>797</v>
      </c>
      <c r="E29" s="140" t="s">
        <v>493</v>
      </c>
      <c r="F29" s="213">
        <v>7</v>
      </c>
      <c r="G29" s="52"/>
      <c r="H29" s="53"/>
      <c r="I29" s="211"/>
      <c r="J29" s="211"/>
      <c r="K29" s="211"/>
      <c r="L29" s="53"/>
      <c r="M29" s="54"/>
      <c r="N29" s="54"/>
      <c r="O29" s="54"/>
      <c r="P29" s="54"/>
      <c r="Q29" s="54"/>
      <c r="R29" s="2"/>
    </row>
    <row r="30" spans="1:18" ht="13">
      <c r="A30" s="14">
        <f t="shared" si="3"/>
        <v>17</v>
      </c>
      <c r="B30" s="14" t="s">
        <v>32</v>
      </c>
      <c r="C30" s="212" t="s">
        <v>796</v>
      </c>
      <c r="D30" s="110" t="s">
        <v>798</v>
      </c>
      <c r="E30" s="140" t="s">
        <v>493</v>
      </c>
      <c r="F30" s="213">
        <v>10</v>
      </c>
      <c r="G30" s="52"/>
      <c r="H30" s="53"/>
      <c r="I30" s="211"/>
      <c r="J30" s="211"/>
      <c r="K30" s="211"/>
      <c r="L30" s="53"/>
      <c r="M30" s="54"/>
      <c r="N30" s="54"/>
      <c r="O30" s="54"/>
      <c r="P30" s="54"/>
      <c r="Q30" s="54"/>
      <c r="R30" s="2"/>
    </row>
    <row r="31" spans="1:18" ht="13">
      <c r="A31" s="14">
        <f t="shared" si="3"/>
        <v>18</v>
      </c>
      <c r="B31" s="14" t="s">
        <v>32</v>
      </c>
      <c r="C31" s="212" t="s">
        <v>799</v>
      </c>
      <c r="D31" s="110" t="s">
        <v>800</v>
      </c>
      <c r="E31" s="140" t="s">
        <v>493</v>
      </c>
      <c r="F31" s="213">
        <v>13</v>
      </c>
      <c r="G31" s="52"/>
      <c r="H31" s="53"/>
      <c r="I31" s="211"/>
      <c r="J31" s="211"/>
      <c r="K31" s="211"/>
      <c r="L31" s="53"/>
      <c r="M31" s="54"/>
      <c r="N31" s="54"/>
      <c r="O31" s="54"/>
      <c r="P31" s="54"/>
      <c r="Q31" s="54"/>
      <c r="R31" s="2"/>
    </row>
    <row r="32" spans="1:18" ht="13">
      <c r="A32" s="14">
        <f t="shared" si="3"/>
        <v>19</v>
      </c>
      <c r="B32" s="14" t="s">
        <v>32</v>
      </c>
      <c r="C32" s="212" t="s">
        <v>799</v>
      </c>
      <c r="D32" s="110" t="s">
        <v>801</v>
      </c>
      <c r="E32" s="140" t="s">
        <v>493</v>
      </c>
      <c r="F32" s="213">
        <v>14</v>
      </c>
      <c r="G32" s="52"/>
      <c r="H32" s="53"/>
      <c r="I32" s="211"/>
      <c r="J32" s="211"/>
      <c r="K32" s="211"/>
      <c r="L32" s="53"/>
      <c r="M32" s="54"/>
      <c r="N32" s="54"/>
      <c r="O32" s="54"/>
      <c r="P32" s="54"/>
      <c r="Q32" s="54"/>
      <c r="R32" s="2"/>
    </row>
    <row r="33" spans="1:18" ht="13">
      <c r="A33" s="14">
        <f t="shared" si="3"/>
        <v>20</v>
      </c>
      <c r="B33" s="14" t="s">
        <v>32</v>
      </c>
      <c r="C33" s="212" t="s">
        <v>799</v>
      </c>
      <c r="D33" s="110" t="s">
        <v>802</v>
      </c>
      <c r="E33" s="140" t="s">
        <v>493</v>
      </c>
      <c r="F33" s="213">
        <v>1</v>
      </c>
      <c r="G33" s="52"/>
      <c r="H33" s="53"/>
      <c r="I33" s="211"/>
      <c r="J33" s="211"/>
      <c r="K33" s="211"/>
      <c r="L33" s="53"/>
      <c r="M33" s="54"/>
      <c r="N33" s="54"/>
      <c r="O33" s="54"/>
      <c r="P33" s="54"/>
      <c r="Q33" s="54"/>
      <c r="R33" s="2"/>
    </row>
    <row r="34" spans="1:18" ht="13">
      <c r="A34" s="14">
        <f t="shared" si="3"/>
        <v>21</v>
      </c>
      <c r="B34" s="14" t="s">
        <v>32</v>
      </c>
      <c r="C34" s="212" t="s">
        <v>799</v>
      </c>
      <c r="D34" s="110" t="s">
        <v>803</v>
      </c>
      <c r="E34" s="140" t="s">
        <v>493</v>
      </c>
      <c r="F34" s="213">
        <v>13</v>
      </c>
      <c r="G34" s="52"/>
      <c r="H34" s="53"/>
      <c r="I34" s="211"/>
      <c r="J34" s="211"/>
      <c r="K34" s="211"/>
      <c r="L34" s="53"/>
      <c r="M34" s="54"/>
      <c r="N34" s="54"/>
      <c r="O34" s="54"/>
      <c r="P34" s="54"/>
      <c r="Q34" s="54"/>
      <c r="R34" s="2"/>
    </row>
    <row r="35" spans="1:18" ht="13">
      <c r="A35" s="14">
        <f t="shared" si="3"/>
        <v>22</v>
      </c>
      <c r="B35" s="14" t="s">
        <v>32</v>
      </c>
      <c r="C35" s="212" t="s">
        <v>799</v>
      </c>
      <c r="D35" s="110" t="s">
        <v>804</v>
      </c>
      <c r="E35" s="140" t="s">
        <v>493</v>
      </c>
      <c r="F35" s="213">
        <v>2</v>
      </c>
      <c r="G35" s="52"/>
      <c r="H35" s="53"/>
      <c r="I35" s="211"/>
      <c r="J35" s="211"/>
      <c r="K35" s="211"/>
      <c r="L35" s="53"/>
      <c r="M35" s="54"/>
      <c r="N35" s="54"/>
      <c r="O35" s="54"/>
      <c r="P35" s="54"/>
      <c r="Q35" s="54"/>
      <c r="R35" s="2"/>
    </row>
    <row r="36" spans="1:18" ht="13">
      <c r="A36" s="14">
        <f t="shared" si="3"/>
        <v>23</v>
      </c>
      <c r="B36" s="14" t="s">
        <v>32</v>
      </c>
      <c r="C36" s="212" t="s">
        <v>799</v>
      </c>
      <c r="D36" s="110" t="s">
        <v>805</v>
      </c>
      <c r="E36" s="140" t="s">
        <v>493</v>
      </c>
      <c r="F36" s="213">
        <v>8</v>
      </c>
      <c r="G36" s="52"/>
      <c r="H36" s="53"/>
      <c r="I36" s="211"/>
      <c r="J36" s="211"/>
      <c r="K36" s="211"/>
      <c r="L36" s="53"/>
      <c r="M36" s="54"/>
      <c r="N36" s="54"/>
      <c r="O36" s="54"/>
      <c r="P36" s="54"/>
      <c r="Q36" s="54"/>
      <c r="R36" s="2"/>
    </row>
    <row r="37" spans="1:18" ht="13">
      <c r="A37" s="14">
        <f t="shared" si="3"/>
        <v>24</v>
      </c>
      <c r="B37" s="14" t="s">
        <v>32</v>
      </c>
      <c r="C37" s="212" t="s">
        <v>799</v>
      </c>
      <c r="D37" s="110" t="s">
        <v>806</v>
      </c>
      <c r="E37" s="140" t="s">
        <v>493</v>
      </c>
      <c r="F37" s="213">
        <v>2</v>
      </c>
      <c r="G37" s="52"/>
      <c r="H37" s="53"/>
      <c r="I37" s="211"/>
      <c r="J37" s="211"/>
      <c r="K37" s="211"/>
      <c r="L37" s="53"/>
      <c r="M37" s="54"/>
      <c r="N37" s="54"/>
      <c r="O37" s="54"/>
      <c r="P37" s="54"/>
      <c r="Q37" s="54"/>
      <c r="R37" s="2"/>
    </row>
    <row r="38" spans="1:18" ht="13">
      <c r="A38" s="14">
        <f t="shared" si="3"/>
        <v>25</v>
      </c>
      <c r="B38" s="14" t="s">
        <v>32</v>
      </c>
      <c r="C38" s="212" t="s">
        <v>807</v>
      </c>
      <c r="D38" s="110" t="s">
        <v>808</v>
      </c>
      <c r="E38" s="140" t="s">
        <v>493</v>
      </c>
      <c r="F38" s="213">
        <v>4</v>
      </c>
      <c r="G38" s="52"/>
      <c r="H38" s="53"/>
      <c r="I38" s="211"/>
      <c r="J38" s="211"/>
      <c r="K38" s="211"/>
      <c r="L38" s="53"/>
      <c r="M38" s="54"/>
      <c r="N38" s="54"/>
      <c r="O38" s="54"/>
      <c r="P38" s="54"/>
      <c r="Q38" s="54"/>
      <c r="R38" s="2"/>
    </row>
    <row r="39" spans="1:18" ht="13">
      <c r="A39" s="14">
        <f t="shared" si="3"/>
        <v>26</v>
      </c>
      <c r="B39" s="14" t="s">
        <v>32</v>
      </c>
      <c r="C39" s="212" t="s">
        <v>809</v>
      </c>
      <c r="D39" s="110" t="s">
        <v>810</v>
      </c>
      <c r="E39" s="140" t="s">
        <v>493</v>
      </c>
      <c r="F39" s="213">
        <v>8</v>
      </c>
      <c r="G39" s="52"/>
      <c r="H39" s="53"/>
      <c r="I39" s="211"/>
      <c r="J39" s="211"/>
      <c r="K39" s="211"/>
      <c r="L39" s="53"/>
      <c r="M39" s="54"/>
      <c r="N39" s="54"/>
      <c r="O39" s="54"/>
      <c r="P39" s="54"/>
      <c r="Q39" s="54"/>
      <c r="R39" s="2"/>
    </row>
    <row r="40" spans="1:18" ht="13">
      <c r="A40" s="14">
        <f t="shared" si="3"/>
        <v>27</v>
      </c>
      <c r="B40" s="14" t="s">
        <v>32</v>
      </c>
      <c r="C40" s="212" t="s">
        <v>809</v>
      </c>
      <c r="D40" s="110" t="s">
        <v>811</v>
      </c>
      <c r="E40" s="140" t="s">
        <v>493</v>
      </c>
      <c r="F40" s="213">
        <v>16</v>
      </c>
      <c r="G40" s="52"/>
      <c r="H40" s="53"/>
      <c r="I40" s="211"/>
      <c r="J40" s="211"/>
      <c r="K40" s="211"/>
      <c r="L40" s="53"/>
      <c r="M40" s="54"/>
      <c r="N40" s="54"/>
      <c r="O40" s="54"/>
      <c r="P40" s="54"/>
      <c r="Q40" s="54"/>
      <c r="R40" s="2"/>
    </row>
    <row r="41" spans="1:18" ht="13">
      <c r="A41" s="14">
        <f t="shared" si="3"/>
        <v>28</v>
      </c>
      <c r="B41" s="14" t="s">
        <v>32</v>
      </c>
      <c r="C41" s="212" t="s">
        <v>809</v>
      </c>
      <c r="D41" s="110" t="s">
        <v>812</v>
      </c>
      <c r="E41" s="140" t="s">
        <v>493</v>
      </c>
      <c r="F41" s="213">
        <v>4</v>
      </c>
      <c r="G41" s="52"/>
      <c r="H41" s="53"/>
      <c r="I41" s="211"/>
      <c r="J41" s="211"/>
      <c r="K41" s="211"/>
      <c r="L41" s="53"/>
      <c r="M41" s="54"/>
      <c r="N41" s="54"/>
      <c r="O41" s="54"/>
      <c r="P41" s="54"/>
      <c r="Q41" s="54"/>
      <c r="R41" s="2"/>
    </row>
    <row r="42" spans="1:18" ht="13">
      <c r="A42" s="14">
        <f t="shared" si="3"/>
        <v>29</v>
      </c>
      <c r="B42" s="14" t="s">
        <v>32</v>
      </c>
      <c r="C42" s="212" t="s">
        <v>809</v>
      </c>
      <c r="D42" s="110" t="s">
        <v>813</v>
      </c>
      <c r="E42" s="140" t="s">
        <v>493</v>
      </c>
      <c r="F42" s="213">
        <v>8</v>
      </c>
      <c r="G42" s="52"/>
      <c r="H42" s="53"/>
      <c r="I42" s="211"/>
      <c r="J42" s="211"/>
      <c r="K42" s="211"/>
      <c r="L42" s="53"/>
      <c r="M42" s="54"/>
      <c r="N42" s="54"/>
      <c r="O42" s="54"/>
      <c r="P42" s="54"/>
      <c r="Q42" s="54"/>
      <c r="R42" s="2"/>
    </row>
    <row r="43" spans="1:18" ht="13">
      <c r="A43" s="14">
        <f t="shared" si="3"/>
        <v>30</v>
      </c>
      <c r="B43" s="14" t="s">
        <v>32</v>
      </c>
      <c r="C43" s="212" t="s">
        <v>809</v>
      </c>
      <c r="D43" s="110" t="s">
        <v>814</v>
      </c>
      <c r="E43" s="140" t="s">
        <v>493</v>
      </c>
      <c r="F43" s="213">
        <v>1</v>
      </c>
      <c r="G43" s="52"/>
      <c r="H43" s="53"/>
      <c r="I43" s="211"/>
      <c r="J43" s="211"/>
      <c r="K43" s="211"/>
      <c r="L43" s="53"/>
      <c r="M43" s="54"/>
      <c r="N43" s="54"/>
      <c r="O43" s="54"/>
      <c r="P43" s="54"/>
      <c r="Q43" s="54"/>
      <c r="R43" s="2"/>
    </row>
    <row r="44" spans="1:18" ht="13">
      <c r="A44" s="14">
        <f t="shared" si="3"/>
        <v>31</v>
      </c>
      <c r="B44" s="14" t="s">
        <v>32</v>
      </c>
      <c r="C44" s="212" t="s">
        <v>809</v>
      </c>
      <c r="D44" s="110" t="s">
        <v>815</v>
      </c>
      <c r="E44" s="140" t="s">
        <v>493</v>
      </c>
      <c r="F44" s="213">
        <v>2</v>
      </c>
      <c r="G44" s="52"/>
      <c r="H44" s="53"/>
      <c r="I44" s="211"/>
      <c r="J44" s="211"/>
      <c r="K44" s="211"/>
      <c r="L44" s="53"/>
      <c r="M44" s="54"/>
      <c r="N44" s="54"/>
      <c r="O44" s="54"/>
      <c r="P44" s="54"/>
      <c r="Q44" s="54"/>
      <c r="R44" s="2"/>
    </row>
    <row r="45" spans="1:18" ht="13">
      <c r="A45" s="14">
        <f t="shared" si="3"/>
        <v>32</v>
      </c>
      <c r="B45" s="14" t="s">
        <v>32</v>
      </c>
      <c r="C45" s="212" t="s">
        <v>809</v>
      </c>
      <c r="D45" s="110" t="s">
        <v>816</v>
      </c>
      <c r="E45" s="140" t="s">
        <v>493</v>
      </c>
      <c r="F45" s="213">
        <v>1</v>
      </c>
      <c r="G45" s="52"/>
      <c r="H45" s="53"/>
      <c r="I45" s="211"/>
      <c r="J45" s="211"/>
      <c r="K45" s="211"/>
      <c r="L45" s="53"/>
      <c r="M45" s="54"/>
      <c r="N45" s="54"/>
      <c r="O45" s="54"/>
      <c r="P45" s="54"/>
      <c r="Q45" s="54"/>
      <c r="R45" s="2"/>
    </row>
    <row r="46" spans="1:18" ht="13">
      <c r="A46" s="14">
        <f t="shared" si="3"/>
        <v>33</v>
      </c>
      <c r="B46" s="14" t="s">
        <v>32</v>
      </c>
      <c r="C46" s="212" t="s">
        <v>809</v>
      </c>
      <c r="D46" s="110" t="s">
        <v>817</v>
      </c>
      <c r="E46" s="140" t="s">
        <v>493</v>
      </c>
      <c r="F46" s="213">
        <v>1</v>
      </c>
      <c r="G46" s="52"/>
      <c r="H46" s="53"/>
      <c r="I46" s="211"/>
      <c r="J46" s="211"/>
      <c r="K46" s="211"/>
      <c r="L46" s="53"/>
      <c r="M46" s="54"/>
      <c r="N46" s="54"/>
      <c r="O46" s="54"/>
      <c r="P46" s="54"/>
      <c r="Q46" s="54"/>
      <c r="R46" s="2"/>
    </row>
    <row r="47" spans="1:18" ht="13">
      <c r="A47" s="14">
        <f t="shared" si="3"/>
        <v>34</v>
      </c>
      <c r="B47" s="14" t="s">
        <v>32</v>
      </c>
      <c r="C47" s="212" t="s">
        <v>809</v>
      </c>
      <c r="D47" s="110" t="s">
        <v>818</v>
      </c>
      <c r="E47" s="140" t="s">
        <v>493</v>
      </c>
      <c r="F47" s="213">
        <v>2</v>
      </c>
      <c r="G47" s="52"/>
      <c r="H47" s="53"/>
      <c r="I47" s="211"/>
      <c r="J47" s="211"/>
      <c r="K47" s="211"/>
      <c r="L47" s="53"/>
      <c r="M47" s="54"/>
      <c r="N47" s="54"/>
      <c r="O47" s="54"/>
      <c r="P47" s="54"/>
      <c r="Q47" s="54"/>
      <c r="R47" s="2"/>
    </row>
    <row r="48" spans="1:18" ht="13">
      <c r="A48" s="14">
        <f t="shared" si="3"/>
        <v>35</v>
      </c>
      <c r="B48" s="14" t="s">
        <v>32</v>
      </c>
      <c r="C48" s="212" t="s">
        <v>809</v>
      </c>
      <c r="D48" s="110" t="s">
        <v>819</v>
      </c>
      <c r="E48" s="140" t="s">
        <v>493</v>
      </c>
      <c r="F48" s="213">
        <v>3</v>
      </c>
      <c r="G48" s="52"/>
      <c r="H48" s="53"/>
      <c r="I48" s="211"/>
      <c r="J48" s="211"/>
      <c r="K48" s="211"/>
      <c r="L48" s="53"/>
      <c r="M48" s="54"/>
      <c r="N48" s="54"/>
      <c r="O48" s="54"/>
      <c r="P48" s="54"/>
      <c r="Q48" s="54"/>
      <c r="R48" s="2"/>
    </row>
    <row r="49" spans="1:18" ht="13">
      <c r="A49" s="14">
        <f t="shared" si="3"/>
        <v>36</v>
      </c>
      <c r="B49" s="14" t="s">
        <v>32</v>
      </c>
      <c r="C49" s="212" t="s">
        <v>809</v>
      </c>
      <c r="D49" s="110" t="s">
        <v>820</v>
      </c>
      <c r="E49" s="140" t="s">
        <v>493</v>
      </c>
      <c r="F49" s="213">
        <v>2</v>
      </c>
      <c r="G49" s="52"/>
      <c r="H49" s="53"/>
      <c r="I49" s="211"/>
      <c r="J49" s="211"/>
      <c r="K49" s="211"/>
      <c r="L49" s="53"/>
      <c r="M49" s="54"/>
      <c r="N49" s="54"/>
      <c r="O49" s="54"/>
      <c r="P49" s="54"/>
      <c r="Q49" s="54"/>
      <c r="R49" s="2"/>
    </row>
    <row r="50" spans="1:18" ht="13">
      <c r="A50" s="14">
        <f t="shared" si="3"/>
        <v>37</v>
      </c>
      <c r="B50" s="14" t="s">
        <v>32</v>
      </c>
      <c r="C50" s="212" t="s">
        <v>822</v>
      </c>
      <c r="D50" s="110" t="s">
        <v>821</v>
      </c>
      <c r="E50" s="140" t="s">
        <v>493</v>
      </c>
      <c r="F50" s="213">
        <v>2</v>
      </c>
      <c r="G50" s="52"/>
      <c r="H50" s="53"/>
      <c r="I50" s="211"/>
      <c r="J50" s="211"/>
      <c r="K50" s="211"/>
      <c r="L50" s="53"/>
      <c r="M50" s="54"/>
      <c r="N50" s="54"/>
      <c r="O50" s="54"/>
      <c r="P50" s="54"/>
      <c r="Q50" s="54"/>
      <c r="R50" s="2"/>
    </row>
    <row r="51" spans="1:18" ht="26">
      <c r="A51" s="14">
        <f t="shared" si="3"/>
        <v>38</v>
      </c>
      <c r="B51" s="14" t="s">
        <v>32</v>
      </c>
      <c r="C51" s="212" t="s">
        <v>824</v>
      </c>
      <c r="D51" s="110" t="s">
        <v>823</v>
      </c>
      <c r="E51" s="140" t="s">
        <v>493</v>
      </c>
      <c r="F51" s="213">
        <v>3</v>
      </c>
      <c r="G51" s="52"/>
      <c r="H51" s="53"/>
      <c r="I51" s="211"/>
      <c r="J51" s="211"/>
      <c r="K51" s="211"/>
      <c r="L51" s="53"/>
      <c r="M51" s="54"/>
      <c r="N51" s="54"/>
      <c r="O51" s="54"/>
      <c r="P51" s="54"/>
      <c r="Q51" s="54"/>
      <c r="R51" s="2"/>
    </row>
    <row r="52" spans="1:18" ht="26">
      <c r="A52" s="14">
        <f t="shared" si="3"/>
        <v>39</v>
      </c>
      <c r="B52" s="14" t="s">
        <v>32</v>
      </c>
      <c r="C52" s="212" t="s">
        <v>826</v>
      </c>
      <c r="D52" s="110" t="s">
        <v>825</v>
      </c>
      <c r="E52" s="140" t="s">
        <v>493</v>
      </c>
      <c r="F52" s="213">
        <v>3</v>
      </c>
      <c r="G52" s="52"/>
      <c r="H52" s="53"/>
      <c r="I52" s="211"/>
      <c r="J52" s="211"/>
      <c r="K52" s="211"/>
      <c r="L52" s="53"/>
      <c r="M52" s="54"/>
      <c r="N52" s="54"/>
      <c r="O52" s="54"/>
      <c r="P52" s="54"/>
      <c r="Q52" s="54"/>
      <c r="R52" s="2"/>
    </row>
    <row r="53" spans="1:18" ht="13">
      <c r="A53" s="14">
        <f t="shared" si="3"/>
        <v>40</v>
      </c>
      <c r="B53" s="14" t="s">
        <v>32</v>
      </c>
      <c r="C53" s="212" t="s">
        <v>828</v>
      </c>
      <c r="D53" s="110" t="s">
        <v>827</v>
      </c>
      <c r="E53" s="140" t="s">
        <v>493</v>
      </c>
      <c r="F53" s="213">
        <v>1</v>
      </c>
      <c r="G53" s="52"/>
      <c r="H53" s="53"/>
      <c r="I53" s="211"/>
      <c r="J53" s="211"/>
      <c r="K53" s="211"/>
      <c r="L53" s="53"/>
      <c r="M53" s="54"/>
      <c r="N53" s="54"/>
      <c r="O53" s="54"/>
      <c r="P53" s="54"/>
      <c r="Q53" s="54"/>
      <c r="R53" s="2"/>
    </row>
    <row r="54" spans="1:18" ht="13">
      <c r="A54" s="14">
        <f t="shared" si="3"/>
        <v>41</v>
      </c>
      <c r="B54" s="14" t="s">
        <v>32</v>
      </c>
      <c r="C54" s="212" t="s">
        <v>830</v>
      </c>
      <c r="D54" s="110" t="s">
        <v>829</v>
      </c>
      <c r="E54" s="140" t="s">
        <v>493</v>
      </c>
      <c r="F54" s="213">
        <v>5</v>
      </c>
      <c r="G54" s="52"/>
      <c r="H54" s="53"/>
      <c r="I54" s="211"/>
      <c r="J54" s="211"/>
      <c r="K54" s="211"/>
      <c r="L54" s="53"/>
      <c r="M54" s="54"/>
      <c r="N54" s="54"/>
      <c r="O54" s="54"/>
      <c r="P54" s="54"/>
      <c r="Q54" s="54"/>
      <c r="R54" s="2"/>
    </row>
    <row r="55" spans="1:18" ht="26">
      <c r="A55" s="14">
        <f t="shared" si="3"/>
        <v>42</v>
      </c>
      <c r="B55" s="14" t="s">
        <v>32</v>
      </c>
      <c r="C55" s="212" t="s">
        <v>832</v>
      </c>
      <c r="D55" s="110" t="s">
        <v>831</v>
      </c>
      <c r="E55" s="140" t="s">
        <v>493</v>
      </c>
      <c r="F55" s="213">
        <v>1</v>
      </c>
      <c r="G55" s="52"/>
      <c r="H55" s="53"/>
      <c r="I55" s="211"/>
      <c r="J55" s="211"/>
      <c r="K55" s="211"/>
      <c r="L55" s="53"/>
      <c r="M55" s="54"/>
      <c r="N55" s="54"/>
      <c r="O55" s="54"/>
      <c r="P55" s="54"/>
      <c r="Q55" s="54"/>
      <c r="R55" s="2"/>
    </row>
    <row r="56" spans="1:18" ht="26">
      <c r="A56" s="14">
        <f t="shared" si="3"/>
        <v>43</v>
      </c>
      <c r="B56" s="14" t="s">
        <v>32</v>
      </c>
      <c r="C56" s="212" t="s">
        <v>834</v>
      </c>
      <c r="D56" s="110" t="s">
        <v>833</v>
      </c>
      <c r="E56" s="140" t="s">
        <v>493</v>
      </c>
      <c r="F56" s="213">
        <v>4</v>
      </c>
      <c r="G56" s="52"/>
      <c r="H56" s="53"/>
      <c r="I56" s="211"/>
      <c r="J56" s="211"/>
      <c r="K56" s="211"/>
      <c r="L56" s="53"/>
      <c r="M56" s="54"/>
      <c r="N56" s="54"/>
      <c r="O56" s="54"/>
      <c r="P56" s="54"/>
      <c r="Q56" s="54"/>
      <c r="R56" s="2"/>
    </row>
    <row r="57" spans="1:18" ht="13">
      <c r="A57" s="14">
        <f t="shared" si="3"/>
        <v>44</v>
      </c>
      <c r="B57" s="14" t="s">
        <v>32</v>
      </c>
      <c r="C57" s="212" t="s">
        <v>836</v>
      </c>
      <c r="D57" s="110" t="s">
        <v>835</v>
      </c>
      <c r="E57" s="140" t="s">
        <v>493</v>
      </c>
      <c r="F57" s="213">
        <v>1</v>
      </c>
      <c r="G57" s="52"/>
      <c r="H57" s="53"/>
      <c r="I57" s="211"/>
      <c r="J57" s="211"/>
      <c r="K57" s="211"/>
      <c r="L57" s="53"/>
      <c r="M57" s="54"/>
      <c r="N57" s="54"/>
      <c r="O57" s="54"/>
      <c r="P57" s="54"/>
      <c r="Q57" s="54"/>
      <c r="R57" s="2"/>
    </row>
    <row r="58" spans="1:18" ht="26">
      <c r="A58" s="14">
        <f t="shared" si="3"/>
        <v>45</v>
      </c>
      <c r="B58" s="14" t="s">
        <v>32</v>
      </c>
      <c r="C58" s="212" t="s">
        <v>838</v>
      </c>
      <c r="D58" s="110" t="s">
        <v>837</v>
      </c>
      <c r="E58" s="140" t="s">
        <v>493</v>
      </c>
      <c r="F58" s="213">
        <v>1</v>
      </c>
      <c r="G58" s="52"/>
      <c r="H58" s="53"/>
      <c r="I58" s="211"/>
      <c r="J58" s="211"/>
      <c r="K58" s="211"/>
      <c r="L58" s="53"/>
      <c r="M58" s="54"/>
      <c r="N58" s="54"/>
      <c r="O58" s="54"/>
      <c r="P58" s="54"/>
      <c r="Q58" s="54"/>
      <c r="R58" s="2"/>
    </row>
    <row r="59" spans="1:18" ht="26">
      <c r="A59" s="14">
        <f t="shared" si="3"/>
        <v>46</v>
      </c>
      <c r="B59" s="14" t="s">
        <v>32</v>
      </c>
      <c r="C59" s="212" t="s">
        <v>840</v>
      </c>
      <c r="D59" s="110" t="s">
        <v>839</v>
      </c>
      <c r="E59" s="140" t="s">
        <v>493</v>
      </c>
      <c r="F59" s="213">
        <v>18</v>
      </c>
      <c r="G59" s="52"/>
      <c r="H59" s="53"/>
      <c r="I59" s="211"/>
      <c r="J59" s="211"/>
      <c r="K59" s="211"/>
      <c r="L59" s="53"/>
      <c r="M59" s="54"/>
      <c r="N59" s="54"/>
      <c r="O59" s="54"/>
      <c r="P59" s="54"/>
      <c r="Q59" s="54"/>
      <c r="R59" s="2"/>
    </row>
    <row r="60" spans="1:18" ht="39">
      <c r="A60" s="14">
        <f t="shared" si="3"/>
        <v>47</v>
      </c>
      <c r="B60" s="14" t="s">
        <v>32</v>
      </c>
      <c r="C60" s="212" t="s">
        <v>842</v>
      </c>
      <c r="D60" s="110" t="s">
        <v>841</v>
      </c>
      <c r="E60" s="140" t="s">
        <v>493</v>
      </c>
      <c r="F60" s="213">
        <v>1</v>
      </c>
      <c r="G60" s="52"/>
      <c r="H60" s="53"/>
      <c r="I60" s="211"/>
      <c r="J60" s="211"/>
      <c r="K60" s="211"/>
      <c r="L60" s="53"/>
      <c r="M60" s="54"/>
      <c r="N60" s="54"/>
      <c r="O60" s="54"/>
      <c r="P60" s="54"/>
      <c r="Q60" s="54"/>
      <c r="R60" s="2"/>
    </row>
    <row r="61" spans="1:18" ht="39">
      <c r="A61" s="14">
        <f t="shared" si="3"/>
        <v>48</v>
      </c>
      <c r="B61" s="14" t="s">
        <v>32</v>
      </c>
      <c r="C61" s="212" t="s">
        <v>844</v>
      </c>
      <c r="D61" s="110" t="s">
        <v>843</v>
      </c>
      <c r="E61" s="140" t="s">
        <v>493</v>
      </c>
      <c r="F61" s="213">
        <v>3</v>
      </c>
      <c r="G61" s="52"/>
      <c r="H61" s="53"/>
      <c r="I61" s="211"/>
      <c r="J61" s="211"/>
      <c r="K61" s="211"/>
      <c r="L61" s="53"/>
      <c r="M61" s="54"/>
      <c r="N61" s="54"/>
      <c r="O61" s="54"/>
      <c r="P61" s="54"/>
      <c r="Q61" s="54"/>
      <c r="R61" s="2"/>
    </row>
    <row r="62" spans="1:18" ht="39">
      <c r="A62" s="14">
        <f t="shared" si="3"/>
        <v>49</v>
      </c>
      <c r="B62" s="14" t="s">
        <v>32</v>
      </c>
      <c r="C62" s="212" t="s">
        <v>846</v>
      </c>
      <c r="D62" s="110" t="s">
        <v>845</v>
      </c>
      <c r="E62" s="140" t="s">
        <v>493</v>
      </c>
      <c r="F62" s="213">
        <v>1</v>
      </c>
      <c r="G62" s="52"/>
      <c r="H62" s="53"/>
      <c r="I62" s="211"/>
      <c r="J62" s="211"/>
      <c r="K62" s="211"/>
      <c r="L62" s="53"/>
      <c r="M62" s="54"/>
      <c r="N62" s="54"/>
      <c r="O62" s="54"/>
      <c r="P62" s="54"/>
      <c r="Q62" s="54"/>
      <c r="R62" s="2"/>
    </row>
    <row r="63" spans="1:18" ht="39">
      <c r="A63" s="14">
        <f t="shared" si="3"/>
        <v>50</v>
      </c>
      <c r="B63" s="14" t="s">
        <v>32</v>
      </c>
      <c r="C63" s="212" t="s">
        <v>848</v>
      </c>
      <c r="D63" s="110" t="s">
        <v>847</v>
      </c>
      <c r="E63" s="140" t="s">
        <v>493</v>
      </c>
      <c r="F63" s="213">
        <v>1</v>
      </c>
      <c r="G63" s="52"/>
      <c r="H63" s="53"/>
      <c r="I63" s="211"/>
      <c r="J63" s="211"/>
      <c r="K63" s="211"/>
      <c r="L63" s="53"/>
      <c r="M63" s="54"/>
      <c r="N63" s="54"/>
      <c r="O63" s="54"/>
      <c r="P63" s="54"/>
      <c r="Q63" s="54"/>
      <c r="R63" s="2"/>
    </row>
    <row r="64" spans="1:18" ht="26">
      <c r="A64" s="14">
        <f t="shared" si="3"/>
        <v>51</v>
      </c>
      <c r="B64" s="14" t="s">
        <v>32</v>
      </c>
      <c r="C64" s="212" t="s">
        <v>850</v>
      </c>
      <c r="D64" s="110" t="s">
        <v>849</v>
      </c>
      <c r="E64" s="140" t="s">
        <v>493</v>
      </c>
      <c r="F64" s="213">
        <v>2</v>
      </c>
      <c r="G64" s="52"/>
      <c r="H64" s="53"/>
      <c r="I64" s="211"/>
      <c r="J64" s="211"/>
      <c r="K64" s="211"/>
      <c r="L64" s="53"/>
      <c r="M64" s="54"/>
      <c r="N64" s="54"/>
      <c r="O64" s="54"/>
      <c r="P64" s="54"/>
      <c r="Q64" s="54"/>
      <c r="R64" s="2"/>
    </row>
    <row r="65" spans="1:18" ht="13">
      <c r="A65" s="14">
        <f t="shared" si="3"/>
        <v>52</v>
      </c>
      <c r="B65" s="14" t="s">
        <v>32</v>
      </c>
      <c r="C65" s="212" t="s">
        <v>852</v>
      </c>
      <c r="D65" s="110" t="s">
        <v>851</v>
      </c>
      <c r="E65" s="140" t="s">
        <v>493</v>
      </c>
      <c r="F65" s="213">
        <v>1</v>
      </c>
      <c r="G65" s="52"/>
      <c r="H65" s="53"/>
      <c r="I65" s="211"/>
      <c r="J65" s="211"/>
      <c r="K65" s="211"/>
      <c r="L65" s="53"/>
      <c r="M65" s="54"/>
      <c r="N65" s="54"/>
      <c r="O65" s="54"/>
      <c r="P65" s="54"/>
      <c r="Q65" s="54"/>
      <c r="R65" s="2"/>
    </row>
    <row r="66" spans="1:18" ht="13">
      <c r="A66" s="14">
        <f t="shared" si="3"/>
        <v>53</v>
      </c>
      <c r="B66" s="14" t="s">
        <v>32</v>
      </c>
      <c r="C66" s="212" t="s">
        <v>853</v>
      </c>
      <c r="D66" s="110" t="s">
        <v>849</v>
      </c>
      <c r="E66" s="140" t="s">
        <v>493</v>
      </c>
      <c r="F66" s="213">
        <v>2</v>
      </c>
      <c r="G66" s="52"/>
      <c r="H66" s="53"/>
      <c r="I66" s="211"/>
      <c r="J66" s="211"/>
      <c r="K66" s="211"/>
      <c r="L66" s="53"/>
      <c r="M66" s="54"/>
      <c r="N66" s="54"/>
      <c r="O66" s="54"/>
      <c r="P66" s="54"/>
      <c r="Q66" s="54"/>
      <c r="R66" s="2"/>
    </row>
    <row r="67" spans="1:18" ht="13">
      <c r="A67" s="14">
        <f t="shared" si="3"/>
        <v>54</v>
      </c>
      <c r="B67" s="14" t="s">
        <v>32</v>
      </c>
      <c r="C67" s="212" t="s">
        <v>855</v>
      </c>
      <c r="D67" s="110" t="s">
        <v>854</v>
      </c>
      <c r="E67" s="140" t="s">
        <v>493</v>
      </c>
      <c r="F67" s="213">
        <v>2</v>
      </c>
      <c r="G67" s="52"/>
      <c r="H67" s="53"/>
      <c r="I67" s="211"/>
      <c r="J67" s="211"/>
      <c r="K67" s="211"/>
      <c r="L67" s="53"/>
      <c r="M67" s="54"/>
      <c r="N67" s="54"/>
      <c r="O67" s="54"/>
      <c r="P67" s="54"/>
      <c r="Q67" s="54"/>
      <c r="R67" s="2"/>
    </row>
    <row r="68" spans="1:18" ht="13">
      <c r="A68" s="14">
        <f t="shared" si="3"/>
        <v>55</v>
      </c>
      <c r="B68" s="14" t="s">
        <v>32</v>
      </c>
      <c r="C68" s="212" t="s">
        <v>857</v>
      </c>
      <c r="D68" s="110" t="s">
        <v>856</v>
      </c>
      <c r="E68" s="140" t="s">
        <v>493</v>
      </c>
      <c r="F68" s="213">
        <v>1</v>
      </c>
      <c r="G68" s="52"/>
      <c r="H68" s="53"/>
      <c r="I68" s="211"/>
      <c r="J68" s="211"/>
      <c r="K68" s="211"/>
      <c r="L68" s="53"/>
      <c r="M68" s="54"/>
      <c r="N68" s="54"/>
      <c r="O68" s="54"/>
      <c r="P68" s="54"/>
      <c r="Q68" s="54"/>
      <c r="R68" s="2"/>
    </row>
    <row r="69" spans="1:18" ht="26">
      <c r="A69" s="14">
        <f t="shared" si="3"/>
        <v>56</v>
      </c>
      <c r="B69" s="14" t="s">
        <v>32</v>
      </c>
      <c r="C69" s="212" t="s">
        <v>858</v>
      </c>
      <c r="D69" s="110" t="s">
        <v>859</v>
      </c>
      <c r="E69" s="140" t="s">
        <v>493</v>
      </c>
      <c r="F69" s="213">
        <v>1</v>
      </c>
      <c r="G69" s="52"/>
      <c r="H69" s="53"/>
      <c r="I69" s="211"/>
      <c r="J69" s="211"/>
      <c r="K69" s="211"/>
      <c r="L69" s="53"/>
      <c r="M69" s="54"/>
      <c r="N69" s="54"/>
      <c r="O69" s="54"/>
      <c r="P69" s="54"/>
      <c r="Q69" s="54"/>
      <c r="R69" s="2"/>
    </row>
    <row r="70" spans="1:18" ht="26">
      <c r="A70" s="14">
        <f t="shared" si="3"/>
        <v>57</v>
      </c>
      <c r="B70" s="14" t="s">
        <v>32</v>
      </c>
      <c r="C70" s="212" t="s">
        <v>860</v>
      </c>
      <c r="D70" s="110" t="s">
        <v>861</v>
      </c>
      <c r="E70" s="140" t="s">
        <v>493</v>
      </c>
      <c r="F70" s="213">
        <v>1</v>
      </c>
      <c r="G70" s="52"/>
      <c r="H70" s="53"/>
      <c r="I70" s="211"/>
      <c r="J70" s="211"/>
      <c r="K70" s="211"/>
      <c r="L70" s="53"/>
      <c r="M70" s="54"/>
      <c r="N70" s="54"/>
      <c r="O70" s="54"/>
      <c r="P70" s="54"/>
      <c r="Q70" s="54"/>
      <c r="R70" s="2"/>
    </row>
    <row r="71" spans="1:18" ht="13">
      <c r="A71" s="14">
        <f t="shared" si="3"/>
        <v>58</v>
      </c>
      <c r="B71" s="14" t="s">
        <v>32</v>
      </c>
      <c r="C71" s="212" t="s">
        <v>862</v>
      </c>
      <c r="D71" s="110"/>
      <c r="E71" s="140" t="s">
        <v>33</v>
      </c>
      <c r="F71" s="213">
        <v>1</v>
      </c>
      <c r="G71" s="52"/>
      <c r="H71" s="53"/>
      <c r="I71" s="211"/>
      <c r="J71" s="211"/>
      <c r="K71" s="211"/>
      <c r="L71" s="53"/>
      <c r="M71" s="54"/>
      <c r="N71" s="54"/>
      <c r="O71" s="54"/>
      <c r="P71" s="54"/>
      <c r="Q71" s="54"/>
      <c r="R71" s="2"/>
    </row>
    <row r="72" spans="1:18" ht="13">
      <c r="A72" s="14">
        <f t="shared" si="3"/>
        <v>59</v>
      </c>
      <c r="B72" s="14" t="s">
        <v>32</v>
      </c>
      <c r="C72" s="212" t="s">
        <v>863</v>
      </c>
      <c r="D72" s="110"/>
      <c r="E72" s="140" t="s">
        <v>493</v>
      </c>
      <c r="F72" s="213">
        <v>5</v>
      </c>
      <c r="G72" s="52"/>
      <c r="H72" s="53"/>
      <c r="I72" s="211"/>
      <c r="J72" s="211"/>
      <c r="K72" s="211"/>
      <c r="L72" s="53"/>
      <c r="M72" s="54"/>
      <c r="N72" s="54"/>
      <c r="O72" s="54"/>
      <c r="P72" s="54"/>
      <c r="Q72" s="54"/>
      <c r="R72" s="2"/>
    </row>
    <row r="73" spans="1:18" ht="26">
      <c r="A73" s="14">
        <f t="shared" si="3"/>
        <v>60</v>
      </c>
      <c r="B73" s="14" t="s">
        <v>32</v>
      </c>
      <c r="C73" s="212" t="s">
        <v>865</v>
      </c>
      <c r="D73" s="110" t="s">
        <v>864</v>
      </c>
      <c r="E73" s="140" t="s">
        <v>493</v>
      </c>
      <c r="F73" s="213">
        <v>1</v>
      </c>
      <c r="G73" s="52"/>
      <c r="H73" s="53"/>
      <c r="I73" s="211"/>
      <c r="J73" s="211"/>
      <c r="K73" s="211"/>
      <c r="L73" s="53"/>
      <c r="M73" s="54"/>
      <c r="N73" s="54"/>
      <c r="O73" s="54"/>
      <c r="P73" s="54"/>
      <c r="Q73" s="54"/>
      <c r="R73" s="2"/>
    </row>
    <row r="74" spans="1:18" ht="26">
      <c r="A74" s="14">
        <f t="shared" si="3"/>
        <v>61</v>
      </c>
      <c r="B74" s="14" t="s">
        <v>32</v>
      </c>
      <c r="C74" s="212" t="s">
        <v>867</v>
      </c>
      <c r="D74" s="110" t="s">
        <v>866</v>
      </c>
      <c r="E74" s="140" t="s">
        <v>493</v>
      </c>
      <c r="F74" s="213">
        <v>2</v>
      </c>
      <c r="G74" s="52"/>
      <c r="H74" s="53"/>
      <c r="I74" s="211"/>
      <c r="J74" s="211"/>
      <c r="K74" s="211"/>
      <c r="L74" s="53"/>
      <c r="M74" s="54"/>
      <c r="N74" s="54"/>
      <c r="O74" s="54"/>
      <c r="P74" s="54"/>
      <c r="Q74" s="54"/>
      <c r="R74" s="2"/>
    </row>
    <row r="75" spans="1:18" ht="26">
      <c r="A75" s="14">
        <f t="shared" si="3"/>
        <v>62</v>
      </c>
      <c r="B75" s="14" t="s">
        <v>32</v>
      </c>
      <c r="C75" s="212" t="s">
        <v>869</v>
      </c>
      <c r="D75" s="110" t="s">
        <v>868</v>
      </c>
      <c r="E75" s="140" t="s">
        <v>493</v>
      </c>
      <c r="F75" s="213">
        <v>1</v>
      </c>
      <c r="G75" s="52"/>
      <c r="H75" s="53"/>
      <c r="I75" s="211"/>
      <c r="J75" s="211"/>
      <c r="K75" s="211"/>
      <c r="L75" s="53"/>
      <c r="M75" s="54"/>
      <c r="N75" s="54"/>
      <c r="O75" s="54"/>
      <c r="P75" s="54"/>
      <c r="Q75" s="54"/>
      <c r="R75" s="2"/>
    </row>
    <row r="76" spans="1:18" ht="26">
      <c r="A76" s="14">
        <f t="shared" si="3"/>
        <v>63</v>
      </c>
      <c r="B76" s="14" t="s">
        <v>32</v>
      </c>
      <c r="C76" s="212" t="s">
        <v>871</v>
      </c>
      <c r="D76" s="110" t="s">
        <v>870</v>
      </c>
      <c r="E76" s="140" t="s">
        <v>493</v>
      </c>
      <c r="F76" s="213">
        <v>1</v>
      </c>
      <c r="G76" s="52"/>
      <c r="H76" s="53"/>
      <c r="I76" s="211"/>
      <c r="J76" s="211"/>
      <c r="K76" s="211"/>
      <c r="L76" s="53"/>
      <c r="M76" s="54"/>
      <c r="N76" s="54"/>
      <c r="O76" s="54"/>
      <c r="P76" s="54"/>
      <c r="Q76" s="54"/>
      <c r="R76" s="2"/>
    </row>
    <row r="77" spans="1:18" ht="26">
      <c r="A77" s="14">
        <f t="shared" si="3"/>
        <v>64</v>
      </c>
      <c r="B77" s="14" t="s">
        <v>32</v>
      </c>
      <c r="C77" s="212" t="s">
        <v>873</v>
      </c>
      <c r="D77" s="110" t="s">
        <v>872</v>
      </c>
      <c r="E77" s="140" t="s">
        <v>493</v>
      </c>
      <c r="F77" s="213">
        <v>1</v>
      </c>
      <c r="G77" s="52"/>
      <c r="H77" s="53"/>
      <c r="I77" s="211"/>
      <c r="J77" s="211"/>
      <c r="K77" s="211"/>
      <c r="L77" s="53"/>
      <c r="M77" s="54"/>
      <c r="N77" s="54"/>
      <c r="O77" s="54"/>
      <c r="P77" s="54"/>
      <c r="Q77" s="54"/>
      <c r="R77" s="2"/>
    </row>
    <row r="78" spans="1:18" ht="26">
      <c r="A78" s="14">
        <f t="shared" si="3"/>
        <v>65</v>
      </c>
      <c r="B78" s="14" t="s">
        <v>32</v>
      </c>
      <c r="C78" s="212" t="s">
        <v>875</v>
      </c>
      <c r="D78" s="110" t="s">
        <v>874</v>
      </c>
      <c r="E78" s="140" t="s">
        <v>493</v>
      </c>
      <c r="F78" s="213">
        <v>1</v>
      </c>
      <c r="G78" s="52"/>
      <c r="H78" s="53"/>
      <c r="I78" s="211"/>
      <c r="J78" s="211"/>
      <c r="K78" s="211"/>
      <c r="L78" s="53"/>
      <c r="M78" s="54"/>
      <c r="N78" s="54"/>
      <c r="O78" s="54"/>
      <c r="P78" s="54"/>
      <c r="Q78" s="54"/>
      <c r="R78" s="2"/>
    </row>
    <row r="79" spans="1:18" ht="26">
      <c r="A79" s="14">
        <f t="shared" si="3"/>
        <v>66</v>
      </c>
      <c r="B79" s="14" t="s">
        <v>32</v>
      </c>
      <c r="C79" s="212" t="s">
        <v>877</v>
      </c>
      <c r="D79" s="110" t="s">
        <v>876</v>
      </c>
      <c r="E79" s="140" t="s">
        <v>493</v>
      </c>
      <c r="F79" s="213">
        <v>1</v>
      </c>
      <c r="G79" s="52"/>
      <c r="H79" s="53"/>
      <c r="I79" s="211"/>
      <c r="J79" s="211"/>
      <c r="K79" s="211"/>
      <c r="L79" s="53"/>
      <c r="M79" s="54"/>
      <c r="N79" s="54"/>
      <c r="O79" s="54"/>
      <c r="P79" s="54"/>
      <c r="Q79" s="54"/>
      <c r="R79" s="2"/>
    </row>
    <row r="80" spans="1:18" ht="26">
      <c r="A80" s="14">
        <f t="shared" ref="A80:A143" si="4">A79+1</f>
        <v>67</v>
      </c>
      <c r="B80" s="14" t="s">
        <v>32</v>
      </c>
      <c r="C80" s="212" t="s">
        <v>879</v>
      </c>
      <c r="D80" s="110" t="s">
        <v>878</v>
      </c>
      <c r="E80" s="140" t="s">
        <v>493</v>
      </c>
      <c r="F80" s="213">
        <v>1</v>
      </c>
      <c r="G80" s="52"/>
      <c r="H80" s="53"/>
      <c r="I80" s="211"/>
      <c r="J80" s="211"/>
      <c r="K80" s="211"/>
      <c r="L80" s="53"/>
      <c r="M80" s="54"/>
      <c r="N80" s="54"/>
      <c r="O80" s="54"/>
      <c r="P80" s="54"/>
      <c r="Q80" s="54"/>
      <c r="R80" s="2"/>
    </row>
    <row r="81" spans="1:18" ht="26">
      <c r="A81" s="14">
        <f t="shared" si="4"/>
        <v>68</v>
      </c>
      <c r="B81" s="14" t="s">
        <v>32</v>
      </c>
      <c r="C81" s="212" t="s">
        <v>881</v>
      </c>
      <c r="D81" s="110" t="s">
        <v>880</v>
      </c>
      <c r="E81" s="140" t="s">
        <v>493</v>
      </c>
      <c r="F81" s="213">
        <v>1</v>
      </c>
      <c r="G81" s="52"/>
      <c r="H81" s="53"/>
      <c r="I81" s="211"/>
      <c r="J81" s="211"/>
      <c r="K81" s="211"/>
      <c r="L81" s="53"/>
      <c r="M81" s="54"/>
      <c r="N81" s="54"/>
      <c r="O81" s="54"/>
      <c r="P81" s="54"/>
      <c r="Q81" s="54"/>
      <c r="R81" s="2"/>
    </row>
    <row r="82" spans="1:18" ht="26">
      <c r="A82" s="14">
        <f t="shared" si="4"/>
        <v>69</v>
      </c>
      <c r="B82" s="14" t="s">
        <v>32</v>
      </c>
      <c r="C82" s="212" t="s">
        <v>883</v>
      </c>
      <c r="D82" s="110" t="s">
        <v>882</v>
      </c>
      <c r="E82" s="140" t="s">
        <v>493</v>
      </c>
      <c r="F82" s="213">
        <v>3</v>
      </c>
      <c r="G82" s="52"/>
      <c r="H82" s="53"/>
      <c r="I82" s="211"/>
      <c r="J82" s="211"/>
      <c r="K82" s="211"/>
      <c r="L82" s="53"/>
      <c r="M82" s="54"/>
      <c r="N82" s="54"/>
      <c r="O82" s="54"/>
      <c r="P82" s="54"/>
      <c r="Q82" s="54"/>
      <c r="R82" s="2"/>
    </row>
    <row r="83" spans="1:18" ht="26">
      <c r="A83" s="14">
        <f t="shared" si="4"/>
        <v>70</v>
      </c>
      <c r="B83" s="14" t="s">
        <v>32</v>
      </c>
      <c r="C83" s="212" t="s">
        <v>885</v>
      </c>
      <c r="D83" s="110" t="s">
        <v>884</v>
      </c>
      <c r="E83" s="140" t="s">
        <v>493</v>
      </c>
      <c r="F83" s="213">
        <v>5</v>
      </c>
      <c r="G83" s="52"/>
      <c r="H83" s="53"/>
      <c r="I83" s="211"/>
      <c r="J83" s="211"/>
      <c r="K83" s="211"/>
      <c r="L83" s="53"/>
      <c r="M83" s="54"/>
      <c r="N83" s="54"/>
      <c r="O83" s="54"/>
      <c r="P83" s="54"/>
      <c r="Q83" s="54"/>
      <c r="R83" s="2"/>
    </row>
    <row r="84" spans="1:18" ht="26">
      <c r="A84" s="14">
        <f t="shared" si="4"/>
        <v>71</v>
      </c>
      <c r="B84" s="14" t="s">
        <v>32</v>
      </c>
      <c r="C84" s="212" t="s">
        <v>887</v>
      </c>
      <c r="D84" s="110" t="s">
        <v>886</v>
      </c>
      <c r="E84" s="140" t="s">
        <v>493</v>
      </c>
      <c r="F84" s="213">
        <v>2</v>
      </c>
      <c r="G84" s="52"/>
      <c r="H84" s="53"/>
      <c r="I84" s="211"/>
      <c r="J84" s="211"/>
      <c r="K84" s="211"/>
      <c r="L84" s="53"/>
      <c r="M84" s="54"/>
      <c r="N84" s="54"/>
      <c r="O84" s="54"/>
      <c r="P84" s="54"/>
      <c r="Q84" s="54"/>
      <c r="R84" s="2"/>
    </row>
    <row r="85" spans="1:18" ht="26">
      <c r="A85" s="14">
        <f t="shared" si="4"/>
        <v>72</v>
      </c>
      <c r="B85" s="14" t="s">
        <v>32</v>
      </c>
      <c r="C85" s="212" t="s">
        <v>889</v>
      </c>
      <c r="D85" s="110" t="s">
        <v>888</v>
      </c>
      <c r="E85" s="140" t="s">
        <v>493</v>
      </c>
      <c r="F85" s="213">
        <v>1</v>
      </c>
      <c r="G85" s="52"/>
      <c r="H85" s="53"/>
      <c r="I85" s="211"/>
      <c r="J85" s="211"/>
      <c r="K85" s="211"/>
      <c r="L85" s="53"/>
      <c r="M85" s="54"/>
      <c r="N85" s="54"/>
      <c r="O85" s="54"/>
      <c r="P85" s="54"/>
      <c r="Q85" s="54"/>
      <c r="R85" s="2"/>
    </row>
    <row r="86" spans="1:18" ht="26">
      <c r="A86" s="14">
        <f t="shared" si="4"/>
        <v>73</v>
      </c>
      <c r="B86" s="14" t="s">
        <v>32</v>
      </c>
      <c r="C86" s="212" t="s">
        <v>890</v>
      </c>
      <c r="D86" s="110"/>
      <c r="E86" s="140" t="s">
        <v>493</v>
      </c>
      <c r="F86" s="213">
        <v>12</v>
      </c>
      <c r="G86" s="52"/>
      <c r="H86" s="53"/>
      <c r="I86" s="211"/>
      <c r="J86" s="211"/>
      <c r="K86" s="211"/>
      <c r="L86" s="53"/>
      <c r="M86" s="54"/>
      <c r="N86" s="54"/>
      <c r="O86" s="54"/>
      <c r="P86" s="54"/>
      <c r="Q86" s="54"/>
      <c r="R86" s="2"/>
    </row>
    <row r="87" spans="1:18" ht="26">
      <c r="A87" s="14">
        <f t="shared" si="4"/>
        <v>74</v>
      </c>
      <c r="B87" s="14" t="s">
        <v>32</v>
      </c>
      <c r="C87" s="212" t="s">
        <v>891</v>
      </c>
      <c r="D87" s="110"/>
      <c r="E87" s="140" t="s">
        <v>493</v>
      </c>
      <c r="F87" s="213">
        <v>12</v>
      </c>
      <c r="G87" s="52"/>
      <c r="H87" s="53"/>
      <c r="I87" s="211"/>
      <c r="J87" s="211"/>
      <c r="K87" s="211"/>
      <c r="L87" s="53"/>
      <c r="M87" s="54"/>
      <c r="N87" s="54"/>
      <c r="O87" s="54"/>
      <c r="P87" s="54"/>
      <c r="Q87" s="54"/>
      <c r="R87" s="2"/>
    </row>
    <row r="88" spans="1:18" ht="13">
      <c r="A88" s="14">
        <f t="shared" si="4"/>
        <v>75</v>
      </c>
      <c r="B88" s="14" t="s">
        <v>32</v>
      </c>
      <c r="C88" s="212" t="s">
        <v>892</v>
      </c>
      <c r="D88" s="110"/>
      <c r="E88" s="140" t="s">
        <v>493</v>
      </c>
      <c r="F88" s="213">
        <v>12</v>
      </c>
      <c r="G88" s="52"/>
      <c r="H88" s="53"/>
      <c r="I88" s="211"/>
      <c r="J88" s="211"/>
      <c r="K88" s="211"/>
      <c r="L88" s="53"/>
      <c r="M88" s="54"/>
      <c r="N88" s="54"/>
      <c r="O88" s="54"/>
      <c r="P88" s="54"/>
      <c r="Q88" s="54"/>
      <c r="R88" s="2"/>
    </row>
    <row r="89" spans="1:18">
      <c r="A89" s="14"/>
      <c r="B89" s="14"/>
      <c r="C89" s="212"/>
      <c r="D89" s="110"/>
      <c r="E89" s="213"/>
      <c r="F89" s="214"/>
      <c r="G89" s="52"/>
      <c r="H89" s="53"/>
      <c r="I89" s="211"/>
      <c r="J89" s="211"/>
      <c r="K89" s="211"/>
      <c r="L89" s="53"/>
      <c r="M89" s="54"/>
      <c r="N89" s="54"/>
      <c r="O89" s="54"/>
      <c r="P89" s="54"/>
      <c r="Q89" s="54"/>
      <c r="R89" s="2"/>
    </row>
    <row r="90" spans="1:18">
      <c r="A90" s="14"/>
      <c r="B90" s="14"/>
      <c r="C90" s="131" t="s">
        <v>1229</v>
      </c>
      <c r="D90" s="222"/>
      <c r="E90" s="210"/>
      <c r="F90" s="210"/>
      <c r="G90" s="52"/>
      <c r="H90" s="53"/>
      <c r="I90" s="211"/>
      <c r="J90" s="211"/>
      <c r="K90" s="211"/>
      <c r="L90" s="53"/>
      <c r="M90" s="54"/>
      <c r="N90" s="54"/>
      <c r="O90" s="54"/>
      <c r="P90" s="54"/>
      <c r="Q90" s="54"/>
      <c r="R90" s="2"/>
    </row>
    <row r="91" spans="1:18" ht="13">
      <c r="A91" s="14">
        <f>A88+1</f>
        <v>76</v>
      </c>
      <c r="B91" s="14" t="s">
        <v>32</v>
      </c>
      <c r="C91" s="212" t="s">
        <v>893</v>
      </c>
      <c r="D91" s="110"/>
      <c r="E91" s="140" t="s">
        <v>44</v>
      </c>
      <c r="F91" s="214">
        <v>234</v>
      </c>
      <c r="G91" s="52"/>
      <c r="H91" s="53"/>
      <c r="I91" s="211"/>
      <c r="J91" s="211"/>
      <c r="K91" s="211"/>
      <c r="L91" s="53"/>
      <c r="M91" s="54"/>
      <c r="N91" s="54"/>
      <c r="O91" s="54"/>
      <c r="P91" s="54"/>
      <c r="Q91" s="54"/>
      <c r="R91" s="2"/>
    </row>
    <row r="92" spans="1:18" ht="13">
      <c r="A92" s="14">
        <f t="shared" si="4"/>
        <v>77</v>
      </c>
      <c r="B92" s="14" t="s">
        <v>32</v>
      </c>
      <c r="C92" s="213" t="s">
        <v>894</v>
      </c>
      <c r="D92" s="110"/>
      <c r="E92" s="140" t="s">
        <v>44</v>
      </c>
      <c r="F92" s="214">
        <v>204</v>
      </c>
      <c r="G92" s="52"/>
      <c r="H92" s="53"/>
      <c r="I92" s="211"/>
      <c r="J92" s="211"/>
      <c r="K92" s="211"/>
      <c r="L92" s="53"/>
      <c r="M92" s="54"/>
      <c r="N92" s="54"/>
      <c r="O92" s="54"/>
      <c r="P92" s="54"/>
      <c r="Q92" s="54"/>
      <c r="R92" s="2"/>
    </row>
    <row r="93" spans="1:18" ht="13">
      <c r="A93" s="14">
        <f t="shared" si="4"/>
        <v>78</v>
      </c>
      <c r="B93" s="14" t="s">
        <v>32</v>
      </c>
      <c r="C93" s="213" t="s">
        <v>895</v>
      </c>
      <c r="D93" s="110"/>
      <c r="E93" s="140" t="s">
        <v>44</v>
      </c>
      <c r="F93" s="214">
        <v>264</v>
      </c>
      <c r="G93" s="52"/>
      <c r="H93" s="53"/>
      <c r="I93" s="211"/>
      <c r="J93" s="211"/>
      <c r="K93" s="211"/>
      <c r="L93" s="53"/>
      <c r="M93" s="54"/>
      <c r="N93" s="54"/>
      <c r="O93" s="54"/>
      <c r="P93" s="54"/>
      <c r="Q93" s="54"/>
      <c r="R93" s="2"/>
    </row>
    <row r="94" spans="1:18" ht="13">
      <c r="A94" s="14">
        <f t="shared" si="4"/>
        <v>79</v>
      </c>
      <c r="B94" s="14" t="s">
        <v>32</v>
      </c>
      <c r="C94" s="213" t="s">
        <v>896</v>
      </c>
      <c r="D94" s="110"/>
      <c r="E94" s="140" t="s">
        <v>44</v>
      </c>
      <c r="F94" s="214">
        <v>92</v>
      </c>
      <c r="G94" s="52"/>
      <c r="H94" s="53"/>
      <c r="I94" s="211"/>
      <c r="J94" s="211"/>
      <c r="K94" s="211"/>
      <c r="L94" s="53"/>
      <c r="M94" s="54"/>
      <c r="N94" s="54"/>
      <c r="O94" s="54"/>
      <c r="P94" s="54"/>
      <c r="Q94" s="54"/>
      <c r="R94" s="2"/>
    </row>
    <row r="95" spans="1:18" ht="13">
      <c r="A95" s="14">
        <f t="shared" si="4"/>
        <v>80</v>
      </c>
      <c r="B95" s="14" t="s">
        <v>32</v>
      </c>
      <c r="C95" s="213" t="s">
        <v>897</v>
      </c>
      <c r="D95" s="110"/>
      <c r="E95" s="140" t="s">
        <v>44</v>
      </c>
      <c r="F95" s="214">
        <v>76</v>
      </c>
      <c r="G95" s="52"/>
      <c r="H95" s="53"/>
      <c r="I95" s="211"/>
      <c r="J95" s="211"/>
      <c r="K95" s="211"/>
      <c r="L95" s="53"/>
      <c r="M95" s="54"/>
      <c r="N95" s="54"/>
      <c r="O95" s="54"/>
      <c r="P95" s="54"/>
      <c r="Q95" s="54"/>
      <c r="R95" s="2"/>
    </row>
    <row r="96" spans="1:18" ht="13">
      <c r="A96" s="14">
        <f t="shared" si="4"/>
        <v>81</v>
      </c>
      <c r="B96" s="14" t="s">
        <v>32</v>
      </c>
      <c r="C96" s="213" t="s">
        <v>898</v>
      </c>
      <c r="D96" s="110"/>
      <c r="E96" s="140" t="s">
        <v>44</v>
      </c>
      <c r="F96" s="214">
        <v>99</v>
      </c>
      <c r="G96" s="52"/>
      <c r="H96" s="53"/>
      <c r="I96" s="211"/>
      <c r="J96" s="211"/>
      <c r="K96" s="211"/>
      <c r="L96" s="53"/>
      <c r="M96" s="54"/>
      <c r="N96" s="54"/>
      <c r="O96" s="54"/>
      <c r="P96" s="54"/>
      <c r="Q96" s="54"/>
      <c r="R96" s="2"/>
    </row>
    <row r="97" spans="1:18" ht="13">
      <c r="A97" s="14">
        <f t="shared" si="4"/>
        <v>82</v>
      </c>
      <c r="B97" s="14" t="s">
        <v>32</v>
      </c>
      <c r="C97" s="213" t="s">
        <v>899</v>
      </c>
      <c r="D97" s="110"/>
      <c r="E97" s="140" t="s">
        <v>44</v>
      </c>
      <c r="F97" s="214">
        <v>58</v>
      </c>
      <c r="G97" s="52"/>
      <c r="H97" s="53"/>
      <c r="I97" s="211"/>
      <c r="J97" s="211"/>
      <c r="K97" s="211"/>
      <c r="L97" s="53"/>
      <c r="M97" s="54"/>
      <c r="N97" s="54"/>
      <c r="O97" s="54"/>
      <c r="P97" s="54"/>
      <c r="Q97" s="54"/>
      <c r="R97" s="2"/>
    </row>
    <row r="98" spans="1:18" ht="13">
      <c r="A98" s="14">
        <f t="shared" si="4"/>
        <v>83</v>
      </c>
      <c r="B98" s="14" t="s">
        <v>32</v>
      </c>
      <c r="C98" s="213" t="s">
        <v>900</v>
      </c>
      <c r="D98" s="110"/>
      <c r="E98" s="140" t="s">
        <v>44</v>
      </c>
      <c r="F98" s="214">
        <v>19</v>
      </c>
      <c r="G98" s="52"/>
      <c r="H98" s="53"/>
      <c r="I98" s="211"/>
      <c r="J98" s="211"/>
      <c r="K98" s="211"/>
      <c r="L98" s="53"/>
      <c r="M98" s="54"/>
      <c r="N98" s="54"/>
      <c r="O98" s="54"/>
      <c r="P98" s="54"/>
      <c r="Q98" s="54"/>
      <c r="R98" s="2"/>
    </row>
    <row r="99" spans="1:18" ht="13">
      <c r="A99" s="14">
        <f t="shared" si="4"/>
        <v>84</v>
      </c>
      <c r="B99" s="14" t="s">
        <v>32</v>
      </c>
      <c r="C99" s="213" t="s">
        <v>901</v>
      </c>
      <c r="D99" s="110"/>
      <c r="E99" s="140" t="s">
        <v>44</v>
      </c>
      <c r="F99" s="214">
        <v>99</v>
      </c>
      <c r="G99" s="52"/>
      <c r="H99" s="53"/>
      <c r="I99" s="211"/>
      <c r="J99" s="211"/>
      <c r="K99" s="211"/>
      <c r="L99" s="53"/>
      <c r="M99" s="54"/>
      <c r="N99" s="54"/>
      <c r="O99" s="54"/>
      <c r="P99" s="54"/>
      <c r="Q99" s="54"/>
      <c r="R99" s="2"/>
    </row>
    <row r="100" spans="1:18" ht="13">
      <c r="A100" s="14">
        <f t="shared" si="4"/>
        <v>85</v>
      </c>
      <c r="B100" s="14" t="s">
        <v>32</v>
      </c>
      <c r="C100" s="213" t="s">
        <v>902</v>
      </c>
      <c r="D100" s="110"/>
      <c r="E100" s="140" t="s">
        <v>44</v>
      </c>
      <c r="F100" s="214">
        <v>58</v>
      </c>
      <c r="G100" s="52"/>
      <c r="H100" s="53"/>
      <c r="I100" s="211"/>
      <c r="J100" s="211"/>
      <c r="K100" s="211"/>
      <c r="L100" s="53"/>
      <c r="M100" s="54"/>
      <c r="N100" s="54"/>
      <c r="O100" s="54"/>
      <c r="P100" s="54"/>
      <c r="Q100" s="54"/>
      <c r="R100" s="2"/>
    </row>
    <row r="101" spans="1:18" ht="13">
      <c r="A101" s="14">
        <f t="shared" si="4"/>
        <v>86</v>
      </c>
      <c r="B101" s="14" t="s">
        <v>32</v>
      </c>
      <c r="C101" s="213" t="s">
        <v>903</v>
      </c>
      <c r="D101" s="110"/>
      <c r="E101" s="140" t="s">
        <v>44</v>
      </c>
      <c r="F101" s="214">
        <v>19</v>
      </c>
      <c r="G101" s="52"/>
      <c r="H101" s="53"/>
      <c r="I101" s="211"/>
      <c r="J101" s="211"/>
      <c r="K101" s="211"/>
      <c r="L101" s="53"/>
      <c r="M101" s="54"/>
      <c r="N101" s="54"/>
      <c r="O101" s="54"/>
      <c r="P101" s="54"/>
      <c r="Q101" s="54"/>
      <c r="R101" s="2"/>
    </row>
    <row r="102" spans="1:18" ht="13">
      <c r="A102" s="14">
        <f t="shared" si="4"/>
        <v>87</v>
      </c>
      <c r="B102" s="14" t="s">
        <v>32</v>
      </c>
      <c r="C102" s="212" t="s">
        <v>904</v>
      </c>
      <c r="D102" s="110"/>
      <c r="E102" s="140" t="s">
        <v>493</v>
      </c>
      <c r="F102" s="215">
        <v>1</v>
      </c>
      <c r="G102" s="52"/>
      <c r="H102" s="53"/>
      <c r="I102" s="211"/>
      <c r="J102" s="211"/>
      <c r="K102" s="211"/>
      <c r="L102" s="53"/>
      <c r="M102" s="54"/>
      <c r="N102" s="54"/>
      <c r="O102" s="54"/>
      <c r="P102" s="54"/>
      <c r="Q102" s="54"/>
      <c r="R102" s="2"/>
    </row>
    <row r="103" spans="1:18" ht="13">
      <c r="A103" s="14">
        <f t="shared" si="4"/>
        <v>88</v>
      </c>
      <c r="B103" s="14" t="s">
        <v>32</v>
      </c>
      <c r="C103" s="212" t="s">
        <v>905</v>
      </c>
      <c r="D103" s="110"/>
      <c r="E103" s="140" t="s">
        <v>493</v>
      </c>
      <c r="F103" s="215">
        <v>2</v>
      </c>
      <c r="G103" s="52"/>
      <c r="H103" s="53"/>
      <c r="I103" s="211"/>
      <c r="J103" s="211"/>
      <c r="K103" s="211"/>
      <c r="L103" s="53"/>
      <c r="M103" s="54"/>
      <c r="N103" s="54"/>
      <c r="O103" s="54"/>
      <c r="P103" s="54"/>
      <c r="Q103" s="54"/>
      <c r="R103" s="2"/>
    </row>
    <row r="104" spans="1:18" ht="13">
      <c r="A104" s="14">
        <f t="shared" si="4"/>
        <v>89</v>
      </c>
      <c r="B104" s="14" t="s">
        <v>32</v>
      </c>
      <c r="C104" s="212" t="s">
        <v>906</v>
      </c>
      <c r="D104" s="110"/>
      <c r="E104" s="140" t="s">
        <v>493</v>
      </c>
      <c r="F104" s="215">
        <v>1</v>
      </c>
      <c r="G104" s="52"/>
      <c r="H104" s="53"/>
      <c r="I104" s="211"/>
      <c r="J104" s="211"/>
      <c r="K104" s="211"/>
      <c r="L104" s="53"/>
      <c r="M104" s="54"/>
      <c r="N104" s="54"/>
      <c r="O104" s="54"/>
      <c r="P104" s="54"/>
      <c r="Q104" s="54"/>
      <c r="R104" s="2"/>
    </row>
    <row r="105" spans="1:18" ht="13">
      <c r="A105" s="14">
        <f t="shared" si="4"/>
        <v>90</v>
      </c>
      <c r="B105" s="14" t="s">
        <v>32</v>
      </c>
      <c r="C105" s="212" t="s">
        <v>907</v>
      </c>
      <c r="D105" s="110"/>
      <c r="E105" s="140" t="s">
        <v>493</v>
      </c>
      <c r="F105" s="215">
        <v>1</v>
      </c>
      <c r="G105" s="52"/>
      <c r="H105" s="53"/>
      <c r="I105" s="211"/>
      <c r="J105" s="211"/>
      <c r="K105" s="211"/>
      <c r="L105" s="53"/>
      <c r="M105" s="54"/>
      <c r="N105" s="54"/>
      <c r="O105" s="54"/>
      <c r="P105" s="54"/>
      <c r="Q105" s="54"/>
      <c r="R105" s="2"/>
    </row>
    <row r="106" spans="1:18" ht="13">
      <c r="A106" s="14">
        <f t="shared" si="4"/>
        <v>91</v>
      </c>
      <c r="B106" s="14" t="s">
        <v>32</v>
      </c>
      <c r="C106" s="212" t="s">
        <v>908</v>
      </c>
      <c r="D106" s="110"/>
      <c r="E106" s="140" t="s">
        <v>493</v>
      </c>
      <c r="F106" s="215">
        <v>1</v>
      </c>
      <c r="G106" s="52"/>
      <c r="H106" s="53"/>
      <c r="I106" s="211"/>
      <c r="J106" s="211"/>
      <c r="K106" s="211"/>
      <c r="L106" s="53"/>
      <c r="M106" s="54"/>
      <c r="N106" s="54"/>
      <c r="O106" s="54"/>
      <c r="P106" s="54"/>
      <c r="Q106" s="54"/>
      <c r="R106" s="2"/>
    </row>
    <row r="107" spans="1:18" ht="13">
      <c r="A107" s="14">
        <f t="shared" si="4"/>
        <v>92</v>
      </c>
      <c r="B107" s="14" t="s">
        <v>32</v>
      </c>
      <c r="C107" s="212" t="s">
        <v>909</v>
      </c>
      <c r="D107" s="110"/>
      <c r="E107" s="140" t="s">
        <v>493</v>
      </c>
      <c r="F107" s="215">
        <v>1</v>
      </c>
      <c r="G107" s="52"/>
      <c r="H107" s="53"/>
      <c r="I107" s="211"/>
      <c r="J107" s="211"/>
      <c r="K107" s="211"/>
      <c r="L107" s="53"/>
      <c r="M107" s="54"/>
      <c r="N107" s="54"/>
      <c r="O107" s="54"/>
      <c r="P107" s="54"/>
      <c r="Q107" s="54"/>
      <c r="R107" s="2"/>
    </row>
    <row r="108" spans="1:18" ht="26">
      <c r="A108" s="14">
        <f t="shared" si="4"/>
        <v>93</v>
      </c>
      <c r="B108" s="14" t="s">
        <v>32</v>
      </c>
      <c r="C108" s="212" t="s">
        <v>910</v>
      </c>
      <c r="D108" s="110"/>
      <c r="E108" s="140" t="s">
        <v>493</v>
      </c>
      <c r="F108" s="215">
        <v>1</v>
      </c>
      <c r="G108" s="52"/>
      <c r="H108" s="53"/>
      <c r="I108" s="211"/>
      <c r="J108" s="211"/>
      <c r="K108" s="211"/>
      <c r="L108" s="53"/>
      <c r="M108" s="54"/>
      <c r="N108" s="54"/>
      <c r="O108" s="54"/>
      <c r="P108" s="54"/>
      <c r="Q108" s="54"/>
      <c r="R108" s="2"/>
    </row>
    <row r="109" spans="1:18" ht="26">
      <c r="A109" s="14">
        <f t="shared" si="4"/>
        <v>94</v>
      </c>
      <c r="B109" s="14" t="s">
        <v>32</v>
      </c>
      <c r="C109" s="212" t="s">
        <v>911</v>
      </c>
      <c r="D109" s="110"/>
      <c r="E109" s="140" t="s">
        <v>493</v>
      </c>
      <c r="F109" s="215">
        <v>1</v>
      </c>
      <c r="G109" s="52"/>
      <c r="H109" s="53"/>
      <c r="I109" s="211"/>
      <c r="J109" s="211"/>
      <c r="K109" s="211"/>
      <c r="L109" s="53"/>
      <c r="M109" s="54"/>
      <c r="N109" s="54"/>
      <c r="O109" s="54"/>
      <c r="P109" s="54"/>
      <c r="Q109" s="54"/>
      <c r="R109" s="2"/>
    </row>
    <row r="110" spans="1:18" ht="13">
      <c r="A110" s="14">
        <f t="shared" si="4"/>
        <v>95</v>
      </c>
      <c r="B110" s="14" t="s">
        <v>32</v>
      </c>
      <c r="C110" s="212" t="s">
        <v>912</v>
      </c>
      <c r="D110" s="110"/>
      <c r="E110" s="140" t="s">
        <v>493</v>
      </c>
      <c r="F110" s="215">
        <v>2</v>
      </c>
      <c r="G110" s="52"/>
      <c r="H110" s="53"/>
      <c r="I110" s="211"/>
      <c r="J110" s="211"/>
      <c r="K110" s="211"/>
      <c r="L110" s="53"/>
      <c r="M110" s="54"/>
      <c r="N110" s="54"/>
      <c r="O110" s="54"/>
      <c r="P110" s="54"/>
      <c r="Q110" s="54"/>
      <c r="R110" s="2"/>
    </row>
    <row r="111" spans="1:18" ht="13">
      <c r="A111" s="14">
        <f t="shared" si="4"/>
        <v>96</v>
      </c>
      <c r="B111" s="14" t="s">
        <v>32</v>
      </c>
      <c r="C111" s="212" t="s">
        <v>913</v>
      </c>
      <c r="D111" s="110"/>
      <c r="E111" s="140" t="s">
        <v>493</v>
      </c>
      <c r="F111" s="215">
        <v>1</v>
      </c>
      <c r="G111" s="52"/>
      <c r="H111" s="53"/>
      <c r="I111" s="211"/>
      <c r="J111" s="211"/>
      <c r="K111" s="211"/>
      <c r="L111" s="53"/>
      <c r="M111" s="54"/>
      <c r="N111" s="54"/>
      <c r="O111" s="54"/>
      <c r="P111" s="54"/>
      <c r="Q111" s="54"/>
      <c r="R111" s="2"/>
    </row>
    <row r="112" spans="1:18" ht="26">
      <c r="A112" s="14">
        <f t="shared" si="4"/>
        <v>97</v>
      </c>
      <c r="B112" s="14" t="s">
        <v>32</v>
      </c>
      <c r="C112" s="212" t="s">
        <v>914</v>
      </c>
      <c r="D112" s="110"/>
      <c r="E112" s="140" t="s">
        <v>493</v>
      </c>
      <c r="F112" s="215">
        <v>1</v>
      </c>
      <c r="G112" s="52"/>
      <c r="H112" s="53"/>
      <c r="I112" s="211"/>
      <c r="J112" s="211"/>
      <c r="K112" s="211"/>
      <c r="L112" s="53"/>
      <c r="M112" s="54"/>
      <c r="N112" s="54"/>
      <c r="O112" s="54"/>
      <c r="P112" s="54"/>
      <c r="Q112" s="54"/>
      <c r="R112" s="2"/>
    </row>
    <row r="113" spans="1:18" ht="26">
      <c r="A113" s="14">
        <f t="shared" si="4"/>
        <v>98</v>
      </c>
      <c r="B113" s="14" t="s">
        <v>32</v>
      </c>
      <c r="C113" s="212" t="s">
        <v>915</v>
      </c>
      <c r="D113" s="110"/>
      <c r="E113" s="140" t="s">
        <v>493</v>
      </c>
      <c r="F113" s="215">
        <v>1</v>
      </c>
      <c r="G113" s="52"/>
      <c r="H113" s="53"/>
      <c r="I113" s="211"/>
      <c r="J113" s="211"/>
      <c r="K113" s="211"/>
      <c r="L113" s="53"/>
      <c r="M113" s="54"/>
      <c r="N113" s="54"/>
      <c r="O113" s="54"/>
      <c r="P113" s="54"/>
      <c r="Q113" s="54"/>
      <c r="R113" s="2"/>
    </row>
    <row r="114" spans="1:18" ht="26">
      <c r="A114" s="14">
        <f t="shared" si="4"/>
        <v>99</v>
      </c>
      <c r="B114" s="14" t="s">
        <v>32</v>
      </c>
      <c r="C114" s="212" t="s">
        <v>916</v>
      </c>
      <c r="D114" s="110"/>
      <c r="E114" s="140" t="s">
        <v>493</v>
      </c>
      <c r="F114" s="215">
        <v>13</v>
      </c>
      <c r="G114" s="52"/>
      <c r="H114" s="53"/>
      <c r="I114" s="211"/>
      <c r="J114" s="211"/>
      <c r="K114" s="211"/>
      <c r="L114" s="53"/>
      <c r="M114" s="54"/>
      <c r="N114" s="54"/>
      <c r="O114" s="54"/>
      <c r="P114" s="54"/>
      <c r="Q114" s="54"/>
      <c r="R114" s="2"/>
    </row>
    <row r="115" spans="1:18" ht="26">
      <c r="A115" s="14">
        <f t="shared" si="4"/>
        <v>100</v>
      </c>
      <c r="B115" s="14" t="s">
        <v>32</v>
      </c>
      <c r="C115" s="212" t="s">
        <v>917</v>
      </c>
      <c r="D115" s="110"/>
      <c r="E115" s="140" t="s">
        <v>493</v>
      </c>
      <c r="F115" s="215">
        <v>4</v>
      </c>
      <c r="G115" s="52"/>
      <c r="H115" s="53"/>
      <c r="I115" s="211"/>
      <c r="J115" s="211"/>
      <c r="K115" s="211"/>
      <c r="L115" s="53"/>
      <c r="M115" s="54"/>
      <c r="N115" s="54"/>
      <c r="O115" s="54"/>
      <c r="P115" s="54"/>
      <c r="Q115" s="54"/>
      <c r="R115" s="2"/>
    </row>
    <row r="116" spans="1:18" ht="26">
      <c r="A116" s="14">
        <f t="shared" si="4"/>
        <v>101</v>
      </c>
      <c r="B116" s="14" t="s">
        <v>32</v>
      </c>
      <c r="C116" s="212" t="s">
        <v>918</v>
      </c>
      <c r="D116" s="110"/>
      <c r="E116" s="140" t="s">
        <v>493</v>
      </c>
      <c r="F116" s="215">
        <v>7</v>
      </c>
      <c r="G116" s="52"/>
      <c r="H116" s="53"/>
      <c r="I116" s="211"/>
      <c r="J116" s="211"/>
      <c r="K116" s="211"/>
      <c r="L116" s="53"/>
      <c r="M116" s="54"/>
      <c r="N116" s="54"/>
      <c r="O116" s="54"/>
      <c r="P116" s="54"/>
      <c r="Q116" s="54"/>
      <c r="R116" s="2"/>
    </row>
    <row r="117" spans="1:18" ht="26">
      <c r="A117" s="14">
        <f t="shared" si="4"/>
        <v>102</v>
      </c>
      <c r="B117" s="14" t="s">
        <v>32</v>
      </c>
      <c r="C117" s="212" t="s">
        <v>919</v>
      </c>
      <c r="D117" s="110"/>
      <c r="E117" s="140" t="s">
        <v>493</v>
      </c>
      <c r="F117" s="215">
        <v>2</v>
      </c>
      <c r="G117" s="52"/>
      <c r="H117" s="53"/>
      <c r="I117" s="211"/>
      <c r="J117" s="211"/>
      <c r="K117" s="211"/>
      <c r="L117" s="53"/>
      <c r="M117" s="54"/>
      <c r="N117" s="54"/>
      <c r="O117" s="54"/>
      <c r="P117" s="54"/>
      <c r="Q117" s="54"/>
      <c r="R117" s="2"/>
    </row>
    <row r="118" spans="1:18" ht="26">
      <c r="A118" s="14">
        <f t="shared" si="4"/>
        <v>103</v>
      </c>
      <c r="B118" s="14" t="s">
        <v>32</v>
      </c>
      <c r="C118" s="212" t="s">
        <v>920</v>
      </c>
      <c r="D118" s="110"/>
      <c r="E118" s="140" t="s">
        <v>493</v>
      </c>
      <c r="F118" s="215">
        <v>1</v>
      </c>
      <c r="G118" s="52"/>
      <c r="H118" s="53"/>
      <c r="I118" s="211"/>
      <c r="J118" s="211"/>
      <c r="K118" s="211"/>
      <c r="L118" s="53"/>
      <c r="M118" s="54"/>
      <c r="N118" s="54"/>
      <c r="O118" s="54"/>
      <c r="P118" s="54"/>
      <c r="Q118" s="54"/>
      <c r="R118" s="2"/>
    </row>
    <row r="119" spans="1:18" ht="26">
      <c r="A119" s="14">
        <f t="shared" si="4"/>
        <v>104</v>
      </c>
      <c r="B119" s="14" t="s">
        <v>32</v>
      </c>
      <c r="C119" s="212" t="s">
        <v>921</v>
      </c>
      <c r="D119" s="110"/>
      <c r="E119" s="140" t="s">
        <v>493</v>
      </c>
      <c r="F119" s="215">
        <v>1</v>
      </c>
      <c r="G119" s="52"/>
      <c r="H119" s="53"/>
      <c r="I119" s="211"/>
      <c r="J119" s="211"/>
      <c r="K119" s="211"/>
      <c r="L119" s="53"/>
      <c r="M119" s="54"/>
      <c r="N119" s="54"/>
      <c r="O119" s="54"/>
      <c r="P119" s="54"/>
      <c r="Q119" s="54"/>
      <c r="R119" s="2"/>
    </row>
    <row r="120" spans="1:18" ht="26">
      <c r="A120" s="14">
        <f t="shared" si="4"/>
        <v>105</v>
      </c>
      <c r="B120" s="14" t="s">
        <v>32</v>
      </c>
      <c r="C120" s="212" t="s">
        <v>922</v>
      </c>
      <c r="D120" s="110"/>
      <c r="E120" s="140" t="s">
        <v>493</v>
      </c>
      <c r="F120" s="215">
        <v>2</v>
      </c>
      <c r="G120" s="52"/>
      <c r="H120" s="53"/>
      <c r="I120" s="211"/>
      <c r="J120" s="211"/>
      <c r="K120" s="211"/>
      <c r="L120" s="53"/>
      <c r="M120" s="54"/>
      <c r="N120" s="54"/>
      <c r="O120" s="54"/>
      <c r="P120" s="54"/>
      <c r="Q120" s="54"/>
      <c r="R120" s="2"/>
    </row>
    <row r="121" spans="1:18" ht="26">
      <c r="A121" s="14">
        <f t="shared" si="4"/>
        <v>106</v>
      </c>
      <c r="B121" s="14" t="s">
        <v>32</v>
      </c>
      <c r="C121" s="212" t="s">
        <v>923</v>
      </c>
      <c r="D121" s="110"/>
      <c r="E121" s="140" t="s">
        <v>493</v>
      </c>
      <c r="F121" s="215">
        <v>3</v>
      </c>
      <c r="G121" s="52"/>
      <c r="H121" s="53"/>
      <c r="I121" s="211"/>
      <c r="J121" s="211"/>
      <c r="K121" s="211"/>
      <c r="L121" s="53"/>
      <c r="M121" s="54"/>
      <c r="N121" s="54"/>
      <c r="O121" s="54"/>
      <c r="P121" s="54"/>
      <c r="Q121" s="54"/>
      <c r="R121" s="2"/>
    </row>
    <row r="122" spans="1:18" ht="26">
      <c r="A122" s="14">
        <f t="shared" si="4"/>
        <v>107</v>
      </c>
      <c r="B122" s="14" t="s">
        <v>32</v>
      </c>
      <c r="C122" s="212" t="s">
        <v>924</v>
      </c>
      <c r="D122" s="110"/>
      <c r="E122" s="140" t="s">
        <v>493</v>
      </c>
      <c r="F122" s="215">
        <v>3</v>
      </c>
      <c r="G122" s="52"/>
      <c r="H122" s="53"/>
      <c r="I122" s="211"/>
      <c r="J122" s="211"/>
      <c r="K122" s="211"/>
      <c r="L122" s="53"/>
      <c r="M122" s="54"/>
      <c r="N122" s="54"/>
      <c r="O122" s="54"/>
      <c r="P122" s="54"/>
      <c r="Q122" s="54"/>
      <c r="R122" s="2"/>
    </row>
    <row r="123" spans="1:18" ht="26">
      <c r="A123" s="14">
        <f t="shared" si="4"/>
        <v>108</v>
      </c>
      <c r="B123" s="14" t="s">
        <v>32</v>
      </c>
      <c r="C123" s="212" t="s">
        <v>925</v>
      </c>
      <c r="D123" s="110"/>
      <c r="E123" s="140" t="s">
        <v>493</v>
      </c>
      <c r="F123" s="215">
        <v>1</v>
      </c>
      <c r="G123" s="52"/>
      <c r="H123" s="53"/>
      <c r="I123" s="211"/>
      <c r="J123" s="211"/>
      <c r="K123" s="211"/>
      <c r="L123" s="53"/>
      <c r="M123" s="54"/>
      <c r="N123" s="54"/>
      <c r="O123" s="54"/>
      <c r="P123" s="54"/>
      <c r="Q123" s="54"/>
      <c r="R123" s="2"/>
    </row>
    <row r="124" spans="1:18" ht="26">
      <c r="A124" s="14">
        <f t="shared" si="4"/>
        <v>109</v>
      </c>
      <c r="B124" s="14" t="s">
        <v>32</v>
      </c>
      <c r="C124" s="212" t="s">
        <v>926</v>
      </c>
      <c r="D124" s="110"/>
      <c r="E124" s="140" t="s">
        <v>493</v>
      </c>
      <c r="F124" s="215">
        <v>1</v>
      </c>
      <c r="G124" s="52"/>
      <c r="H124" s="53"/>
      <c r="I124" s="211"/>
      <c r="J124" s="211"/>
      <c r="K124" s="211"/>
      <c r="L124" s="53"/>
      <c r="M124" s="54"/>
      <c r="N124" s="54"/>
      <c r="O124" s="54"/>
      <c r="P124" s="54"/>
      <c r="Q124" s="54"/>
      <c r="R124" s="2"/>
    </row>
    <row r="125" spans="1:18" ht="26">
      <c r="A125" s="14">
        <f t="shared" si="4"/>
        <v>110</v>
      </c>
      <c r="B125" s="14" t="s">
        <v>32</v>
      </c>
      <c r="C125" s="212" t="s">
        <v>927</v>
      </c>
      <c r="D125" s="110"/>
      <c r="E125" s="140" t="s">
        <v>493</v>
      </c>
      <c r="F125" s="215">
        <v>1</v>
      </c>
      <c r="G125" s="52"/>
      <c r="H125" s="53"/>
      <c r="I125" s="211"/>
      <c r="J125" s="211"/>
      <c r="K125" s="211"/>
      <c r="L125" s="53"/>
      <c r="M125" s="54"/>
      <c r="N125" s="54"/>
      <c r="O125" s="54"/>
      <c r="P125" s="54"/>
      <c r="Q125" s="54"/>
      <c r="R125" s="2"/>
    </row>
    <row r="126" spans="1:18" ht="39">
      <c r="A126" s="14">
        <f t="shared" si="4"/>
        <v>111</v>
      </c>
      <c r="B126" s="14" t="s">
        <v>32</v>
      </c>
      <c r="C126" s="212" t="s">
        <v>928</v>
      </c>
      <c r="D126" s="110"/>
      <c r="E126" s="140" t="s">
        <v>493</v>
      </c>
      <c r="F126" s="215">
        <v>1</v>
      </c>
      <c r="G126" s="52"/>
      <c r="H126" s="53"/>
      <c r="I126" s="211"/>
      <c r="J126" s="211"/>
      <c r="K126" s="211"/>
      <c r="L126" s="53"/>
      <c r="M126" s="54"/>
      <c r="N126" s="54"/>
      <c r="O126" s="54"/>
      <c r="P126" s="54"/>
      <c r="Q126" s="54"/>
      <c r="R126" s="2"/>
    </row>
    <row r="127" spans="1:18" ht="13">
      <c r="A127" s="14">
        <f t="shared" si="4"/>
        <v>112</v>
      </c>
      <c r="B127" s="14" t="s">
        <v>32</v>
      </c>
      <c r="C127" s="212" t="s">
        <v>929</v>
      </c>
      <c r="D127" s="110"/>
      <c r="E127" s="140" t="s">
        <v>493</v>
      </c>
      <c r="F127" s="215">
        <v>28</v>
      </c>
      <c r="G127" s="52"/>
      <c r="H127" s="53"/>
      <c r="I127" s="211"/>
      <c r="J127" s="211"/>
      <c r="K127" s="211"/>
      <c r="L127" s="53"/>
      <c r="M127" s="54"/>
      <c r="N127" s="54"/>
      <c r="O127" s="54"/>
      <c r="P127" s="54"/>
      <c r="Q127" s="54"/>
      <c r="R127" s="2"/>
    </row>
    <row r="128" spans="1:18" ht="26">
      <c r="A128" s="14">
        <f t="shared" si="4"/>
        <v>113</v>
      </c>
      <c r="B128" s="14" t="s">
        <v>32</v>
      </c>
      <c r="C128" s="212" t="s">
        <v>930</v>
      </c>
      <c r="D128" s="110"/>
      <c r="E128" s="140" t="s">
        <v>493</v>
      </c>
      <c r="F128" s="215">
        <v>19</v>
      </c>
      <c r="G128" s="52"/>
      <c r="H128" s="53"/>
      <c r="I128" s="211"/>
      <c r="J128" s="211"/>
      <c r="K128" s="211"/>
      <c r="L128" s="53"/>
      <c r="M128" s="54"/>
      <c r="N128" s="54"/>
      <c r="O128" s="54"/>
      <c r="P128" s="54"/>
      <c r="Q128" s="54"/>
      <c r="R128" s="2"/>
    </row>
    <row r="129" spans="1:18" ht="13">
      <c r="A129" s="14">
        <f t="shared" si="4"/>
        <v>114</v>
      </c>
      <c r="B129" s="14" t="s">
        <v>32</v>
      </c>
      <c r="C129" s="212" t="s">
        <v>931</v>
      </c>
      <c r="D129" s="110"/>
      <c r="E129" s="140" t="s">
        <v>493</v>
      </c>
      <c r="F129" s="215">
        <v>7</v>
      </c>
      <c r="G129" s="52"/>
      <c r="H129" s="53"/>
      <c r="I129" s="211"/>
      <c r="J129" s="211"/>
      <c r="K129" s="211"/>
      <c r="L129" s="53"/>
      <c r="M129" s="54"/>
      <c r="N129" s="54"/>
      <c r="O129" s="54"/>
      <c r="P129" s="54"/>
      <c r="Q129" s="54"/>
      <c r="R129" s="2"/>
    </row>
    <row r="130" spans="1:18" ht="13">
      <c r="A130" s="14">
        <f t="shared" si="4"/>
        <v>115</v>
      </c>
      <c r="B130" s="14" t="s">
        <v>32</v>
      </c>
      <c r="C130" s="212" t="s">
        <v>932</v>
      </c>
      <c r="D130" s="110"/>
      <c r="E130" s="140" t="s">
        <v>493</v>
      </c>
      <c r="F130" s="215">
        <v>2</v>
      </c>
      <c r="G130" s="52"/>
      <c r="H130" s="53"/>
      <c r="I130" s="211"/>
      <c r="J130" s="211"/>
      <c r="K130" s="211"/>
      <c r="L130" s="53"/>
      <c r="M130" s="54"/>
      <c r="N130" s="54"/>
      <c r="O130" s="54"/>
      <c r="P130" s="54"/>
      <c r="Q130" s="54"/>
      <c r="R130" s="2"/>
    </row>
    <row r="131" spans="1:18" ht="13">
      <c r="A131" s="14">
        <f t="shared" si="4"/>
        <v>116</v>
      </c>
      <c r="B131" s="14" t="s">
        <v>32</v>
      </c>
      <c r="C131" s="212" t="s">
        <v>933</v>
      </c>
      <c r="D131" s="110"/>
      <c r="E131" s="140" t="s">
        <v>493</v>
      </c>
      <c r="F131" s="215">
        <v>1</v>
      </c>
      <c r="G131" s="52"/>
      <c r="H131" s="53"/>
      <c r="I131" s="211"/>
      <c r="J131" s="211"/>
      <c r="K131" s="211"/>
      <c r="L131" s="53"/>
      <c r="M131" s="54"/>
      <c r="N131" s="54"/>
      <c r="O131" s="54"/>
      <c r="P131" s="54"/>
      <c r="Q131" s="54"/>
      <c r="R131" s="2"/>
    </row>
    <row r="132" spans="1:18" ht="13">
      <c r="A132" s="14">
        <f t="shared" si="4"/>
        <v>117</v>
      </c>
      <c r="B132" s="14" t="s">
        <v>32</v>
      </c>
      <c r="C132" s="212" t="s">
        <v>934</v>
      </c>
      <c r="D132" s="110"/>
      <c r="E132" s="140" t="s">
        <v>493</v>
      </c>
      <c r="F132" s="215">
        <v>4</v>
      </c>
      <c r="G132" s="52"/>
      <c r="H132" s="53"/>
      <c r="I132" s="211"/>
      <c r="J132" s="211"/>
      <c r="K132" s="211"/>
      <c r="L132" s="53"/>
      <c r="M132" s="54"/>
      <c r="N132" s="54"/>
      <c r="O132" s="54"/>
      <c r="P132" s="54"/>
      <c r="Q132" s="54"/>
      <c r="R132" s="2"/>
    </row>
    <row r="133" spans="1:18" ht="13">
      <c r="A133" s="14">
        <f t="shared" si="4"/>
        <v>118</v>
      </c>
      <c r="B133" s="14" t="s">
        <v>32</v>
      </c>
      <c r="C133" s="213" t="s">
        <v>935</v>
      </c>
      <c r="D133" s="110"/>
      <c r="E133" s="140" t="s">
        <v>40</v>
      </c>
      <c r="F133" s="215">
        <v>11.05</v>
      </c>
      <c r="G133" s="52"/>
      <c r="H133" s="53"/>
      <c r="I133" s="211"/>
      <c r="J133" s="211"/>
      <c r="K133" s="211"/>
      <c r="L133" s="53"/>
      <c r="M133" s="54"/>
      <c r="N133" s="54"/>
      <c r="O133" s="54"/>
      <c r="P133" s="54"/>
      <c r="Q133" s="54"/>
      <c r="R133" s="2"/>
    </row>
    <row r="134" spans="1:18" ht="13">
      <c r="A134" s="14">
        <f t="shared" si="4"/>
        <v>119</v>
      </c>
      <c r="B134" s="14" t="s">
        <v>32</v>
      </c>
      <c r="C134" s="213" t="s">
        <v>936</v>
      </c>
      <c r="D134" s="110"/>
      <c r="E134" s="140" t="s">
        <v>40</v>
      </c>
      <c r="F134" s="215">
        <v>31.6</v>
      </c>
      <c r="G134" s="52"/>
      <c r="H134" s="53"/>
      <c r="I134" s="211"/>
      <c r="J134" s="211"/>
      <c r="K134" s="211"/>
      <c r="L134" s="53"/>
      <c r="M134" s="54"/>
      <c r="N134" s="54"/>
      <c r="O134" s="54"/>
      <c r="P134" s="54"/>
      <c r="Q134" s="54"/>
      <c r="R134" s="2"/>
    </row>
    <row r="135" spans="1:18">
      <c r="A135" s="14"/>
      <c r="B135" s="14"/>
      <c r="C135" s="110"/>
      <c r="D135" s="110"/>
      <c r="E135" s="213"/>
      <c r="F135" s="214"/>
      <c r="G135" s="52"/>
      <c r="H135" s="53"/>
      <c r="I135" s="211"/>
      <c r="J135" s="211"/>
      <c r="K135" s="211"/>
      <c r="L135" s="53"/>
      <c r="M135" s="54"/>
      <c r="N135" s="54"/>
      <c r="O135" s="54"/>
      <c r="P135" s="54"/>
      <c r="Q135" s="54"/>
      <c r="R135" s="2"/>
    </row>
    <row r="136" spans="1:18">
      <c r="A136" s="14"/>
      <c r="B136" s="14"/>
      <c r="C136" s="131" t="s">
        <v>1224</v>
      </c>
      <c r="D136" s="222"/>
      <c r="E136" s="210"/>
      <c r="F136" s="210"/>
      <c r="G136" s="52"/>
      <c r="H136" s="53"/>
      <c r="I136" s="211"/>
      <c r="J136" s="211"/>
      <c r="K136" s="211"/>
      <c r="L136" s="53"/>
      <c r="M136" s="54"/>
      <c r="N136" s="54"/>
      <c r="O136" s="54"/>
      <c r="P136" s="54"/>
      <c r="Q136" s="54"/>
      <c r="R136" s="2"/>
    </row>
    <row r="137" spans="1:18" ht="13">
      <c r="A137" s="14">
        <f>A134+1</f>
        <v>120</v>
      </c>
      <c r="B137" s="14" t="s">
        <v>32</v>
      </c>
      <c r="C137" s="118" t="s">
        <v>937</v>
      </c>
      <c r="D137" s="110">
        <v>100</v>
      </c>
      <c r="E137" s="140" t="s">
        <v>44</v>
      </c>
      <c r="F137" s="140">
        <v>1.9</v>
      </c>
      <c r="G137" s="52"/>
      <c r="H137" s="53"/>
      <c r="I137" s="211"/>
      <c r="J137" s="211"/>
      <c r="K137" s="211"/>
      <c r="L137" s="53"/>
      <c r="M137" s="54"/>
      <c r="N137" s="54"/>
      <c r="O137" s="54"/>
      <c r="P137" s="54"/>
      <c r="Q137" s="54"/>
      <c r="R137" s="2"/>
    </row>
    <row r="138" spans="1:18" ht="13">
      <c r="A138" s="14">
        <f t="shared" si="4"/>
        <v>121</v>
      </c>
      <c r="B138" s="14" t="s">
        <v>32</v>
      </c>
      <c r="C138" s="118" t="s">
        <v>937</v>
      </c>
      <c r="D138" s="110">
        <v>125</v>
      </c>
      <c r="E138" s="140" t="s">
        <v>44</v>
      </c>
      <c r="F138" s="140">
        <v>50.7</v>
      </c>
      <c r="G138" s="52"/>
      <c r="H138" s="53"/>
      <c r="I138" s="211"/>
      <c r="J138" s="211"/>
      <c r="K138" s="211"/>
      <c r="L138" s="53"/>
      <c r="M138" s="54"/>
      <c r="N138" s="54"/>
      <c r="O138" s="54"/>
      <c r="P138" s="54"/>
      <c r="Q138" s="54"/>
      <c r="R138" s="2"/>
    </row>
    <row r="139" spans="1:18" ht="13">
      <c r="A139" s="14">
        <f t="shared" si="4"/>
        <v>122</v>
      </c>
      <c r="B139" s="14" t="s">
        <v>32</v>
      </c>
      <c r="C139" s="118" t="s">
        <v>937</v>
      </c>
      <c r="D139" s="110">
        <v>160</v>
      </c>
      <c r="E139" s="140" t="s">
        <v>44</v>
      </c>
      <c r="F139" s="140">
        <v>2.9</v>
      </c>
      <c r="G139" s="52"/>
      <c r="H139" s="53"/>
      <c r="I139" s="211"/>
      <c r="J139" s="211"/>
      <c r="K139" s="211"/>
      <c r="L139" s="53"/>
      <c r="M139" s="54"/>
      <c r="N139" s="54"/>
      <c r="O139" s="54"/>
      <c r="P139" s="54"/>
      <c r="Q139" s="54"/>
      <c r="R139" s="2"/>
    </row>
    <row r="140" spans="1:18" ht="13">
      <c r="A140" s="14">
        <f t="shared" si="4"/>
        <v>123</v>
      </c>
      <c r="B140" s="14" t="s">
        <v>32</v>
      </c>
      <c r="C140" s="118" t="s">
        <v>937</v>
      </c>
      <c r="D140" s="110">
        <v>200</v>
      </c>
      <c r="E140" s="140" t="s">
        <v>44</v>
      </c>
      <c r="F140" s="140">
        <v>46.2</v>
      </c>
      <c r="G140" s="52"/>
      <c r="H140" s="53"/>
      <c r="I140" s="211"/>
      <c r="J140" s="211"/>
      <c r="K140" s="211"/>
      <c r="L140" s="53"/>
      <c r="M140" s="54"/>
      <c r="N140" s="54"/>
      <c r="O140" s="54"/>
      <c r="P140" s="54"/>
      <c r="Q140" s="54"/>
      <c r="R140" s="2"/>
    </row>
    <row r="141" spans="1:18" ht="13">
      <c r="A141" s="14">
        <f t="shared" si="4"/>
        <v>124</v>
      </c>
      <c r="B141" s="14" t="s">
        <v>32</v>
      </c>
      <c r="C141" s="118" t="s">
        <v>938</v>
      </c>
      <c r="D141" s="110" t="s">
        <v>939</v>
      </c>
      <c r="E141" s="140" t="s">
        <v>44</v>
      </c>
      <c r="F141" s="140">
        <v>1.1000000000000001</v>
      </c>
      <c r="G141" s="52"/>
      <c r="H141" s="53"/>
      <c r="I141" s="211"/>
      <c r="J141" s="211"/>
      <c r="K141" s="211"/>
      <c r="L141" s="53"/>
      <c r="M141" s="54"/>
      <c r="N141" s="54"/>
      <c r="O141" s="54"/>
      <c r="P141" s="54"/>
      <c r="Q141" s="54"/>
      <c r="R141" s="2"/>
    </row>
    <row r="142" spans="1:18" ht="13">
      <c r="A142" s="14">
        <f t="shared" si="4"/>
        <v>125</v>
      </c>
      <c r="B142" s="14" t="s">
        <v>32</v>
      </c>
      <c r="C142" s="118" t="s">
        <v>938</v>
      </c>
      <c r="D142" s="110" t="s">
        <v>940</v>
      </c>
      <c r="E142" s="140" t="s">
        <v>44</v>
      </c>
      <c r="F142" s="140">
        <v>3.7</v>
      </c>
      <c r="G142" s="52"/>
      <c r="H142" s="53"/>
      <c r="I142" s="211"/>
      <c r="J142" s="211"/>
      <c r="K142" s="211"/>
      <c r="L142" s="53"/>
      <c r="M142" s="54"/>
      <c r="N142" s="54"/>
      <c r="O142" s="54"/>
      <c r="P142" s="54"/>
      <c r="Q142" s="54"/>
      <c r="R142" s="2"/>
    </row>
    <row r="143" spans="1:18" ht="13">
      <c r="A143" s="14">
        <f t="shared" si="4"/>
        <v>126</v>
      </c>
      <c r="B143" s="14" t="s">
        <v>32</v>
      </c>
      <c r="C143" s="118" t="s">
        <v>938</v>
      </c>
      <c r="D143" s="110" t="s">
        <v>941</v>
      </c>
      <c r="E143" s="140" t="s">
        <v>44</v>
      </c>
      <c r="F143" s="140">
        <v>5.8</v>
      </c>
      <c r="G143" s="52"/>
      <c r="H143" s="53"/>
      <c r="I143" s="211"/>
      <c r="J143" s="211"/>
      <c r="K143" s="211"/>
      <c r="L143" s="53"/>
      <c r="M143" s="54"/>
      <c r="N143" s="54"/>
      <c r="O143" s="54"/>
      <c r="P143" s="54"/>
      <c r="Q143" s="54"/>
      <c r="R143" s="2"/>
    </row>
    <row r="144" spans="1:18" ht="13">
      <c r="A144" s="14">
        <f t="shared" ref="A144:A207" si="5">A143+1</f>
        <v>127</v>
      </c>
      <c r="B144" s="14" t="s">
        <v>32</v>
      </c>
      <c r="C144" s="118" t="s">
        <v>938</v>
      </c>
      <c r="D144" s="110" t="s">
        <v>942</v>
      </c>
      <c r="E144" s="140" t="s">
        <v>44</v>
      </c>
      <c r="F144" s="140">
        <v>1</v>
      </c>
      <c r="G144" s="52"/>
      <c r="H144" s="53"/>
      <c r="I144" s="211"/>
      <c r="J144" s="211"/>
      <c r="K144" s="211"/>
      <c r="L144" s="53"/>
      <c r="M144" s="54"/>
      <c r="N144" s="54"/>
      <c r="O144" s="54"/>
      <c r="P144" s="54"/>
      <c r="Q144" s="54"/>
      <c r="R144" s="2"/>
    </row>
    <row r="145" spans="1:18" ht="13">
      <c r="A145" s="14">
        <f t="shared" si="5"/>
        <v>128</v>
      </c>
      <c r="B145" s="14" t="s">
        <v>32</v>
      </c>
      <c r="C145" s="118" t="s">
        <v>938</v>
      </c>
      <c r="D145" s="110" t="s">
        <v>943</v>
      </c>
      <c r="E145" s="140" t="s">
        <v>44</v>
      </c>
      <c r="F145" s="140">
        <v>1.2</v>
      </c>
      <c r="G145" s="52"/>
      <c r="H145" s="53"/>
      <c r="I145" s="211"/>
      <c r="J145" s="211"/>
      <c r="K145" s="211"/>
      <c r="L145" s="53"/>
      <c r="M145" s="54"/>
      <c r="N145" s="54"/>
      <c r="O145" s="54"/>
      <c r="P145" s="54"/>
      <c r="Q145" s="54"/>
      <c r="R145" s="2"/>
    </row>
    <row r="146" spans="1:18" ht="13">
      <c r="A146" s="14">
        <f t="shared" si="5"/>
        <v>129</v>
      </c>
      <c r="B146" s="14" t="s">
        <v>32</v>
      </c>
      <c r="C146" s="118" t="s">
        <v>938</v>
      </c>
      <c r="D146" s="110" t="s">
        <v>944</v>
      </c>
      <c r="E146" s="140" t="s">
        <v>44</v>
      </c>
      <c r="F146" s="140">
        <v>2.2999999999999998</v>
      </c>
      <c r="G146" s="52"/>
      <c r="H146" s="53"/>
      <c r="I146" s="211"/>
      <c r="J146" s="211"/>
      <c r="K146" s="211"/>
      <c r="L146" s="53"/>
      <c r="M146" s="54"/>
      <c r="N146" s="54"/>
      <c r="O146" s="54"/>
      <c r="P146" s="54"/>
      <c r="Q146" s="54"/>
      <c r="R146" s="2"/>
    </row>
    <row r="147" spans="1:18" ht="13">
      <c r="A147" s="14">
        <f t="shared" si="5"/>
        <v>130</v>
      </c>
      <c r="B147" s="14" t="s">
        <v>32</v>
      </c>
      <c r="C147" s="118" t="s">
        <v>938</v>
      </c>
      <c r="D147" s="110" t="s">
        <v>945</v>
      </c>
      <c r="E147" s="140" t="s">
        <v>44</v>
      </c>
      <c r="F147" s="140">
        <v>10.3</v>
      </c>
      <c r="G147" s="52"/>
      <c r="H147" s="53"/>
      <c r="I147" s="211"/>
      <c r="J147" s="211"/>
      <c r="K147" s="211"/>
      <c r="L147" s="53"/>
      <c r="M147" s="54"/>
      <c r="N147" s="54"/>
      <c r="O147" s="54"/>
      <c r="P147" s="54"/>
      <c r="Q147" s="54"/>
      <c r="R147" s="2"/>
    </row>
    <row r="148" spans="1:18" ht="13">
      <c r="A148" s="14">
        <f t="shared" si="5"/>
        <v>131</v>
      </c>
      <c r="B148" s="14" t="s">
        <v>32</v>
      </c>
      <c r="C148" s="118" t="s">
        <v>938</v>
      </c>
      <c r="D148" s="110" t="s">
        <v>946</v>
      </c>
      <c r="E148" s="140" t="s">
        <v>44</v>
      </c>
      <c r="F148" s="140">
        <v>7.7</v>
      </c>
      <c r="G148" s="52"/>
      <c r="H148" s="53"/>
      <c r="I148" s="211"/>
      <c r="J148" s="211"/>
      <c r="K148" s="211"/>
      <c r="L148" s="53"/>
      <c r="M148" s="54"/>
      <c r="N148" s="54"/>
      <c r="O148" s="54"/>
      <c r="P148" s="54"/>
      <c r="Q148" s="54"/>
      <c r="R148" s="2"/>
    </row>
    <row r="149" spans="1:18" ht="13">
      <c r="A149" s="14">
        <f t="shared" si="5"/>
        <v>132</v>
      </c>
      <c r="B149" s="14" t="s">
        <v>32</v>
      </c>
      <c r="C149" s="118" t="s">
        <v>938</v>
      </c>
      <c r="D149" s="110" t="s">
        <v>947</v>
      </c>
      <c r="E149" s="140" t="s">
        <v>44</v>
      </c>
      <c r="F149" s="140">
        <v>1.8</v>
      </c>
      <c r="G149" s="52"/>
      <c r="H149" s="53"/>
      <c r="I149" s="211"/>
      <c r="J149" s="211"/>
      <c r="K149" s="211"/>
      <c r="L149" s="53"/>
      <c r="M149" s="54"/>
      <c r="N149" s="54"/>
      <c r="O149" s="54"/>
      <c r="P149" s="54"/>
      <c r="Q149" s="54"/>
      <c r="R149" s="2"/>
    </row>
    <row r="150" spans="1:18" ht="26">
      <c r="A150" s="14">
        <f t="shared" si="5"/>
        <v>133</v>
      </c>
      <c r="B150" s="14" t="s">
        <v>32</v>
      </c>
      <c r="C150" s="118" t="s">
        <v>948</v>
      </c>
      <c r="D150" s="110" t="s">
        <v>949</v>
      </c>
      <c r="E150" s="140" t="s">
        <v>950</v>
      </c>
      <c r="F150" s="140">
        <v>16</v>
      </c>
      <c r="G150" s="52"/>
      <c r="H150" s="53"/>
      <c r="I150" s="211"/>
      <c r="J150" s="211"/>
      <c r="K150" s="211"/>
      <c r="L150" s="53"/>
      <c r="M150" s="54"/>
      <c r="N150" s="54"/>
      <c r="O150" s="54"/>
      <c r="P150" s="54"/>
      <c r="Q150" s="54"/>
      <c r="R150" s="2"/>
    </row>
    <row r="151" spans="1:18" ht="13">
      <c r="A151" s="14">
        <f t="shared" si="5"/>
        <v>134</v>
      </c>
      <c r="B151" s="14" t="s">
        <v>32</v>
      </c>
      <c r="C151" s="118" t="s">
        <v>951</v>
      </c>
      <c r="D151" s="110" t="s">
        <v>952</v>
      </c>
      <c r="E151" s="140" t="s">
        <v>493</v>
      </c>
      <c r="F151" s="140">
        <v>1</v>
      </c>
      <c r="G151" s="52"/>
      <c r="H151" s="53"/>
      <c r="I151" s="211"/>
      <c r="J151" s="211"/>
      <c r="K151" s="211"/>
      <c r="L151" s="53"/>
      <c r="M151" s="54"/>
      <c r="N151" s="54"/>
      <c r="O151" s="54"/>
      <c r="P151" s="54"/>
      <c r="Q151" s="54"/>
      <c r="R151" s="2"/>
    </row>
    <row r="152" spans="1:18" ht="13">
      <c r="A152" s="14">
        <f t="shared" si="5"/>
        <v>135</v>
      </c>
      <c r="B152" s="14" t="s">
        <v>32</v>
      </c>
      <c r="C152" s="118" t="s">
        <v>951</v>
      </c>
      <c r="D152" s="110" t="s">
        <v>952</v>
      </c>
      <c r="E152" s="140" t="s">
        <v>493</v>
      </c>
      <c r="F152" s="140">
        <v>1</v>
      </c>
      <c r="G152" s="52"/>
      <c r="H152" s="53"/>
      <c r="I152" s="211"/>
      <c r="J152" s="211"/>
      <c r="K152" s="211"/>
      <c r="L152" s="53"/>
      <c r="M152" s="54"/>
      <c r="N152" s="54"/>
      <c r="O152" s="54"/>
      <c r="P152" s="54"/>
      <c r="Q152" s="54"/>
      <c r="R152" s="2"/>
    </row>
    <row r="153" spans="1:18" ht="13">
      <c r="A153" s="14">
        <f t="shared" si="5"/>
        <v>136</v>
      </c>
      <c r="B153" s="14" t="s">
        <v>32</v>
      </c>
      <c r="C153" s="118" t="s">
        <v>951</v>
      </c>
      <c r="D153" s="110" t="s">
        <v>953</v>
      </c>
      <c r="E153" s="140" t="s">
        <v>493</v>
      </c>
      <c r="F153" s="140">
        <v>6</v>
      </c>
      <c r="G153" s="52"/>
      <c r="H153" s="53"/>
      <c r="I153" s="211"/>
      <c r="J153" s="211"/>
      <c r="K153" s="211"/>
      <c r="L153" s="53"/>
      <c r="M153" s="54"/>
      <c r="N153" s="54"/>
      <c r="O153" s="54"/>
      <c r="P153" s="54"/>
      <c r="Q153" s="54"/>
      <c r="R153" s="2"/>
    </row>
    <row r="154" spans="1:18" ht="13">
      <c r="A154" s="14">
        <f t="shared" si="5"/>
        <v>137</v>
      </c>
      <c r="B154" s="14" t="s">
        <v>32</v>
      </c>
      <c r="C154" s="118" t="s">
        <v>951</v>
      </c>
      <c r="D154" s="110" t="s">
        <v>954</v>
      </c>
      <c r="E154" s="140" t="s">
        <v>493</v>
      </c>
      <c r="F154" s="140">
        <v>1</v>
      </c>
      <c r="G154" s="52"/>
      <c r="H154" s="53"/>
      <c r="I154" s="211"/>
      <c r="J154" s="211"/>
      <c r="K154" s="211"/>
      <c r="L154" s="53"/>
      <c r="M154" s="54"/>
      <c r="N154" s="54"/>
      <c r="O154" s="54"/>
      <c r="P154" s="54"/>
      <c r="Q154" s="54"/>
      <c r="R154" s="2"/>
    </row>
    <row r="155" spans="1:18" ht="13">
      <c r="A155" s="14">
        <f t="shared" si="5"/>
        <v>138</v>
      </c>
      <c r="B155" s="14" t="s">
        <v>32</v>
      </c>
      <c r="C155" s="118" t="s">
        <v>955</v>
      </c>
      <c r="D155" s="110" t="s">
        <v>956</v>
      </c>
      <c r="E155" s="140" t="s">
        <v>493</v>
      </c>
      <c r="F155" s="140">
        <v>1</v>
      </c>
      <c r="G155" s="52"/>
      <c r="H155" s="53"/>
      <c r="I155" s="211"/>
      <c r="J155" s="211"/>
      <c r="K155" s="211"/>
      <c r="L155" s="53"/>
      <c r="M155" s="54"/>
      <c r="N155" s="54"/>
      <c r="O155" s="54"/>
      <c r="P155" s="54"/>
      <c r="Q155" s="54"/>
      <c r="R155" s="2"/>
    </row>
    <row r="156" spans="1:18" ht="13">
      <c r="A156" s="14">
        <f t="shared" si="5"/>
        <v>139</v>
      </c>
      <c r="B156" s="14" t="s">
        <v>32</v>
      </c>
      <c r="C156" s="118" t="s">
        <v>955</v>
      </c>
      <c r="D156" s="110" t="s">
        <v>957</v>
      </c>
      <c r="E156" s="140" t="s">
        <v>493</v>
      </c>
      <c r="F156" s="140">
        <v>1</v>
      </c>
      <c r="G156" s="52"/>
      <c r="H156" s="53"/>
      <c r="I156" s="211"/>
      <c r="J156" s="211"/>
      <c r="K156" s="211"/>
      <c r="L156" s="53"/>
      <c r="M156" s="54"/>
      <c r="N156" s="54"/>
      <c r="O156" s="54"/>
      <c r="P156" s="54"/>
      <c r="Q156" s="54"/>
      <c r="R156" s="2"/>
    </row>
    <row r="157" spans="1:18" ht="13">
      <c r="A157" s="14">
        <f t="shared" si="5"/>
        <v>140</v>
      </c>
      <c r="B157" s="14" t="s">
        <v>32</v>
      </c>
      <c r="C157" s="118" t="s">
        <v>955</v>
      </c>
      <c r="D157" s="110" t="s">
        <v>958</v>
      </c>
      <c r="E157" s="140" t="s">
        <v>493</v>
      </c>
      <c r="F157" s="140">
        <v>1</v>
      </c>
      <c r="G157" s="52"/>
      <c r="H157" s="53"/>
      <c r="I157" s="211"/>
      <c r="J157" s="211"/>
      <c r="K157" s="211"/>
      <c r="L157" s="53"/>
      <c r="M157" s="54"/>
      <c r="N157" s="54"/>
      <c r="O157" s="54"/>
      <c r="P157" s="54"/>
      <c r="Q157" s="54"/>
      <c r="R157" s="2"/>
    </row>
    <row r="158" spans="1:18" ht="13">
      <c r="A158" s="14">
        <f t="shared" si="5"/>
        <v>141</v>
      </c>
      <c r="B158" s="14" t="s">
        <v>32</v>
      </c>
      <c r="C158" s="118" t="s">
        <v>955</v>
      </c>
      <c r="D158" s="110" t="s">
        <v>959</v>
      </c>
      <c r="E158" s="140" t="s">
        <v>493</v>
      </c>
      <c r="F158" s="140">
        <v>6</v>
      </c>
      <c r="G158" s="52"/>
      <c r="H158" s="53"/>
      <c r="I158" s="211"/>
      <c r="J158" s="211"/>
      <c r="K158" s="211"/>
      <c r="L158" s="53"/>
      <c r="M158" s="54"/>
      <c r="N158" s="54"/>
      <c r="O158" s="54"/>
      <c r="P158" s="54"/>
      <c r="Q158" s="54"/>
      <c r="R158" s="2"/>
    </row>
    <row r="159" spans="1:18" ht="13">
      <c r="A159" s="14">
        <f t="shared" si="5"/>
        <v>142</v>
      </c>
      <c r="B159" s="14" t="s">
        <v>32</v>
      </c>
      <c r="C159" s="118" t="s">
        <v>955</v>
      </c>
      <c r="D159" s="110" t="s">
        <v>960</v>
      </c>
      <c r="E159" s="140" t="s">
        <v>493</v>
      </c>
      <c r="F159" s="140">
        <v>6</v>
      </c>
      <c r="G159" s="52"/>
      <c r="H159" s="53"/>
      <c r="I159" s="211"/>
      <c r="J159" s="211"/>
      <c r="K159" s="211"/>
      <c r="L159" s="53"/>
      <c r="M159" s="54"/>
      <c r="N159" s="54"/>
      <c r="O159" s="54"/>
      <c r="P159" s="54"/>
      <c r="Q159" s="54"/>
      <c r="R159" s="2"/>
    </row>
    <row r="160" spans="1:18" ht="13">
      <c r="A160" s="14">
        <f t="shared" si="5"/>
        <v>143</v>
      </c>
      <c r="B160" s="14" t="s">
        <v>32</v>
      </c>
      <c r="C160" s="118" t="s">
        <v>955</v>
      </c>
      <c r="D160" s="110" t="s">
        <v>961</v>
      </c>
      <c r="E160" s="140" t="s">
        <v>493</v>
      </c>
      <c r="F160" s="140">
        <v>35</v>
      </c>
      <c r="G160" s="52"/>
      <c r="H160" s="53"/>
      <c r="I160" s="211"/>
      <c r="J160" s="211"/>
      <c r="K160" s="211"/>
      <c r="L160" s="53"/>
      <c r="M160" s="54"/>
      <c r="N160" s="54"/>
      <c r="O160" s="54"/>
      <c r="P160" s="54"/>
      <c r="Q160" s="54"/>
      <c r="R160" s="2"/>
    </row>
    <row r="161" spans="1:18" ht="13">
      <c r="A161" s="14">
        <f t="shared" si="5"/>
        <v>144</v>
      </c>
      <c r="B161" s="14" t="s">
        <v>32</v>
      </c>
      <c r="C161" s="118" t="s">
        <v>955</v>
      </c>
      <c r="D161" s="110" t="s">
        <v>962</v>
      </c>
      <c r="E161" s="140" t="s">
        <v>493</v>
      </c>
      <c r="F161" s="140">
        <v>1</v>
      </c>
      <c r="G161" s="52"/>
      <c r="H161" s="53"/>
      <c r="I161" s="211"/>
      <c r="J161" s="211"/>
      <c r="K161" s="211"/>
      <c r="L161" s="53"/>
      <c r="M161" s="54"/>
      <c r="N161" s="54"/>
      <c r="O161" s="54"/>
      <c r="P161" s="54"/>
      <c r="Q161" s="54"/>
      <c r="R161" s="2"/>
    </row>
    <row r="162" spans="1:18" ht="13">
      <c r="A162" s="14">
        <f t="shared" si="5"/>
        <v>145</v>
      </c>
      <c r="B162" s="14" t="s">
        <v>32</v>
      </c>
      <c r="C162" s="118" t="s">
        <v>955</v>
      </c>
      <c r="D162" s="110" t="s">
        <v>963</v>
      </c>
      <c r="E162" s="140" t="s">
        <v>493</v>
      </c>
      <c r="F162" s="140">
        <v>6</v>
      </c>
      <c r="G162" s="52"/>
      <c r="H162" s="53"/>
      <c r="I162" s="211"/>
      <c r="J162" s="211"/>
      <c r="K162" s="211"/>
      <c r="L162" s="53"/>
      <c r="M162" s="54"/>
      <c r="N162" s="54"/>
      <c r="O162" s="54"/>
      <c r="P162" s="54"/>
      <c r="Q162" s="54"/>
      <c r="R162" s="2"/>
    </row>
    <row r="163" spans="1:18" ht="13">
      <c r="A163" s="14">
        <f t="shared" si="5"/>
        <v>146</v>
      </c>
      <c r="B163" s="14" t="s">
        <v>32</v>
      </c>
      <c r="C163" s="118" t="s">
        <v>955</v>
      </c>
      <c r="D163" s="110" t="s">
        <v>964</v>
      </c>
      <c r="E163" s="140" t="s">
        <v>493</v>
      </c>
      <c r="F163" s="140">
        <v>10</v>
      </c>
      <c r="G163" s="52"/>
      <c r="H163" s="53"/>
      <c r="I163" s="211"/>
      <c r="J163" s="211"/>
      <c r="K163" s="211"/>
      <c r="L163" s="53"/>
      <c r="M163" s="54"/>
      <c r="N163" s="54"/>
      <c r="O163" s="54"/>
      <c r="P163" s="54"/>
      <c r="Q163" s="54"/>
      <c r="R163" s="2"/>
    </row>
    <row r="164" spans="1:18" ht="13">
      <c r="A164" s="14">
        <f t="shared" si="5"/>
        <v>147</v>
      </c>
      <c r="B164" s="14" t="s">
        <v>32</v>
      </c>
      <c r="C164" s="118" t="s">
        <v>955</v>
      </c>
      <c r="D164" s="110" t="s">
        <v>965</v>
      </c>
      <c r="E164" s="140" t="s">
        <v>493</v>
      </c>
      <c r="F164" s="140">
        <v>21</v>
      </c>
      <c r="G164" s="52"/>
      <c r="H164" s="53"/>
      <c r="I164" s="211"/>
      <c r="J164" s="211"/>
      <c r="K164" s="211"/>
      <c r="L164" s="53"/>
      <c r="M164" s="54"/>
      <c r="N164" s="54"/>
      <c r="O164" s="54"/>
      <c r="P164" s="54"/>
      <c r="Q164" s="54"/>
      <c r="R164" s="2"/>
    </row>
    <row r="165" spans="1:18" ht="13">
      <c r="A165" s="14">
        <f t="shared" si="5"/>
        <v>148</v>
      </c>
      <c r="B165" s="14" t="s">
        <v>32</v>
      </c>
      <c r="C165" s="118" t="s">
        <v>966</v>
      </c>
      <c r="D165" s="110" t="s">
        <v>967</v>
      </c>
      <c r="E165" s="140" t="s">
        <v>493</v>
      </c>
      <c r="F165" s="140">
        <v>4</v>
      </c>
      <c r="G165" s="52"/>
      <c r="H165" s="53"/>
      <c r="I165" s="211"/>
      <c r="J165" s="211"/>
      <c r="K165" s="211"/>
      <c r="L165" s="53"/>
      <c r="M165" s="54"/>
      <c r="N165" s="54"/>
      <c r="O165" s="54"/>
      <c r="P165" s="54"/>
      <c r="Q165" s="54"/>
      <c r="R165" s="2"/>
    </row>
    <row r="166" spans="1:18" ht="13">
      <c r="A166" s="14">
        <f t="shared" si="5"/>
        <v>149</v>
      </c>
      <c r="B166" s="14" t="s">
        <v>32</v>
      </c>
      <c r="C166" s="118" t="s">
        <v>966</v>
      </c>
      <c r="D166" s="110" t="s">
        <v>968</v>
      </c>
      <c r="E166" s="140" t="s">
        <v>493</v>
      </c>
      <c r="F166" s="140">
        <v>1</v>
      </c>
      <c r="G166" s="52"/>
      <c r="H166" s="53"/>
      <c r="I166" s="211"/>
      <c r="J166" s="211"/>
      <c r="K166" s="211"/>
      <c r="L166" s="53"/>
      <c r="M166" s="54"/>
      <c r="N166" s="54"/>
      <c r="O166" s="54"/>
      <c r="P166" s="54"/>
      <c r="Q166" s="54"/>
      <c r="R166" s="2"/>
    </row>
    <row r="167" spans="1:18" ht="13">
      <c r="A167" s="14">
        <f t="shared" si="5"/>
        <v>150</v>
      </c>
      <c r="B167" s="14" t="s">
        <v>32</v>
      </c>
      <c r="C167" s="118" t="s">
        <v>966</v>
      </c>
      <c r="D167" s="110" t="s">
        <v>969</v>
      </c>
      <c r="E167" s="140" t="s">
        <v>493</v>
      </c>
      <c r="F167" s="140">
        <v>5</v>
      </c>
      <c r="G167" s="52"/>
      <c r="H167" s="53"/>
      <c r="I167" s="211"/>
      <c r="J167" s="211"/>
      <c r="K167" s="211"/>
      <c r="L167" s="53"/>
      <c r="M167" s="54"/>
      <c r="N167" s="54"/>
      <c r="O167" s="54"/>
      <c r="P167" s="54"/>
      <c r="Q167" s="54"/>
      <c r="R167" s="2"/>
    </row>
    <row r="168" spans="1:18" ht="13">
      <c r="A168" s="14">
        <f t="shared" si="5"/>
        <v>151</v>
      </c>
      <c r="B168" s="14" t="s">
        <v>32</v>
      </c>
      <c r="C168" s="118" t="s">
        <v>970</v>
      </c>
      <c r="D168" s="110" t="s">
        <v>971</v>
      </c>
      <c r="E168" s="140" t="s">
        <v>493</v>
      </c>
      <c r="F168" s="140">
        <v>1</v>
      </c>
      <c r="G168" s="52"/>
      <c r="H168" s="53"/>
      <c r="I168" s="211"/>
      <c r="J168" s="211"/>
      <c r="K168" s="211"/>
      <c r="L168" s="53"/>
      <c r="M168" s="54"/>
      <c r="N168" s="54"/>
      <c r="O168" s="54"/>
      <c r="P168" s="54"/>
      <c r="Q168" s="54"/>
      <c r="R168" s="2"/>
    </row>
    <row r="169" spans="1:18" ht="13">
      <c r="A169" s="14">
        <f t="shared" si="5"/>
        <v>152</v>
      </c>
      <c r="B169" s="14" t="s">
        <v>32</v>
      </c>
      <c r="C169" s="118" t="s">
        <v>970</v>
      </c>
      <c r="D169" s="110" t="s">
        <v>972</v>
      </c>
      <c r="E169" s="140" t="s">
        <v>493</v>
      </c>
      <c r="F169" s="140">
        <v>1</v>
      </c>
      <c r="G169" s="52"/>
      <c r="H169" s="53"/>
      <c r="I169" s="211"/>
      <c r="J169" s="211"/>
      <c r="K169" s="211"/>
      <c r="L169" s="53"/>
      <c r="M169" s="54"/>
      <c r="N169" s="54"/>
      <c r="O169" s="54"/>
      <c r="P169" s="54"/>
      <c r="Q169" s="54"/>
      <c r="R169" s="2"/>
    </row>
    <row r="170" spans="1:18" ht="13">
      <c r="A170" s="14">
        <f t="shared" si="5"/>
        <v>153</v>
      </c>
      <c r="B170" s="14" t="s">
        <v>32</v>
      </c>
      <c r="C170" s="118" t="s">
        <v>970</v>
      </c>
      <c r="D170" s="110" t="s">
        <v>973</v>
      </c>
      <c r="E170" s="140" t="s">
        <v>493</v>
      </c>
      <c r="F170" s="140">
        <v>2</v>
      </c>
      <c r="G170" s="52"/>
      <c r="H170" s="53"/>
      <c r="I170" s="211"/>
      <c r="J170" s="211"/>
      <c r="K170" s="211"/>
      <c r="L170" s="53"/>
      <c r="M170" s="54"/>
      <c r="N170" s="54"/>
      <c r="O170" s="54"/>
      <c r="P170" s="54"/>
      <c r="Q170" s="54"/>
      <c r="R170" s="2"/>
    </row>
    <row r="171" spans="1:18" ht="13">
      <c r="A171" s="14">
        <f t="shared" si="5"/>
        <v>154</v>
      </c>
      <c r="B171" s="14" t="s">
        <v>32</v>
      </c>
      <c r="C171" s="118" t="s">
        <v>970</v>
      </c>
      <c r="D171" s="110" t="s">
        <v>973</v>
      </c>
      <c r="E171" s="140" t="s">
        <v>493</v>
      </c>
      <c r="F171" s="140">
        <v>4</v>
      </c>
      <c r="G171" s="52"/>
      <c r="H171" s="53"/>
      <c r="I171" s="211"/>
      <c r="J171" s="211"/>
      <c r="K171" s="211"/>
      <c r="L171" s="53"/>
      <c r="M171" s="54"/>
      <c r="N171" s="54"/>
      <c r="O171" s="54"/>
      <c r="P171" s="54"/>
      <c r="Q171" s="54"/>
      <c r="R171" s="2"/>
    </row>
    <row r="172" spans="1:18" ht="13">
      <c r="A172" s="14">
        <f t="shared" si="5"/>
        <v>155</v>
      </c>
      <c r="B172" s="14" t="s">
        <v>32</v>
      </c>
      <c r="C172" s="118" t="s">
        <v>970</v>
      </c>
      <c r="D172" s="110" t="s">
        <v>974</v>
      </c>
      <c r="E172" s="140" t="s">
        <v>493</v>
      </c>
      <c r="F172" s="140">
        <v>2</v>
      </c>
      <c r="G172" s="52"/>
      <c r="H172" s="53"/>
      <c r="I172" s="211"/>
      <c r="J172" s="211"/>
      <c r="K172" s="211"/>
      <c r="L172" s="53"/>
      <c r="M172" s="54"/>
      <c r="N172" s="54"/>
      <c r="O172" s="54"/>
      <c r="P172" s="54"/>
      <c r="Q172" s="54"/>
      <c r="R172" s="2"/>
    </row>
    <row r="173" spans="1:18" ht="13">
      <c r="A173" s="14">
        <f t="shared" si="5"/>
        <v>156</v>
      </c>
      <c r="B173" s="14" t="s">
        <v>32</v>
      </c>
      <c r="C173" s="118" t="s">
        <v>975</v>
      </c>
      <c r="D173" s="110" t="s">
        <v>976</v>
      </c>
      <c r="E173" s="140" t="s">
        <v>493</v>
      </c>
      <c r="F173" s="140">
        <v>1</v>
      </c>
      <c r="G173" s="52"/>
      <c r="H173" s="53"/>
      <c r="I173" s="211"/>
      <c r="J173" s="211"/>
      <c r="K173" s="211"/>
      <c r="L173" s="53"/>
      <c r="M173" s="54"/>
      <c r="N173" s="54"/>
      <c r="O173" s="54"/>
      <c r="P173" s="54"/>
      <c r="Q173" s="54"/>
      <c r="R173" s="2"/>
    </row>
    <row r="174" spans="1:18" ht="13">
      <c r="A174" s="14">
        <f t="shared" si="5"/>
        <v>157</v>
      </c>
      <c r="B174" s="14" t="s">
        <v>32</v>
      </c>
      <c r="C174" s="118" t="s">
        <v>975</v>
      </c>
      <c r="D174" s="110" t="s">
        <v>977</v>
      </c>
      <c r="E174" s="140" t="s">
        <v>493</v>
      </c>
      <c r="F174" s="140">
        <v>1</v>
      </c>
      <c r="G174" s="52"/>
      <c r="H174" s="53"/>
      <c r="I174" s="211"/>
      <c r="J174" s="211"/>
      <c r="K174" s="211"/>
      <c r="L174" s="53"/>
      <c r="M174" s="54"/>
      <c r="N174" s="54"/>
      <c r="O174" s="54"/>
      <c r="P174" s="54"/>
      <c r="Q174" s="54"/>
      <c r="R174" s="2"/>
    </row>
    <row r="175" spans="1:18" ht="13">
      <c r="A175" s="14">
        <f t="shared" si="5"/>
        <v>158</v>
      </c>
      <c r="B175" s="14" t="s">
        <v>32</v>
      </c>
      <c r="C175" s="118" t="s">
        <v>975</v>
      </c>
      <c r="D175" s="110" t="s">
        <v>978</v>
      </c>
      <c r="E175" s="140" t="s">
        <v>493</v>
      </c>
      <c r="F175" s="140">
        <v>1</v>
      </c>
      <c r="G175" s="52"/>
      <c r="H175" s="53"/>
      <c r="I175" s="211"/>
      <c r="J175" s="211"/>
      <c r="K175" s="211"/>
      <c r="L175" s="53"/>
      <c r="M175" s="54"/>
      <c r="N175" s="54"/>
      <c r="O175" s="54"/>
      <c r="P175" s="54"/>
      <c r="Q175" s="54"/>
      <c r="R175" s="2"/>
    </row>
    <row r="176" spans="1:18" ht="13">
      <c r="A176" s="14">
        <f t="shared" si="5"/>
        <v>159</v>
      </c>
      <c r="B176" s="14" t="s">
        <v>32</v>
      </c>
      <c r="C176" s="118" t="s">
        <v>975</v>
      </c>
      <c r="D176" s="110" t="s">
        <v>979</v>
      </c>
      <c r="E176" s="140" t="s">
        <v>493</v>
      </c>
      <c r="F176" s="140">
        <v>1</v>
      </c>
      <c r="G176" s="52"/>
      <c r="H176" s="53"/>
      <c r="I176" s="211"/>
      <c r="J176" s="211"/>
      <c r="K176" s="211"/>
      <c r="L176" s="53"/>
      <c r="M176" s="54"/>
      <c r="N176" s="54"/>
      <c r="O176" s="54"/>
      <c r="P176" s="54"/>
      <c r="Q176" s="54"/>
      <c r="R176" s="2"/>
    </row>
    <row r="177" spans="1:18" ht="13">
      <c r="A177" s="14">
        <f t="shared" si="5"/>
        <v>160</v>
      </c>
      <c r="B177" s="14" t="s">
        <v>32</v>
      </c>
      <c r="C177" s="118" t="s">
        <v>975</v>
      </c>
      <c r="D177" s="110" t="s">
        <v>980</v>
      </c>
      <c r="E177" s="140" t="s">
        <v>493</v>
      </c>
      <c r="F177" s="140">
        <v>1</v>
      </c>
      <c r="G177" s="52"/>
      <c r="H177" s="53"/>
      <c r="I177" s="211"/>
      <c r="J177" s="211"/>
      <c r="K177" s="211"/>
      <c r="L177" s="53"/>
      <c r="M177" s="54"/>
      <c r="N177" s="54"/>
      <c r="O177" s="54"/>
      <c r="P177" s="54"/>
      <c r="Q177" s="54"/>
      <c r="R177" s="2"/>
    </row>
    <row r="178" spans="1:18" ht="13">
      <c r="A178" s="14">
        <f t="shared" si="5"/>
        <v>161</v>
      </c>
      <c r="B178" s="14" t="s">
        <v>32</v>
      </c>
      <c r="C178" s="118" t="s">
        <v>981</v>
      </c>
      <c r="D178" s="110" t="s">
        <v>982</v>
      </c>
      <c r="E178" s="140" t="s">
        <v>493</v>
      </c>
      <c r="F178" s="140">
        <v>1</v>
      </c>
      <c r="G178" s="52"/>
      <c r="H178" s="53"/>
      <c r="I178" s="211"/>
      <c r="J178" s="211"/>
      <c r="K178" s="211"/>
      <c r="L178" s="53"/>
      <c r="M178" s="54"/>
      <c r="N178" s="54"/>
      <c r="O178" s="54"/>
      <c r="P178" s="54"/>
      <c r="Q178" s="54"/>
      <c r="R178" s="2"/>
    </row>
    <row r="179" spans="1:18" ht="13">
      <c r="A179" s="14">
        <f t="shared" si="5"/>
        <v>162</v>
      </c>
      <c r="B179" s="14" t="s">
        <v>32</v>
      </c>
      <c r="C179" s="118" t="s">
        <v>981</v>
      </c>
      <c r="D179" s="110" t="s">
        <v>983</v>
      </c>
      <c r="E179" s="140" t="s">
        <v>493</v>
      </c>
      <c r="F179" s="140">
        <v>1</v>
      </c>
      <c r="G179" s="52"/>
      <c r="H179" s="53"/>
      <c r="I179" s="211"/>
      <c r="J179" s="211"/>
      <c r="K179" s="211"/>
      <c r="L179" s="53"/>
      <c r="M179" s="54"/>
      <c r="N179" s="54"/>
      <c r="O179" s="54"/>
      <c r="P179" s="54"/>
      <c r="Q179" s="54"/>
      <c r="R179" s="2"/>
    </row>
    <row r="180" spans="1:18" ht="13">
      <c r="A180" s="14">
        <f t="shared" si="5"/>
        <v>163</v>
      </c>
      <c r="B180" s="14" t="s">
        <v>32</v>
      </c>
      <c r="C180" s="118" t="s">
        <v>981</v>
      </c>
      <c r="D180" s="110" t="s">
        <v>984</v>
      </c>
      <c r="E180" s="140" t="s">
        <v>493</v>
      </c>
      <c r="F180" s="140">
        <v>1</v>
      </c>
      <c r="G180" s="52"/>
      <c r="H180" s="53"/>
      <c r="I180" s="211"/>
      <c r="J180" s="211"/>
      <c r="K180" s="211"/>
      <c r="L180" s="53"/>
      <c r="M180" s="54"/>
      <c r="N180" s="54"/>
      <c r="O180" s="54"/>
      <c r="P180" s="54"/>
      <c r="Q180" s="54"/>
      <c r="R180" s="2"/>
    </row>
    <row r="181" spans="1:18" ht="13">
      <c r="A181" s="14">
        <f t="shared" si="5"/>
        <v>164</v>
      </c>
      <c r="B181" s="14" t="s">
        <v>32</v>
      </c>
      <c r="C181" s="118" t="s">
        <v>981</v>
      </c>
      <c r="D181" s="110" t="s">
        <v>985</v>
      </c>
      <c r="E181" s="140" t="s">
        <v>493</v>
      </c>
      <c r="F181" s="140">
        <v>1</v>
      </c>
      <c r="G181" s="52"/>
      <c r="H181" s="53"/>
      <c r="I181" s="211"/>
      <c r="J181" s="211"/>
      <c r="K181" s="211"/>
      <c r="L181" s="53"/>
      <c r="M181" s="54"/>
      <c r="N181" s="54"/>
      <c r="O181" s="54"/>
      <c r="P181" s="54"/>
      <c r="Q181" s="54"/>
      <c r="R181" s="2"/>
    </row>
    <row r="182" spans="1:18" ht="13">
      <c r="A182" s="14">
        <f t="shared" si="5"/>
        <v>165</v>
      </c>
      <c r="B182" s="14" t="s">
        <v>32</v>
      </c>
      <c r="C182" s="118" t="s">
        <v>981</v>
      </c>
      <c r="D182" s="110" t="s">
        <v>986</v>
      </c>
      <c r="E182" s="140" t="s">
        <v>493</v>
      </c>
      <c r="F182" s="140">
        <v>1</v>
      </c>
      <c r="G182" s="52"/>
      <c r="H182" s="53"/>
      <c r="I182" s="211"/>
      <c r="J182" s="211"/>
      <c r="K182" s="211"/>
      <c r="L182" s="53"/>
      <c r="M182" s="54"/>
      <c r="N182" s="54"/>
      <c r="O182" s="54"/>
      <c r="P182" s="54"/>
      <c r="Q182" s="54"/>
      <c r="R182" s="2"/>
    </row>
    <row r="183" spans="1:18" ht="13">
      <c r="A183" s="14">
        <f t="shared" si="5"/>
        <v>166</v>
      </c>
      <c r="B183" s="14" t="s">
        <v>32</v>
      </c>
      <c r="C183" s="118" t="s">
        <v>987</v>
      </c>
      <c r="D183" s="110" t="s">
        <v>988</v>
      </c>
      <c r="E183" s="140" t="s">
        <v>493</v>
      </c>
      <c r="F183" s="140">
        <v>2</v>
      </c>
      <c r="G183" s="52"/>
      <c r="H183" s="53"/>
      <c r="I183" s="211"/>
      <c r="J183" s="211"/>
      <c r="K183" s="211"/>
      <c r="L183" s="53"/>
      <c r="M183" s="54"/>
      <c r="N183" s="54"/>
      <c r="O183" s="54"/>
      <c r="P183" s="54"/>
      <c r="Q183" s="54"/>
      <c r="R183" s="2"/>
    </row>
    <row r="184" spans="1:18" ht="13">
      <c r="A184" s="14">
        <f t="shared" si="5"/>
        <v>167</v>
      </c>
      <c r="B184" s="14" t="s">
        <v>32</v>
      </c>
      <c r="C184" s="118" t="s">
        <v>987</v>
      </c>
      <c r="D184" s="110" t="s">
        <v>989</v>
      </c>
      <c r="E184" s="140" t="s">
        <v>493</v>
      </c>
      <c r="F184" s="140">
        <v>1</v>
      </c>
      <c r="G184" s="52"/>
      <c r="H184" s="53"/>
      <c r="I184" s="211"/>
      <c r="J184" s="211"/>
      <c r="K184" s="211"/>
      <c r="L184" s="53"/>
      <c r="M184" s="54"/>
      <c r="N184" s="54"/>
      <c r="O184" s="54"/>
      <c r="P184" s="54"/>
      <c r="Q184" s="54"/>
      <c r="R184" s="2"/>
    </row>
    <row r="185" spans="1:18" ht="13">
      <c r="A185" s="14">
        <f t="shared" si="5"/>
        <v>168</v>
      </c>
      <c r="B185" s="14" t="s">
        <v>32</v>
      </c>
      <c r="C185" s="118" t="s">
        <v>987</v>
      </c>
      <c r="D185" s="110" t="s">
        <v>990</v>
      </c>
      <c r="E185" s="140" t="s">
        <v>493</v>
      </c>
      <c r="F185" s="140">
        <v>2</v>
      </c>
      <c r="G185" s="52"/>
      <c r="H185" s="53"/>
      <c r="I185" s="211"/>
      <c r="J185" s="211"/>
      <c r="K185" s="211"/>
      <c r="L185" s="53"/>
      <c r="M185" s="54"/>
      <c r="N185" s="54"/>
      <c r="O185" s="54"/>
      <c r="P185" s="54"/>
      <c r="Q185" s="54"/>
      <c r="R185" s="2"/>
    </row>
    <row r="186" spans="1:18" ht="13">
      <c r="A186" s="14">
        <f t="shared" si="5"/>
        <v>169</v>
      </c>
      <c r="B186" s="14" t="s">
        <v>32</v>
      </c>
      <c r="C186" s="118" t="s">
        <v>987</v>
      </c>
      <c r="D186" s="110" t="s">
        <v>991</v>
      </c>
      <c r="E186" s="140" t="s">
        <v>493</v>
      </c>
      <c r="F186" s="140">
        <v>4</v>
      </c>
      <c r="G186" s="52"/>
      <c r="H186" s="53"/>
      <c r="I186" s="211"/>
      <c r="J186" s="211"/>
      <c r="K186" s="211"/>
      <c r="L186" s="53"/>
      <c r="M186" s="54"/>
      <c r="N186" s="54"/>
      <c r="O186" s="54"/>
      <c r="P186" s="54"/>
      <c r="Q186" s="54"/>
      <c r="R186" s="2"/>
    </row>
    <row r="187" spans="1:18" ht="13">
      <c r="A187" s="14">
        <f t="shared" si="5"/>
        <v>170</v>
      </c>
      <c r="B187" s="14" t="s">
        <v>32</v>
      </c>
      <c r="C187" s="118" t="s">
        <v>987</v>
      </c>
      <c r="D187" s="110" t="s">
        <v>992</v>
      </c>
      <c r="E187" s="140" t="s">
        <v>493</v>
      </c>
      <c r="F187" s="140">
        <v>1</v>
      </c>
      <c r="G187" s="52"/>
      <c r="H187" s="53"/>
      <c r="I187" s="211"/>
      <c r="J187" s="211"/>
      <c r="K187" s="211"/>
      <c r="L187" s="53"/>
      <c r="M187" s="54"/>
      <c r="N187" s="54"/>
      <c r="O187" s="54"/>
      <c r="P187" s="54"/>
      <c r="Q187" s="54"/>
      <c r="R187" s="2"/>
    </row>
    <row r="188" spans="1:18" ht="13">
      <c r="A188" s="14">
        <f t="shared" si="5"/>
        <v>171</v>
      </c>
      <c r="B188" s="14" t="s">
        <v>32</v>
      </c>
      <c r="C188" s="118" t="s">
        <v>987</v>
      </c>
      <c r="D188" s="110" t="s">
        <v>993</v>
      </c>
      <c r="E188" s="140" t="s">
        <v>493</v>
      </c>
      <c r="F188" s="140">
        <v>1</v>
      </c>
      <c r="G188" s="52"/>
      <c r="H188" s="53"/>
      <c r="I188" s="211"/>
      <c r="J188" s="211"/>
      <c r="K188" s="211"/>
      <c r="L188" s="53"/>
      <c r="M188" s="54"/>
      <c r="N188" s="54"/>
      <c r="O188" s="54"/>
      <c r="P188" s="54"/>
      <c r="Q188" s="54"/>
      <c r="R188" s="2"/>
    </row>
    <row r="189" spans="1:18" ht="13">
      <c r="A189" s="14">
        <f t="shared" si="5"/>
        <v>172</v>
      </c>
      <c r="B189" s="14" t="s">
        <v>32</v>
      </c>
      <c r="C189" s="118" t="s">
        <v>994</v>
      </c>
      <c r="D189" s="110" t="s">
        <v>995</v>
      </c>
      <c r="E189" s="140" t="s">
        <v>493</v>
      </c>
      <c r="F189" s="140">
        <v>1</v>
      </c>
      <c r="G189" s="52"/>
      <c r="H189" s="53"/>
      <c r="I189" s="211"/>
      <c r="J189" s="211"/>
      <c r="K189" s="211"/>
      <c r="L189" s="53"/>
      <c r="M189" s="54"/>
      <c r="N189" s="54"/>
      <c r="O189" s="54"/>
      <c r="P189" s="54"/>
      <c r="Q189" s="54"/>
      <c r="R189" s="2"/>
    </row>
    <row r="190" spans="1:18" ht="13">
      <c r="A190" s="14">
        <f t="shared" si="5"/>
        <v>173</v>
      </c>
      <c r="B190" s="14" t="s">
        <v>32</v>
      </c>
      <c r="C190" s="118" t="s">
        <v>994</v>
      </c>
      <c r="D190" s="110" t="s">
        <v>947</v>
      </c>
      <c r="E190" s="140" t="s">
        <v>493</v>
      </c>
      <c r="F190" s="140">
        <v>1</v>
      </c>
      <c r="G190" s="52"/>
      <c r="H190" s="53"/>
      <c r="I190" s="211"/>
      <c r="J190" s="211"/>
      <c r="K190" s="211"/>
      <c r="L190" s="53"/>
      <c r="M190" s="54"/>
      <c r="N190" s="54"/>
      <c r="O190" s="54"/>
      <c r="P190" s="54"/>
      <c r="Q190" s="54"/>
      <c r="R190" s="2"/>
    </row>
    <row r="191" spans="1:18" ht="26">
      <c r="A191" s="14">
        <f t="shared" si="5"/>
        <v>174</v>
      </c>
      <c r="B191" s="14" t="s">
        <v>32</v>
      </c>
      <c r="C191" s="118" t="s">
        <v>996</v>
      </c>
      <c r="D191" s="110" t="s">
        <v>997</v>
      </c>
      <c r="E191" s="140" t="s">
        <v>493</v>
      </c>
      <c r="F191" s="140">
        <v>1</v>
      </c>
      <c r="G191" s="52"/>
      <c r="H191" s="53"/>
      <c r="I191" s="211"/>
      <c r="J191" s="211"/>
      <c r="K191" s="211"/>
      <c r="L191" s="53"/>
      <c r="M191" s="54"/>
      <c r="N191" s="54"/>
      <c r="O191" s="54"/>
      <c r="P191" s="54"/>
      <c r="Q191" s="54"/>
      <c r="R191" s="2"/>
    </row>
    <row r="192" spans="1:18" ht="26">
      <c r="A192" s="14">
        <f t="shared" si="5"/>
        <v>175</v>
      </c>
      <c r="B192" s="14" t="s">
        <v>32</v>
      </c>
      <c r="C192" s="118" t="s">
        <v>996</v>
      </c>
      <c r="D192" s="110" t="s">
        <v>998</v>
      </c>
      <c r="E192" s="140" t="s">
        <v>493</v>
      </c>
      <c r="F192" s="140">
        <v>1</v>
      </c>
      <c r="G192" s="52"/>
      <c r="H192" s="53"/>
      <c r="I192" s="211"/>
      <c r="J192" s="211"/>
      <c r="K192" s="211"/>
      <c r="L192" s="53"/>
      <c r="M192" s="54"/>
      <c r="N192" s="54"/>
      <c r="O192" s="54"/>
      <c r="P192" s="54"/>
      <c r="Q192" s="54"/>
      <c r="R192" s="2"/>
    </row>
    <row r="193" spans="1:18" ht="26">
      <c r="A193" s="14">
        <f t="shared" si="5"/>
        <v>176</v>
      </c>
      <c r="B193" s="14" t="s">
        <v>32</v>
      </c>
      <c r="C193" s="118" t="s">
        <v>996</v>
      </c>
      <c r="D193" s="110" t="s">
        <v>999</v>
      </c>
      <c r="E193" s="140" t="s">
        <v>493</v>
      </c>
      <c r="F193" s="140">
        <v>1</v>
      </c>
      <c r="G193" s="52"/>
      <c r="H193" s="53"/>
      <c r="I193" s="211"/>
      <c r="J193" s="211"/>
      <c r="K193" s="211"/>
      <c r="L193" s="53"/>
      <c r="M193" s="54"/>
      <c r="N193" s="54"/>
      <c r="O193" s="54"/>
      <c r="P193" s="54"/>
      <c r="Q193" s="54"/>
      <c r="R193" s="2"/>
    </row>
    <row r="194" spans="1:18" ht="26">
      <c r="A194" s="14">
        <f t="shared" si="5"/>
        <v>177</v>
      </c>
      <c r="B194" s="14" t="s">
        <v>32</v>
      </c>
      <c r="C194" s="118" t="s">
        <v>996</v>
      </c>
      <c r="D194" s="110" t="s">
        <v>1000</v>
      </c>
      <c r="E194" s="140" t="s">
        <v>493</v>
      </c>
      <c r="F194" s="140">
        <v>1</v>
      </c>
      <c r="G194" s="52"/>
      <c r="H194" s="53"/>
      <c r="I194" s="211"/>
      <c r="J194" s="211"/>
      <c r="K194" s="211"/>
      <c r="L194" s="53"/>
      <c r="M194" s="54"/>
      <c r="N194" s="54"/>
      <c r="O194" s="54"/>
      <c r="P194" s="54"/>
      <c r="Q194" s="54"/>
      <c r="R194" s="2"/>
    </row>
    <row r="195" spans="1:18" ht="26">
      <c r="A195" s="14">
        <f t="shared" si="5"/>
        <v>178</v>
      </c>
      <c r="B195" s="14" t="s">
        <v>32</v>
      </c>
      <c r="C195" s="118" t="s">
        <v>996</v>
      </c>
      <c r="D195" s="110" t="s">
        <v>1001</v>
      </c>
      <c r="E195" s="140" t="s">
        <v>493</v>
      </c>
      <c r="F195" s="140">
        <v>1</v>
      </c>
      <c r="G195" s="52"/>
      <c r="H195" s="53"/>
      <c r="I195" s="211"/>
      <c r="J195" s="211"/>
      <c r="K195" s="211"/>
      <c r="L195" s="53"/>
      <c r="M195" s="54"/>
      <c r="N195" s="54"/>
      <c r="O195" s="54"/>
      <c r="P195" s="54"/>
      <c r="Q195" s="54"/>
      <c r="R195" s="2"/>
    </row>
    <row r="196" spans="1:18" ht="26">
      <c r="A196" s="14">
        <f t="shared" si="5"/>
        <v>179</v>
      </c>
      <c r="B196" s="14" t="s">
        <v>32</v>
      </c>
      <c r="C196" s="118" t="s">
        <v>1002</v>
      </c>
      <c r="D196" s="110" t="s">
        <v>1003</v>
      </c>
      <c r="E196" s="140" t="s">
        <v>493</v>
      </c>
      <c r="F196" s="140">
        <v>1</v>
      </c>
      <c r="G196" s="52"/>
      <c r="H196" s="53"/>
      <c r="I196" s="211"/>
      <c r="J196" s="211"/>
      <c r="K196" s="211"/>
      <c r="L196" s="53"/>
      <c r="M196" s="54"/>
      <c r="N196" s="54"/>
      <c r="O196" s="54"/>
      <c r="P196" s="54"/>
      <c r="Q196" s="54"/>
      <c r="R196" s="2"/>
    </row>
    <row r="197" spans="1:18" ht="26">
      <c r="A197" s="14">
        <f t="shared" si="5"/>
        <v>180</v>
      </c>
      <c r="B197" s="14" t="s">
        <v>32</v>
      </c>
      <c r="C197" s="108" t="s">
        <v>1004</v>
      </c>
      <c r="D197" s="105" t="s">
        <v>1005</v>
      </c>
      <c r="E197" s="140" t="s">
        <v>493</v>
      </c>
      <c r="F197" s="140">
        <v>5</v>
      </c>
      <c r="G197" s="52"/>
      <c r="H197" s="53"/>
      <c r="I197" s="211"/>
      <c r="J197" s="211"/>
      <c r="K197" s="211"/>
      <c r="L197" s="53"/>
      <c r="M197" s="54"/>
      <c r="N197" s="54"/>
      <c r="O197" s="54"/>
      <c r="P197" s="54"/>
      <c r="Q197" s="54"/>
      <c r="R197" s="2"/>
    </row>
    <row r="198" spans="1:18" ht="26">
      <c r="A198" s="14">
        <f t="shared" si="5"/>
        <v>181</v>
      </c>
      <c r="B198" s="14" t="s">
        <v>32</v>
      </c>
      <c r="C198" s="108" t="s">
        <v>1006</v>
      </c>
      <c r="D198" s="105" t="s">
        <v>1007</v>
      </c>
      <c r="E198" s="140" t="s">
        <v>493</v>
      </c>
      <c r="F198" s="140">
        <v>2</v>
      </c>
      <c r="G198" s="52"/>
      <c r="H198" s="53"/>
      <c r="I198" s="211"/>
      <c r="J198" s="211"/>
      <c r="K198" s="211"/>
      <c r="L198" s="53"/>
      <c r="M198" s="54"/>
      <c r="N198" s="54"/>
      <c r="O198" s="54"/>
      <c r="P198" s="54"/>
      <c r="Q198" s="54"/>
      <c r="R198" s="2"/>
    </row>
    <row r="199" spans="1:18" ht="26">
      <c r="A199" s="14">
        <f t="shared" si="5"/>
        <v>182</v>
      </c>
      <c r="B199" s="14" t="s">
        <v>32</v>
      </c>
      <c r="C199" s="108" t="s">
        <v>1008</v>
      </c>
      <c r="D199" s="105" t="s">
        <v>1009</v>
      </c>
      <c r="E199" s="140" t="s">
        <v>493</v>
      </c>
      <c r="F199" s="140">
        <v>7</v>
      </c>
      <c r="G199" s="52"/>
      <c r="H199" s="53"/>
      <c r="I199" s="211"/>
      <c r="J199" s="211"/>
      <c r="K199" s="211"/>
      <c r="L199" s="53"/>
      <c r="M199" s="54"/>
      <c r="N199" s="54"/>
      <c r="O199" s="54"/>
      <c r="P199" s="54"/>
      <c r="Q199" s="54"/>
      <c r="R199" s="2"/>
    </row>
    <row r="200" spans="1:18" ht="13">
      <c r="A200" s="14">
        <f t="shared" si="5"/>
        <v>183</v>
      </c>
      <c r="B200" s="14" t="s">
        <v>32</v>
      </c>
      <c r="C200" s="108" t="s">
        <v>1010</v>
      </c>
      <c r="D200" s="105" t="s">
        <v>1011</v>
      </c>
      <c r="E200" s="140" t="s">
        <v>493</v>
      </c>
      <c r="F200" s="140">
        <v>4</v>
      </c>
      <c r="G200" s="52"/>
      <c r="H200" s="53"/>
      <c r="I200" s="211"/>
      <c r="J200" s="211"/>
      <c r="K200" s="211"/>
      <c r="L200" s="53"/>
      <c r="M200" s="54"/>
      <c r="N200" s="54"/>
      <c r="O200" s="54"/>
      <c r="P200" s="54"/>
      <c r="Q200" s="54"/>
      <c r="R200" s="2"/>
    </row>
    <row r="201" spans="1:18" ht="13">
      <c r="A201" s="14">
        <f t="shared" si="5"/>
        <v>184</v>
      </c>
      <c r="B201" s="14" t="s">
        <v>32</v>
      </c>
      <c r="C201" s="108" t="s">
        <v>1012</v>
      </c>
      <c r="D201" s="105" t="s">
        <v>1013</v>
      </c>
      <c r="E201" s="140" t="s">
        <v>493</v>
      </c>
      <c r="F201" s="140">
        <v>2</v>
      </c>
      <c r="G201" s="52"/>
      <c r="H201" s="53"/>
      <c r="I201" s="211"/>
      <c r="J201" s="211"/>
      <c r="K201" s="211"/>
      <c r="L201" s="53"/>
      <c r="M201" s="54"/>
      <c r="N201" s="54"/>
      <c r="O201" s="54"/>
      <c r="P201" s="54"/>
      <c r="Q201" s="54"/>
      <c r="R201" s="2"/>
    </row>
    <row r="202" spans="1:18" ht="26">
      <c r="A202" s="14">
        <f t="shared" si="5"/>
        <v>185</v>
      </c>
      <c r="B202" s="14" t="s">
        <v>32</v>
      </c>
      <c r="C202" s="118" t="s">
        <v>1014</v>
      </c>
      <c r="D202" s="110" t="s">
        <v>1015</v>
      </c>
      <c r="E202" s="140" t="s">
        <v>493</v>
      </c>
      <c r="F202" s="140">
        <v>10</v>
      </c>
      <c r="G202" s="52"/>
      <c r="H202" s="53"/>
      <c r="I202" s="211"/>
      <c r="J202" s="211"/>
      <c r="K202" s="211"/>
      <c r="L202" s="53"/>
      <c r="M202" s="54"/>
      <c r="N202" s="54"/>
      <c r="O202" s="54"/>
      <c r="P202" s="54"/>
      <c r="Q202" s="54"/>
      <c r="R202" s="2"/>
    </row>
    <row r="203" spans="1:18" ht="26">
      <c r="A203" s="14">
        <f t="shared" si="5"/>
        <v>186</v>
      </c>
      <c r="B203" s="14" t="s">
        <v>32</v>
      </c>
      <c r="C203" s="118" t="s">
        <v>1016</v>
      </c>
      <c r="D203" s="110" t="s">
        <v>1017</v>
      </c>
      <c r="E203" s="140" t="s">
        <v>493</v>
      </c>
      <c r="F203" s="140">
        <v>7</v>
      </c>
      <c r="G203" s="52"/>
      <c r="H203" s="53"/>
      <c r="I203" s="211"/>
      <c r="J203" s="211"/>
      <c r="K203" s="211"/>
      <c r="L203" s="53"/>
      <c r="M203" s="54"/>
      <c r="N203" s="54"/>
      <c r="O203" s="54"/>
      <c r="P203" s="54"/>
      <c r="Q203" s="54"/>
      <c r="R203" s="2"/>
    </row>
    <row r="204" spans="1:18" ht="13">
      <c r="A204" s="14">
        <f t="shared" si="5"/>
        <v>187</v>
      </c>
      <c r="B204" s="14" t="s">
        <v>32</v>
      </c>
      <c r="C204" s="118" t="s">
        <v>1019</v>
      </c>
      <c r="D204" s="110" t="s">
        <v>1018</v>
      </c>
      <c r="E204" s="140" t="s">
        <v>493</v>
      </c>
      <c r="F204" s="140">
        <v>1</v>
      </c>
      <c r="G204" s="52"/>
      <c r="H204" s="53"/>
      <c r="I204" s="211"/>
      <c r="J204" s="211"/>
      <c r="K204" s="211"/>
      <c r="L204" s="53"/>
      <c r="M204" s="54"/>
      <c r="N204" s="54"/>
      <c r="O204" s="54"/>
      <c r="P204" s="54"/>
      <c r="Q204" s="54"/>
      <c r="R204" s="2"/>
    </row>
    <row r="205" spans="1:18" ht="26">
      <c r="A205" s="14">
        <f t="shared" si="5"/>
        <v>188</v>
      </c>
      <c r="B205" s="14" t="s">
        <v>32</v>
      </c>
      <c r="C205" s="118" t="s">
        <v>1021</v>
      </c>
      <c r="D205" s="110" t="s">
        <v>1020</v>
      </c>
      <c r="E205" s="140" t="s">
        <v>493</v>
      </c>
      <c r="F205" s="140">
        <v>1</v>
      </c>
      <c r="G205" s="52"/>
      <c r="H205" s="53"/>
      <c r="I205" s="211"/>
      <c r="J205" s="211"/>
      <c r="K205" s="211"/>
      <c r="L205" s="53"/>
      <c r="M205" s="54"/>
      <c r="N205" s="54"/>
      <c r="O205" s="54"/>
      <c r="P205" s="54"/>
      <c r="Q205" s="54"/>
      <c r="R205" s="2"/>
    </row>
    <row r="206" spans="1:18" ht="13">
      <c r="A206" s="14">
        <f t="shared" si="5"/>
        <v>189</v>
      </c>
      <c r="B206" s="14" t="s">
        <v>32</v>
      </c>
      <c r="C206" s="118" t="s">
        <v>1023</v>
      </c>
      <c r="D206" s="110" t="s">
        <v>1022</v>
      </c>
      <c r="E206" s="140" t="s">
        <v>493</v>
      </c>
      <c r="F206" s="140">
        <v>1</v>
      </c>
      <c r="G206" s="52"/>
      <c r="H206" s="53"/>
      <c r="I206" s="211"/>
      <c r="J206" s="211"/>
      <c r="K206" s="211"/>
      <c r="L206" s="53"/>
      <c r="M206" s="54"/>
      <c r="N206" s="54"/>
      <c r="O206" s="54"/>
      <c r="P206" s="54"/>
      <c r="Q206" s="54"/>
      <c r="R206" s="2"/>
    </row>
    <row r="207" spans="1:18" ht="13">
      <c r="A207" s="14">
        <f t="shared" si="5"/>
        <v>190</v>
      </c>
      <c r="B207" s="14" t="s">
        <v>32</v>
      </c>
      <c r="C207" s="118" t="s">
        <v>1025</v>
      </c>
      <c r="D207" s="110" t="s">
        <v>1024</v>
      </c>
      <c r="E207" s="140" t="s">
        <v>493</v>
      </c>
      <c r="F207" s="140">
        <v>5</v>
      </c>
      <c r="G207" s="52"/>
      <c r="H207" s="53"/>
      <c r="I207" s="211"/>
      <c r="J207" s="211"/>
      <c r="K207" s="211"/>
      <c r="L207" s="53"/>
      <c r="M207" s="54"/>
      <c r="N207" s="54"/>
      <c r="O207" s="54"/>
      <c r="P207" s="54"/>
      <c r="Q207" s="54"/>
      <c r="R207" s="2"/>
    </row>
    <row r="208" spans="1:18" ht="13">
      <c r="A208" s="14">
        <f t="shared" ref="A208:A271" si="6">A207+1</f>
        <v>191</v>
      </c>
      <c r="B208" s="14" t="s">
        <v>32</v>
      </c>
      <c r="C208" s="118" t="s">
        <v>1027</v>
      </c>
      <c r="D208" s="110" t="s">
        <v>1026</v>
      </c>
      <c r="E208" s="140" t="s">
        <v>493</v>
      </c>
      <c r="F208" s="140">
        <v>4</v>
      </c>
      <c r="G208" s="52"/>
      <c r="H208" s="53"/>
      <c r="I208" s="211"/>
      <c r="J208" s="211"/>
      <c r="K208" s="211"/>
      <c r="L208" s="53"/>
      <c r="M208" s="54"/>
      <c r="N208" s="54"/>
      <c r="O208" s="54"/>
      <c r="P208" s="54"/>
      <c r="Q208" s="54"/>
      <c r="R208" s="2"/>
    </row>
    <row r="209" spans="1:18" ht="13">
      <c r="A209" s="14">
        <f t="shared" si="6"/>
        <v>192</v>
      </c>
      <c r="B209" s="14" t="s">
        <v>32</v>
      </c>
      <c r="C209" s="118" t="s">
        <v>1029</v>
      </c>
      <c r="D209" s="110" t="s">
        <v>1028</v>
      </c>
      <c r="E209" s="140" t="s">
        <v>493</v>
      </c>
      <c r="F209" s="140">
        <v>11</v>
      </c>
      <c r="G209" s="52"/>
      <c r="H209" s="53"/>
      <c r="I209" s="211"/>
      <c r="J209" s="211"/>
      <c r="K209" s="211"/>
      <c r="L209" s="53"/>
      <c r="M209" s="54"/>
      <c r="N209" s="54"/>
      <c r="O209" s="54"/>
      <c r="P209" s="54"/>
      <c r="Q209" s="54"/>
      <c r="R209" s="2"/>
    </row>
    <row r="210" spans="1:18" ht="13">
      <c r="A210" s="14">
        <f t="shared" si="6"/>
        <v>193</v>
      </c>
      <c r="B210" s="14" t="s">
        <v>32</v>
      </c>
      <c r="C210" s="118" t="s">
        <v>1031</v>
      </c>
      <c r="D210" s="110" t="s">
        <v>1030</v>
      </c>
      <c r="E210" s="140" t="s">
        <v>493</v>
      </c>
      <c r="F210" s="140">
        <v>1</v>
      </c>
      <c r="G210" s="52"/>
      <c r="H210" s="53"/>
      <c r="I210" s="211"/>
      <c r="J210" s="211"/>
      <c r="K210" s="211"/>
      <c r="L210" s="53"/>
      <c r="M210" s="54"/>
      <c r="N210" s="54"/>
      <c r="O210" s="54"/>
      <c r="P210" s="54"/>
      <c r="Q210" s="54"/>
      <c r="R210" s="2"/>
    </row>
    <row r="211" spans="1:18" ht="13">
      <c r="A211" s="14">
        <f t="shared" si="6"/>
        <v>194</v>
      </c>
      <c r="B211" s="14" t="s">
        <v>32</v>
      </c>
      <c r="C211" s="118" t="s">
        <v>1033</v>
      </c>
      <c r="D211" s="110" t="s">
        <v>1032</v>
      </c>
      <c r="E211" s="140" t="s">
        <v>493</v>
      </c>
      <c r="F211" s="140">
        <v>2</v>
      </c>
      <c r="G211" s="52"/>
      <c r="H211" s="53"/>
      <c r="I211" s="211"/>
      <c r="J211" s="211"/>
      <c r="K211" s="211"/>
      <c r="L211" s="53"/>
      <c r="M211" s="54"/>
      <c r="N211" s="54"/>
      <c r="O211" s="54"/>
      <c r="P211" s="54"/>
      <c r="Q211" s="54"/>
      <c r="R211" s="2"/>
    </row>
    <row r="212" spans="1:18" ht="26">
      <c r="A212" s="14">
        <f t="shared" si="6"/>
        <v>195</v>
      </c>
      <c r="B212" s="14" t="s">
        <v>32</v>
      </c>
      <c r="C212" s="118" t="s">
        <v>1035</v>
      </c>
      <c r="D212" s="110" t="s">
        <v>1034</v>
      </c>
      <c r="E212" s="140" t="s">
        <v>493</v>
      </c>
      <c r="F212" s="140">
        <v>14</v>
      </c>
      <c r="G212" s="52"/>
      <c r="H212" s="53"/>
      <c r="I212" s="211"/>
      <c r="J212" s="211"/>
      <c r="K212" s="211"/>
      <c r="L212" s="53"/>
      <c r="M212" s="54"/>
      <c r="N212" s="54"/>
      <c r="O212" s="54"/>
      <c r="P212" s="54"/>
      <c r="Q212" s="54"/>
      <c r="R212" s="2"/>
    </row>
    <row r="213" spans="1:18" ht="26">
      <c r="A213" s="14">
        <f t="shared" si="6"/>
        <v>196</v>
      </c>
      <c r="B213" s="14" t="s">
        <v>32</v>
      </c>
      <c r="C213" s="118" t="s">
        <v>1037</v>
      </c>
      <c r="D213" s="110" t="s">
        <v>1036</v>
      </c>
      <c r="E213" s="140" t="s">
        <v>493</v>
      </c>
      <c r="F213" s="140">
        <v>1</v>
      </c>
      <c r="G213" s="52"/>
      <c r="H213" s="53"/>
      <c r="I213" s="211"/>
      <c r="J213" s="211"/>
      <c r="K213" s="211"/>
      <c r="L213" s="53"/>
      <c r="M213" s="54"/>
      <c r="N213" s="54"/>
      <c r="O213" s="54"/>
      <c r="P213" s="54"/>
      <c r="Q213" s="54"/>
      <c r="R213" s="2"/>
    </row>
    <row r="214" spans="1:18">
      <c r="A214" s="14"/>
      <c r="B214" s="14"/>
      <c r="C214" s="118"/>
      <c r="D214" s="110"/>
      <c r="E214" s="140"/>
      <c r="F214" s="140"/>
      <c r="G214" s="52"/>
      <c r="H214" s="53"/>
      <c r="I214" s="211"/>
      <c r="J214" s="211"/>
      <c r="K214" s="211"/>
      <c r="L214" s="53"/>
      <c r="M214" s="54"/>
      <c r="N214" s="54"/>
      <c r="O214" s="54"/>
      <c r="P214" s="54"/>
      <c r="Q214" s="54"/>
      <c r="R214" s="2"/>
    </row>
    <row r="215" spans="1:18">
      <c r="A215" s="14"/>
      <c r="B215" s="14"/>
      <c r="C215" s="131" t="s">
        <v>1225</v>
      </c>
      <c r="D215" s="222"/>
      <c r="E215" s="210"/>
      <c r="F215" s="210"/>
      <c r="G215" s="52"/>
      <c r="H215" s="53"/>
      <c r="I215" s="211"/>
      <c r="J215" s="211"/>
      <c r="K215" s="211"/>
      <c r="L215" s="53"/>
      <c r="M215" s="54"/>
      <c r="N215" s="54"/>
      <c r="O215" s="54"/>
      <c r="P215" s="54"/>
      <c r="Q215" s="54"/>
      <c r="R215" s="2"/>
    </row>
    <row r="216" spans="1:18" ht="13">
      <c r="A216" s="14">
        <f>A213+1</f>
        <v>197</v>
      </c>
      <c r="B216" s="14" t="s">
        <v>32</v>
      </c>
      <c r="C216" s="118" t="s">
        <v>937</v>
      </c>
      <c r="D216" s="110">
        <v>125</v>
      </c>
      <c r="E216" s="140" t="s">
        <v>44</v>
      </c>
      <c r="F216" s="140">
        <v>0.9</v>
      </c>
      <c r="G216" s="52"/>
      <c r="H216" s="53"/>
      <c r="I216" s="211"/>
      <c r="J216" s="211"/>
      <c r="K216" s="211"/>
      <c r="L216" s="53"/>
      <c r="M216" s="54"/>
      <c r="N216" s="54"/>
      <c r="O216" s="54"/>
      <c r="P216" s="54"/>
      <c r="Q216" s="54"/>
      <c r="R216" s="2"/>
    </row>
    <row r="217" spans="1:18" ht="13">
      <c r="A217" s="14">
        <f t="shared" si="6"/>
        <v>198</v>
      </c>
      <c r="B217" s="14" t="s">
        <v>32</v>
      </c>
      <c r="C217" s="118" t="s">
        <v>937</v>
      </c>
      <c r="D217" s="110">
        <v>160</v>
      </c>
      <c r="E217" s="140" t="s">
        <v>44</v>
      </c>
      <c r="F217" s="140">
        <v>33.1</v>
      </c>
      <c r="G217" s="52"/>
      <c r="H217" s="53"/>
      <c r="I217" s="211"/>
      <c r="J217" s="211"/>
      <c r="K217" s="211"/>
      <c r="L217" s="53"/>
      <c r="M217" s="54"/>
      <c r="N217" s="54"/>
      <c r="O217" s="54"/>
      <c r="P217" s="54"/>
      <c r="Q217" s="54"/>
      <c r="R217" s="2"/>
    </row>
    <row r="218" spans="1:18" ht="13">
      <c r="A218" s="14">
        <f t="shared" si="6"/>
        <v>199</v>
      </c>
      <c r="B218" s="14" t="s">
        <v>32</v>
      </c>
      <c r="C218" s="118" t="s">
        <v>937</v>
      </c>
      <c r="D218" s="110">
        <v>200</v>
      </c>
      <c r="E218" s="140" t="s">
        <v>44</v>
      </c>
      <c r="F218" s="140">
        <v>52.7</v>
      </c>
      <c r="G218" s="52"/>
      <c r="H218" s="53"/>
      <c r="I218" s="211"/>
      <c r="J218" s="211"/>
      <c r="K218" s="211"/>
      <c r="L218" s="53"/>
      <c r="M218" s="54"/>
      <c r="N218" s="54"/>
      <c r="O218" s="54"/>
      <c r="P218" s="54"/>
      <c r="Q218" s="54"/>
      <c r="R218" s="2"/>
    </row>
    <row r="219" spans="1:18" ht="13">
      <c r="A219" s="14">
        <f t="shared" si="6"/>
        <v>200</v>
      </c>
      <c r="B219" s="14" t="s">
        <v>32</v>
      </c>
      <c r="C219" s="118" t="s">
        <v>937</v>
      </c>
      <c r="D219" s="110">
        <v>250</v>
      </c>
      <c r="E219" s="140" t="s">
        <v>44</v>
      </c>
      <c r="F219" s="140">
        <v>3.5</v>
      </c>
      <c r="G219" s="52"/>
      <c r="H219" s="53"/>
      <c r="I219" s="211"/>
      <c r="J219" s="211"/>
      <c r="K219" s="211"/>
      <c r="L219" s="53"/>
      <c r="M219" s="54"/>
      <c r="N219" s="54"/>
      <c r="O219" s="54"/>
      <c r="P219" s="54"/>
      <c r="Q219" s="54"/>
      <c r="R219" s="2"/>
    </row>
    <row r="220" spans="1:18" ht="13">
      <c r="A220" s="14">
        <f t="shared" si="6"/>
        <v>201</v>
      </c>
      <c r="B220" s="14" t="s">
        <v>32</v>
      </c>
      <c r="C220" s="118" t="s">
        <v>938</v>
      </c>
      <c r="D220" s="110" t="s">
        <v>1038</v>
      </c>
      <c r="E220" s="140" t="s">
        <v>44</v>
      </c>
      <c r="F220" s="140">
        <v>17.3</v>
      </c>
      <c r="G220" s="52"/>
      <c r="H220" s="53"/>
      <c r="I220" s="211"/>
      <c r="J220" s="211"/>
      <c r="K220" s="211"/>
      <c r="L220" s="53"/>
      <c r="M220" s="54"/>
      <c r="N220" s="54"/>
      <c r="O220" s="54"/>
      <c r="P220" s="54"/>
      <c r="Q220" s="54"/>
      <c r="R220" s="2"/>
    </row>
    <row r="221" spans="1:18" ht="13">
      <c r="A221" s="14">
        <f t="shared" si="6"/>
        <v>202</v>
      </c>
      <c r="B221" s="14" t="s">
        <v>32</v>
      </c>
      <c r="C221" s="118" t="s">
        <v>938</v>
      </c>
      <c r="D221" s="110" t="s">
        <v>1039</v>
      </c>
      <c r="E221" s="140" t="s">
        <v>44</v>
      </c>
      <c r="F221" s="140">
        <v>5.5</v>
      </c>
      <c r="G221" s="52"/>
      <c r="H221" s="53"/>
      <c r="I221" s="211"/>
      <c r="J221" s="211"/>
      <c r="K221" s="211"/>
      <c r="L221" s="53"/>
      <c r="M221" s="54"/>
      <c r="N221" s="54"/>
      <c r="O221" s="54"/>
      <c r="P221" s="54"/>
      <c r="Q221" s="54"/>
      <c r="R221" s="2"/>
    </row>
    <row r="222" spans="1:18" ht="13">
      <c r="A222" s="14">
        <f t="shared" si="6"/>
        <v>203</v>
      </c>
      <c r="B222" s="14" t="s">
        <v>32</v>
      </c>
      <c r="C222" s="118" t="s">
        <v>938</v>
      </c>
      <c r="D222" s="110" t="s">
        <v>1040</v>
      </c>
      <c r="E222" s="140" t="s">
        <v>44</v>
      </c>
      <c r="F222" s="140">
        <v>1.7</v>
      </c>
      <c r="G222" s="52"/>
      <c r="H222" s="53"/>
      <c r="I222" s="211"/>
      <c r="J222" s="211"/>
      <c r="K222" s="211"/>
      <c r="L222" s="53"/>
      <c r="M222" s="54"/>
      <c r="N222" s="54"/>
      <c r="O222" s="54"/>
      <c r="P222" s="54"/>
      <c r="Q222" s="54"/>
      <c r="R222" s="2"/>
    </row>
    <row r="223" spans="1:18" ht="13">
      <c r="A223" s="14">
        <f t="shared" si="6"/>
        <v>204</v>
      </c>
      <c r="B223" s="14" t="s">
        <v>32</v>
      </c>
      <c r="C223" s="118" t="s">
        <v>938</v>
      </c>
      <c r="D223" s="110" t="s">
        <v>1041</v>
      </c>
      <c r="E223" s="140" t="s">
        <v>44</v>
      </c>
      <c r="F223" s="140">
        <v>40.6</v>
      </c>
      <c r="G223" s="52"/>
      <c r="H223" s="53"/>
      <c r="I223" s="211"/>
      <c r="J223" s="211"/>
      <c r="K223" s="211"/>
      <c r="L223" s="53"/>
      <c r="M223" s="54"/>
      <c r="N223" s="54"/>
      <c r="O223" s="54"/>
      <c r="P223" s="54"/>
      <c r="Q223" s="54"/>
      <c r="R223" s="2"/>
    </row>
    <row r="224" spans="1:18" ht="13">
      <c r="A224" s="14">
        <f t="shared" si="6"/>
        <v>205</v>
      </c>
      <c r="B224" s="14" t="s">
        <v>32</v>
      </c>
      <c r="C224" s="118" t="s">
        <v>938</v>
      </c>
      <c r="D224" s="110" t="s">
        <v>946</v>
      </c>
      <c r="E224" s="140" t="s">
        <v>44</v>
      </c>
      <c r="F224" s="140">
        <v>29.5</v>
      </c>
      <c r="G224" s="52"/>
      <c r="H224" s="53"/>
      <c r="I224" s="211"/>
      <c r="J224" s="211"/>
      <c r="K224" s="211"/>
      <c r="L224" s="53"/>
      <c r="M224" s="54"/>
      <c r="N224" s="54"/>
      <c r="O224" s="54"/>
      <c r="P224" s="54"/>
      <c r="Q224" s="54"/>
      <c r="R224" s="2"/>
    </row>
    <row r="225" spans="1:18" ht="26">
      <c r="A225" s="14">
        <f t="shared" si="6"/>
        <v>206</v>
      </c>
      <c r="B225" s="14" t="s">
        <v>32</v>
      </c>
      <c r="C225" s="118" t="s">
        <v>948</v>
      </c>
      <c r="D225" s="110" t="s">
        <v>949</v>
      </c>
      <c r="E225" s="140" t="s">
        <v>950</v>
      </c>
      <c r="F225" s="140">
        <v>5</v>
      </c>
      <c r="G225" s="52"/>
      <c r="H225" s="53"/>
      <c r="I225" s="211"/>
      <c r="J225" s="211"/>
      <c r="K225" s="211"/>
      <c r="L225" s="53"/>
      <c r="M225" s="54"/>
      <c r="N225" s="54"/>
      <c r="O225" s="54"/>
      <c r="P225" s="54"/>
      <c r="Q225" s="54"/>
      <c r="R225" s="2"/>
    </row>
    <row r="226" spans="1:18" ht="13">
      <c r="A226" s="14">
        <f t="shared" si="6"/>
        <v>207</v>
      </c>
      <c r="B226" s="14" t="s">
        <v>32</v>
      </c>
      <c r="C226" s="118" t="s">
        <v>981</v>
      </c>
      <c r="D226" s="110" t="s">
        <v>1042</v>
      </c>
      <c r="E226" s="140" t="s">
        <v>66</v>
      </c>
      <c r="F226" s="140">
        <v>1</v>
      </c>
      <c r="G226" s="52"/>
      <c r="H226" s="53"/>
      <c r="I226" s="211"/>
      <c r="J226" s="211"/>
      <c r="K226" s="211"/>
      <c r="L226" s="53"/>
      <c r="M226" s="54"/>
      <c r="N226" s="54"/>
      <c r="O226" s="54"/>
      <c r="P226" s="54"/>
      <c r="Q226" s="54"/>
      <c r="R226" s="2"/>
    </row>
    <row r="227" spans="1:18" ht="13">
      <c r="A227" s="14">
        <f t="shared" si="6"/>
        <v>208</v>
      </c>
      <c r="B227" s="14" t="s">
        <v>32</v>
      </c>
      <c r="C227" s="118" t="s">
        <v>951</v>
      </c>
      <c r="D227" s="110" t="s">
        <v>1043</v>
      </c>
      <c r="E227" s="140" t="s">
        <v>66</v>
      </c>
      <c r="F227" s="140">
        <v>1</v>
      </c>
      <c r="G227" s="52"/>
      <c r="H227" s="53"/>
      <c r="I227" s="211"/>
      <c r="J227" s="211"/>
      <c r="K227" s="211"/>
      <c r="L227" s="53"/>
      <c r="M227" s="54"/>
      <c r="N227" s="54"/>
      <c r="O227" s="54"/>
      <c r="P227" s="54"/>
      <c r="Q227" s="54"/>
      <c r="R227" s="2"/>
    </row>
    <row r="228" spans="1:18" ht="13">
      <c r="A228" s="14">
        <f t="shared" si="6"/>
        <v>209</v>
      </c>
      <c r="B228" s="14" t="s">
        <v>32</v>
      </c>
      <c r="C228" s="118" t="s">
        <v>966</v>
      </c>
      <c r="D228" s="110" t="s">
        <v>967</v>
      </c>
      <c r="E228" s="140" t="s">
        <v>66</v>
      </c>
      <c r="F228" s="140">
        <v>1</v>
      </c>
      <c r="G228" s="52"/>
      <c r="H228" s="53"/>
      <c r="I228" s="211"/>
      <c r="J228" s="211"/>
      <c r="K228" s="211"/>
      <c r="L228" s="53"/>
      <c r="M228" s="54"/>
      <c r="N228" s="54"/>
      <c r="O228" s="54"/>
      <c r="P228" s="54"/>
      <c r="Q228" s="54"/>
      <c r="R228" s="2"/>
    </row>
    <row r="229" spans="1:18" ht="13">
      <c r="A229" s="14">
        <f t="shared" si="6"/>
        <v>210</v>
      </c>
      <c r="B229" s="14" t="s">
        <v>32</v>
      </c>
      <c r="C229" s="118" t="s">
        <v>966</v>
      </c>
      <c r="D229" s="110" t="s">
        <v>968</v>
      </c>
      <c r="E229" s="140" t="s">
        <v>66</v>
      </c>
      <c r="F229" s="140">
        <v>11</v>
      </c>
      <c r="G229" s="52"/>
      <c r="H229" s="53"/>
      <c r="I229" s="211"/>
      <c r="J229" s="211"/>
      <c r="K229" s="211"/>
      <c r="L229" s="53"/>
      <c r="M229" s="54"/>
      <c r="N229" s="54"/>
      <c r="O229" s="54"/>
      <c r="P229" s="54"/>
      <c r="Q229" s="54"/>
      <c r="R229" s="2"/>
    </row>
    <row r="230" spans="1:18" ht="13">
      <c r="A230" s="14">
        <f t="shared" si="6"/>
        <v>211</v>
      </c>
      <c r="B230" s="14" t="s">
        <v>32</v>
      </c>
      <c r="C230" s="118" t="s">
        <v>955</v>
      </c>
      <c r="D230" s="110" t="s">
        <v>1044</v>
      </c>
      <c r="E230" s="140" t="s">
        <v>66</v>
      </c>
      <c r="F230" s="140">
        <v>2</v>
      </c>
      <c r="G230" s="52"/>
      <c r="H230" s="53"/>
      <c r="I230" s="211"/>
      <c r="J230" s="211"/>
      <c r="K230" s="211"/>
      <c r="L230" s="53"/>
      <c r="M230" s="54"/>
      <c r="N230" s="54"/>
      <c r="O230" s="54"/>
      <c r="P230" s="54"/>
      <c r="Q230" s="54"/>
      <c r="R230" s="2"/>
    </row>
    <row r="231" spans="1:18" ht="13">
      <c r="A231" s="14">
        <f t="shared" si="6"/>
        <v>212</v>
      </c>
      <c r="B231" s="14" t="s">
        <v>32</v>
      </c>
      <c r="C231" s="118" t="s">
        <v>955</v>
      </c>
      <c r="D231" s="110" t="s">
        <v>1045</v>
      </c>
      <c r="E231" s="140" t="s">
        <v>66</v>
      </c>
      <c r="F231" s="140">
        <v>8</v>
      </c>
      <c r="G231" s="52"/>
      <c r="H231" s="53"/>
      <c r="I231" s="211"/>
      <c r="J231" s="211"/>
      <c r="K231" s="211"/>
      <c r="L231" s="53"/>
      <c r="M231" s="54"/>
      <c r="N231" s="54"/>
      <c r="O231" s="54"/>
      <c r="P231" s="54"/>
      <c r="Q231" s="54"/>
      <c r="R231" s="2"/>
    </row>
    <row r="232" spans="1:18" ht="13">
      <c r="A232" s="14">
        <f t="shared" si="6"/>
        <v>213</v>
      </c>
      <c r="B232" s="14" t="s">
        <v>32</v>
      </c>
      <c r="C232" s="118" t="s">
        <v>955</v>
      </c>
      <c r="D232" s="110" t="s">
        <v>1046</v>
      </c>
      <c r="E232" s="140" t="s">
        <v>66</v>
      </c>
      <c r="F232" s="140">
        <v>13</v>
      </c>
      <c r="G232" s="52"/>
      <c r="H232" s="53"/>
      <c r="I232" s="211"/>
      <c r="J232" s="211"/>
      <c r="K232" s="211"/>
      <c r="L232" s="53"/>
      <c r="M232" s="54"/>
      <c r="N232" s="54"/>
      <c r="O232" s="54"/>
      <c r="P232" s="54"/>
      <c r="Q232" s="54"/>
      <c r="R232" s="2"/>
    </row>
    <row r="233" spans="1:18" ht="13">
      <c r="A233" s="14">
        <f t="shared" si="6"/>
        <v>214</v>
      </c>
      <c r="B233" s="14" t="s">
        <v>32</v>
      </c>
      <c r="C233" s="118" t="s">
        <v>966</v>
      </c>
      <c r="D233" s="110" t="s">
        <v>969</v>
      </c>
      <c r="E233" s="140" t="s">
        <v>66</v>
      </c>
      <c r="F233" s="140">
        <v>6</v>
      </c>
      <c r="G233" s="52"/>
      <c r="H233" s="53"/>
      <c r="I233" s="211"/>
      <c r="J233" s="211"/>
      <c r="K233" s="211"/>
      <c r="L233" s="53"/>
      <c r="M233" s="54"/>
      <c r="N233" s="54"/>
      <c r="O233" s="54"/>
      <c r="P233" s="54"/>
      <c r="Q233" s="54"/>
      <c r="R233" s="2"/>
    </row>
    <row r="234" spans="1:18" ht="13">
      <c r="A234" s="14">
        <f t="shared" si="6"/>
        <v>215</v>
      </c>
      <c r="B234" s="14" t="s">
        <v>32</v>
      </c>
      <c r="C234" s="118" t="s">
        <v>955</v>
      </c>
      <c r="D234" s="110" t="s">
        <v>1047</v>
      </c>
      <c r="E234" s="140" t="s">
        <v>66</v>
      </c>
      <c r="F234" s="140">
        <v>1</v>
      </c>
      <c r="G234" s="52"/>
      <c r="H234" s="53"/>
      <c r="I234" s="211"/>
      <c r="J234" s="211"/>
      <c r="K234" s="211"/>
      <c r="L234" s="53"/>
      <c r="M234" s="54"/>
      <c r="N234" s="54"/>
      <c r="O234" s="54"/>
      <c r="P234" s="54"/>
      <c r="Q234" s="54"/>
      <c r="R234" s="2"/>
    </row>
    <row r="235" spans="1:18" ht="13">
      <c r="A235" s="14">
        <f t="shared" si="6"/>
        <v>216</v>
      </c>
      <c r="B235" s="14" t="s">
        <v>32</v>
      </c>
      <c r="C235" s="118" t="s">
        <v>955</v>
      </c>
      <c r="D235" s="110" t="s">
        <v>964</v>
      </c>
      <c r="E235" s="140" t="s">
        <v>66</v>
      </c>
      <c r="F235" s="140">
        <v>8</v>
      </c>
      <c r="G235" s="52"/>
      <c r="H235" s="53"/>
      <c r="I235" s="211"/>
      <c r="J235" s="211"/>
      <c r="K235" s="211"/>
      <c r="L235" s="53"/>
      <c r="M235" s="54"/>
      <c r="N235" s="54"/>
      <c r="O235" s="54"/>
      <c r="P235" s="54"/>
      <c r="Q235" s="54"/>
      <c r="R235" s="2"/>
    </row>
    <row r="236" spans="1:18" ht="13">
      <c r="A236" s="14">
        <f t="shared" si="6"/>
        <v>217</v>
      </c>
      <c r="B236" s="14" t="s">
        <v>32</v>
      </c>
      <c r="C236" s="118" t="s">
        <v>955</v>
      </c>
      <c r="D236" s="110" t="s">
        <v>965</v>
      </c>
      <c r="E236" s="140" t="s">
        <v>66</v>
      </c>
      <c r="F236" s="140">
        <v>15</v>
      </c>
      <c r="G236" s="52"/>
      <c r="H236" s="53"/>
      <c r="I236" s="211"/>
      <c r="J236" s="211"/>
      <c r="K236" s="211"/>
      <c r="L236" s="53"/>
      <c r="M236" s="54"/>
      <c r="N236" s="54"/>
      <c r="O236" s="54"/>
      <c r="P236" s="54"/>
      <c r="Q236" s="54"/>
      <c r="R236" s="2"/>
    </row>
    <row r="237" spans="1:18" ht="13">
      <c r="A237" s="14">
        <f t="shared" si="6"/>
        <v>218</v>
      </c>
      <c r="B237" s="14" t="s">
        <v>32</v>
      </c>
      <c r="C237" s="118" t="s">
        <v>970</v>
      </c>
      <c r="D237" s="110" t="s">
        <v>974</v>
      </c>
      <c r="E237" s="140" t="s">
        <v>66</v>
      </c>
      <c r="F237" s="140">
        <v>1</v>
      </c>
      <c r="G237" s="52"/>
      <c r="H237" s="53"/>
      <c r="I237" s="211"/>
      <c r="J237" s="211"/>
      <c r="K237" s="211"/>
      <c r="L237" s="53"/>
      <c r="M237" s="54"/>
      <c r="N237" s="54"/>
      <c r="O237" s="54"/>
      <c r="P237" s="54"/>
      <c r="Q237" s="54"/>
      <c r="R237" s="2"/>
    </row>
    <row r="238" spans="1:18" ht="13">
      <c r="A238" s="14">
        <f t="shared" si="6"/>
        <v>219</v>
      </c>
      <c r="B238" s="14" t="s">
        <v>32</v>
      </c>
      <c r="C238" s="118" t="s">
        <v>975</v>
      </c>
      <c r="D238" s="110" t="s">
        <v>1048</v>
      </c>
      <c r="E238" s="140" t="s">
        <v>66</v>
      </c>
      <c r="F238" s="140">
        <v>1</v>
      </c>
      <c r="G238" s="52"/>
      <c r="H238" s="53"/>
      <c r="I238" s="211"/>
      <c r="J238" s="211"/>
      <c r="K238" s="211"/>
      <c r="L238" s="53"/>
      <c r="M238" s="54"/>
      <c r="N238" s="54"/>
      <c r="O238" s="54"/>
      <c r="P238" s="54"/>
      <c r="Q238" s="54"/>
      <c r="R238" s="2"/>
    </row>
    <row r="239" spans="1:18" ht="13">
      <c r="A239" s="14">
        <f t="shared" si="6"/>
        <v>220</v>
      </c>
      <c r="B239" s="14" t="s">
        <v>32</v>
      </c>
      <c r="C239" s="118" t="s">
        <v>955</v>
      </c>
      <c r="D239" s="110" t="s">
        <v>1049</v>
      </c>
      <c r="E239" s="140" t="s">
        <v>66</v>
      </c>
      <c r="F239" s="140">
        <v>2</v>
      </c>
      <c r="G239" s="52"/>
      <c r="H239" s="53"/>
      <c r="I239" s="211"/>
      <c r="J239" s="211"/>
      <c r="K239" s="211"/>
      <c r="L239" s="53"/>
      <c r="M239" s="54"/>
      <c r="N239" s="54"/>
      <c r="O239" s="54"/>
      <c r="P239" s="54"/>
      <c r="Q239" s="54"/>
      <c r="R239" s="2"/>
    </row>
    <row r="240" spans="1:18" ht="13">
      <c r="A240" s="14">
        <f t="shared" si="6"/>
        <v>221</v>
      </c>
      <c r="B240" s="14" t="s">
        <v>32</v>
      </c>
      <c r="C240" s="118" t="s">
        <v>955</v>
      </c>
      <c r="D240" s="110" t="s">
        <v>1050</v>
      </c>
      <c r="E240" s="140" t="s">
        <v>66</v>
      </c>
      <c r="F240" s="140">
        <v>2</v>
      </c>
      <c r="G240" s="52"/>
      <c r="H240" s="53"/>
      <c r="I240" s="211"/>
      <c r="J240" s="211"/>
      <c r="K240" s="211"/>
      <c r="L240" s="53"/>
      <c r="M240" s="54"/>
      <c r="N240" s="54"/>
      <c r="O240" s="54"/>
      <c r="P240" s="54"/>
      <c r="Q240" s="54"/>
      <c r="R240" s="2"/>
    </row>
    <row r="241" spans="1:18" ht="13">
      <c r="A241" s="14">
        <f t="shared" si="6"/>
        <v>222</v>
      </c>
      <c r="B241" s="14" t="s">
        <v>32</v>
      </c>
      <c r="C241" s="118" t="s">
        <v>970</v>
      </c>
      <c r="D241" s="110" t="s">
        <v>1051</v>
      </c>
      <c r="E241" s="140" t="s">
        <v>66</v>
      </c>
      <c r="F241" s="140">
        <v>3</v>
      </c>
      <c r="G241" s="52"/>
      <c r="H241" s="53"/>
      <c r="I241" s="211"/>
      <c r="J241" s="211"/>
      <c r="K241" s="211"/>
      <c r="L241" s="53"/>
      <c r="M241" s="54"/>
      <c r="N241" s="54"/>
      <c r="O241" s="54"/>
      <c r="P241" s="54"/>
      <c r="Q241" s="54"/>
      <c r="R241" s="2"/>
    </row>
    <row r="242" spans="1:18" ht="13">
      <c r="A242" s="14">
        <f t="shared" si="6"/>
        <v>223</v>
      </c>
      <c r="B242" s="14" t="s">
        <v>32</v>
      </c>
      <c r="C242" s="118" t="s">
        <v>975</v>
      </c>
      <c r="D242" s="110" t="s">
        <v>1052</v>
      </c>
      <c r="E242" s="140" t="s">
        <v>66</v>
      </c>
      <c r="F242" s="140">
        <v>2</v>
      </c>
      <c r="G242" s="52"/>
      <c r="H242" s="53"/>
      <c r="I242" s="211"/>
      <c r="J242" s="211"/>
      <c r="K242" s="211"/>
      <c r="L242" s="53"/>
      <c r="M242" s="54"/>
      <c r="N242" s="54"/>
      <c r="O242" s="54"/>
      <c r="P242" s="54"/>
      <c r="Q242" s="54"/>
      <c r="R242" s="2"/>
    </row>
    <row r="243" spans="1:18" ht="13">
      <c r="A243" s="14">
        <f t="shared" si="6"/>
        <v>224</v>
      </c>
      <c r="B243" s="14" t="s">
        <v>32</v>
      </c>
      <c r="C243" s="118" t="s">
        <v>975</v>
      </c>
      <c r="D243" s="110" t="s">
        <v>1053</v>
      </c>
      <c r="E243" s="140" t="s">
        <v>66</v>
      </c>
      <c r="F243" s="140">
        <v>1</v>
      </c>
      <c r="G243" s="52"/>
      <c r="H243" s="53"/>
      <c r="I243" s="211"/>
      <c r="J243" s="211"/>
      <c r="K243" s="211"/>
      <c r="L243" s="53"/>
      <c r="M243" s="54"/>
      <c r="N243" s="54"/>
      <c r="O243" s="54"/>
      <c r="P243" s="54"/>
      <c r="Q243" s="54"/>
      <c r="R243" s="2"/>
    </row>
    <row r="244" spans="1:18" ht="13">
      <c r="A244" s="14">
        <f t="shared" si="6"/>
        <v>225</v>
      </c>
      <c r="B244" s="14" t="s">
        <v>32</v>
      </c>
      <c r="C244" s="118" t="s">
        <v>987</v>
      </c>
      <c r="D244" s="110" t="s">
        <v>1054</v>
      </c>
      <c r="E244" s="140" t="s">
        <v>66</v>
      </c>
      <c r="F244" s="140">
        <v>6</v>
      </c>
      <c r="G244" s="52"/>
      <c r="H244" s="53"/>
      <c r="I244" s="211"/>
      <c r="J244" s="211"/>
      <c r="K244" s="211"/>
      <c r="L244" s="53"/>
      <c r="M244" s="54"/>
      <c r="N244" s="54"/>
      <c r="O244" s="54"/>
      <c r="P244" s="54"/>
      <c r="Q244" s="54"/>
      <c r="R244" s="2"/>
    </row>
    <row r="245" spans="1:18" ht="13">
      <c r="A245" s="14">
        <f t="shared" si="6"/>
        <v>226</v>
      </c>
      <c r="B245" s="14" t="s">
        <v>32</v>
      </c>
      <c r="C245" s="118" t="s">
        <v>987</v>
      </c>
      <c r="D245" s="110" t="s">
        <v>988</v>
      </c>
      <c r="E245" s="140" t="s">
        <v>66</v>
      </c>
      <c r="F245" s="140">
        <v>8</v>
      </c>
      <c r="G245" s="52"/>
      <c r="H245" s="53"/>
      <c r="I245" s="211"/>
      <c r="J245" s="211"/>
      <c r="K245" s="211"/>
      <c r="L245" s="53"/>
      <c r="M245" s="54"/>
      <c r="N245" s="54"/>
      <c r="O245" s="54"/>
      <c r="P245" s="54"/>
      <c r="Q245" s="54"/>
      <c r="R245" s="2"/>
    </row>
    <row r="246" spans="1:18" ht="13">
      <c r="A246" s="14">
        <f t="shared" si="6"/>
        <v>227</v>
      </c>
      <c r="B246" s="14" t="s">
        <v>32</v>
      </c>
      <c r="C246" s="118" t="s">
        <v>987</v>
      </c>
      <c r="D246" s="110" t="s">
        <v>1055</v>
      </c>
      <c r="E246" s="140" t="s">
        <v>66</v>
      </c>
      <c r="F246" s="140">
        <v>3</v>
      </c>
      <c r="G246" s="52"/>
      <c r="H246" s="53"/>
      <c r="I246" s="211"/>
      <c r="J246" s="211"/>
      <c r="K246" s="211"/>
      <c r="L246" s="53"/>
      <c r="M246" s="54"/>
      <c r="N246" s="54"/>
      <c r="O246" s="54"/>
      <c r="P246" s="54"/>
      <c r="Q246" s="54"/>
      <c r="R246" s="2"/>
    </row>
    <row r="247" spans="1:18" ht="13">
      <c r="A247" s="14">
        <f t="shared" si="6"/>
        <v>228</v>
      </c>
      <c r="B247" s="14" t="s">
        <v>32</v>
      </c>
      <c r="C247" s="118" t="s">
        <v>975</v>
      </c>
      <c r="D247" s="110" t="s">
        <v>1056</v>
      </c>
      <c r="E247" s="140" t="s">
        <v>66</v>
      </c>
      <c r="F247" s="140">
        <v>1</v>
      </c>
      <c r="G247" s="52"/>
      <c r="H247" s="53"/>
      <c r="I247" s="211"/>
      <c r="J247" s="211"/>
      <c r="K247" s="211"/>
      <c r="L247" s="53"/>
      <c r="M247" s="54"/>
      <c r="N247" s="54"/>
      <c r="O247" s="54"/>
      <c r="P247" s="54"/>
      <c r="Q247" s="54"/>
      <c r="R247" s="2"/>
    </row>
    <row r="248" spans="1:18" ht="26">
      <c r="A248" s="14">
        <f t="shared" si="6"/>
        <v>229</v>
      </c>
      <c r="B248" s="14" t="s">
        <v>32</v>
      </c>
      <c r="C248" s="118" t="s">
        <v>996</v>
      </c>
      <c r="D248" s="110" t="s">
        <v>1057</v>
      </c>
      <c r="E248" s="140" t="s">
        <v>66</v>
      </c>
      <c r="F248" s="140">
        <v>1</v>
      </c>
      <c r="G248" s="52"/>
      <c r="H248" s="53"/>
      <c r="I248" s="211"/>
      <c r="J248" s="211"/>
      <c r="K248" s="211"/>
      <c r="L248" s="53"/>
      <c r="M248" s="54"/>
      <c r="N248" s="54"/>
      <c r="O248" s="54"/>
      <c r="P248" s="54"/>
      <c r="Q248" s="54"/>
      <c r="R248" s="2"/>
    </row>
    <row r="249" spans="1:18" ht="13">
      <c r="A249" s="14">
        <f t="shared" si="6"/>
        <v>230</v>
      </c>
      <c r="B249" s="14" t="s">
        <v>32</v>
      </c>
      <c r="C249" s="118" t="s">
        <v>987</v>
      </c>
      <c r="D249" s="110" t="s">
        <v>1058</v>
      </c>
      <c r="E249" s="140" t="s">
        <v>66</v>
      </c>
      <c r="F249" s="140">
        <v>1</v>
      </c>
      <c r="G249" s="52"/>
      <c r="H249" s="53"/>
      <c r="I249" s="211"/>
      <c r="J249" s="211"/>
      <c r="K249" s="211"/>
      <c r="L249" s="53"/>
      <c r="M249" s="54"/>
      <c r="N249" s="54"/>
      <c r="O249" s="54"/>
      <c r="P249" s="54"/>
      <c r="Q249" s="54"/>
      <c r="R249" s="2"/>
    </row>
    <row r="250" spans="1:18" ht="26">
      <c r="A250" s="14">
        <f t="shared" si="6"/>
        <v>231</v>
      </c>
      <c r="B250" s="14" t="s">
        <v>32</v>
      </c>
      <c r="C250" s="118" t="s">
        <v>996</v>
      </c>
      <c r="D250" s="110" t="s">
        <v>1059</v>
      </c>
      <c r="E250" s="140" t="s">
        <v>66</v>
      </c>
      <c r="F250" s="140">
        <v>1</v>
      </c>
      <c r="G250" s="52"/>
      <c r="H250" s="53"/>
      <c r="I250" s="211"/>
      <c r="J250" s="211"/>
      <c r="K250" s="211"/>
      <c r="L250" s="53"/>
      <c r="M250" s="54"/>
      <c r="N250" s="54"/>
      <c r="O250" s="54"/>
      <c r="P250" s="54"/>
      <c r="Q250" s="54"/>
      <c r="R250" s="2"/>
    </row>
    <row r="251" spans="1:18" ht="26">
      <c r="A251" s="14">
        <f t="shared" si="6"/>
        <v>232</v>
      </c>
      <c r="B251" s="14" t="s">
        <v>32</v>
      </c>
      <c r="C251" s="118" t="s">
        <v>996</v>
      </c>
      <c r="D251" s="110" t="s">
        <v>1060</v>
      </c>
      <c r="E251" s="140" t="s">
        <v>66</v>
      </c>
      <c r="F251" s="140">
        <v>1</v>
      </c>
      <c r="G251" s="52"/>
      <c r="H251" s="53"/>
      <c r="I251" s="211"/>
      <c r="J251" s="211"/>
      <c r="K251" s="211"/>
      <c r="L251" s="53"/>
      <c r="M251" s="54"/>
      <c r="N251" s="54"/>
      <c r="O251" s="54"/>
      <c r="P251" s="54"/>
      <c r="Q251" s="54"/>
      <c r="R251" s="2"/>
    </row>
    <row r="252" spans="1:18" ht="13">
      <c r="A252" s="14">
        <f t="shared" si="6"/>
        <v>233</v>
      </c>
      <c r="B252" s="14" t="s">
        <v>32</v>
      </c>
      <c r="C252" s="118" t="s">
        <v>994</v>
      </c>
      <c r="D252" s="110" t="s">
        <v>946</v>
      </c>
      <c r="E252" s="140" t="s">
        <v>66</v>
      </c>
      <c r="F252" s="140">
        <v>2</v>
      </c>
      <c r="G252" s="52"/>
      <c r="H252" s="53"/>
      <c r="I252" s="211"/>
      <c r="J252" s="211"/>
      <c r="K252" s="211"/>
      <c r="L252" s="53"/>
      <c r="M252" s="54"/>
      <c r="N252" s="54"/>
      <c r="O252" s="54"/>
      <c r="P252" s="54"/>
      <c r="Q252" s="54"/>
      <c r="R252" s="2"/>
    </row>
    <row r="253" spans="1:18" ht="13">
      <c r="A253" s="14">
        <f t="shared" si="6"/>
        <v>234</v>
      </c>
      <c r="B253" s="14" t="s">
        <v>32</v>
      </c>
      <c r="C253" s="118" t="s">
        <v>975</v>
      </c>
      <c r="D253" s="110" t="s">
        <v>1061</v>
      </c>
      <c r="E253" s="140" t="s">
        <v>66</v>
      </c>
      <c r="F253" s="140">
        <v>1</v>
      </c>
      <c r="G253" s="52"/>
      <c r="H253" s="53"/>
      <c r="I253" s="211"/>
      <c r="J253" s="211"/>
      <c r="K253" s="211"/>
      <c r="L253" s="53"/>
      <c r="M253" s="54"/>
      <c r="N253" s="54"/>
      <c r="O253" s="54"/>
      <c r="P253" s="54"/>
      <c r="Q253" s="54"/>
      <c r="R253" s="2"/>
    </row>
    <row r="254" spans="1:18" ht="13">
      <c r="A254" s="14">
        <f t="shared" si="6"/>
        <v>235</v>
      </c>
      <c r="B254" s="14" t="s">
        <v>32</v>
      </c>
      <c r="C254" s="118" t="s">
        <v>981</v>
      </c>
      <c r="D254" s="110" t="s">
        <v>1062</v>
      </c>
      <c r="E254" s="140" t="s">
        <v>66</v>
      </c>
      <c r="F254" s="140">
        <v>2</v>
      </c>
      <c r="G254" s="52"/>
      <c r="H254" s="53"/>
      <c r="I254" s="211"/>
      <c r="J254" s="211"/>
      <c r="K254" s="211"/>
      <c r="L254" s="53"/>
      <c r="M254" s="54"/>
      <c r="N254" s="54"/>
      <c r="O254" s="54"/>
      <c r="P254" s="54"/>
      <c r="Q254" s="54"/>
      <c r="R254" s="2"/>
    </row>
    <row r="255" spans="1:18" ht="13">
      <c r="A255" s="14">
        <f t="shared" si="6"/>
        <v>236</v>
      </c>
      <c r="B255" s="14" t="s">
        <v>32</v>
      </c>
      <c r="C255" s="118" t="s">
        <v>987</v>
      </c>
      <c r="D255" s="110" t="s">
        <v>989</v>
      </c>
      <c r="E255" s="140" t="s">
        <v>66</v>
      </c>
      <c r="F255" s="140">
        <v>4</v>
      </c>
      <c r="G255" s="52"/>
      <c r="H255" s="53"/>
      <c r="I255" s="211"/>
      <c r="J255" s="211"/>
      <c r="K255" s="211"/>
      <c r="L255" s="53"/>
      <c r="M255" s="54"/>
      <c r="N255" s="54"/>
      <c r="O255" s="54"/>
      <c r="P255" s="54"/>
      <c r="Q255" s="54"/>
      <c r="R255" s="2"/>
    </row>
    <row r="256" spans="1:18" ht="26">
      <c r="A256" s="14">
        <f t="shared" si="6"/>
        <v>237</v>
      </c>
      <c r="B256" s="14" t="s">
        <v>32</v>
      </c>
      <c r="C256" s="118" t="s">
        <v>996</v>
      </c>
      <c r="D256" s="110" t="s">
        <v>1063</v>
      </c>
      <c r="E256" s="140" t="s">
        <v>66</v>
      </c>
      <c r="F256" s="140">
        <v>1</v>
      </c>
      <c r="G256" s="52"/>
      <c r="H256" s="53"/>
      <c r="I256" s="211"/>
      <c r="J256" s="211"/>
      <c r="K256" s="211"/>
      <c r="L256" s="53"/>
      <c r="M256" s="54"/>
      <c r="N256" s="54"/>
      <c r="O256" s="54"/>
      <c r="P256" s="54"/>
      <c r="Q256" s="54"/>
      <c r="R256" s="2"/>
    </row>
    <row r="257" spans="1:18" ht="13">
      <c r="A257" s="14">
        <f t="shared" si="6"/>
        <v>238</v>
      </c>
      <c r="B257" s="14" t="s">
        <v>32</v>
      </c>
      <c r="C257" s="118" t="s">
        <v>994</v>
      </c>
      <c r="D257" s="110" t="s">
        <v>1064</v>
      </c>
      <c r="E257" s="140" t="s">
        <v>66</v>
      </c>
      <c r="F257" s="140">
        <v>1</v>
      </c>
      <c r="G257" s="52"/>
      <c r="H257" s="53"/>
      <c r="I257" s="211"/>
      <c r="J257" s="211"/>
      <c r="K257" s="211"/>
      <c r="L257" s="53"/>
      <c r="M257" s="54"/>
      <c r="N257" s="54"/>
      <c r="O257" s="54"/>
      <c r="P257" s="54"/>
      <c r="Q257" s="54"/>
      <c r="R257" s="2"/>
    </row>
    <row r="258" spans="1:18" ht="13">
      <c r="A258" s="14">
        <f t="shared" si="6"/>
        <v>239</v>
      </c>
      <c r="B258" s="14" t="s">
        <v>32</v>
      </c>
      <c r="C258" s="118" t="s">
        <v>1065</v>
      </c>
      <c r="D258" s="110" t="s">
        <v>1066</v>
      </c>
      <c r="E258" s="140" t="s">
        <v>66</v>
      </c>
      <c r="F258" s="140">
        <v>3</v>
      </c>
      <c r="G258" s="52"/>
      <c r="H258" s="53"/>
      <c r="I258" s="211"/>
      <c r="J258" s="211"/>
      <c r="K258" s="211"/>
      <c r="L258" s="53"/>
      <c r="M258" s="54"/>
      <c r="N258" s="54"/>
      <c r="O258" s="54"/>
      <c r="P258" s="54"/>
      <c r="Q258" s="54"/>
      <c r="R258" s="2"/>
    </row>
    <row r="259" spans="1:18" ht="26">
      <c r="A259" s="14">
        <f t="shared" si="6"/>
        <v>240</v>
      </c>
      <c r="B259" s="14" t="s">
        <v>32</v>
      </c>
      <c r="C259" s="118" t="s">
        <v>1067</v>
      </c>
      <c r="D259" s="110" t="s">
        <v>1068</v>
      </c>
      <c r="E259" s="140" t="s">
        <v>66</v>
      </c>
      <c r="F259" s="140">
        <v>1</v>
      </c>
      <c r="G259" s="52"/>
      <c r="H259" s="53"/>
      <c r="I259" s="211"/>
      <c r="J259" s="211"/>
      <c r="K259" s="211"/>
      <c r="L259" s="53"/>
      <c r="M259" s="54"/>
      <c r="N259" s="54"/>
      <c r="O259" s="54"/>
      <c r="P259" s="54"/>
      <c r="Q259" s="54"/>
      <c r="R259" s="2"/>
    </row>
    <row r="260" spans="1:18" ht="26">
      <c r="A260" s="14">
        <f t="shared" si="6"/>
        <v>241</v>
      </c>
      <c r="B260" s="14" t="s">
        <v>32</v>
      </c>
      <c r="C260" s="108" t="s">
        <v>1006</v>
      </c>
      <c r="D260" s="105" t="s">
        <v>1007</v>
      </c>
      <c r="E260" s="140" t="s">
        <v>493</v>
      </c>
      <c r="F260" s="140">
        <v>4</v>
      </c>
      <c r="G260" s="52"/>
      <c r="H260" s="53"/>
      <c r="I260" s="211"/>
      <c r="J260" s="211"/>
      <c r="K260" s="211"/>
      <c r="L260" s="53"/>
      <c r="M260" s="54"/>
      <c r="N260" s="54"/>
      <c r="O260" s="54"/>
      <c r="P260" s="54"/>
      <c r="Q260" s="54"/>
      <c r="R260" s="2"/>
    </row>
    <row r="261" spans="1:18" ht="26">
      <c r="A261" s="14">
        <f t="shared" si="6"/>
        <v>242</v>
      </c>
      <c r="B261" s="14" t="s">
        <v>32</v>
      </c>
      <c r="C261" s="108" t="s">
        <v>1008</v>
      </c>
      <c r="D261" s="105" t="s">
        <v>1009</v>
      </c>
      <c r="E261" s="140" t="s">
        <v>493</v>
      </c>
      <c r="F261" s="140">
        <v>5</v>
      </c>
      <c r="G261" s="52"/>
      <c r="H261" s="53"/>
      <c r="I261" s="211"/>
      <c r="J261" s="211"/>
      <c r="K261" s="211"/>
      <c r="L261" s="53"/>
      <c r="M261" s="54"/>
      <c r="N261" s="54"/>
      <c r="O261" s="54"/>
      <c r="P261" s="54"/>
      <c r="Q261" s="54"/>
      <c r="R261" s="2"/>
    </row>
    <row r="262" spans="1:18" ht="13">
      <c r="A262" s="14">
        <f t="shared" si="6"/>
        <v>243</v>
      </c>
      <c r="B262" s="14" t="s">
        <v>32</v>
      </c>
      <c r="C262" s="108" t="s">
        <v>1010</v>
      </c>
      <c r="D262" s="105" t="s">
        <v>1011</v>
      </c>
      <c r="E262" s="140" t="s">
        <v>493</v>
      </c>
      <c r="F262" s="140">
        <v>10</v>
      </c>
      <c r="G262" s="52"/>
      <c r="H262" s="53"/>
      <c r="I262" s="211"/>
      <c r="J262" s="211"/>
      <c r="K262" s="211"/>
      <c r="L262" s="53"/>
      <c r="M262" s="54"/>
      <c r="N262" s="54"/>
      <c r="O262" s="54"/>
      <c r="P262" s="54"/>
      <c r="Q262" s="54"/>
      <c r="R262" s="2"/>
    </row>
    <row r="263" spans="1:18" ht="13">
      <c r="A263" s="14">
        <f t="shared" si="6"/>
        <v>244</v>
      </c>
      <c r="B263" s="14" t="s">
        <v>32</v>
      </c>
      <c r="C263" s="108" t="s">
        <v>1012</v>
      </c>
      <c r="D263" s="105" t="s">
        <v>1013</v>
      </c>
      <c r="E263" s="140" t="s">
        <v>493</v>
      </c>
      <c r="F263" s="140">
        <v>10</v>
      </c>
      <c r="G263" s="52"/>
      <c r="H263" s="53"/>
      <c r="I263" s="211"/>
      <c r="J263" s="211"/>
      <c r="K263" s="211"/>
      <c r="L263" s="53"/>
      <c r="M263" s="54"/>
      <c r="N263" s="54"/>
      <c r="O263" s="54"/>
      <c r="P263" s="54"/>
      <c r="Q263" s="54"/>
      <c r="R263" s="2"/>
    </row>
    <row r="264" spans="1:18" ht="13">
      <c r="A264" s="14">
        <f t="shared" si="6"/>
        <v>245</v>
      </c>
      <c r="B264" s="14" t="s">
        <v>32</v>
      </c>
      <c r="C264" s="118" t="s">
        <v>1070</v>
      </c>
      <c r="D264" s="110" t="s">
        <v>1069</v>
      </c>
      <c r="E264" s="140" t="s">
        <v>66</v>
      </c>
      <c r="F264" s="140">
        <v>1</v>
      </c>
      <c r="G264" s="52"/>
      <c r="H264" s="53"/>
      <c r="I264" s="211"/>
      <c r="J264" s="211"/>
      <c r="K264" s="211"/>
      <c r="L264" s="53"/>
      <c r="M264" s="54"/>
      <c r="N264" s="54"/>
      <c r="O264" s="54"/>
      <c r="P264" s="54"/>
      <c r="Q264" s="54"/>
      <c r="R264" s="2"/>
    </row>
    <row r="265" spans="1:18" ht="13">
      <c r="A265" s="14">
        <f t="shared" si="6"/>
        <v>246</v>
      </c>
      <c r="B265" s="14" t="s">
        <v>32</v>
      </c>
      <c r="C265" s="118" t="s">
        <v>1072</v>
      </c>
      <c r="D265" s="110" t="s">
        <v>1071</v>
      </c>
      <c r="E265" s="140" t="s">
        <v>66</v>
      </c>
      <c r="F265" s="140">
        <v>11</v>
      </c>
      <c r="G265" s="52"/>
      <c r="H265" s="53"/>
      <c r="I265" s="211"/>
      <c r="J265" s="211"/>
      <c r="K265" s="211"/>
      <c r="L265" s="53"/>
      <c r="M265" s="54"/>
      <c r="N265" s="54"/>
      <c r="O265" s="54"/>
      <c r="P265" s="54"/>
      <c r="Q265" s="54"/>
      <c r="R265" s="2"/>
    </row>
    <row r="266" spans="1:18" ht="13">
      <c r="A266" s="14">
        <f t="shared" si="6"/>
        <v>247</v>
      </c>
      <c r="B266" s="14" t="s">
        <v>32</v>
      </c>
      <c r="C266" s="118" t="s">
        <v>1074</v>
      </c>
      <c r="D266" s="110" t="s">
        <v>1073</v>
      </c>
      <c r="E266" s="140" t="s">
        <v>66</v>
      </c>
      <c r="F266" s="140">
        <v>15</v>
      </c>
      <c r="G266" s="52"/>
      <c r="H266" s="53"/>
      <c r="I266" s="211"/>
      <c r="J266" s="211"/>
      <c r="K266" s="211"/>
      <c r="L266" s="53"/>
      <c r="M266" s="54"/>
      <c r="N266" s="54"/>
      <c r="O266" s="54"/>
      <c r="P266" s="54"/>
      <c r="Q266" s="54"/>
      <c r="R266" s="2"/>
    </row>
    <row r="267" spans="1:18" ht="13">
      <c r="A267" s="14">
        <f t="shared" si="6"/>
        <v>248</v>
      </c>
      <c r="B267" s="14" t="s">
        <v>32</v>
      </c>
      <c r="C267" s="118" t="s">
        <v>1076</v>
      </c>
      <c r="D267" s="110" t="s">
        <v>1075</v>
      </c>
      <c r="E267" s="140" t="s">
        <v>66</v>
      </c>
      <c r="F267" s="140">
        <v>1</v>
      </c>
      <c r="G267" s="52"/>
      <c r="H267" s="53"/>
      <c r="I267" s="211"/>
      <c r="J267" s="211"/>
      <c r="K267" s="211"/>
      <c r="L267" s="53"/>
      <c r="M267" s="54"/>
      <c r="N267" s="54"/>
      <c r="O267" s="54"/>
      <c r="P267" s="54"/>
      <c r="Q267" s="54"/>
      <c r="R267" s="2"/>
    </row>
    <row r="268" spans="1:18" ht="13">
      <c r="A268" s="14">
        <f t="shared" si="6"/>
        <v>249</v>
      </c>
      <c r="B268" s="14" t="s">
        <v>32</v>
      </c>
      <c r="C268" s="118" t="s">
        <v>1078</v>
      </c>
      <c r="D268" s="110" t="s">
        <v>1077</v>
      </c>
      <c r="E268" s="140" t="s">
        <v>66</v>
      </c>
      <c r="F268" s="140">
        <v>1</v>
      </c>
      <c r="G268" s="52"/>
      <c r="H268" s="53"/>
      <c r="I268" s="211"/>
      <c r="J268" s="211"/>
      <c r="K268" s="211"/>
      <c r="L268" s="53"/>
      <c r="M268" s="54"/>
      <c r="N268" s="54"/>
      <c r="O268" s="54"/>
      <c r="P268" s="54"/>
      <c r="Q268" s="54"/>
      <c r="R268" s="2"/>
    </row>
    <row r="269" spans="1:18" ht="26">
      <c r="A269" s="14">
        <f t="shared" si="6"/>
        <v>250</v>
      </c>
      <c r="B269" s="14" t="s">
        <v>32</v>
      </c>
      <c r="C269" s="118" t="s">
        <v>1080</v>
      </c>
      <c r="D269" s="110" t="s">
        <v>1079</v>
      </c>
      <c r="E269" s="140" t="s">
        <v>66</v>
      </c>
      <c r="F269" s="140">
        <v>1</v>
      </c>
      <c r="G269" s="52"/>
      <c r="H269" s="53"/>
      <c r="I269" s="211"/>
      <c r="J269" s="211"/>
      <c r="K269" s="211"/>
      <c r="L269" s="53"/>
      <c r="M269" s="54"/>
      <c r="N269" s="54"/>
      <c r="O269" s="54"/>
      <c r="P269" s="54"/>
      <c r="Q269" s="54"/>
      <c r="R269" s="2"/>
    </row>
    <row r="270" spans="1:18" ht="13">
      <c r="A270" s="14">
        <f t="shared" si="6"/>
        <v>251</v>
      </c>
      <c r="B270" s="14" t="s">
        <v>32</v>
      </c>
      <c r="C270" s="118" t="s">
        <v>1082</v>
      </c>
      <c r="D270" s="110" t="s">
        <v>1081</v>
      </c>
      <c r="E270" s="140" t="s">
        <v>66</v>
      </c>
      <c r="F270" s="140">
        <v>1</v>
      </c>
      <c r="G270" s="52"/>
      <c r="H270" s="53"/>
      <c r="I270" s="211"/>
      <c r="J270" s="211"/>
      <c r="K270" s="211"/>
      <c r="L270" s="53"/>
      <c r="M270" s="54"/>
      <c r="N270" s="54"/>
      <c r="O270" s="54"/>
      <c r="P270" s="54"/>
      <c r="Q270" s="54"/>
      <c r="R270" s="2"/>
    </row>
    <row r="271" spans="1:18" ht="13">
      <c r="A271" s="14">
        <f t="shared" si="6"/>
        <v>252</v>
      </c>
      <c r="B271" s="14" t="s">
        <v>32</v>
      </c>
      <c r="C271" s="118" t="s">
        <v>1084</v>
      </c>
      <c r="D271" s="110" t="s">
        <v>1083</v>
      </c>
      <c r="E271" s="140" t="s">
        <v>66</v>
      </c>
      <c r="F271" s="140">
        <v>5</v>
      </c>
      <c r="G271" s="52"/>
      <c r="H271" s="53"/>
      <c r="I271" s="211"/>
      <c r="J271" s="211"/>
      <c r="K271" s="211"/>
      <c r="L271" s="53"/>
      <c r="M271" s="54"/>
      <c r="N271" s="54"/>
      <c r="O271" s="54"/>
      <c r="P271" s="54"/>
      <c r="Q271" s="54"/>
      <c r="R271" s="2"/>
    </row>
    <row r="272" spans="1:18" ht="13">
      <c r="A272" s="14">
        <f t="shared" ref="A272:A335" si="7">A271+1</f>
        <v>253</v>
      </c>
      <c r="B272" s="14" t="s">
        <v>32</v>
      </c>
      <c r="C272" s="118" t="s">
        <v>1086</v>
      </c>
      <c r="D272" s="110" t="s">
        <v>1085</v>
      </c>
      <c r="E272" s="140" t="s">
        <v>66</v>
      </c>
      <c r="F272" s="140">
        <v>6</v>
      </c>
      <c r="G272" s="52"/>
      <c r="H272" s="53"/>
      <c r="I272" s="211"/>
      <c r="J272" s="211"/>
      <c r="K272" s="211"/>
      <c r="L272" s="53"/>
      <c r="M272" s="54"/>
      <c r="N272" s="54"/>
      <c r="O272" s="54"/>
      <c r="P272" s="54"/>
      <c r="Q272" s="54"/>
      <c r="R272" s="2"/>
    </row>
    <row r="273" spans="1:18" ht="13">
      <c r="A273" s="14">
        <f t="shared" si="7"/>
        <v>254</v>
      </c>
      <c r="B273" s="14" t="s">
        <v>32</v>
      </c>
      <c r="C273" s="118" t="s">
        <v>1088</v>
      </c>
      <c r="D273" s="110" t="s">
        <v>1087</v>
      </c>
      <c r="E273" s="140" t="s">
        <v>66</v>
      </c>
      <c r="F273" s="140">
        <v>1</v>
      </c>
      <c r="G273" s="52"/>
      <c r="H273" s="53"/>
      <c r="I273" s="211"/>
      <c r="J273" s="211"/>
      <c r="K273" s="211"/>
      <c r="L273" s="53"/>
      <c r="M273" s="54"/>
      <c r="N273" s="54"/>
      <c r="O273" s="54"/>
      <c r="P273" s="54"/>
      <c r="Q273" s="54"/>
      <c r="R273" s="2"/>
    </row>
    <row r="274" spans="1:18" ht="13">
      <c r="A274" s="14">
        <f t="shared" si="7"/>
        <v>255</v>
      </c>
      <c r="B274" s="14" t="s">
        <v>32</v>
      </c>
      <c r="C274" s="118" t="s">
        <v>1090</v>
      </c>
      <c r="D274" s="110" t="s">
        <v>1089</v>
      </c>
      <c r="E274" s="140" t="s">
        <v>66</v>
      </c>
      <c r="F274" s="140">
        <v>6</v>
      </c>
      <c r="G274" s="52"/>
      <c r="H274" s="53"/>
      <c r="I274" s="211"/>
      <c r="J274" s="211"/>
      <c r="K274" s="211"/>
      <c r="L274" s="53"/>
      <c r="M274" s="54"/>
      <c r="N274" s="54"/>
      <c r="O274" s="54"/>
      <c r="P274" s="54"/>
      <c r="Q274" s="54"/>
      <c r="R274" s="2"/>
    </row>
    <row r="275" spans="1:18" ht="13">
      <c r="A275" s="14">
        <f t="shared" si="7"/>
        <v>256</v>
      </c>
      <c r="B275" s="14" t="s">
        <v>32</v>
      </c>
      <c r="C275" s="118" t="s">
        <v>1092</v>
      </c>
      <c r="D275" s="110" t="s">
        <v>1091</v>
      </c>
      <c r="E275" s="140" t="s">
        <v>66</v>
      </c>
      <c r="F275" s="140">
        <v>9</v>
      </c>
      <c r="G275" s="52"/>
      <c r="H275" s="53"/>
      <c r="I275" s="211"/>
      <c r="J275" s="211"/>
      <c r="K275" s="211"/>
      <c r="L275" s="53"/>
      <c r="M275" s="54"/>
      <c r="N275" s="54"/>
      <c r="O275" s="54"/>
      <c r="P275" s="54"/>
      <c r="Q275" s="54"/>
      <c r="R275" s="2"/>
    </row>
    <row r="276" spans="1:18">
      <c r="A276" s="14"/>
      <c r="B276" s="14"/>
      <c r="C276" s="118"/>
      <c r="D276" s="110"/>
      <c r="E276" s="140"/>
      <c r="F276" s="140"/>
      <c r="G276" s="52"/>
      <c r="H276" s="53"/>
      <c r="I276" s="211"/>
      <c r="J276" s="211"/>
      <c r="K276" s="211"/>
      <c r="L276" s="53"/>
      <c r="M276" s="54"/>
      <c r="N276" s="54"/>
      <c r="O276" s="54"/>
      <c r="P276" s="54"/>
      <c r="Q276" s="54"/>
      <c r="R276" s="2"/>
    </row>
    <row r="277" spans="1:18">
      <c r="A277" s="14"/>
      <c r="B277" s="14"/>
      <c r="C277" s="210" t="s">
        <v>1226</v>
      </c>
      <c r="D277" s="222"/>
      <c r="E277" s="210"/>
      <c r="F277" s="210"/>
      <c r="G277" s="52"/>
      <c r="H277" s="53"/>
      <c r="I277" s="211"/>
      <c r="J277" s="211"/>
      <c r="K277" s="211"/>
      <c r="L277" s="53"/>
      <c r="M277" s="54"/>
      <c r="N277" s="54"/>
      <c r="O277" s="54"/>
      <c r="P277" s="54"/>
      <c r="Q277" s="54"/>
      <c r="R277" s="2"/>
    </row>
    <row r="278" spans="1:18" ht="13">
      <c r="A278" s="14">
        <f>A275+1</f>
        <v>257</v>
      </c>
      <c r="B278" s="14" t="s">
        <v>32</v>
      </c>
      <c r="C278" s="118" t="s">
        <v>937</v>
      </c>
      <c r="D278" s="110">
        <v>250</v>
      </c>
      <c r="E278" s="140" t="s">
        <v>44</v>
      </c>
      <c r="F278" s="140">
        <v>13.1</v>
      </c>
      <c r="G278" s="52"/>
      <c r="H278" s="53"/>
      <c r="I278" s="211"/>
      <c r="J278" s="211"/>
      <c r="K278" s="211"/>
      <c r="L278" s="53"/>
      <c r="M278" s="54"/>
      <c r="N278" s="54"/>
      <c r="O278" s="54"/>
      <c r="P278" s="54"/>
      <c r="Q278" s="54"/>
      <c r="R278" s="2"/>
    </row>
    <row r="279" spans="1:18" ht="13">
      <c r="A279" s="14">
        <f t="shared" si="7"/>
        <v>258</v>
      </c>
      <c r="B279" s="14" t="s">
        <v>32</v>
      </c>
      <c r="C279" s="118" t="s">
        <v>937</v>
      </c>
      <c r="D279" s="110">
        <v>250</v>
      </c>
      <c r="E279" s="140" t="s">
        <v>44</v>
      </c>
      <c r="F279" s="140">
        <v>10.7</v>
      </c>
      <c r="G279" s="52"/>
      <c r="H279" s="53"/>
      <c r="I279" s="211"/>
      <c r="J279" s="211"/>
      <c r="K279" s="211"/>
      <c r="L279" s="53"/>
      <c r="M279" s="54"/>
      <c r="N279" s="54"/>
      <c r="O279" s="54"/>
      <c r="P279" s="54"/>
      <c r="Q279" s="54"/>
      <c r="R279" s="2"/>
    </row>
    <row r="280" spans="1:18" ht="13">
      <c r="A280" s="14">
        <f t="shared" si="7"/>
        <v>259</v>
      </c>
      <c r="B280" s="14" t="s">
        <v>32</v>
      </c>
      <c r="C280" s="118" t="s">
        <v>937</v>
      </c>
      <c r="D280" s="110">
        <v>315</v>
      </c>
      <c r="E280" s="140" t="s">
        <v>44</v>
      </c>
      <c r="F280" s="140">
        <v>0.6</v>
      </c>
      <c r="G280" s="52"/>
      <c r="H280" s="53"/>
      <c r="I280" s="211"/>
      <c r="J280" s="211"/>
      <c r="K280" s="211"/>
      <c r="L280" s="53"/>
      <c r="M280" s="54"/>
      <c r="N280" s="54"/>
      <c r="O280" s="54"/>
      <c r="P280" s="54"/>
      <c r="Q280" s="54"/>
      <c r="R280" s="2"/>
    </row>
    <row r="281" spans="1:18" ht="13">
      <c r="A281" s="14">
        <f t="shared" si="7"/>
        <v>260</v>
      </c>
      <c r="B281" s="14" t="s">
        <v>32</v>
      </c>
      <c r="C281" s="118" t="s">
        <v>937</v>
      </c>
      <c r="D281" s="110">
        <v>400</v>
      </c>
      <c r="E281" s="140" t="s">
        <v>44</v>
      </c>
      <c r="F281" s="140">
        <v>2.1</v>
      </c>
      <c r="G281" s="52"/>
      <c r="H281" s="53"/>
      <c r="I281" s="211"/>
      <c r="J281" s="211"/>
      <c r="K281" s="211"/>
      <c r="L281" s="53"/>
      <c r="M281" s="54"/>
      <c r="N281" s="54"/>
      <c r="O281" s="54"/>
      <c r="P281" s="54"/>
      <c r="Q281" s="54"/>
      <c r="R281" s="2"/>
    </row>
    <row r="282" spans="1:18" ht="13">
      <c r="A282" s="14">
        <f t="shared" si="7"/>
        <v>261</v>
      </c>
      <c r="B282" s="14" t="s">
        <v>32</v>
      </c>
      <c r="C282" s="118" t="s">
        <v>938</v>
      </c>
      <c r="D282" s="110" t="s">
        <v>1038</v>
      </c>
      <c r="E282" s="140" t="s">
        <v>44</v>
      </c>
      <c r="F282" s="140">
        <v>2</v>
      </c>
      <c r="G282" s="52"/>
      <c r="H282" s="53"/>
      <c r="I282" s="211"/>
      <c r="J282" s="211"/>
      <c r="K282" s="211"/>
      <c r="L282" s="53"/>
      <c r="M282" s="54"/>
      <c r="N282" s="54"/>
      <c r="O282" s="54"/>
      <c r="P282" s="54"/>
      <c r="Q282" s="54"/>
      <c r="R282" s="2"/>
    </row>
    <row r="283" spans="1:18" ht="13">
      <c r="A283" s="14">
        <f t="shared" si="7"/>
        <v>262</v>
      </c>
      <c r="B283" s="14" t="s">
        <v>32</v>
      </c>
      <c r="C283" s="118" t="s">
        <v>938</v>
      </c>
      <c r="D283" s="110" t="s">
        <v>1093</v>
      </c>
      <c r="E283" s="140" t="s">
        <v>44</v>
      </c>
      <c r="F283" s="140">
        <v>5.7</v>
      </c>
      <c r="G283" s="52"/>
      <c r="H283" s="53"/>
      <c r="I283" s="211"/>
      <c r="J283" s="211"/>
      <c r="K283" s="211"/>
      <c r="L283" s="53"/>
      <c r="M283" s="54"/>
      <c r="N283" s="54"/>
      <c r="O283" s="54"/>
      <c r="P283" s="54"/>
      <c r="Q283" s="54"/>
      <c r="R283" s="2"/>
    </row>
    <row r="284" spans="1:18" ht="13">
      <c r="A284" s="14">
        <f t="shared" si="7"/>
        <v>263</v>
      </c>
      <c r="B284" s="14" t="s">
        <v>32</v>
      </c>
      <c r="C284" s="118" t="s">
        <v>938</v>
      </c>
      <c r="D284" s="110" t="s">
        <v>1040</v>
      </c>
      <c r="E284" s="140" t="s">
        <v>44</v>
      </c>
      <c r="F284" s="140">
        <v>12.6</v>
      </c>
      <c r="G284" s="52"/>
      <c r="H284" s="53"/>
      <c r="I284" s="211"/>
      <c r="J284" s="211"/>
      <c r="K284" s="211"/>
      <c r="L284" s="53"/>
      <c r="M284" s="54"/>
      <c r="N284" s="54"/>
      <c r="O284" s="54"/>
      <c r="P284" s="54"/>
      <c r="Q284" s="54"/>
      <c r="R284" s="2"/>
    </row>
    <row r="285" spans="1:18" ht="13">
      <c r="A285" s="14">
        <f t="shared" si="7"/>
        <v>264</v>
      </c>
      <c r="B285" s="14" t="s">
        <v>32</v>
      </c>
      <c r="C285" s="118" t="s">
        <v>938</v>
      </c>
      <c r="D285" s="110" t="s">
        <v>946</v>
      </c>
      <c r="E285" s="140" t="s">
        <v>44</v>
      </c>
      <c r="F285" s="140">
        <v>1.9</v>
      </c>
      <c r="G285" s="52"/>
      <c r="H285" s="53"/>
      <c r="I285" s="211"/>
      <c r="J285" s="211"/>
      <c r="K285" s="211"/>
      <c r="L285" s="53"/>
      <c r="M285" s="54"/>
      <c r="N285" s="54"/>
      <c r="O285" s="54"/>
      <c r="P285" s="54"/>
      <c r="Q285" s="54"/>
      <c r="R285" s="2"/>
    </row>
    <row r="286" spans="1:18" ht="13">
      <c r="A286" s="14">
        <f t="shared" si="7"/>
        <v>265</v>
      </c>
      <c r="B286" s="14" t="s">
        <v>32</v>
      </c>
      <c r="C286" s="118" t="s">
        <v>938</v>
      </c>
      <c r="D286" s="110" t="s">
        <v>1094</v>
      </c>
      <c r="E286" s="140" t="s">
        <v>44</v>
      </c>
      <c r="F286" s="140">
        <v>4.5999999999999996</v>
      </c>
      <c r="G286" s="52"/>
      <c r="H286" s="53"/>
      <c r="I286" s="211"/>
      <c r="J286" s="211"/>
      <c r="K286" s="211"/>
      <c r="L286" s="53"/>
      <c r="M286" s="54"/>
      <c r="N286" s="54"/>
      <c r="O286" s="54"/>
      <c r="P286" s="54"/>
      <c r="Q286" s="54"/>
      <c r="R286" s="2"/>
    </row>
    <row r="287" spans="1:18" ht="13">
      <c r="A287" s="14">
        <f t="shared" si="7"/>
        <v>266</v>
      </c>
      <c r="B287" s="14" t="s">
        <v>32</v>
      </c>
      <c r="C287" s="118" t="s">
        <v>938</v>
      </c>
      <c r="D287" s="110" t="s">
        <v>1095</v>
      </c>
      <c r="E287" s="140" t="s">
        <v>44</v>
      </c>
      <c r="F287" s="140">
        <v>12.5</v>
      </c>
      <c r="G287" s="52"/>
      <c r="H287" s="53"/>
      <c r="I287" s="211"/>
      <c r="J287" s="211"/>
      <c r="K287" s="211"/>
      <c r="L287" s="53"/>
      <c r="M287" s="54"/>
      <c r="N287" s="54"/>
      <c r="O287" s="54"/>
      <c r="P287" s="54"/>
      <c r="Q287" s="54"/>
      <c r="R287" s="2"/>
    </row>
    <row r="288" spans="1:18" ht="13">
      <c r="A288" s="14">
        <f t="shared" si="7"/>
        <v>267</v>
      </c>
      <c r="B288" s="14" t="s">
        <v>32</v>
      </c>
      <c r="C288" s="118" t="s">
        <v>938</v>
      </c>
      <c r="D288" s="110" t="s">
        <v>1096</v>
      </c>
      <c r="E288" s="140" t="s">
        <v>44</v>
      </c>
      <c r="F288" s="140">
        <v>0.1</v>
      </c>
      <c r="G288" s="52"/>
      <c r="H288" s="53"/>
      <c r="I288" s="211"/>
      <c r="J288" s="211"/>
      <c r="K288" s="211"/>
      <c r="L288" s="53"/>
      <c r="M288" s="54"/>
      <c r="N288" s="54"/>
      <c r="O288" s="54"/>
      <c r="P288" s="54"/>
      <c r="Q288" s="54"/>
      <c r="R288" s="2"/>
    </row>
    <row r="289" spans="1:18" ht="13">
      <c r="A289" s="14">
        <f t="shared" si="7"/>
        <v>268</v>
      </c>
      <c r="B289" s="14" t="s">
        <v>32</v>
      </c>
      <c r="C289" s="118" t="s">
        <v>938</v>
      </c>
      <c r="D289" s="110" t="s">
        <v>1097</v>
      </c>
      <c r="E289" s="140" t="s">
        <v>44</v>
      </c>
      <c r="F289" s="140">
        <v>15.4</v>
      </c>
      <c r="G289" s="52"/>
      <c r="H289" s="53"/>
      <c r="I289" s="211"/>
      <c r="J289" s="211"/>
      <c r="K289" s="211"/>
      <c r="L289" s="53"/>
      <c r="M289" s="54"/>
      <c r="N289" s="54"/>
      <c r="O289" s="54"/>
      <c r="P289" s="54"/>
      <c r="Q289" s="54"/>
      <c r="R289" s="2"/>
    </row>
    <row r="290" spans="1:18" ht="13">
      <c r="A290" s="14">
        <f t="shared" si="7"/>
        <v>269</v>
      </c>
      <c r="B290" s="14" t="s">
        <v>32</v>
      </c>
      <c r="C290" s="118" t="s">
        <v>938</v>
      </c>
      <c r="D290" s="110" t="s">
        <v>1098</v>
      </c>
      <c r="E290" s="140" t="s">
        <v>44</v>
      </c>
      <c r="F290" s="140">
        <v>1.3</v>
      </c>
      <c r="G290" s="52"/>
      <c r="H290" s="53"/>
      <c r="I290" s="211"/>
      <c r="J290" s="211"/>
      <c r="K290" s="211"/>
      <c r="L290" s="53"/>
      <c r="M290" s="54"/>
      <c r="N290" s="54"/>
      <c r="O290" s="54"/>
      <c r="P290" s="54"/>
      <c r="Q290" s="54"/>
      <c r="R290" s="2"/>
    </row>
    <row r="291" spans="1:18" ht="13">
      <c r="A291" s="14">
        <f t="shared" si="7"/>
        <v>270</v>
      </c>
      <c r="B291" s="14" t="s">
        <v>32</v>
      </c>
      <c r="C291" s="118" t="s">
        <v>938</v>
      </c>
      <c r="D291" s="110" t="s">
        <v>1099</v>
      </c>
      <c r="E291" s="140" t="s">
        <v>44</v>
      </c>
      <c r="F291" s="140">
        <v>9.6999999999999993</v>
      </c>
      <c r="G291" s="52"/>
      <c r="H291" s="53"/>
      <c r="I291" s="211"/>
      <c r="J291" s="211"/>
      <c r="K291" s="211"/>
      <c r="L291" s="53"/>
      <c r="M291" s="54"/>
      <c r="N291" s="54"/>
      <c r="O291" s="54"/>
      <c r="P291" s="54"/>
      <c r="Q291" s="54"/>
      <c r="R291" s="2"/>
    </row>
    <row r="292" spans="1:18" ht="13">
      <c r="A292" s="14">
        <f t="shared" si="7"/>
        <v>271</v>
      </c>
      <c r="B292" s="14" t="s">
        <v>32</v>
      </c>
      <c r="C292" s="118" t="s">
        <v>938</v>
      </c>
      <c r="D292" s="110" t="s">
        <v>1100</v>
      </c>
      <c r="E292" s="140" t="s">
        <v>44</v>
      </c>
      <c r="F292" s="140">
        <v>1.2</v>
      </c>
      <c r="G292" s="52"/>
      <c r="H292" s="53"/>
      <c r="I292" s="211"/>
      <c r="J292" s="211"/>
      <c r="K292" s="211"/>
      <c r="L292" s="53"/>
      <c r="M292" s="54"/>
      <c r="N292" s="54"/>
      <c r="O292" s="54"/>
      <c r="P292" s="54"/>
      <c r="Q292" s="54"/>
      <c r="R292" s="2"/>
    </row>
    <row r="293" spans="1:18" ht="13">
      <c r="A293" s="14">
        <f t="shared" si="7"/>
        <v>272</v>
      </c>
      <c r="B293" s="14" t="s">
        <v>32</v>
      </c>
      <c r="C293" s="118" t="s">
        <v>938</v>
      </c>
      <c r="D293" s="110" t="s">
        <v>1101</v>
      </c>
      <c r="E293" s="140" t="s">
        <v>44</v>
      </c>
      <c r="F293" s="140">
        <v>1.5</v>
      </c>
      <c r="G293" s="52"/>
      <c r="H293" s="53"/>
      <c r="I293" s="211"/>
      <c r="J293" s="211"/>
      <c r="K293" s="211"/>
      <c r="L293" s="53"/>
      <c r="M293" s="54"/>
      <c r="N293" s="54"/>
      <c r="O293" s="54"/>
      <c r="P293" s="54"/>
      <c r="Q293" s="54"/>
      <c r="R293" s="2"/>
    </row>
    <row r="294" spans="1:18" ht="26">
      <c r="A294" s="14">
        <f t="shared" si="7"/>
        <v>273</v>
      </c>
      <c r="B294" s="14" t="s">
        <v>32</v>
      </c>
      <c r="C294" s="118" t="s">
        <v>948</v>
      </c>
      <c r="D294" s="110" t="s">
        <v>949</v>
      </c>
      <c r="E294" s="140" t="s">
        <v>950</v>
      </c>
      <c r="F294" s="140">
        <v>15.14</v>
      </c>
      <c r="G294" s="52"/>
      <c r="H294" s="53"/>
      <c r="I294" s="211"/>
      <c r="J294" s="211"/>
      <c r="K294" s="211"/>
      <c r="L294" s="53"/>
      <c r="M294" s="54"/>
      <c r="N294" s="54"/>
      <c r="O294" s="54"/>
      <c r="P294" s="54"/>
      <c r="Q294" s="54"/>
      <c r="R294" s="2"/>
    </row>
    <row r="295" spans="1:18" ht="13">
      <c r="A295" s="14">
        <f t="shared" si="7"/>
        <v>274</v>
      </c>
      <c r="B295" s="14" t="s">
        <v>32</v>
      </c>
      <c r="C295" s="118" t="s">
        <v>955</v>
      </c>
      <c r="D295" s="110" t="s">
        <v>1102</v>
      </c>
      <c r="E295" s="140" t="s">
        <v>493</v>
      </c>
      <c r="F295" s="140">
        <v>4</v>
      </c>
      <c r="G295" s="52"/>
      <c r="H295" s="53"/>
      <c r="I295" s="211"/>
      <c r="J295" s="211"/>
      <c r="K295" s="211"/>
      <c r="L295" s="53"/>
      <c r="M295" s="54"/>
      <c r="N295" s="54"/>
      <c r="O295" s="54"/>
      <c r="P295" s="54"/>
      <c r="Q295" s="54"/>
      <c r="R295" s="2"/>
    </row>
    <row r="296" spans="1:18" ht="13">
      <c r="A296" s="14">
        <f t="shared" si="7"/>
        <v>275</v>
      </c>
      <c r="B296" s="14" t="s">
        <v>32</v>
      </c>
      <c r="C296" s="118" t="s">
        <v>955</v>
      </c>
      <c r="D296" s="110" t="s">
        <v>1103</v>
      </c>
      <c r="E296" s="140" t="s">
        <v>493</v>
      </c>
      <c r="F296" s="140">
        <v>6</v>
      </c>
      <c r="G296" s="52"/>
      <c r="H296" s="53"/>
      <c r="I296" s="211"/>
      <c r="J296" s="211"/>
      <c r="K296" s="211"/>
      <c r="L296" s="53"/>
      <c r="M296" s="54"/>
      <c r="N296" s="54"/>
      <c r="O296" s="54"/>
      <c r="P296" s="54"/>
      <c r="Q296" s="54"/>
      <c r="R296" s="2"/>
    </row>
    <row r="297" spans="1:18" ht="13">
      <c r="A297" s="14">
        <f t="shared" si="7"/>
        <v>276</v>
      </c>
      <c r="B297" s="14" t="s">
        <v>32</v>
      </c>
      <c r="C297" s="118" t="s">
        <v>966</v>
      </c>
      <c r="D297" s="110" t="s">
        <v>1104</v>
      </c>
      <c r="E297" s="140" t="s">
        <v>493</v>
      </c>
      <c r="F297" s="140">
        <v>9</v>
      </c>
      <c r="G297" s="52"/>
      <c r="H297" s="53"/>
      <c r="I297" s="211"/>
      <c r="J297" s="211"/>
      <c r="K297" s="211"/>
      <c r="L297" s="53"/>
      <c r="M297" s="54"/>
      <c r="N297" s="54"/>
      <c r="O297" s="54"/>
      <c r="P297" s="54"/>
      <c r="Q297" s="54"/>
      <c r="R297" s="2"/>
    </row>
    <row r="298" spans="1:18" ht="13">
      <c r="A298" s="14">
        <f t="shared" si="7"/>
        <v>277</v>
      </c>
      <c r="B298" s="14" t="s">
        <v>32</v>
      </c>
      <c r="C298" s="118" t="s">
        <v>966</v>
      </c>
      <c r="D298" s="110" t="s">
        <v>1105</v>
      </c>
      <c r="E298" s="140" t="s">
        <v>493</v>
      </c>
      <c r="F298" s="140">
        <v>2</v>
      </c>
      <c r="G298" s="52"/>
      <c r="H298" s="53"/>
      <c r="I298" s="211"/>
      <c r="J298" s="211"/>
      <c r="K298" s="211"/>
      <c r="L298" s="53"/>
      <c r="M298" s="54"/>
      <c r="N298" s="54"/>
      <c r="O298" s="54"/>
      <c r="P298" s="54"/>
      <c r="Q298" s="54"/>
      <c r="R298" s="2"/>
    </row>
    <row r="299" spans="1:18" ht="13">
      <c r="A299" s="14">
        <f t="shared" si="7"/>
        <v>278</v>
      </c>
      <c r="B299" s="14" t="s">
        <v>32</v>
      </c>
      <c r="C299" s="118" t="s">
        <v>966</v>
      </c>
      <c r="D299" s="110" t="s">
        <v>1106</v>
      </c>
      <c r="E299" s="140" t="s">
        <v>493</v>
      </c>
      <c r="F299" s="140">
        <v>4</v>
      </c>
      <c r="G299" s="52"/>
      <c r="H299" s="53"/>
      <c r="I299" s="211"/>
      <c r="J299" s="211"/>
      <c r="K299" s="211"/>
      <c r="L299" s="53"/>
      <c r="M299" s="54"/>
      <c r="N299" s="54"/>
      <c r="O299" s="54"/>
      <c r="P299" s="54"/>
      <c r="Q299" s="54"/>
      <c r="R299" s="2"/>
    </row>
    <row r="300" spans="1:18" ht="13">
      <c r="A300" s="14">
        <f t="shared" si="7"/>
        <v>279</v>
      </c>
      <c r="B300" s="14" t="s">
        <v>32</v>
      </c>
      <c r="C300" s="118" t="s">
        <v>970</v>
      </c>
      <c r="D300" s="110" t="s">
        <v>1107</v>
      </c>
      <c r="E300" s="140" t="s">
        <v>493</v>
      </c>
      <c r="F300" s="140">
        <v>1</v>
      </c>
      <c r="G300" s="52"/>
      <c r="H300" s="53"/>
      <c r="I300" s="211"/>
      <c r="J300" s="211"/>
      <c r="K300" s="211"/>
      <c r="L300" s="53"/>
      <c r="M300" s="54"/>
      <c r="N300" s="54"/>
      <c r="O300" s="54"/>
      <c r="P300" s="54"/>
      <c r="Q300" s="54"/>
      <c r="R300" s="2"/>
    </row>
    <row r="301" spans="1:18" ht="13">
      <c r="A301" s="14">
        <f t="shared" si="7"/>
        <v>280</v>
      </c>
      <c r="B301" s="14" t="s">
        <v>32</v>
      </c>
      <c r="C301" s="118" t="s">
        <v>975</v>
      </c>
      <c r="D301" s="110" t="s">
        <v>1108</v>
      </c>
      <c r="E301" s="140" t="s">
        <v>493</v>
      </c>
      <c r="F301" s="140">
        <v>1</v>
      </c>
      <c r="G301" s="52"/>
      <c r="H301" s="53"/>
      <c r="I301" s="211"/>
      <c r="J301" s="211"/>
      <c r="K301" s="211"/>
      <c r="L301" s="53"/>
      <c r="M301" s="54"/>
      <c r="N301" s="54"/>
      <c r="O301" s="54"/>
      <c r="P301" s="54"/>
      <c r="Q301" s="54"/>
      <c r="R301" s="2"/>
    </row>
    <row r="302" spans="1:18" ht="13">
      <c r="A302" s="14">
        <f t="shared" si="7"/>
        <v>281</v>
      </c>
      <c r="B302" s="14" t="s">
        <v>32</v>
      </c>
      <c r="C302" s="118" t="s">
        <v>975</v>
      </c>
      <c r="D302" s="110" t="s">
        <v>1109</v>
      </c>
      <c r="E302" s="140" t="s">
        <v>493</v>
      </c>
      <c r="F302" s="140">
        <v>1</v>
      </c>
      <c r="G302" s="52"/>
      <c r="H302" s="53"/>
      <c r="I302" s="211"/>
      <c r="J302" s="211"/>
      <c r="K302" s="211"/>
      <c r="L302" s="53"/>
      <c r="M302" s="54"/>
      <c r="N302" s="54"/>
      <c r="O302" s="54"/>
      <c r="P302" s="54"/>
      <c r="Q302" s="54"/>
      <c r="R302" s="2"/>
    </row>
    <row r="303" spans="1:18" ht="13">
      <c r="A303" s="14">
        <f t="shared" si="7"/>
        <v>282</v>
      </c>
      <c r="B303" s="14" t="s">
        <v>32</v>
      </c>
      <c r="C303" s="118" t="s">
        <v>981</v>
      </c>
      <c r="D303" s="110" t="s">
        <v>1110</v>
      </c>
      <c r="E303" s="140" t="s">
        <v>493</v>
      </c>
      <c r="F303" s="140">
        <v>1</v>
      </c>
      <c r="G303" s="52"/>
      <c r="H303" s="53"/>
      <c r="I303" s="211"/>
      <c r="J303" s="211"/>
      <c r="K303" s="211"/>
      <c r="L303" s="53"/>
      <c r="M303" s="54"/>
      <c r="N303" s="54"/>
      <c r="O303" s="54"/>
      <c r="P303" s="54"/>
      <c r="Q303" s="54"/>
      <c r="R303" s="2"/>
    </row>
    <row r="304" spans="1:18" ht="13">
      <c r="A304" s="14">
        <f t="shared" si="7"/>
        <v>283</v>
      </c>
      <c r="B304" s="14" t="s">
        <v>32</v>
      </c>
      <c r="C304" s="118" t="s">
        <v>981</v>
      </c>
      <c r="D304" s="110" t="s">
        <v>1111</v>
      </c>
      <c r="E304" s="140" t="s">
        <v>493</v>
      </c>
      <c r="F304" s="140">
        <v>1</v>
      </c>
      <c r="G304" s="52"/>
      <c r="H304" s="53"/>
      <c r="I304" s="211"/>
      <c r="J304" s="211"/>
      <c r="K304" s="211"/>
      <c r="L304" s="53"/>
      <c r="M304" s="54"/>
      <c r="N304" s="54"/>
      <c r="O304" s="54"/>
      <c r="P304" s="54"/>
      <c r="Q304" s="54"/>
      <c r="R304" s="2"/>
    </row>
    <row r="305" spans="1:18" ht="13">
      <c r="A305" s="14">
        <f t="shared" si="7"/>
        <v>284</v>
      </c>
      <c r="B305" s="14" t="s">
        <v>32</v>
      </c>
      <c r="C305" s="118" t="s">
        <v>981</v>
      </c>
      <c r="D305" s="110" t="s">
        <v>1112</v>
      </c>
      <c r="E305" s="140" t="s">
        <v>493</v>
      </c>
      <c r="F305" s="140">
        <v>1</v>
      </c>
      <c r="G305" s="52"/>
      <c r="H305" s="53"/>
      <c r="I305" s="211"/>
      <c r="J305" s="211"/>
      <c r="K305" s="211"/>
      <c r="L305" s="53"/>
      <c r="M305" s="54"/>
      <c r="N305" s="54"/>
      <c r="O305" s="54"/>
      <c r="P305" s="54"/>
      <c r="Q305" s="54"/>
      <c r="R305" s="2"/>
    </row>
    <row r="306" spans="1:18" ht="13">
      <c r="A306" s="14">
        <f t="shared" si="7"/>
        <v>285</v>
      </c>
      <c r="B306" s="14" t="s">
        <v>32</v>
      </c>
      <c r="C306" s="118" t="s">
        <v>981</v>
      </c>
      <c r="D306" s="110" t="s">
        <v>1113</v>
      </c>
      <c r="E306" s="140" t="s">
        <v>493</v>
      </c>
      <c r="F306" s="140">
        <v>1</v>
      </c>
      <c r="G306" s="52"/>
      <c r="H306" s="53"/>
      <c r="I306" s="211"/>
      <c r="J306" s="211"/>
      <c r="K306" s="211"/>
      <c r="L306" s="53"/>
      <c r="M306" s="54"/>
      <c r="N306" s="54"/>
      <c r="O306" s="54"/>
      <c r="P306" s="54"/>
      <c r="Q306" s="54"/>
      <c r="R306" s="2"/>
    </row>
    <row r="307" spans="1:18" ht="13">
      <c r="A307" s="14">
        <f t="shared" si="7"/>
        <v>286</v>
      </c>
      <c r="B307" s="14" t="s">
        <v>32</v>
      </c>
      <c r="C307" s="118" t="s">
        <v>981</v>
      </c>
      <c r="D307" s="110" t="s">
        <v>1114</v>
      </c>
      <c r="E307" s="140" t="s">
        <v>493</v>
      </c>
      <c r="F307" s="140">
        <v>1</v>
      </c>
      <c r="G307" s="52"/>
      <c r="H307" s="53"/>
      <c r="I307" s="211"/>
      <c r="J307" s="211"/>
      <c r="K307" s="211"/>
      <c r="L307" s="53"/>
      <c r="M307" s="54"/>
      <c r="N307" s="54"/>
      <c r="O307" s="54"/>
      <c r="P307" s="54"/>
      <c r="Q307" s="54"/>
      <c r="R307" s="2"/>
    </row>
    <row r="308" spans="1:18" ht="13">
      <c r="A308" s="14">
        <f t="shared" si="7"/>
        <v>287</v>
      </c>
      <c r="B308" s="14" t="s">
        <v>32</v>
      </c>
      <c r="C308" s="118" t="s">
        <v>981</v>
      </c>
      <c r="D308" s="110" t="s">
        <v>1115</v>
      </c>
      <c r="E308" s="140" t="s">
        <v>493</v>
      </c>
      <c r="F308" s="140">
        <v>1</v>
      </c>
      <c r="G308" s="52"/>
      <c r="H308" s="53"/>
      <c r="I308" s="211"/>
      <c r="J308" s="211"/>
      <c r="K308" s="211"/>
      <c r="L308" s="53"/>
      <c r="M308" s="54"/>
      <c r="N308" s="54"/>
      <c r="O308" s="54"/>
      <c r="P308" s="54"/>
      <c r="Q308" s="54"/>
      <c r="R308" s="2"/>
    </row>
    <row r="309" spans="1:18" ht="13">
      <c r="A309" s="14">
        <f t="shared" si="7"/>
        <v>288</v>
      </c>
      <c r="B309" s="14" t="s">
        <v>32</v>
      </c>
      <c r="C309" s="118" t="s">
        <v>981</v>
      </c>
      <c r="D309" s="110" t="s">
        <v>1116</v>
      </c>
      <c r="E309" s="140" t="s">
        <v>493</v>
      </c>
      <c r="F309" s="140">
        <v>1</v>
      </c>
      <c r="G309" s="52"/>
      <c r="H309" s="53"/>
      <c r="I309" s="211"/>
      <c r="J309" s="211"/>
      <c r="K309" s="211"/>
      <c r="L309" s="53"/>
      <c r="M309" s="54"/>
      <c r="N309" s="54"/>
      <c r="O309" s="54"/>
      <c r="P309" s="54"/>
      <c r="Q309" s="54"/>
      <c r="R309" s="2"/>
    </row>
    <row r="310" spans="1:18" ht="13">
      <c r="A310" s="14">
        <f t="shared" si="7"/>
        <v>289</v>
      </c>
      <c r="B310" s="14" t="s">
        <v>32</v>
      </c>
      <c r="C310" s="118" t="s">
        <v>981</v>
      </c>
      <c r="D310" s="110" t="s">
        <v>1117</v>
      </c>
      <c r="E310" s="140" t="s">
        <v>493</v>
      </c>
      <c r="F310" s="140">
        <v>1</v>
      </c>
      <c r="G310" s="52"/>
      <c r="H310" s="53"/>
      <c r="I310" s="211"/>
      <c r="J310" s="211"/>
      <c r="K310" s="211"/>
      <c r="L310" s="53"/>
      <c r="M310" s="54"/>
      <c r="N310" s="54"/>
      <c r="O310" s="54"/>
      <c r="P310" s="54"/>
      <c r="Q310" s="54"/>
      <c r="R310" s="2"/>
    </row>
    <row r="311" spans="1:18" ht="13">
      <c r="A311" s="14">
        <f t="shared" si="7"/>
        <v>290</v>
      </c>
      <c r="B311" s="14" t="s">
        <v>32</v>
      </c>
      <c r="C311" s="118" t="s">
        <v>981</v>
      </c>
      <c r="D311" s="110" t="s">
        <v>1118</v>
      </c>
      <c r="E311" s="140" t="s">
        <v>493</v>
      </c>
      <c r="F311" s="140">
        <v>1</v>
      </c>
      <c r="G311" s="52"/>
      <c r="H311" s="53"/>
      <c r="I311" s="211"/>
      <c r="J311" s="211"/>
      <c r="K311" s="211"/>
      <c r="L311" s="53"/>
      <c r="M311" s="54"/>
      <c r="N311" s="54"/>
      <c r="O311" s="54"/>
      <c r="P311" s="54"/>
      <c r="Q311" s="54"/>
      <c r="R311" s="2"/>
    </row>
    <row r="312" spans="1:18" ht="13">
      <c r="A312" s="14">
        <f t="shared" si="7"/>
        <v>291</v>
      </c>
      <c r="B312" s="14" t="s">
        <v>32</v>
      </c>
      <c r="C312" s="118" t="s">
        <v>981</v>
      </c>
      <c r="D312" s="110" t="s">
        <v>1119</v>
      </c>
      <c r="E312" s="140" t="s">
        <v>493</v>
      </c>
      <c r="F312" s="140">
        <v>1</v>
      </c>
      <c r="G312" s="52"/>
      <c r="H312" s="53"/>
      <c r="I312" s="211"/>
      <c r="J312" s="211"/>
      <c r="K312" s="211"/>
      <c r="L312" s="53"/>
      <c r="M312" s="54"/>
      <c r="N312" s="54"/>
      <c r="O312" s="54"/>
      <c r="P312" s="54"/>
      <c r="Q312" s="54"/>
      <c r="R312" s="2"/>
    </row>
    <row r="313" spans="1:18" ht="13">
      <c r="A313" s="14">
        <f t="shared" si="7"/>
        <v>292</v>
      </c>
      <c r="B313" s="14" t="s">
        <v>32</v>
      </c>
      <c r="C313" s="118" t="s">
        <v>981</v>
      </c>
      <c r="D313" s="110" t="s">
        <v>1120</v>
      </c>
      <c r="E313" s="140" t="s">
        <v>493</v>
      </c>
      <c r="F313" s="140">
        <v>2</v>
      </c>
      <c r="G313" s="52"/>
      <c r="H313" s="53"/>
      <c r="I313" s="211"/>
      <c r="J313" s="211"/>
      <c r="K313" s="211"/>
      <c r="L313" s="53"/>
      <c r="M313" s="54"/>
      <c r="N313" s="54"/>
      <c r="O313" s="54"/>
      <c r="P313" s="54"/>
      <c r="Q313" s="54"/>
      <c r="R313" s="2"/>
    </row>
    <row r="314" spans="1:18" ht="13">
      <c r="A314" s="14">
        <f t="shared" si="7"/>
        <v>293</v>
      </c>
      <c r="B314" s="14" t="s">
        <v>32</v>
      </c>
      <c r="C314" s="118" t="s">
        <v>981</v>
      </c>
      <c r="D314" s="110" t="s">
        <v>1121</v>
      </c>
      <c r="E314" s="140" t="s">
        <v>493</v>
      </c>
      <c r="F314" s="140">
        <v>1</v>
      </c>
      <c r="G314" s="52"/>
      <c r="H314" s="53"/>
      <c r="I314" s="211"/>
      <c r="J314" s="211"/>
      <c r="K314" s="211"/>
      <c r="L314" s="53"/>
      <c r="M314" s="54"/>
      <c r="N314" s="54"/>
      <c r="O314" s="54"/>
      <c r="P314" s="54"/>
      <c r="Q314" s="54"/>
      <c r="R314" s="2"/>
    </row>
    <row r="315" spans="1:18" ht="13">
      <c r="A315" s="14">
        <f t="shared" si="7"/>
        <v>294</v>
      </c>
      <c r="B315" s="14" t="s">
        <v>32</v>
      </c>
      <c r="C315" s="118" t="s">
        <v>981</v>
      </c>
      <c r="D315" s="110" t="s">
        <v>1122</v>
      </c>
      <c r="E315" s="140" t="s">
        <v>493</v>
      </c>
      <c r="F315" s="140">
        <v>1</v>
      </c>
      <c r="G315" s="52"/>
      <c r="H315" s="53"/>
      <c r="I315" s="211"/>
      <c r="J315" s="211"/>
      <c r="K315" s="211"/>
      <c r="L315" s="53"/>
      <c r="M315" s="54"/>
      <c r="N315" s="54"/>
      <c r="O315" s="54"/>
      <c r="P315" s="54"/>
      <c r="Q315" s="54"/>
      <c r="R315" s="2"/>
    </row>
    <row r="316" spans="1:18" ht="26">
      <c r="A316" s="14">
        <f t="shared" si="7"/>
        <v>295</v>
      </c>
      <c r="B316" s="14" t="s">
        <v>32</v>
      </c>
      <c r="C316" s="118" t="s">
        <v>987</v>
      </c>
      <c r="D316" s="110" t="s">
        <v>1123</v>
      </c>
      <c r="E316" s="140" t="s">
        <v>493</v>
      </c>
      <c r="F316" s="140">
        <v>1</v>
      </c>
      <c r="G316" s="52"/>
      <c r="H316" s="53"/>
      <c r="I316" s="211"/>
      <c r="J316" s="211"/>
      <c r="K316" s="211"/>
      <c r="L316" s="53"/>
      <c r="M316" s="54"/>
      <c r="N316" s="54"/>
      <c r="O316" s="54"/>
      <c r="P316" s="54"/>
      <c r="Q316" s="54"/>
      <c r="R316" s="2"/>
    </row>
    <row r="317" spans="1:18" ht="26">
      <c r="A317" s="14">
        <f t="shared" si="7"/>
        <v>296</v>
      </c>
      <c r="B317" s="14" t="s">
        <v>32</v>
      </c>
      <c r="C317" s="118" t="s">
        <v>987</v>
      </c>
      <c r="D317" s="110" t="s">
        <v>1124</v>
      </c>
      <c r="E317" s="140" t="s">
        <v>493</v>
      </c>
      <c r="F317" s="140">
        <v>1</v>
      </c>
      <c r="G317" s="52"/>
      <c r="H317" s="53"/>
      <c r="I317" s="211"/>
      <c r="J317" s="211"/>
      <c r="K317" s="211"/>
      <c r="L317" s="53"/>
      <c r="M317" s="54"/>
      <c r="N317" s="54"/>
      <c r="O317" s="54"/>
      <c r="P317" s="54"/>
      <c r="Q317" s="54"/>
      <c r="R317" s="2"/>
    </row>
    <row r="318" spans="1:18" ht="13">
      <c r="A318" s="14">
        <f t="shared" si="7"/>
        <v>297</v>
      </c>
      <c r="B318" s="14" t="s">
        <v>32</v>
      </c>
      <c r="C318" s="118" t="s">
        <v>987</v>
      </c>
      <c r="D318" s="110" t="s">
        <v>1125</v>
      </c>
      <c r="E318" s="140" t="s">
        <v>493</v>
      </c>
      <c r="F318" s="140">
        <v>4</v>
      </c>
      <c r="G318" s="52"/>
      <c r="H318" s="53"/>
      <c r="I318" s="211"/>
      <c r="J318" s="211"/>
      <c r="K318" s="211"/>
      <c r="L318" s="53"/>
      <c r="M318" s="54"/>
      <c r="N318" s="54"/>
      <c r="O318" s="54"/>
      <c r="P318" s="54"/>
      <c r="Q318" s="54"/>
      <c r="R318" s="2"/>
    </row>
    <row r="319" spans="1:18" ht="26">
      <c r="A319" s="14">
        <f t="shared" si="7"/>
        <v>298</v>
      </c>
      <c r="B319" s="14" t="s">
        <v>32</v>
      </c>
      <c r="C319" s="118" t="s">
        <v>987</v>
      </c>
      <c r="D319" s="110" t="s">
        <v>1126</v>
      </c>
      <c r="E319" s="140" t="s">
        <v>493</v>
      </c>
      <c r="F319" s="140">
        <v>2</v>
      </c>
      <c r="G319" s="52"/>
      <c r="H319" s="53"/>
      <c r="I319" s="211"/>
      <c r="J319" s="211"/>
      <c r="K319" s="211"/>
      <c r="L319" s="53"/>
      <c r="M319" s="54"/>
      <c r="N319" s="54"/>
      <c r="O319" s="54"/>
      <c r="P319" s="54"/>
      <c r="Q319" s="54"/>
      <c r="R319" s="2"/>
    </row>
    <row r="320" spans="1:18" ht="26">
      <c r="A320" s="14">
        <f t="shared" si="7"/>
        <v>299</v>
      </c>
      <c r="B320" s="14" t="s">
        <v>32</v>
      </c>
      <c r="C320" s="118" t="s">
        <v>987</v>
      </c>
      <c r="D320" s="110" t="s">
        <v>1127</v>
      </c>
      <c r="E320" s="140" t="s">
        <v>493</v>
      </c>
      <c r="F320" s="140">
        <v>2</v>
      </c>
      <c r="G320" s="52"/>
      <c r="H320" s="53"/>
      <c r="I320" s="211"/>
      <c r="J320" s="211"/>
      <c r="K320" s="211"/>
      <c r="L320" s="53"/>
      <c r="M320" s="54"/>
      <c r="N320" s="54"/>
      <c r="O320" s="54"/>
      <c r="P320" s="54"/>
      <c r="Q320" s="54"/>
      <c r="R320" s="2"/>
    </row>
    <row r="321" spans="1:18" ht="13">
      <c r="A321" s="14">
        <f t="shared" si="7"/>
        <v>300</v>
      </c>
      <c r="B321" s="14" t="s">
        <v>32</v>
      </c>
      <c r="C321" s="118" t="s">
        <v>987</v>
      </c>
      <c r="D321" s="110" t="s">
        <v>1128</v>
      </c>
      <c r="E321" s="140" t="s">
        <v>493</v>
      </c>
      <c r="F321" s="140">
        <v>4</v>
      </c>
      <c r="G321" s="52"/>
      <c r="H321" s="53"/>
      <c r="I321" s="211"/>
      <c r="J321" s="211"/>
      <c r="K321" s="211"/>
      <c r="L321" s="53"/>
      <c r="M321" s="54"/>
      <c r="N321" s="54"/>
      <c r="O321" s="54"/>
      <c r="P321" s="54"/>
      <c r="Q321" s="54"/>
      <c r="R321" s="2"/>
    </row>
    <row r="322" spans="1:18" ht="13">
      <c r="A322" s="14">
        <f t="shared" si="7"/>
        <v>301</v>
      </c>
      <c r="B322" s="14" t="s">
        <v>32</v>
      </c>
      <c r="C322" s="118" t="s">
        <v>987</v>
      </c>
      <c r="D322" s="110" t="s">
        <v>1129</v>
      </c>
      <c r="E322" s="140" t="s">
        <v>493</v>
      </c>
      <c r="F322" s="140">
        <v>5</v>
      </c>
      <c r="G322" s="52"/>
      <c r="H322" s="53"/>
      <c r="I322" s="211"/>
      <c r="J322" s="211"/>
      <c r="K322" s="211"/>
      <c r="L322" s="53"/>
      <c r="M322" s="54"/>
      <c r="N322" s="54"/>
      <c r="O322" s="54"/>
      <c r="P322" s="54"/>
      <c r="Q322" s="54"/>
      <c r="R322" s="2"/>
    </row>
    <row r="323" spans="1:18" ht="13">
      <c r="A323" s="14">
        <f t="shared" si="7"/>
        <v>302</v>
      </c>
      <c r="B323" s="14" t="s">
        <v>32</v>
      </c>
      <c r="C323" s="118" t="s">
        <v>987</v>
      </c>
      <c r="D323" s="110" t="s">
        <v>1130</v>
      </c>
      <c r="E323" s="140" t="s">
        <v>493</v>
      </c>
      <c r="F323" s="140">
        <v>2</v>
      </c>
      <c r="G323" s="52"/>
      <c r="H323" s="53"/>
      <c r="I323" s="211"/>
      <c r="J323" s="211"/>
      <c r="K323" s="211"/>
      <c r="L323" s="53"/>
      <c r="M323" s="54"/>
      <c r="N323" s="54"/>
      <c r="O323" s="54"/>
      <c r="P323" s="54"/>
      <c r="Q323" s="54"/>
      <c r="R323" s="2"/>
    </row>
    <row r="324" spans="1:18" ht="13">
      <c r="A324" s="14">
        <f t="shared" si="7"/>
        <v>303</v>
      </c>
      <c r="B324" s="14" t="s">
        <v>32</v>
      </c>
      <c r="C324" s="118" t="s">
        <v>987</v>
      </c>
      <c r="D324" s="110" t="s">
        <v>1131</v>
      </c>
      <c r="E324" s="140" t="s">
        <v>493</v>
      </c>
      <c r="F324" s="140">
        <v>2</v>
      </c>
      <c r="G324" s="52"/>
      <c r="H324" s="53"/>
      <c r="I324" s="211"/>
      <c r="J324" s="211"/>
      <c r="K324" s="211"/>
      <c r="L324" s="53"/>
      <c r="M324" s="54"/>
      <c r="N324" s="54"/>
      <c r="O324" s="54"/>
      <c r="P324" s="54"/>
      <c r="Q324" s="54"/>
      <c r="R324" s="2"/>
    </row>
    <row r="325" spans="1:18" ht="13">
      <c r="A325" s="14">
        <f t="shared" si="7"/>
        <v>304</v>
      </c>
      <c r="B325" s="14" t="s">
        <v>32</v>
      </c>
      <c r="C325" s="118" t="s">
        <v>987</v>
      </c>
      <c r="D325" s="110" t="s">
        <v>1132</v>
      </c>
      <c r="E325" s="140" t="s">
        <v>493</v>
      </c>
      <c r="F325" s="140">
        <v>5</v>
      </c>
      <c r="G325" s="52"/>
      <c r="H325" s="53"/>
      <c r="I325" s="211"/>
      <c r="J325" s="211"/>
      <c r="K325" s="211"/>
      <c r="L325" s="53"/>
      <c r="M325" s="54"/>
      <c r="N325" s="54"/>
      <c r="O325" s="54"/>
      <c r="P325" s="54"/>
      <c r="Q325" s="54"/>
      <c r="R325" s="2"/>
    </row>
    <row r="326" spans="1:18" ht="26">
      <c r="A326" s="14">
        <f t="shared" si="7"/>
        <v>305</v>
      </c>
      <c r="B326" s="14" t="s">
        <v>32</v>
      </c>
      <c r="C326" s="118" t="s">
        <v>987</v>
      </c>
      <c r="D326" s="110" t="s">
        <v>1133</v>
      </c>
      <c r="E326" s="140" t="s">
        <v>493</v>
      </c>
      <c r="F326" s="140">
        <v>1</v>
      </c>
      <c r="G326" s="52"/>
      <c r="H326" s="53"/>
      <c r="I326" s="211"/>
      <c r="J326" s="211"/>
      <c r="K326" s="211"/>
      <c r="L326" s="53"/>
      <c r="M326" s="54"/>
      <c r="N326" s="54"/>
      <c r="O326" s="54"/>
      <c r="P326" s="54"/>
      <c r="Q326" s="54"/>
      <c r="R326" s="2"/>
    </row>
    <row r="327" spans="1:18" ht="26">
      <c r="A327" s="14">
        <f t="shared" si="7"/>
        <v>306</v>
      </c>
      <c r="B327" s="14" t="s">
        <v>32</v>
      </c>
      <c r="C327" s="118" t="s">
        <v>987</v>
      </c>
      <c r="D327" s="110" t="s">
        <v>1134</v>
      </c>
      <c r="E327" s="140" t="s">
        <v>493</v>
      </c>
      <c r="F327" s="140">
        <v>1</v>
      </c>
      <c r="G327" s="52"/>
      <c r="H327" s="53"/>
      <c r="I327" s="211"/>
      <c r="J327" s="211"/>
      <c r="K327" s="211"/>
      <c r="L327" s="53"/>
      <c r="M327" s="54"/>
      <c r="N327" s="54"/>
      <c r="O327" s="54"/>
      <c r="P327" s="54"/>
      <c r="Q327" s="54"/>
      <c r="R327" s="2"/>
    </row>
    <row r="328" spans="1:18" ht="13">
      <c r="A328" s="14">
        <f t="shared" si="7"/>
        <v>307</v>
      </c>
      <c r="B328" s="14" t="s">
        <v>32</v>
      </c>
      <c r="C328" s="118" t="s">
        <v>987</v>
      </c>
      <c r="D328" s="110" t="s">
        <v>1135</v>
      </c>
      <c r="E328" s="140" t="s">
        <v>493</v>
      </c>
      <c r="F328" s="140">
        <v>3</v>
      </c>
      <c r="G328" s="52"/>
      <c r="H328" s="53"/>
      <c r="I328" s="211"/>
      <c r="J328" s="211"/>
      <c r="K328" s="211"/>
      <c r="L328" s="53"/>
      <c r="M328" s="54"/>
      <c r="N328" s="54"/>
      <c r="O328" s="54"/>
      <c r="P328" s="54"/>
      <c r="Q328" s="54"/>
      <c r="R328" s="2"/>
    </row>
    <row r="329" spans="1:18" ht="13">
      <c r="A329" s="14">
        <f t="shared" si="7"/>
        <v>308</v>
      </c>
      <c r="B329" s="14" t="s">
        <v>32</v>
      </c>
      <c r="C329" s="118" t="s">
        <v>994</v>
      </c>
      <c r="D329" s="110" t="s">
        <v>1038</v>
      </c>
      <c r="E329" s="140" t="s">
        <v>493</v>
      </c>
      <c r="F329" s="140">
        <v>1</v>
      </c>
      <c r="G329" s="52"/>
      <c r="H329" s="53"/>
      <c r="I329" s="211"/>
      <c r="J329" s="211"/>
      <c r="K329" s="211"/>
      <c r="L329" s="53"/>
      <c r="M329" s="54"/>
      <c r="N329" s="54"/>
      <c r="O329" s="54"/>
      <c r="P329" s="54"/>
      <c r="Q329" s="54"/>
      <c r="R329" s="2"/>
    </row>
    <row r="330" spans="1:18" ht="13">
      <c r="A330" s="14">
        <f t="shared" si="7"/>
        <v>309</v>
      </c>
      <c r="B330" s="14" t="s">
        <v>32</v>
      </c>
      <c r="C330" s="118" t="s">
        <v>994</v>
      </c>
      <c r="D330" s="110" t="s">
        <v>1040</v>
      </c>
      <c r="E330" s="140" t="s">
        <v>493</v>
      </c>
      <c r="F330" s="140">
        <v>2</v>
      </c>
      <c r="G330" s="52"/>
      <c r="H330" s="53"/>
      <c r="I330" s="211"/>
      <c r="J330" s="211"/>
      <c r="K330" s="211"/>
      <c r="L330" s="53"/>
      <c r="M330" s="54"/>
      <c r="N330" s="54"/>
      <c r="O330" s="54"/>
      <c r="P330" s="54"/>
      <c r="Q330" s="54"/>
      <c r="R330" s="2"/>
    </row>
    <row r="331" spans="1:18" ht="26">
      <c r="A331" s="14">
        <f t="shared" si="7"/>
        <v>310</v>
      </c>
      <c r="B331" s="14" t="s">
        <v>32</v>
      </c>
      <c r="C331" s="118" t="s">
        <v>996</v>
      </c>
      <c r="D331" s="110" t="s">
        <v>1136</v>
      </c>
      <c r="E331" s="140" t="s">
        <v>493</v>
      </c>
      <c r="F331" s="140">
        <v>1</v>
      </c>
      <c r="G331" s="52"/>
      <c r="H331" s="53"/>
      <c r="I331" s="211"/>
      <c r="J331" s="211"/>
      <c r="K331" s="211"/>
      <c r="L331" s="53"/>
      <c r="M331" s="54"/>
      <c r="N331" s="54"/>
      <c r="O331" s="54"/>
      <c r="P331" s="54"/>
      <c r="Q331" s="54"/>
      <c r="R331" s="2"/>
    </row>
    <row r="332" spans="1:18" ht="26">
      <c r="A332" s="14">
        <f t="shared" si="7"/>
        <v>311</v>
      </c>
      <c r="B332" s="14" t="s">
        <v>32</v>
      </c>
      <c r="C332" s="118" t="s">
        <v>996</v>
      </c>
      <c r="D332" s="110" t="s">
        <v>1137</v>
      </c>
      <c r="E332" s="140" t="s">
        <v>493</v>
      </c>
      <c r="F332" s="140">
        <v>1</v>
      </c>
      <c r="G332" s="52"/>
      <c r="H332" s="53"/>
      <c r="I332" s="211"/>
      <c r="J332" s="211"/>
      <c r="K332" s="211"/>
      <c r="L332" s="53"/>
      <c r="M332" s="54"/>
      <c r="N332" s="54"/>
      <c r="O332" s="54"/>
      <c r="P332" s="54"/>
      <c r="Q332" s="54"/>
      <c r="R332" s="2"/>
    </row>
    <row r="333" spans="1:18" ht="26">
      <c r="A333" s="14">
        <f t="shared" si="7"/>
        <v>312</v>
      </c>
      <c r="B333" s="14" t="s">
        <v>32</v>
      </c>
      <c r="C333" s="118" t="s">
        <v>996</v>
      </c>
      <c r="D333" s="110" t="s">
        <v>1138</v>
      </c>
      <c r="E333" s="140" t="s">
        <v>493</v>
      </c>
      <c r="F333" s="140">
        <v>1</v>
      </c>
      <c r="G333" s="52"/>
      <c r="H333" s="53"/>
      <c r="I333" s="211"/>
      <c r="J333" s="211"/>
      <c r="K333" s="211"/>
      <c r="L333" s="53"/>
      <c r="M333" s="54"/>
      <c r="N333" s="54"/>
      <c r="O333" s="54"/>
      <c r="P333" s="54"/>
      <c r="Q333" s="54"/>
      <c r="R333" s="2"/>
    </row>
    <row r="334" spans="1:18" ht="26">
      <c r="A334" s="14">
        <f t="shared" si="7"/>
        <v>313</v>
      </c>
      <c r="B334" s="14" t="s">
        <v>32</v>
      </c>
      <c r="C334" s="118" t="s">
        <v>996</v>
      </c>
      <c r="D334" s="110" t="s">
        <v>1139</v>
      </c>
      <c r="E334" s="140" t="s">
        <v>493</v>
      </c>
      <c r="F334" s="140">
        <v>1</v>
      </c>
      <c r="G334" s="52"/>
      <c r="H334" s="53"/>
      <c r="I334" s="211"/>
      <c r="J334" s="211"/>
      <c r="K334" s="211"/>
      <c r="L334" s="53"/>
      <c r="M334" s="54"/>
      <c r="N334" s="54"/>
      <c r="O334" s="54"/>
      <c r="P334" s="54"/>
      <c r="Q334" s="54"/>
      <c r="R334" s="2"/>
    </row>
    <row r="335" spans="1:18" ht="26">
      <c r="A335" s="14">
        <f t="shared" si="7"/>
        <v>314</v>
      </c>
      <c r="B335" s="14" t="s">
        <v>32</v>
      </c>
      <c r="C335" s="118" t="s">
        <v>996</v>
      </c>
      <c r="D335" s="110" t="s">
        <v>1140</v>
      </c>
      <c r="E335" s="140" t="s">
        <v>493</v>
      </c>
      <c r="F335" s="140">
        <v>1</v>
      </c>
      <c r="G335" s="52"/>
      <c r="H335" s="53"/>
      <c r="I335" s="211"/>
      <c r="J335" s="211"/>
      <c r="K335" s="211"/>
      <c r="L335" s="53"/>
      <c r="M335" s="54"/>
      <c r="N335" s="54"/>
      <c r="O335" s="54"/>
      <c r="P335" s="54"/>
      <c r="Q335" s="54"/>
      <c r="R335" s="2"/>
    </row>
    <row r="336" spans="1:18" ht="26">
      <c r="A336" s="14">
        <f t="shared" ref="A336:A399" si="8">A335+1</f>
        <v>315</v>
      </c>
      <c r="B336" s="14" t="s">
        <v>32</v>
      </c>
      <c r="C336" s="118" t="s">
        <v>996</v>
      </c>
      <c r="D336" s="110" t="s">
        <v>1141</v>
      </c>
      <c r="E336" s="140" t="s">
        <v>493</v>
      </c>
      <c r="F336" s="140">
        <v>1</v>
      </c>
      <c r="G336" s="52"/>
      <c r="H336" s="53"/>
      <c r="I336" s="211"/>
      <c r="J336" s="211"/>
      <c r="K336" s="211"/>
      <c r="L336" s="53"/>
      <c r="M336" s="54"/>
      <c r="N336" s="54"/>
      <c r="O336" s="54"/>
      <c r="P336" s="54"/>
      <c r="Q336" s="54"/>
      <c r="R336" s="2"/>
    </row>
    <row r="337" spans="1:18" ht="26">
      <c r="A337" s="14">
        <f t="shared" si="8"/>
        <v>316</v>
      </c>
      <c r="B337" s="14" t="s">
        <v>32</v>
      </c>
      <c r="C337" s="118" t="s">
        <v>996</v>
      </c>
      <c r="D337" s="110" t="s">
        <v>1142</v>
      </c>
      <c r="E337" s="140" t="s">
        <v>493</v>
      </c>
      <c r="F337" s="140">
        <v>1</v>
      </c>
      <c r="G337" s="52"/>
      <c r="H337" s="53"/>
      <c r="I337" s="211"/>
      <c r="J337" s="211"/>
      <c r="K337" s="211"/>
      <c r="L337" s="53"/>
      <c r="M337" s="54"/>
      <c r="N337" s="54"/>
      <c r="O337" s="54"/>
      <c r="P337" s="54"/>
      <c r="Q337" s="54"/>
      <c r="R337" s="2"/>
    </row>
    <row r="338" spans="1:18" ht="26">
      <c r="A338" s="14">
        <f t="shared" si="8"/>
        <v>317</v>
      </c>
      <c r="B338" s="14" t="s">
        <v>32</v>
      </c>
      <c r="C338" s="118" t="s">
        <v>1143</v>
      </c>
      <c r="D338" s="110" t="s">
        <v>1144</v>
      </c>
      <c r="E338" s="140" t="s">
        <v>493</v>
      </c>
      <c r="F338" s="140">
        <v>1</v>
      </c>
      <c r="G338" s="52"/>
      <c r="H338" s="53"/>
      <c r="I338" s="211"/>
      <c r="J338" s="211"/>
      <c r="K338" s="211"/>
      <c r="L338" s="53"/>
      <c r="M338" s="54"/>
      <c r="N338" s="54"/>
      <c r="O338" s="54"/>
      <c r="P338" s="54"/>
      <c r="Q338" s="54"/>
      <c r="R338" s="2"/>
    </row>
    <row r="339" spans="1:18" ht="13">
      <c r="A339" s="14">
        <f t="shared" si="8"/>
        <v>318</v>
      </c>
      <c r="B339" s="14" t="s">
        <v>32</v>
      </c>
      <c r="C339" s="108" t="s">
        <v>1010</v>
      </c>
      <c r="D339" s="105" t="s">
        <v>1011</v>
      </c>
      <c r="E339" s="140" t="s">
        <v>493</v>
      </c>
      <c r="F339" s="140">
        <v>7</v>
      </c>
      <c r="G339" s="52"/>
      <c r="H339" s="53"/>
      <c r="I339" s="211"/>
      <c r="J339" s="211"/>
      <c r="K339" s="211"/>
      <c r="L339" s="53"/>
      <c r="M339" s="54"/>
      <c r="N339" s="54"/>
      <c r="O339" s="54"/>
      <c r="P339" s="54"/>
      <c r="Q339" s="54"/>
      <c r="R339" s="2"/>
    </row>
    <row r="340" spans="1:18" ht="13">
      <c r="A340" s="14">
        <f t="shared" si="8"/>
        <v>319</v>
      </c>
      <c r="B340" s="14" t="s">
        <v>32</v>
      </c>
      <c r="C340" s="108" t="s">
        <v>1012</v>
      </c>
      <c r="D340" s="105" t="s">
        <v>1013</v>
      </c>
      <c r="E340" s="140" t="s">
        <v>493</v>
      </c>
      <c r="F340" s="140">
        <v>5</v>
      </c>
      <c r="G340" s="52"/>
      <c r="H340" s="53"/>
      <c r="I340" s="211"/>
      <c r="J340" s="211"/>
      <c r="K340" s="211"/>
      <c r="L340" s="53"/>
      <c r="M340" s="54"/>
      <c r="N340" s="54"/>
      <c r="O340" s="54"/>
      <c r="P340" s="54"/>
      <c r="Q340" s="54"/>
      <c r="R340" s="2"/>
    </row>
    <row r="341" spans="1:18" ht="13">
      <c r="A341" s="14">
        <f t="shared" si="8"/>
        <v>320</v>
      </c>
      <c r="B341" s="14" t="s">
        <v>32</v>
      </c>
      <c r="C341" s="118" t="s">
        <v>1145</v>
      </c>
      <c r="D341" s="110" t="s">
        <v>1146</v>
      </c>
      <c r="E341" s="140" t="s">
        <v>493</v>
      </c>
      <c r="F341" s="140">
        <v>1</v>
      </c>
      <c r="G341" s="52"/>
      <c r="H341" s="53"/>
      <c r="I341" s="211"/>
      <c r="J341" s="211"/>
      <c r="K341" s="211"/>
      <c r="L341" s="53"/>
      <c r="M341" s="54"/>
      <c r="N341" s="54"/>
      <c r="O341" s="54"/>
      <c r="P341" s="54"/>
      <c r="Q341" s="54"/>
      <c r="R341" s="2"/>
    </row>
    <row r="342" spans="1:18" ht="26">
      <c r="A342" s="14">
        <f t="shared" si="8"/>
        <v>321</v>
      </c>
      <c r="B342" s="14" t="s">
        <v>32</v>
      </c>
      <c r="C342" s="118" t="s">
        <v>1147</v>
      </c>
      <c r="D342" s="110" t="s">
        <v>1148</v>
      </c>
      <c r="E342" s="140" t="s">
        <v>493</v>
      </c>
      <c r="F342" s="140">
        <v>3</v>
      </c>
      <c r="G342" s="52"/>
      <c r="H342" s="53"/>
      <c r="I342" s="211"/>
      <c r="J342" s="211"/>
      <c r="K342" s="211"/>
      <c r="L342" s="53"/>
      <c r="M342" s="54"/>
      <c r="N342" s="54"/>
      <c r="O342" s="54"/>
      <c r="P342" s="54"/>
      <c r="Q342" s="54"/>
      <c r="R342" s="2"/>
    </row>
    <row r="343" spans="1:18" ht="26">
      <c r="A343" s="14">
        <f t="shared" si="8"/>
        <v>322</v>
      </c>
      <c r="B343" s="14" t="s">
        <v>32</v>
      </c>
      <c r="C343" s="118" t="s">
        <v>1149</v>
      </c>
      <c r="D343" s="110" t="s">
        <v>1150</v>
      </c>
      <c r="E343" s="140" t="s">
        <v>493</v>
      </c>
      <c r="F343" s="140">
        <v>3</v>
      </c>
      <c r="G343" s="52"/>
      <c r="H343" s="53"/>
      <c r="I343" s="211"/>
      <c r="J343" s="211"/>
      <c r="K343" s="211"/>
      <c r="L343" s="53"/>
      <c r="M343" s="54"/>
      <c r="N343" s="54"/>
      <c r="O343" s="54"/>
      <c r="P343" s="54"/>
      <c r="Q343" s="54"/>
      <c r="R343" s="2"/>
    </row>
    <row r="344" spans="1:18" ht="26">
      <c r="A344" s="14">
        <f t="shared" si="8"/>
        <v>323</v>
      </c>
      <c r="B344" s="14" t="s">
        <v>32</v>
      </c>
      <c r="C344" s="118" t="s">
        <v>1151</v>
      </c>
      <c r="D344" s="110" t="s">
        <v>1152</v>
      </c>
      <c r="E344" s="140" t="s">
        <v>493</v>
      </c>
      <c r="F344" s="140">
        <v>10</v>
      </c>
      <c r="G344" s="52"/>
      <c r="H344" s="53"/>
      <c r="I344" s="211"/>
      <c r="J344" s="211"/>
      <c r="K344" s="211"/>
      <c r="L344" s="53"/>
      <c r="M344" s="54"/>
      <c r="N344" s="54"/>
      <c r="O344" s="54"/>
      <c r="P344" s="54"/>
      <c r="Q344" s="54"/>
      <c r="R344" s="2"/>
    </row>
    <row r="345" spans="1:18" ht="26">
      <c r="A345" s="14">
        <f t="shared" si="8"/>
        <v>324</v>
      </c>
      <c r="B345" s="14" t="s">
        <v>32</v>
      </c>
      <c r="C345" s="118" t="s">
        <v>1153</v>
      </c>
      <c r="D345" s="110" t="s">
        <v>1154</v>
      </c>
      <c r="E345" s="140" t="s">
        <v>493</v>
      </c>
      <c r="F345" s="140">
        <v>5</v>
      </c>
      <c r="G345" s="52"/>
      <c r="H345" s="53"/>
      <c r="I345" s="211"/>
      <c r="J345" s="211"/>
      <c r="K345" s="211"/>
      <c r="L345" s="53"/>
      <c r="M345" s="54"/>
      <c r="N345" s="54"/>
      <c r="O345" s="54"/>
      <c r="P345" s="54"/>
      <c r="Q345" s="54"/>
      <c r="R345" s="2"/>
    </row>
    <row r="346" spans="1:18" ht="13">
      <c r="A346" s="14">
        <f t="shared" si="8"/>
        <v>325</v>
      </c>
      <c r="B346" s="14" t="s">
        <v>32</v>
      </c>
      <c r="C346" s="118" t="s">
        <v>1155</v>
      </c>
      <c r="D346" s="110" t="s">
        <v>1156</v>
      </c>
      <c r="E346" s="140" t="s">
        <v>493</v>
      </c>
      <c r="F346" s="140">
        <v>5</v>
      </c>
      <c r="G346" s="52"/>
      <c r="H346" s="53"/>
      <c r="I346" s="211"/>
      <c r="J346" s="211"/>
      <c r="K346" s="211"/>
      <c r="L346" s="53"/>
      <c r="M346" s="54"/>
      <c r="N346" s="54"/>
      <c r="O346" s="54"/>
      <c r="P346" s="54"/>
      <c r="Q346" s="54"/>
      <c r="R346" s="2"/>
    </row>
    <row r="347" spans="1:18" ht="13">
      <c r="A347" s="14">
        <f t="shared" si="8"/>
        <v>326</v>
      </c>
      <c r="B347" s="14" t="s">
        <v>32</v>
      </c>
      <c r="C347" s="118" t="s">
        <v>1157</v>
      </c>
      <c r="D347" s="110" t="s">
        <v>1158</v>
      </c>
      <c r="E347" s="140" t="s">
        <v>493</v>
      </c>
      <c r="F347" s="140">
        <v>5</v>
      </c>
      <c r="G347" s="52"/>
      <c r="H347" s="53"/>
      <c r="I347" s="211"/>
      <c r="J347" s="211"/>
      <c r="K347" s="211"/>
      <c r="L347" s="53"/>
      <c r="M347" s="54"/>
      <c r="N347" s="54"/>
      <c r="O347" s="54"/>
      <c r="P347" s="54"/>
      <c r="Q347" s="54"/>
      <c r="R347" s="2"/>
    </row>
    <row r="348" spans="1:18" ht="13">
      <c r="A348" s="14">
        <f t="shared" si="8"/>
        <v>327</v>
      </c>
      <c r="B348" s="14" t="s">
        <v>32</v>
      </c>
      <c r="C348" s="118" t="s">
        <v>1160</v>
      </c>
      <c r="D348" s="110" t="s">
        <v>1159</v>
      </c>
      <c r="E348" s="140" t="s">
        <v>493</v>
      </c>
      <c r="F348" s="140">
        <v>1</v>
      </c>
      <c r="G348" s="52"/>
      <c r="H348" s="53"/>
      <c r="I348" s="211"/>
      <c r="J348" s="211"/>
      <c r="K348" s="211"/>
      <c r="L348" s="53"/>
      <c r="M348" s="54"/>
      <c r="N348" s="54"/>
      <c r="O348" s="54"/>
      <c r="P348" s="54"/>
      <c r="Q348" s="54"/>
      <c r="R348" s="2"/>
    </row>
    <row r="349" spans="1:18" ht="26">
      <c r="A349" s="14">
        <f t="shared" si="8"/>
        <v>328</v>
      </c>
      <c r="B349" s="14" t="s">
        <v>32</v>
      </c>
      <c r="C349" s="118" t="s">
        <v>1162</v>
      </c>
      <c r="D349" s="110" t="s">
        <v>1161</v>
      </c>
      <c r="E349" s="140" t="s">
        <v>493</v>
      </c>
      <c r="F349" s="140">
        <v>1</v>
      </c>
      <c r="G349" s="52"/>
      <c r="H349" s="53"/>
      <c r="I349" s="211"/>
      <c r="J349" s="211"/>
      <c r="K349" s="211"/>
      <c r="L349" s="53"/>
      <c r="M349" s="54"/>
      <c r="N349" s="54"/>
      <c r="O349" s="54"/>
      <c r="P349" s="54"/>
      <c r="Q349" s="54"/>
      <c r="R349" s="2"/>
    </row>
    <row r="350" spans="1:18" ht="26">
      <c r="A350" s="14">
        <f t="shared" si="8"/>
        <v>329</v>
      </c>
      <c r="B350" s="14" t="s">
        <v>32</v>
      </c>
      <c r="C350" s="118" t="s">
        <v>1164</v>
      </c>
      <c r="D350" s="110" t="s">
        <v>1163</v>
      </c>
      <c r="E350" s="140" t="s">
        <v>493</v>
      </c>
      <c r="F350" s="140">
        <v>3</v>
      </c>
      <c r="G350" s="52"/>
      <c r="H350" s="53"/>
      <c r="I350" s="211"/>
      <c r="J350" s="211"/>
      <c r="K350" s="211"/>
      <c r="L350" s="53"/>
      <c r="M350" s="54"/>
      <c r="N350" s="54"/>
      <c r="O350" s="54"/>
      <c r="P350" s="54"/>
      <c r="Q350" s="54"/>
      <c r="R350" s="2"/>
    </row>
    <row r="351" spans="1:18" ht="26">
      <c r="A351" s="14">
        <f t="shared" si="8"/>
        <v>330</v>
      </c>
      <c r="B351" s="14" t="s">
        <v>32</v>
      </c>
      <c r="C351" s="118" t="s">
        <v>1165</v>
      </c>
      <c r="D351" s="110" t="s">
        <v>1163</v>
      </c>
      <c r="E351" s="140" t="s">
        <v>493</v>
      </c>
      <c r="F351" s="140">
        <v>1</v>
      </c>
      <c r="G351" s="52"/>
      <c r="H351" s="53"/>
      <c r="I351" s="211"/>
      <c r="J351" s="211"/>
      <c r="K351" s="211"/>
      <c r="L351" s="53"/>
      <c r="M351" s="54"/>
      <c r="N351" s="54"/>
      <c r="O351" s="54"/>
      <c r="P351" s="54"/>
      <c r="Q351" s="54"/>
      <c r="R351" s="2"/>
    </row>
    <row r="352" spans="1:18" ht="26">
      <c r="A352" s="14">
        <f t="shared" si="8"/>
        <v>331</v>
      </c>
      <c r="B352" s="14" t="s">
        <v>32</v>
      </c>
      <c r="C352" s="118" t="s">
        <v>1167</v>
      </c>
      <c r="D352" s="110" t="s">
        <v>1166</v>
      </c>
      <c r="E352" s="140" t="s">
        <v>493</v>
      </c>
      <c r="F352" s="140">
        <v>1</v>
      </c>
      <c r="G352" s="52"/>
      <c r="H352" s="53"/>
      <c r="I352" s="211"/>
      <c r="J352" s="211"/>
      <c r="K352" s="211"/>
      <c r="L352" s="53"/>
      <c r="M352" s="54"/>
      <c r="N352" s="54"/>
      <c r="O352" s="54"/>
      <c r="P352" s="54"/>
      <c r="Q352" s="54"/>
      <c r="R352" s="2"/>
    </row>
    <row r="353" spans="1:18" ht="26">
      <c r="A353" s="14">
        <f t="shared" si="8"/>
        <v>332</v>
      </c>
      <c r="B353" s="14" t="s">
        <v>32</v>
      </c>
      <c r="C353" s="118" t="s">
        <v>1168</v>
      </c>
      <c r="D353" s="110" t="s">
        <v>1166</v>
      </c>
      <c r="E353" s="140" t="s">
        <v>493</v>
      </c>
      <c r="F353" s="140">
        <v>4</v>
      </c>
      <c r="G353" s="52"/>
      <c r="H353" s="53"/>
      <c r="I353" s="211"/>
      <c r="J353" s="211"/>
      <c r="K353" s="211"/>
      <c r="L353" s="53"/>
      <c r="M353" s="54"/>
      <c r="N353" s="54"/>
      <c r="O353" s="54"/>
      <c r="P353" s="54"/>
      <c r="Q353" s="54"/>
      <c r="R353" s="2"/>
    </row>
    <row r="354" spans="1:18" ht="26">
      <c r="A354" s="14">
        <f t="shared" si="8"/>
        <v>333</v>
      </c>
      <c r="B354" s="14" t="s">
        <v>32</v>
      </c>
      <c r="C354" s="118" t="s">
        <v>1170</v>
      </c>
      <c r="D354" s="110" t="s">
        <v>1169</v>
      </c>
      <c r="E354" s="140" t="s">
        <v>493</v>
      </c>
      <c r="F354" s="140">
        <v>6</v>
      </c>
      <c r="G354" s="52"/>
      <c r="H354" s="53"/>
      <c r="I354" s="211"/>
      <c r="J354" s="211"/>
      <c r="K354" s="211"/>
      <c r="L354" s="53"/>
      <c r="M354" s="54"/>
      <c r="N354" s="54"/>
      <c r="O354" s="54"/>
      <c r="P354" s="54"/>
      <c r="Q354" s="54"/>
      <c r="R354" s="2"/>
    </row>
    <row r="355" spans="1:18" ht="26">
      <c r="A355" s="14">
        <f t="shared" si="8"/>
        <v>334</v>
      </c>
      <c r="B355" s="14" t="s">
        <v>32</v>
      </c>
      <c r="C355" s="118" t="s">
        <v>1171</v>
      </c>
      <c r="D355" s="110" t="s">
        <v>1169</v>
      </c>
      <c r="E355" s="140" t="s">
        <v>493</v>
      </c>
      <c r="F355" s="140">
        <v>1</v>
      </c>
      <c r="G355" s="52"/>
      <c r="H355" s="53"/>
      <c r="I355" s="211"/>
      <c r="J355" s="211"/>
      <c r="K355" s="211"/>
      <c r="L355" s="53"/>
      <c r="M355" s="54"/>
      <c r="N355" s="54"/>
      <c r="O355" s="54"/>
      <c r="P355" s="54"/>
      <c r="Q355" s="54"/>
      <c r="R355" s="2"/>
    </row>
    <row r="356" spans="1:18" ht="26">
      <c r="A356" s="14">
        <f t="shared" si="8"/>
        <v>335</v>
      </c>
      <c r="B356" s="14" t="s">
        <v>32</v>
      </c>
      <c r="C356" s="118" t="s">
        <v>1173</v>
      </c>
      <c r="D356" s="110" t="s">
        <v>1172</v>
      </c>
      <c r="E356" s="140" t="s">
        <v>493</v>
      </c>
      <c r="F356" s="140">
        <v>2</v>
      </c>
      <c r="G356" s="52"/>
      <c r="H356" s="53"/>
      <c r="I356" s="211"/>
      <c r="J356" s="211"/>
      <c r="K356" s="211"/>
      <c r="L356" s="53"/>
      <c r="M356" s="54"/>
      <c r="N356" s="54"/>
      <c r="O356" s="54"/>
      <c r="P356" s="54"/>
      <c r="Q356" s="54"/>
      <c r="R356" s="2"/>
    </row>
    <row r="357" spans="1:18" ht="26">
      <c r="A357" s="14">
        <f t="shared" si="8"/>
        <v>336</v>
      </c>
      <c r="B357" s="14" t="s">
        <v>32</v>
      </c>
      <c r="C357" s="118" t="s">
        <v>1175</v>
      </c>
      <c r="D357" s="110" t="s">
        <v>1174</v>
      </c>
      <c r="E357" s="140" t="s">
        <v>493</v>
      </c>
      <c r="F357" s="140">
        <v>4</v>
      </c>
      <c r="G357" s="52"/>
      <c r="H357" s="53"/>
      <c r="I357" s="211"/>
      <c r="J357" s="211"/>
      <c r="K357" s="211"/>
      <c r="L357" s="53"/>
      <c r="M357" s="54"/>
      <c r="N357" s="54"/>
      <c r="O357" s="54"/>
      <c r="P357" s="54"/>
      <c r="Q357" s="54"/>
      <c r="R357" s="2"/>
    </row>
    <row r="358" spans="1:18">
      <c r="A358" s="14"/>
      <c r="B358" s="14"/>
      <c r="C358" s="118"/>
      <c r="D358" s="110"/>
      <c r="E358" s="140"/>
      <c r="F358" s="140"/>
      <c r="G358" s="52"/>
      <c r="H358" s="53"/>
      <c r="I358" s="211"/>
      <c r="J358" s="211"/>
      <c r="K358" s="211"/>
      <c r="L358" s="53"/>
      <c r="M358" s="54"/>
      <c r="N358" s="54"/>
      <c r="O358" s="54"/>
      <c r="P358" s="54"/>
      <c r="Q358" s="54"/>
      <c r="R358" s="2"/>
    </row>
    <row r="359" spans="1:18">
      <c r="A359" s="14"/>
      <c r="B359" s="14"/>
      <c r="C359" s="131" t="s">
        <v>1227</v>
      </c>
      <c r="D359" s="222"/>
      <c r="E359" s="210"/>
      <c r="F359" s="210"/>
      <c r="G359" s="52"/>
      <c r="H359" s="53"/>
      <c r="I359" s="211"/>
      <c r="J359" s="211"/>
      <c r="K359" s="211"/>
      <c r="L359" s="53"/>
      <c r="M359" s="54"/>
      <c r="N359" s="54"/>
      <c r="O359" s="54"/>
      <c r="P359" s="54"/>
      <c r="Q359" s="54"/>
      <c r="R359" s="2"/>
    </row>
    <row r="360" spans="1:18" ht="13">
      <c r="A360" s="14">
        <f>A357+1</f>
        <v>337</v>
      </c>
      <c r="B360" s="14" t="s">
        <v>32</v>
      </c>
      <c r="C360" s="118" t="s">
        <v>937</v>
      </c>
      <c r="D360" s="110" t="s">
        <v>1176</v>
      </c>
      <c r="E360" s="140" t="s">
        <v>44</v>
      </c>
      <c r="F360" s="140">
        <v>9.9</v>
      </c>
      <c r="G360" s="52"/>
      <c r="H360" s="53"/>
      <c r="I360" s="211"/>
      <c r="J360" s="211"/>
      <c r="K360" s="211"/>
      <c r="L360" s="53"/>
      <c r="M360" s="54"/>
      <c r="N360" s="54"/>
      <c r="O360" s="54"/>
      <c r="P360" s="54"/>
      <c r="Q360" s="54"/>
      <c r="R360" s="2"/>
    </row>
    <row r="361" spans="1:18" ht="13">
      <c r="A361" s="14">
        <f t="shared" si="8"/>
        <v>338</v>
      </c>
      <c r="B361" s="14" t="s">
        <v>32</v>
      </c>
      <c r="C361" s="118" t="s">
        <v>937</v>
      </c>
      <c r="D361" s="110" t="s">
        <v>1177</v>
      </c>
      <c r="E361" s="140" t="s">
        <v>44</v>
      </c>
      <c r="F361" s="140">
        <v>5.6</v>
      </c>
      <c r="G361" s="52"/>
      <c r="H361" s="53"/>
      <c r="I361" s="211"/>
      <c r="J361" s="211"/>
      <c r="K361" s="211"/>
      <c r="L361" s="53"/>
      <c r="M361" s="54"/>
      <c r="N361" s="54"/>
      <c r="O361" s="54"/>
      <c r="P361" s="54"/>
      <c r="Q361" s="54"/>
      <c r="R361" s="2"/>
    </row>
    <row r="362" spans="1:18" ht="13">
      <c r="A362" s="14">
        <f t="shared" si="8"/>
        <v>339</v>
      </c>
      <c r="B362" s="14" t="s">
        <v>32</v>
      </c>
      <c r="C362" s="118" t="s">
        <v>937</v>
      </c>
      <c r="D362" s="110" t="s">
        <v>1178</v>
      </c>
      <c r="E362" s="140" t="s">
        <v>44</v>
      </c>
      <c r="F362" s="140">
        <v>8</v>
      </c>
      <c r="G362" s="52"/>
      <c r="H362" s="53"/>
      <c r="I362" s="211"/>
      <c r="J362" s="211"/>
      <c r="K362" s="211"/>
      <c r="L362" s="53"/>
      <c r="M362" s="54"/>
      <c r="N362" s="54"/>
      <c r="O362" s="54"/>
      <c r="P362" s="54"/>
      <c r="Q362" s="54"/>
      <c r="R362" s="2"/>
    </row>
    <row r="363" spans="1:18" ht="13">
      <c r="A363" s="14">
        <f t="shared" si="8"/>
        <v>340</v>
      </c>
      <c r="B363" s="14" t="s">
        <v>32</v>
      </c>
      <c r="C363" s="118" t="s">
        <v>937</v>
      </c>
      <c r="D363" s="110" t="s">
        <v>559</v>
      </c>
      <c r="E363" s="140" t="s">
        <v>44</v>
      </c>
      <c r="F363" s="140">
        <v>6.5</v>
      </c>
      <c r="G363" s="52"/>
      <c r="H363" s="53"/>
      <c r="I363" s="211"/>
      <c r="J363" s="211"/>
      <c r="K363" s="211"/>
      <c r="L363" s="53"/>
      <c r="M363" s="54"/>
      <c r="N363" s="54"/>
      <c r="O363" s="54"/>
      <c r="P363" s="54"/>
      <c r="Q363" s="54"/>
      <c r="R363" s="2"/>
    </row>
    <row r="364" spans="1:18" ht="13">
      <c r="A364" s="14">
        <f t="shared" si="8"/>
        <v>341</v>
      </c>
      <c r="B364" s="14" t="s">
        <v>32</v>
      </c>
      <c r="C364" s="118" t="s">
        <v>955</v>
      </c>
      <c r="D364" s="110" t="s">
        <v>956</v>
      </c>
      <c r="E364" s="140" t="s">
        <v>493</v>
      </c>
      <c r="F364" s="140">
        <v>13</v>
      </c>
      <c r="G364" s="52"/>
      <c r="H364" s="53"/>
      <c r="I364" s="211"/>
      <c r="J364" s="211"/>
      <c r="K364" s="211"/>
      <c r="L364" s="53"/>
      <c r="M364" s="54"/>
      <c r="N364" s="54"/>
      <c r="O364" s="54"/>
      <c r="P364" s="54"/>
      <c r="Q364" s="54"/>
      <c r="R364" s="2"/>
    </row>
    <row r="365" spans="1:18" ht="13">
      <c r="A365" s="14">
        <f t="shared" si="8"/>
        <v>342</v>
      </c>
      <c r="B365" s="14" t="s">
        <v>32</v>
      </c>
      <c r="C365" s="118" t="s">
        <v>951</v>
      </c>
      <c r="D365" s="110" t="s">
        <v>1179</v>
      </c>
      <c r="E365" s="140" t="s">
        <v>493</v>
      </c>
      <c r="F365" s="140">
        <v>3</v>
      </c>
      <c r="G365" s="52"/>
      <c r="H365" s="53"/>
      <c r="I365" s="211"/>
      <c r="J365" s="211"/>
      <c r="K365" s="211"/>
      <c r="L365" s="53"/>
      <c r="M365" s="54"/>
      <c r="N365" s="54"/>
      <c r="O365" s="54"/>
      <c r="P365" s="54"/>
      <c r="Q365" s="54"/>
      <c r="R365" s="2"/>
    </row>
    <row r="366" spans="1:18" ht="13">
      <c r="A366" s="14">
        <f t="shared" si="8"/>
        <v>343</v>
      </c>
      <c r="B366" s="14" t="s">
        <v>32</v>
      </c>
      <c r="C366" s="118" t="s">
        <v>951</v>
      </c>
      <c r="D366" s="110" t="s">
        <v>1180</v>
      </c>
      <c r="E366" s="140" t="s">
        <v>493</v>
      </c>
      <c r="F366" s="140">
        <v>1</v>
      </c>
      <c r="G366" s="52"/>
      <c r="H366" s="53"/>
      <c r="I366" s="211"/>
      <c r="J366" s="211"/>
      <c r="K366" s="211"/>
      <c r="L366" s="53"/>
      <c r="M366" s="54"/>
      <c r="N366" s="54"/>
      <c r="O366" s="54"/>
      <c r="P366" s="54"/>
      <c r="Q366" s="54"/>
      <c r="R366" s="2"/>
    </row>
    <row r="367" spans="1:18" ht="13">
      <c r="A367" s="14">
        <f t="shared" si="8"/>
        <v>344</v>
      </c>
      <c r="B367" s="14" t="s">
        <v>32</v>
      </c>
      <c r="C367" s="118" t="s">
        <v>951</v>
      </c>
      <c r="D367" s="110" t="s">
        <v>952</v>
      </c>
      <c r="E367" s="140" t="s">
        <v>493</v>
      </c>
      <c r="F367" s="140">
        <v>1</v>
      </c>
      <c r="G367" s="52"/>
      <c r="H367" s="53"/>
      <c r="I367" s="211"/>
      <c r="J367" s="211"/>
      <c r="K367" s="211"/>
      <c r="L367" s="53"/>
      <c r="M367" s="54"/>
      <c r="N367" s="54"/>
      <c r="O367" s="54"/>
      <c r="P367" s="54"/>
      <c r="Q367" s="54"/>
      <c r="R367" s="2"/>
    </row>
    <row r="368" spans="1:18" ht="13">
      <c r="A368" s="14">
        <f t="shared" si="8"/>
        <v>345</v>
      </c>
      <c r="B368" s="14" t="s">
        <v>32</v>
      </c>
      <c r="C368" s="118" t="s">
        <v>951</v>
      </c>
      <c r="D368" s="110" t="s">
        <v>954</v>
      </c>
      <c r="E368" s="140" t="s">
        <v>493</v>
      </c>
      <c r="F368" s="140">
        <v>1</v>
      </c>
      <c r="G368" s="52"/>
      <c r="H368" s="53"/>
      <c r="I368" s="211"/>
      <c r="J368" s="211"/>
      <c r="K368" s="211"/>
      <c r="L368" s="53"/>
      <c r="M368" s="54"/>
      <c r="N368" s="54"/>
      <c r="O368" s="54"/>
      <c r="P368" s="54"/>
      <c r="Q368" s="54"/>
      <c r="R368" s="2"/>
    </row>
    <row r="369" spans="1:18" ht="13">
      <c r="A369" s="14">
        <f t="shared" si="8"/>
        <v>346</v>
      </c>
      <c r="B369" s="14" t="s">
        <v>32</v>
      </c>
      <c r="C369" s="118" t="s">
        <v>955</v>
      </c>
      <c r="D369" s="110" t="s">
        <v>961</v>
      </c>
      <c r="E369" s="140" t="s">
        <v>493</v>
      </c>
      <c r="F369" s="140">
        <v>4</v>
      </c>
      <c r="G369" s="52"/>
      <c r="H369" s="53"/>
      <c r="I369" s="211"/>
      <c r="J369" s="211"/>
      <c r="K369" s="211"/>
      <c r="L369" s="53"/>
      <c r="M369" s="54"/>
      <c r="N369" s="54"/>
      <c r="O369" s="54"/>
      <c r="P369" s="54"/>
      <c r="Q369" s="54"/>
      <c r="R369" s="2"/>
    </row>
    <row r="370" spans="1:18" ht="13">
      <c r="A370" s="14">
        <f t="shared" si="8"/>
        <v>347</v>
      </c>
      <c r="B370" s="14" t="s">
        <v>32</v>
      </c>
      <c r="C370" s="118" t="s">
        <v>955</v>
      </c>
      <c r="D370" s="110" t="s">
        <v>1044</v>
      </c>
      <c r="E370" s="140" t="s">
        <v>493</v>
      </c>
      <c r="F370" s="140">
        <v>2</v>
      </c>
      <c r="G370" s="52"/>
      <c r="H370" s="53"/>
      <c r="I370" s="211"/>
      <c r="J370" s="211"/>
      <c r="K370" s="211"/>
      <c r="L370" s="53"/>
      <c r="M370" s="54"/>
      <c r="N370" s="54"/>
      <c r="O370" s="54"/>
      <c r="P370" s="54"/>
      <c r="Q370" s="54"/>
      <c r="R370" s="2"/>
    </row>
    <row r="371" spans="1:18" ht="13">
      <c r="A371" s="14">
        <f t="shared" si="8"/>
        <v>348</v>
      </c>
      <c r="B371" s="14" t="s">
        <v>32</v>
      </c>
      <c r="C371" s="118" t="s">
        <v>955</v>
      </c>
      <c r="D371" s="110" t="s">
        <v>1046</v>
      </c>
      <c r="E371" s="140" t="s">
        <v>493</v>
      </c>
      <c r="F371" s="140">
        <v>4</v>
      </c>
      <c r="G371" s="52"/>
      <c r="H371" s="53"/>
      <c r="I371" s="211"/>
      <c r="J371" s="211"/>
      <c r="K371" s="211"/>
      <c r="L371" s="53"/>
      <c r="M371" s="54"/>
      <c r="N371" s="54"/>
      <c r="O371" s="54"/>
      <c r="P371" s="54"/>
      <c r="Q371" s="54"/>
      <c r="R371" s="2"/>
    </row>
    <row r="372" spans="1:18" ht="13">
      <c r="A372" s="14">
        <f t="shared" si="8"/>
        <v>349</v>
      </c>
      <c r="B372" s="14" t="s">
        <v>32</v>
      </c>
      <c r="C372" s="118" t="s">
        <v>955</v>
      </c>
      <c r="D372" s="110" t="s">
        <v>965</v>
      </c>
      <c r="E372" s="140" t="s">
        <v>493</v>
      </c>
      <c r="F372" s="140">
        <v>3</v>
      </c>
      <c r="G372" s="52"/>
      <c r="H372" s="53"/>
      <c r="I372" s="211"/>
      <c r="J372" s="211"/>
      <c r="K372" s="211"/>
      <c r="L372" s="53"/>
      <c r="M372" s="54"/>
      <c r="N372" s="54"/>
      <c r="O372" s="54"/>
      <c r="P372" s="54"/>
      <c r="Q372" s="54"/>
      <c r="R372" s="2"/>
    </row>
    <row r="373" spans="1:18" ht="13">
      <c r="A373" s="14">
        <f t="shared" si="8"/>
        <v>350</v>
      </c>
      <c r="B373" s="14" t="s">
        <v>32</v>
      </c>
      <c r="C373" s="118" t="s">
        <v>970</v>
      </c>
      <c r="D373" s="110" t="s">
        <v>1181</v>
      </c>
      <c r="E373" s="140" t="s">
        <v>493</v>
      </c>
      <c r="F373" s="140">
        <v>3</v>
      </c>
      <c r="G373" s="52"/>
      <c r="H373" s="53"/>
      <c r="I373" s="211"/>
      <c r="J373" s="211"/>
      <c r="K373" s="211"/>
      <c r="L373" s="53"/>
      <c r="M373" s="54"/>
      <c r="N373" s="54"/>
      <c r="O373" s="54"/>
      <c r="P373" s="54"/>
      <c r="Q373" s="54"/>
      <c r="R373" s="2"/>
    </row>
    <row r="374" spans="1:18" ht="13">
      <c r="A374" s="14">
        <f t="shared" si="8"/>
        <v>351</v>
      </c>
      <c r="B374" s="14" t="s">
        <v>32</v>
      </c>
      <c r="C374" s="118" t="s">
        <v>970</v>
      </c>
      <c r="D374" s="110" t="s">
        <v>971</v>
      </c>
      <c r="E374" s="140" t="s">
        <v>493</v>
      </c>
      <c r="F374" s="140">
        <v>1</v>
      </c>
      <c r="G374" s="52"/>
      <c r="H374" s="53"/>
      <c r="I374" s="211"/>
      <c r="J374" s="211"/>
      <c r="K374" s="211"/>
      <c r="L374" s="53"/>
      <c r="M374" s="54"/>
      <c r="N374" s="54"/>
      <c r="O374" s="54"/>
      <c r="P374" s="54"/>
      <c r="Q374" s="54"/>
      <c r="R374" s="2"/>
    </row>
    <row r="375" spans="1:18" ht="13">
      <c r="A375" s="14">
        <f t="shared" si="8"/>
        <v>352</v>
      </c>
      <c r="B375" s="14" t="s">
        <v>32</v>
      </c>
      <c r="C375" s="118" t="s">
        <v>970</v>
      </c>
      <c r="D375" s="110" t="s">
        <v>972</v>
      </c>
      <c r="E375" s="140" t="s">
        <v>493</v>
      </c>
      <c r="F375" s="140">
        <v>1</v>
      </c>
      <c r="G375" s="52"/>
      <c r="H375" s="53"/>
      <c r="I375" s="211"/>
      <c r="J375" s="211"/>
      <c r="K375" s="211"/>
      <c r="L375" s="53"/>
      <c r="M375" s="54"/>
      <c r="N375" s="54"/>
      <c r="O375" s="54"/>
      <c r="P375" s="54"/>
      <c r="Q375" s="54"/>
      <c r="R375" s="2"/>
    </row>
    <row r="376" spans="1:18" ht="13">
      <c r="A376" s="14">
        <f t="shared" si="8"/>
        <v>353</v>
      </c>
      <c r="B376" s="14" t="s">
        <v>32</v>
      </c>
      <c r="C376" s="118" t="s">
        <v>970</v>
      </c>
      <c r="D376" s="110" t="s">
        <v>973</v>
      </c>
      <c r="E376" s="140" t="s">
        <v>493</v>
      </c>
      <c r="F376" s="140">
        <v>1</v>
      </c>
      <c r="G376" s="52"/>
      <c r="H376" s="53"/>
      <c r="I376" s="211"/>
      <c r="J376" s="211"/>
      <c r="K376" s="211"/>
      <c r="L376" s="53"/>
      <c r="M376" s="54"/>
      <c r="N376" s="54"/>
      <c r="O376" s="54"/>
      <c r="P376" s="54"/>
      <c r="Q376" s="54"/>
      <c r="R376" s="2"/>
    </row>
    <row r="377" spans="1:18" ht="13">
      <c r="A377" s="14">
        <f t="shared" si="8"/>
        <v>354</v>
      </c>
      <c r="B377" s="14" t="s">
        <v>32</v>
      </c>
      <c r="C377" s="118" t="s">
        <v>970</v>
      </c>
      <c r="D377" s="110" t="s">
        <v>1182</v>
      </c>
      <c r="E377" s="140" t="s">
        <v>493</v>
      </c>
      <c r="F377" s="140">
        <v>1</v>
      </c>
      <c r="G377" s="52"/>
      <c r="H377" s="53"/>
      <c r="I377" s="211"/>
      <c r="J377" s="211"/>
      <c r="K377" s="211"/>
      <c r="L377" s="53"/>
      <c r="M377" s="54"/>
      <c r="N377" s="54"/>
      <c r="O377" s="54"/>
      <c r="P377" s="54"/>
      <c r="Q377" s="54"/>
      <c r="R377" s="2"/>
    </row>
    <row r="378" spans="1:18" ht="13">
      <c r="A378" s="14">
        <f t="shared" si="8"/>
        <v>355</v>
      </c>
      <c r="B378" s="14" t="s">
        <v>32</v>
      </c>
      <c r="C378" s="118" t="s">
        <v>975</v>
      </c>
      <c r="D378" s="110" t="s">
        <v>1183</v>
      </c>
      <c r="E378" s="140" t="s">
        <v>493</v>
      </c>
      <c r="F378" s="140">
        <v>1</v>
      </c>
      <c r="G378" s="52"/>
      <c r="H378" s="53"/>
      <c r="I378" s="211"/>
      <c r="J378" s="211"/>
      <c r="K378" s="211"/>
      <c r="L378" s="53"/>
      <c r="M378" s="54"/>
      <c r="N378" s="54"/>
      <c r="O378" s="54"/>
      <c r="P378" s="54"/>
      <c r="Q378" s="54"/>
      <c r="R378" s="2"/>
    </row>
    <row r="379" spans="1:18" ht="26">
      <c r="A379" s="14">
        <f t="shared" si="8"/>
        <v>356</v>
      </c>
      <c r="B379" s="14" t="s">
        <v>32</v>
      </c>
      <c r="C379" s="108" t="s">
        <v>1184</v>
      </c>
      <c r="D379" s="105" t="s">
        <v>1185</v>
      </c>
      <c r="E379" s="140" t="s">
        <v>493</v>
      </c>
      <c r="F379" s="140">
        <v>2</v>
      </c>
      <c r="G379" s="52"/>
      <c r="H379" s="53"/>
      <c r="I379" s="211"/>
      <c r="J379" s="211"/>
      <c r="K379" s="211"/>
      <c r="L379" s="53"/>
      <c r="M379" s="54"/>
      <c r="N379" s="54"/>
      <c r="O379" s="54"/>
      <c r="P379" s="54"/>
      <c r="Q379" s="54"/>
      <c r="R379" s="2"/>
    </row>
    <row r="380" spans="1:18" ht="26">
      <c r="A380" s="14">
        <f t="shared" si="8"/>
        <v>357</v>
      </c>
      <c r="B380" s="14" t="s">
        <v>32</v>
      </c>
      <c r="C380" s="108" t="s">
        <v>1004</v>
      </c>
      <c r="D380" s="105" t="s">
        <v>1005</v>
      </c>
      <c r="E380" s="140" t="s">
        <v>493</v>
      </c>
      <c r="F380" s="140">
        <v>2</v>
      </c>
      <c r="G380" s="52"/>
      <c r="H380" s="53"/>
      <c r="I380" s="211"/>
      <c r="J380" s="211"/>
      <c r="K380" s="211"/>
      <c r="L380" s="53"/>
      <c r="M380" s="54"/>
      <c r="N380" s="54"/>
      <c r="O380" s="54"/>
      <c r="P380" s="54"/>
      <c r="Q380" s="54"/>
      <c r="R380" s="2"/>
    </row>
    <row r="381" spans="1:18" ht="26">
      <c r="A381" s="14">
        <f t="shared" si="8"/>
        <v>358</v>
      </c>
      <c r="B381" s="14" t="s">
        <v>32</v>
      </c>
      <c r="C381" s="108" t="s">
        <v>1006</v>
      </c>
      <c r="D381" s="105" t="s">
        <v>1007</v>
      </c>
      <c r="E381" s="140" t="s">
        <v>493</v>
      </c>
      <c r="F381" s="140">
        <v>3</v>
      </c>
      <c r="G381" s="52"/>
      <c r="H381" s="53"/>
      <c r="I381" s="211"/>
      <c r="J381" s="211"/>
      <c r="K381" s="211"/>
      <c r="L381" s="53"/>
      <c r="M381" s="54"/>
      <c r="N381" s="54"/>
      <c r="O381" s="54"/>
      <c r="P381" s="54"/>
      <c r="Q381" s="54"/>
      <c r="R381" s="2"/>
    </row>
    <row r="382" spans="1:18" ht="26">
      <c r="A382" s="14">
        <f t="shared" si="8"/>
        <v>359</v>
      </c>
      <c r="B382" s="14" t="s">
        <v>32</v>
      </c>
      <c r="C382" s="108" t="s">
        <v>1008</v>
      </c>
      <c r="D382" s="105" t="s">
        <v>1009</v>
      </c>
      <c r="E382" s="140" t="s">
        <v>493</v>
      </c>
      <c r="F382" s="140">
        <v>1</v>
      </c>
      <c r="G382" s="52"/>
      <c r="H382" s="53"/>
      <c r="I382" s="211"/>
      <c r="J382" s="211"/>
      <c r="K382" s="211"/>
      <c r="L382" s="53"/>
      <c r="M382" s="54"/>
      <c r="N382" s="54"/>
      <c r="O382" s="54"/>
      <c r="P382" s="54"/>
      <c r="Q382" s="54"/>
      <c r="R382" s="2"/>
    </row>
    <row r="383" spans="1:18" ht="13">
      <c r="A383" s="14">
        <f t="shared" si="8"/>
        <v>360</v>
      </c>
      <c r="B383" s="14" t="s">
        <v>32</v>
      </c>
      <c r="C383" s="118" t="s">
        <v>1186</v>
      </c>
      <c r="D383" s="110" t="s">
        <v>1187</v>
      </c>
      <c r="E383" s="140" t="s">
        <v>493</v>
      </c>
      <c r="F383" s="140">
        <v>1</v>
      </c>
      <c r="G383" s="52"/>
      <c r="H383" s="53"/>
      <c r="I383" s="211"/>
      <c r="J383" s="211"/>
      <c r="K383" s="211"/>
      <c r="L383" s="53"/>
      <c r="M383" s="54"/>
      <c r="N383" s="54"/>
      <c r="O383" s="54"/>
      <c r="P383" s="54"/>
      <c r="Q383" s="54"/>
      <c r="R383" s="2"/>
    </row>
    <row r="384" spans="1:18" ht="26">
      <c r="A384" s="14">
        <f t="shared" si="8"/>
        <v>361</v>
      </c>
      <c r="B384" s="14" t="s">
        <v>32</v>
      </c>
      <c r="C384" s="118" t="s">
        <v>1188</v>
      </c>
      <c r="D384" s="110" t="s">
        <v>1189</v>
      </c>
      <c r="E384" s="140" t="s">
        <v>493</v>
      </c>
      <c r="F384" s="140">
        <v>2</v>
      </c>
      <c r="G384" s="52"/>
      <c r="H384" s="53"/>
      <c r="I384" s="211"/>
      <c r="J384" s="211"/>
      <c r="K384" s="211"/>
      <c r="L384" s="53"/>
      <c r="M384" s="54"/>
      <c r="N384" s="54"/>
      <c r="O384" s="54"/>
      <c r="P384" s="54"/>
      <c r="Q384" s="54"/>
      <c r="R384" s="2"/>
    </row>
    <row r="385" spans="1:18" ht="26">
      <c r="A385" s="14">
        <f t="shared" si="8"/>
        <v>362</v>
      </c>
      <c r="B385" s="14" t="s">
        <v>32</v>
      </c>
      <c r="C385" s="118" t="s">
        <v>1190</v>
      </c>
      <c r="D385" s="110" t="s">
        <v>1191</v>
      </c>
      <c r="E385" s="140" t="s">
        <v>493</v>
      </c>
      <c r="F385" s="140">
        <v>6</v>
      </c>
      <c r="G385" s="52"/>
      <c r="H385" s="53"/>
      <c r="I385" s="211"/>
      <c r="J385" s="211"/>
      <c r="K385" s="211"/>
      <c r="L385" s="53"/>
      <c r="M385" s="54"/>
      <c r="N385" s="54"/>
      <c r="O385" s="54"/>
      <c r="P385" s="54"/>
      <c r="Q385" s="54"/>
      <c r="R385" s="2"/>
    </row>
    <row r="386" spans="1:18" ht="26">
      <c r="A386" s="14">
        <f t="shared" si="8"/>
        <v>363</v>
      </c>
      <c r="B386" s="14" t="s">
        <v>32</v>
      </c>
      <c r="C386" s="118" t="s">
        <v>1192</v>
      </c>
      <c r="D386" s="110" t="s">
        <v>1015</v>
      </c>
      <c r="E386" s="140" t="s">
        <v>493</v>
      </c>
      <c r="F386" s="140">
        <v>1</v>
      </c>
      <c r="G386" s="52"/>
      <c r="H386" s="53"/>
      <c r="I386" s="211"/>
      <c r="J386" s="211"/>
      <c r="K386" s="211"/>
      <c r="L386" s="53"/>
      <c r="M386" s="54"/>
      <c r="N386" s="54"/>
      <c r="O386" s="54"/>
      <c r="P386" s="54"/>
      <c r="Q386" s="54"/>
      <c r="R386" s="2"/>
    </row>
    <row r="387" spans="1:18" ht="13">
      <c r="A387" s="14">
        <f t="shared" si="8"/>
        <v>364</v>
      </c>
      <c r="B387" s="14" t="s">
        <v>32</v>
      </c>
      <c r="C387" s="118" t="s">
        <v>1023</v>
      </c>
      <c r="D387" s="110" t="s">
        <v>1022</v>
      </c>
      <c r="E387" s="140" t="s">
        <v>493</v>
      </c>
      <c r="F387" s="140">
        <v>8</v>
      </c>
      <c r="G387" s="52"/>
      <c r="H387" s="53"/>
      <c r="I387" s="211"/>
      <c r="J387" s="211"/>
      <c r="K387" s="211"/>
      <c r="L387" s="53"/>
      <c r="M387" s="54"/>
      <c r="N387" s="54"/>
      <c r="O387" s="54"/>
      <c r="P387" s="54"/>
      <c r="Q387" s="54"/>
      <c r="R387" s="2"/>
    </row>
    <row r="388" spans="1:18" ht="13">
      <c r="A388" s="14">
        <f t="shared" si="8"/>
        <v>365</v>
      </c>
      <c r="B388" s="14" t="s">
        <v>32</v>
      </c>
      <c r="C388" s="118" t="s">
        <v>1194</v>
      </c>
      <c r="D388" s="110" t="s">
        <v>1193</v>
      </c>
      <c r="E388" s="140" t="s">
        <v>493</v>
      </c>
      <c r="F388" s="140">
        <v>1</v>
      </c>
      <c r="G388" s="52"/>
      <c r="H388" s="53"/>
      <c r="I388" s="211"/>
      <c r="J388" s="211"/>
      <c r="K388" s="211"/>
      <c r="L388" s="53"/>
      <c r="M388" s="54"/>
      <c r="N388" s="54"/>
      <c r="O388" s="54"/>
      <c r="P388" s="54"/>
      <c r="Q388" s="54"/>
      <c r="R388" s="2"/>
    </row>
    <row r="389" spans="1:18" ht="13">
      <c r="A389" s="14">
        <f t="shared" si="8"/>
        <v>366</v>
      </c>
      <c r="B389" s="14" t="s">
        <v>32</v>
      </c>
      <c r="C389" s="118" t="s">
        <v>1195</v>
      </c>
      <c r="D389" s="110"/>
      <c r="E389" s="140" t="s">
        <v>493</v>
      </c>
      <c r="F389" s="140">
        <v>1</v>
      </c>
      <c r="G389" s="52"/>
      <c r="H389" s="53"/>
      <c r="I389" s="211"/>
      <c r="J389" s="211"/>
      <c r="K389" s="211"/>
      <c r="L389" s="53"/>
      <c r="M389" s="54"/>
      <c r="N389" s="54"/>
      <c r="O389" s="54"/>
      <c r="P389" s="54"/>
      <c r="Q389" s="54"/>
      <c r="R389" s="2"/>
    </row>
    <row r="390" spans="1:18">
      <c r="A390" s="14"/>
      <c r="B390" s="14"/>
      <c r="C390" s="118"/>
      <c r="D390" s="110"/>
      <c r="E390" s="140"/>
      <c r="F390" s="140"/>
      <c r="G390" s="52"/>
      <c r="H390" s="53"/>
      <c r="I390" s="211"/>
      <c r="J390" s="211"/>
      <c r="K390" s="211"/>
      <c r="L390" s="53"/>
      <c r="M390" s="54"/>
      <c r="N390" s="54"/>
      <c r="O390" s="54"/>
      <c r="P390" s="54"/>
      <c r="Q390" s="54"/>
      <c r="R390" s="2"/>
    </row>
    <row r="391" spans="1:18">
      <c r="A391" s="14"/>
      <c r="B391" s="14"/>
      <c r="C391" s="131" t="s">
        <v>1228</v>
      </c>
      <c r="D391" s="222"/>
      <c r="E391" s="210"/>
      <c r="F391" s="210"/>
      <c r="G391" s="52"/>
      <c r="H391" s="53"/>
      <c r="I391" s="211"/>
      <c r="J391" s="211"/>
      <c r="K391" s="211"/>
      <c r="L391" s="53"/>
      <c r="M391" s="54"/>
      <c r="N391" s="54"/>
      <c r="O391" s="54"/>
      <c r="P391" s="54"/>
      <c r="Q391" s="54"/>
      <c r="R391" s="2"/>
    </row>
    <row r="392" spans="1:18" ht="13">
      <c r="A392" s="14">
        <f>A389+1</f>
        <v>367</v>
      </c>
      <c r="B392" s="14" t="s">
        <v>32</v>
      </c>
      <c r="C392" s="118" t="s">
        <v>937</v>
      </c>
      <c r="D392" s="110" t="s">
        <v>1196</v>
      </c>
      <c r="E392" s="140" t="s">
        <v>44</v>
      </c>
      <c r="F392" s="216">
        <v>8.3000000000000007</v>
      </c>
      <c r="G392" s="52"/>
      <c r="H392" s="53"/>
      <c r="I392" s="211"/>
      <c r="J392" s="211"/>
      <c r="K392" s="211"/>
      <c r="L392" s="53"/>
      <c r="M392" s="54"/>
      <c r="N392" s="54"/>
      <c r="O392" s="54"/>
      <c r="P392" s="54"/>
      <c r="Q392" s="54"/>
      <c r="R392" s="2"/>
    </row>
    <row r="393" spans="1:18" ht="13">
      <c r="A393" s="14">
        <f t="shared" si="8"/>
        <v>368</v>
      </c>
      <c r="B393" s="14" t="s">
        <v>32</v>
      </c>
      <c r="C393" s="118" t="s">
        <v>937</v>
      </c>
      <c r="D393" s="110" t="s">
        <v>1197</v>
      </c>
      <c r="E393" s="140" t="s">
        <v>44</v>
      </c>
      <c r="F393" s="216">
        <v>0.7</v>
      </c>
      <c r="G393" s="52"/>
      <c r="H393" s="53"/>
      <c r="I393" s="211"/>
      <c r="J393" s="211"/>
      <c r="K393" s="211"/>
      <c r="L393" s="53"/>
      <c r="M393" s="54"/>
      <c r="N393" s="54"/>
      <c r="O393" s="54"/>
      <c r="P393" s="54"/>
      <c r="Q393" s="54"/>
      <c r="R393" s="2"/>
    </row>
    <row r="394" spans="1:18" ht="13">
      <c r="A394" s="14">
        <f t="shared" si="8"/>
        <v>369</v>
      </c>
      <c r="B394" s="14" t="s">
        <v>32</v>
      </c>
      <c r="C394" s="212" t="s">
        <v>951</v>
      </c>
      <c r="D394" s="110" t="s">
        <v>1198</v>
      </c>
      <c r="E394" s="140" t="s">
        <v>493</v>
      </c>
      <c r="F394" s="216">
        <v>1</v>
      </c>
      <c r="G394" s="52"/>
      <c r="H394" s="53"/>
      <c r="I394" s="211"/>
      <c r="J394" s="211"/>
      <c r="K394" s="211"/>
      <c r="L394" s="53"/>
      <c r="M394" s="54"/>
      <c r="N394" s="54"/>
      <c r="O394" s="54"/>
      <c r="P394" s="54"/>
      <c r="Q394" s="54"/>
      <c r="R394" s="2"/>
    </row>
    <row r="395" spans="1:18" ht="13">
      <c r="A395" s="14">
        <f t="shared" si="8"/>
        <v>370</v>
      </c>
      <c r="B395" s="14" t="s">
        <v>32</v>
      </c>
      <c r="C395" s="213" t="s">
        <v>970</v>
      </c>
      <c r="D395" s="110" t="s">
        <v>1199</v>
      </c>
      <c r="E395" s="140" t="s">
        <v>493</v>
      </c>
      <c r="F395" s="216">
        <v>1</v>
      </c>
      <c r="G395" s="52"/>
      <c r="H395" s="53"/>
      <c r="I395" s="211"/>
      <c r="J395" s="211"/>
      <c r="K395" s="211"/>
      <c r="L395" s="53"/>
      <c r="M395" s="54"/>
      <c r="N395" s="54"/>
      <c r="O395" s="54"/>
      <c r="P395" s="54"/>
      <c r="Q395" s="54"/>
      <c r="R395" s="2"/>
    </row>
    <row r="396" spans="1:18" ht="13">
      <c r="A396" s="14">
        <f t="shared" si="8"/>
        <v>371</v>
      </c>
      <c r="B396" s="14" t="s">
        <v>32</v>
      </c>
      <c r="C396" s="118" t="s">
        <v>1200</v>
      </c>
      <c r="D396" s="110" t="s">
        <v>1105</v>
      </c>
      <c r="E396" s="140" t="s">
        <v>493</v>
      </c>
      <c r="F396" s="216">
        <v>1</v>
      </c>
      <c r="G396" s="52"/>
      <c r="H396" s="53"/>
      <c r="I396" s="211"/>
      <c r="J396" s="211"/>
      <c r="K396" s="211"/>
      <c r="L396" s="53"/>
      <c r="M396" s="54"/>
      <c r="N396" s="54"/>
      <c r="O396" s="54"/>
      <c r="P396" s="54"/>
      <c r="Q396" s="54"/>
      <c r="R396" s="2"/>
    </row>
    <row r="397" spans="1:18" ht="13">
      <c r="A397" s="14">
        <f t="shared" si="8"/>
        <v>372</v>
      </c>
      <c r="B397" s="14" t="s">
        <v>32</v>
      </c>
      <c r="C397" s="118" t="s">
        <v>955</v>
      </c>
      <c r="D397" s="110" t="s">
        <v>1201</v>
      </c>
      <c r="E397" s="140" t="s">
        <v>493</v>
      </c>
      <c r="F397" s="216">
        <v>5</v>
      </c>
      <c r="G397" s="52"/>
      <c r="H397" s="53"/>
      <c r="I397" s="211"/>
      <c r="J397" s="211"/>
      <c r="K397" s="211"/>
      <c r="L397" s="53"/>
      <c r="M397" s="54"/>
      <c r="N397" s="54"/>
      <c r="O397" s="54"/>
      <c r="P397" s="54"/>
      <c r="Q397" s="54"/>
      <c r="R397" s="2"/>
    </row>
    <row r="398" spans="1:18" ht="13">
      <c r="A398" s="14">
        <f t="shared" si="8"/>
        <v>373</v>
      </c>
      <c r="B398" s="14" t="s">
        <v>32</v>
      </c>
      <c r="C398" s="118" t="s">
        <v>970</v>
      </c>
      <c r="D398" s="110" t="s">
        <v>1202</v>
      </c>
      <c r="E398" s="140" t="s">
        <v>493</v>
      </c>
      <c r="F398" s="216">
        <v>3</v>
      </c>
      <c r="G398" s="52"/>
      <c r="H398" s="53"/>
      <c r="I398" s="211"/>
      <c r="J398" s="211"/>
      <c r="K398" s="211"/>
      <c r="L398" s="53"/>
      <c r="M398" s="54"/>
      <c r="N398" s="54"/>
      <c r="O398" s="54"/>
      <c r="P398" s="54"/>
      <c r="Q398" s="54"/>
      <c r="R398" s="2"/>
    </row>
    <row r="399" spans="1:18" ht="13">
      <c r="A399" s="14">
        <f t="shared" si="8"/>
        <v>374</v>
      </c>
      <c r="B399" s="14" t="s">
        <v>32</v>
      </c>
      <c r="C399" s="118" t="s">
        <v>951</v>
      </c>
      <c r="D399" s="110" t="s">
        <v>1198</v>
      </c>
      <c r="E399" s="140" t="s">
        <v>493</v>
      </c>
      <c r="F399" s="216">
        <v>1</v>
      </c>
      <c r="G399" s="52"/>
      <c r="H399" s="53"/>
      <c r="I399" s="211"/>
      <c r="J399" s="211"/>
      <c r="K399" s="211"/>
      <c r="L399" s="53"/>
      <c r="M399" s="54"/>
      <c r="N399" s="54"/>
      <c r="O399" s="54"/>
      <c r="P399" s="54"/>
      <c r="Q399" s="54"/>
      <c r="R399" s="2"/>
    </row>
    <row r="400" spans="1:18" ht="13">
      <c r="A400" s="14">
        <f t="shared" ref="A400:A412" si="9">A399+1</f>
        <v>375</v>
      </c>
      <c r="B400" s="14" t="s">
        <v>32</v>
      </c>
      <c r="C400" s="108" t="s">
        <v>1204</v>
      </c>
      <c r="D400" s="105" t="s">
        <v>1203</v>
      </c>
      <c r="E400" s="140" t="s">
        <v>493</v>
      </c>
      <c r="F400" s="140">
        <v>2</v>
      </c>
      <c r="G400" s="52"/>
      <c r="H400" s="53"/>
      <c r="I400" s="211"/>
      <c r="J400" s="211"/>
      <c r="K400" s="211"/>
      <c r="L400" s="53"/>
      <c r="M400" s="54"/>
      <c r="N400" s="54"/>
      <c r="O400" s="54"/>
      <c r="P400" s="54"/>
      <c r="Q400" s="54"/>
      <c r="R400" s="2"/>
    </row>
    <row r="401" spans="1:18" ht="13">
      <c r="A401" s="14">
        <f t="shared" si="9"/>
        <v>376</v>
      </c>
      <c r="B401" s="14" t="s">
        <v>32</v>
      </c>
      <c r="C401" s="118" t="s">
        <v>1206</v>
      </c>
      <c r="D401" s="110" t="s">
        <v>1205</v>
      </c>
      <c r="E401" s="140" t="s">
        <v>493</v>
      </c>
      <c r="F401" s="216">
        <v>1</v>
      </c>
      <c r="G401" s="52"/>
      <c r="H401" s="53"/>
      <c r="I401" s="211"/>
      <c r="J401" s="211"/>
      <c r="K401" s="211"/>
      <c r="L401" s="53"/>
      <c r="M401" s="54"/>
      <c r="N401" s="54"/>
      <c r="O401" s="54"/>
      <c r="P401" s="54"/>
      <c r="Q401" s="54"/>
      <c r="R401" s="2"/>
    </row>
    <row r="402" spans="1:18" ht="26">
      <c r="A402" s="14">
        <f t="shared" si="9"/>
        <v>377</v>
      </c>
      <c r="B402" s="14" t="s">
        <v>32</v>
      </c>
      <c r="C402" s="118" t="s">
        <v>1207</v>
      </c>
      <c r="D402" s="223"/>
      <c r="E402" s="140" t="s">
        <v>493</v>
      </c>
      <c r="F402" s="216">
        <v>2</v>
      </c>
      <c r="G402" s="52"/>
      <c r="H402" s="53"/>
      <c r="I402" s="211"/>
      <c r="J402" s="211"/>
      <c r="K402" s="211"/>
      <c r="L402" s="53"/>
      <c r="M402" s="54"/>
      <c r="N402" s="54"/>
      <c r="O402" s="54"/>
      <c r="P402" s="54"/>
      <c r="Q402" s="54"/>
      <c r="R402" s="2"/>
    </row>
    <row r="403" spans="1:18" ht="13">
      <c r="A403" s="14">
        <f t="shared" si="9"/>
        <v>378</v>
      </c>
      <c r="B403" s="14" t="s">
        <v>32</v>
      </c>
      <c r="C403" s="118" t="s">
        <v>1209</v>
      </c>
      <c r="D403" s="110" t="s">
        <v>1208</v>
      </c>
      <c r="E403" s="140" t="s">
        <v>493</v>
      </c>
      <c r="F403" s="216">
        <v>4</v>
      </c>
      <c r="G403" s="52"/>
      <c r="H403" s="53"/>
      <c r="I403" s="211"/>
      <c r="J403" s="211"/>
      <c r="K403" s="211"/>
      <c r="L403" s="53"/>
      <c r="M403" s="54"/>
      <c r="N403" s="54"/>
      <c r="O403" s="54"/>
      <c r="P403" s="54"/>
      <c r="Q403" s="54"/>
      <c r="R403" s="2"/>
    </row>
    <row r="404" spans="1:18" ht="13">
      <c r="A404" s="14">
        <f t="shared" si="9"/>
        <v>379</v>
      </c>
      <c r="B404" s="14" t="s">
        <v>32</v>
      </c>
      <c r="C404" s="118" t="s">
        <v>1211</v>
      </c>
      <c r="D404" s="110" t="s">
        <v>1210</v>
      </c>
      <c r="E404" s="140" t="s">
        <v>493</v>
      </c>
      <c r="F404" s="216">
        <v>2</v>
      </c>
      <c r="G404" s="52"/>
      <c r="H404" s="53"/>
      <c r="I404" s="211"/>
      <c r="J404" s="211"/>
      <c r="K404" s="211"/>
      <c r="L404" s="53"/>
      <c r="M404" s="54"/>
      <c r="N404" s="54"/>
      <c r="O404" s="54"/>
      <c r="P404" s="54"/>
      <c r="Q404" s="54"/>
      <c r="R404" s="2"/>
    </row>
    <row r="405" spans="1:18" ht="13">
      <c r="A405" s="14">
        <f t="shared" si="9"/>
        <v>380</v>
      </c>
      <c r="B405" s="14" t="s">
        <v>32</v>
      </c>
      <c r="C405" s="118" t="s">
        <v>1213</v>
      </c>
      <c r="D405" s="110" t="s">
        <v>1212</v>
      </c>
      <c r="E405" s="140" t="s">
        <v>493</v>
      </c>
      <c r="F405" s="216">
        <v>4</v>
      </c>
      <c r="G405" s="52"/>
      <c r="H405" s="53"/>
      <c r="I405" s="211"/>
      <c r="J405" s="211"/>
      <c r="K405" s="211"/>
      <c r="L405" s="53"/>
      <c r="M405" s="54"/>
      <c r="N405" s="54"/>
      <c r="O405" s="54"/>
      <c r="P405" s="54"/>
      <c r="Q405" s="54"/>
      <c r="R405" s="2"/>
    </row>
    <row r="406" spans="1:18">
      <c r="A406" s="14"/>
      <c r="B406" s="14"/>
      <c r="C406" s="108"/>
      <c r="D406" s="217"/>
      <c r="E406" s="26"/>
      <c r="F406" s="207"/>
      <c r="G406" s="52"/>
      <c r="H406" s="53"/>
      <c r="I406" s="211"/>
      <c r="J406" s="211"/>
      <c r="K406" s="211"/>
      <c r="L406" s="53"/>
      <c r="M406" s="54"/>
      <c r="N406" s="54"/>
      <c r="O406" s="54"/>
      <c r="P406" s="54"/>
      <c r="Q406" s="54"/>
      <c r="R406" s="2"/>
    </row>
    <row r="407" spans="1:18" ht="13">
      <c r="A407" s="14"/>
      <c r="B407" s="14"/>
      <c r="C407" s="218" t="s">
        <v>1223</v>
      </c>
      <c r="D407" s="217"/>
      <c r="E407" s="26"/>
      <c r="F407" s="207"/>
      <c r="G407" s="52"/>
      <c r="H407" s="53"/>
      <c r="I407" s="211"/>
      <c r="J407" s="211"/>
      <c r="K407" s="211"/>
      <c r="L407" s="53"/>
      <c r="M407" s="54"/>
      <c r="N407" s="54"/>
      <c r="O407" s="54"/>
      <c r="P407" s="54"/>
      <c r="Q407" s="54"/>
      <c r="R407" s="2"/>
    </row>
    <row r="408" spans="1:18" ht="26">
      <c r="A408" s="14">
        <f>A405+1</f>
        <v>381</v>
      </c>
      <c r="B408" s="14" t="s">
        <v>32</v>
      </c>
      <c r="C408" s="118" t="s">
        <v>1214</v>
      </c>
      <c r="D408" s="217"/>
      <c r="E408" s="140" t="s">
        <v>1219</v>
      </c>
      <c r="F408" s="216">
        <v>1</v>
      </c>
      <c r="G408" s="52"/>
      <c r="H408" s="53"/>
      <c r="I408" s="211"/>
      <c r="J408" s="211"/>
      <c r="K408" s="211"/>
      <c r="L408" s="53"/>
      <c r="M408" s="54"/>
      <c r="N408" s="54"/>
      <c r="O408" s="54"/>
      <c r="P408" s="54"/>
      <c r="Q408" s="54"/>
      <c r="R408" s="2"/>
    </row>
    <row r="409" spans="1:18" ht="26">
      <c r="A409" s="14">
        <f t="shared" si="9"/>
        <v>382</v>
      </c>
      <c r="B409" s="14" t="s">
        <v>32</v>
      </c>
      <c r="C409" s="118" t="s">
        <v>1215</v>
      </c>
      <c r="D409" s="217"/>
      <c r="E409" s="140" t="s">
        <v>1219</v>
      </c>
      <c r="F409" s="216">
        <v>1</v>
      </c>
      <c r="G409" s="52"/>
      <c r="H409" s="53"/>
      <c r="I409" s="211"/>
      <c r="J409" s="211"/>
      <c r="K409" s="211"/>
      <c r="L409" s="53"/>
      <c r="M409" s="54"/>
      <c r="N409" s="54"/>
      <c r="O409" s="54"/>
      <c r="P409" s="54"/>
      <c r="Q409" s="54"/>
      <c r="R409" s="2"/>
    </row>
    <row r="410" spans="1:18" ht="13">
      <c r="A410" s="14">
        <f t="shared" si="9"/>
        <v>383</v>
      </c>
      <c r="B410" s="14" t="s">
        <v>32</v>
      </c>
      <c r="C410" s="118" t="s">
        <v>1216</v>
      </c>
      <c r="D410" s="217"/>
      <c r="E410" s="140" t="s">
        <v>1219</v>
      </c>
      <c r="F410" s="216">
        <v>1</v>
      </c>
      <c r="G410" s="52"/>
      <c r="H410" s="53"/>
      <c r="I410" s="211"/>
      <c r="J410" s="211"/>
      <c r="K410" s="211"/>
      <c r="L410" s="53"/>
      <c r="M410" s="54"/>
      <c r="N410" s="54"/>
      <c r="O410" s="54"/>
      <c r="P410" s="54"/>
      <c r="Q410" s="54"/>
      <c r="R410" s="2"/>
    </row>
    <row r="411" spans="1:18" ht="13">
      <c r="A411" s="14">
        <f t="shared" si="9"/>
        <v>384</v>
      </c>
      <c r="B411" s="14" t="s">
        <v>32</v>
      </c>
      <c r="C411" s="104" t="s">
        <v>1217</v>
      </c>
      <c r="D411" s="217"/>
      <c r="E411" s="140" t="s">
        <v>1219</v>
      </c>
      <c r="F411" s="216">
        <v>1</v>
      </c>
      <c r="G411" s="52"/>
      <c r="H411" s="53"/>
      <c r="I411" s="211"/>
      <c r="J411" s="211"/>
      <c r="K411" s="211"/>
      <c r="L411" s="53"/>
      <c r="M411" s="54"/>
      <c r="N411" s="54"/>
      <c r="O411" s="54"/>
      <c r="P411" s="54"/>
      <c r="Q411" s="54"/>
      <c r="R411" s="2"/>
    </row>
    <row r="412" spans="1:18" ht="13">
      <c r="A412" s="14">
        <f t="shared" si="9"/>
        <v>385</v>
      </c>
      <c r="B412" s="14" t="s">
        <v>32</v>
      </c>
      <c r="C412" s="118" t="s">
        <v>1218</v>
      </c>
      <c r="D412" s="217"/>
      <c r="E412" s="140" t="s">
        <v>1219</v>
      </c>
      <c r="F412" s="216">
        <v>1</v>
      </c>
      <c r="G412" s="52"/>
      <c r="H412" s="53"/>
      <c r="I412" s="211"/>
      <c r="J412" s="211"/>
      <c r="K412" s="211"/>
      <c r="L412" s="53"/>
      <c r="M412" s="54"/>
      <c r="N412" s="54"/>
      <c r="O412" s="54"/>
      <c r="P412" s="54"/>
      <c r="Q412" s="54"/>
      <c r="R412" s="2"/>
    </row>
    <row r="413" spans="1:18">
      <c r="A413" s="68"/>
      <c r="B413" s="68"/>
      <c r="C413" s="69"/>
      <c r="D413" s="14"/>
      <c r="E413" s="70"/>
      <c r="F413" s="14"/>
      <c r="G413" s="157"/>
      <c r="H413" s="157"/>
      <c r="I413" s="71"/>
      <c r="J413" s="72"/>
      <c r="K413" s="71"/>
      <c r="L413" s="71"/>
      <c r="M413" s="72"/>
      <c r="N413" s="72"/>
      <c r="O413" s="72"/>
      <c r="P413" s="72"/>
      <c r="Q413" s="73"/>
      <c r="R413" s="2"/>
    </row>
    <row r="414" spans="1:18">
      <c r="A414" s="75"/>
      <c r="B414" s="75"/>
      <c r="C414" s="76"/>
      <c r="D414" s="237"/>
      <c r="E414" s="236"/>
      <c r="F414" s="236"/>
      <c r="G414" s="77"/>
      <c r="H414" s="78"/>
      <c r="I414" s="78"/>
      <c r="J414" s="78"/>
      <c r="K414" s="78"/>
      <c r="L414" s="79" t="s">
        <v>38</v>
      </c>
      <c r="M414" s="80">
        <f>SUM(M13:M413)</f>
        <v>0</v>
      </c>
      <c r="N414" s="80">
        <f>SUM(N13:N413)</f>
        <v>0</v>
      </c>
      <c r="O414" s="80">
        <f>SUM(O13:O413)</f>
        <v>0</v>
      </c>
      <c r="P414" s="80">
        <f>SUM(P13:P413)</f>
        <v>0</v>
      </c>
      <c r="Q414" s="80">
        <f>SUM(Q13:Q413)</f>
        <v>0</v>
      </c>
      <c r="R414" s="2"/>
    </row>
    <row r="415" spans="1:18">
      <c r="A415" s="2"/>
      <c r="B415" s="2"/>
      <c r="C415" s="43"/>
      <c r="D415" s="220"/>
      <c r="E415" s="3"/>
      <c r="F415" s="3"/>
      <c r="G415" s="2"/>
      <c r="H415" s="2"/>
      <c r="I415" s="2"/>
      <c r="J415" s="2"/>
      <c r="K415" s="2"/>
      <c r="L415" s="2"/>
      <c r="M415" s="2"/>
      <c r="N415" s="2"/>
      <c r="O415" s="2"/>
      <c r="P415" s="2"/>
      <c r="Q415" s="2"/>
      <c r="R415" s="2"/>
    </row>
    <row r="416" spans="1:18">
      <c r="A416" s="2"/>
      <c r="B416" s="2" t="s">
        <v>43</v>
      </c>
      <c r="C416" s="2"/>
      <c r="D416" s="221"/>
      <c r="E416" s="3"/>
      <c r="F416" s="3"/>
      <c r="G416" s="2"/>
      <c r="H416" s="2"/>
      <c r="I416" s="2"/>
      <c r="J416" s="2"/>
      <c r="K416" s="2"/>
      <c r="L416" s="2"/>
      <c r="M416" s="2"/>
      <c r="N416" s="2"/>
      <c r="O416" s="2"/>
      <c r="P416" s="2"/>
      <c r="Q416" s="2"/>
      <c r="R416" s="2"/>
    </row>
    <row r="417" spans="1:18">
      <c r="A417" s="2"/>
      <c r="B417" s="498"/>
      <c r="C417" s="498"/>
      <c r="D417" s="498"/>
      <c r="E417" s="498"/>
      <c r="F417" s="498"/>
      <c r="G417" s="2"/>
      <c r="H417" s="2"/>
      <c r="I417" s="2"/>
      <c r="J417" s="2"/>
      <c r="K417" s="2"/>
      <c r="L417" s="2"/>
      <c r="M417" s="2"/>
      <c r="N417" s="2"/>
      <c r="O417" s="2"/>
      <c r="P417" s="2"/>
      <c r="Q417" s="2"/>
      <c r="R417" s="2"/>
    </row>
    <row r="418" spans="1:18">
      <c r="B418" s="498"/>
      <c r="C418" s="498"/>
      <c r="D418" s="498"/>
      <c r="E418" s="498"/>
      <c r="F418" s="498"/>
      <c r="R418" s="2"/>
    </row>
    <row r="419" spans="1:18">
      <c r="B419" s="498"/>
      <c r="C419" s="498"/>
      <c r="D419" s="498"/>
      <c r="E419" s="498"/>
      <c r="F419" s="498"/>
      <c r="R419" s="2"/>
    </row>
    <row r="420" spans="1:18">
      <c r="B420" s="498"/>
      <c r="C420" s="498"/>
      <c r="D420" s="498"/>
      <c r="E420" s="498"/>
      <c r="F420" s="498"/>
      <c r="R420" s="2"/>
    </row>
    <row r="421" spans="1:18">
      <c r="B421" s="498"/>
      <c r="C421" s="498"/>
      <c r="D421" s="498"/>
      <c r="E421" s="498"/>
      <c r="F421" s="498"/>
      <c r="R421" s="2"/>
    </row>
    <row r="422" spans="1:18">
      <c r="B422" s="2"/>
      <c r="C422" s="2"/>
      <c r="D422" s="221"/>
      <c r="E422" s="3"/>
      <c r="F422" s="3"/>
      <c r="R422" s="2"/>
    </row>
    <row r="423" spans="1:18">
      <c r="B423" s="2"/>
      <c r="C423" s="2"/>
      <c r="D423" s="221"/>
      <c r="E423" s="3"/>
      <c r="F423" s="3"/>
      <c r="R423" s="2"/>
    </row>
    <row r="424" spans="1:18">
      <c r="B424" s="2"/>
      <c r="C424" s="2"/>
      <c r="D424" s="221"/>
      <c r="E424" s="3"/>
      <c r="F424" s="3"/>
      <c r="R424" s="2"/>
    </row>
    <row r="425" spans="1:18">
      <c r="B425" s="2"/>
      <c r="C425" s="2"/>
      <c r="D425" s="221"/>
      <c r="E425" s="3"/>
      <c r="F425" s="3"/>
      <c r="R425" s="2"/>
    </row>
    <row r="426" spans="1:18">
      <c r="B426" s="2"/>
      <c r="C426" s="2"/>
      <c r="D426" s="221"/>
      <c r="E426" s="3"/>
      <c r="F426" s="3"/>
      <c r="R426" s="2"/>
    </row>
    <row r="427" spans="1:18">
      <c r="B427" s="2"/>
      <c r="C427" s="2"/>
      <c r="D427" s="221"/>
      <c r="E427" s="3"/>
      <c r="F427" s="3"/>
      <c r="R427" s="2"/>
    </row>
    <row r="428" spans="1:18">
      <c r="B428" s="2"/>
      <c r="C428" s="2"/>
      <c r="D428" s="221"/>
      <c r="E428" s="3"/>
      <c r="F428" s="3"/>
      <c r="R428" s="2"/>
    </row>
    <row r="429" spans="1:18">
      <c r="B429" s="2"/>
      <c r="C429" s="2"/>
      <c r="D429" s="221"/>
      <c r="E429" s="3"/>
      <c r="F429" s="3"/>
      <c r="R429" s="2"/>
    </row>
    <row r="430" spans="1:18">
      <c r="B430" s="2"/>
      <c r="C430" s="2"/>
      <c r="D430" s="221"/>
      <c r="E430" s="3"/>
      <c r="F430" s="3"/>
      <c r="R430" s="2"/>
    </row>
    <row r="431" spans="1:18">
      <c r="B431" s="2"/>
      <c r="C431" s="2"/>
      <c r="D431" s="221"/>
      <c r="E431" s="3"/>
      <c r="F431" s="3"/>
      <c r="R431" s="2"/>
    </row>
    <row r="432" spans="1:18">
      <c r="B432" s="2"/>
      <c r="C432" s="2"/>
      <c r="D432" s="221"/>
      <c r="E432" s="3"/>
      <c r="F432" s="3"/>
      <c r="R432" s="2"/>
    </row>
    <row r="433" spans="2:18">
      <c r="B433" s="2"/>
      <c r="C433" s="2"/>
      <c r="D433" s="221"/>
      <c r="E433" s="3"/>
      <c r="F433" s="3"/>
      <c r="R433" s="2"/>
    </row>
    <row r="434" spans="2:18">
      <c r="E434" s="3"/>
      <c r="F434" s="3"/>
      <c r="R434" s="2"/>
    </row>
    <row r="435" spans="2:18">
      <c r="E435" s="3"/>
      <c r="F435" s="3"/>
      <c r="R435" s="2"/>
    </row>
    <row r="436" spans="2:18">
      <c r="E436" s="3"/>
      <c r="F436" s="3"/>
      <c r="R436" s="2"/>
    </row>
    <row r="437" spans="2:18">
      <c r="E437" s="3"/>
      <c r="F437" s="3"/>
      <c r="R437" s="2"/>
    </row>
    <row r="438" spans="2:18">
      <c r="E438" s="3"/>
      <c r="F438" s="3"/>
      <c r="R438" s="2"/>
    </row>
    <row r="439" spans="2:18">
      <c r="E439" s="3"/>
      <c r="F439" s="3"/>
      <c r="R439" s="2"/>
    </row>
    <row r="440" spans="2:18">
      <c r="E440" s="3"/>
      <c r="F440" s="3"/>
      <c r="R440" s="2"/>
    </row>
    <row r="441" spans="2:18">
      <c r="E441" s="3"/>
      <c r="F441" s="3"/>
      <c r="R441" s="2"/>
    </row>
    <row r="442" spans="2:18">
      <c r="E442" s="3"/>
      <c r="F442" s="3"/>
      <c r="R442" s="2"/>
    </row>
    <row r="443" spans="2:18">
      <c r="E443" s="3"/>
      <c r="F443" s="3"/>
      <c r="R443" s="2"/>
    </row>
    <row r="444" spans="2:18">
      <c r="E444" s="3"/>
      <c r="F444" s="3"/>
      <c r="R444" s="2"/>
    </row>
    <row r="445" spans="2:18">
      <c r="E445" s="3"/>
      <c r="F445" s="3"/>
      <c r="R445" s="2"/>
    </row>
    <row r="446" spans="2:18">
      <c r="E446" s="3"/>
      <c r="F446" s="3"/>
      <c r="R446" s="2"/>
    </row>
    <row r="447" spans="2:18">
      <c r="E447" s="3"/>
      <c r="F447" s="3"/>
      <c r="R447" s="2"/>
    </row>
    <row r="448" spans="2:18">
      <c r="E448" s="3"/>
      <c r="F448" s="3"/>
      <c r="R448" s="2"/>
    </row>
    <row r="449" spans="5:18">
      <c r="E449" s="3"/>
      <c r="F449" s="3"/>
      <c r="R449" s="2"/>
    </row>
    <row r="450" spans="5:18">
      <c r="E450" s="3"/>
      <c r="F450" s="3"/>
      <c r="R450" s="2"/>
    </row>
    <row r="451" spans="5:18">
      <c r="E451" s="3"/>
      <c r="F451" s="3"/>
      <c r="R451" s="2"/>
    </row>
    <row r="452" spans="5:18">
      <c r="E452" s="3"/>
      <c r="F452" s="3"/>
      <c r="R452" s="2"/>
    </row>
    <row r="453" spans="5:18">
      <c r="E453" s="3"/>
      <c r="F453" s="3"/>
      <c r="R453" s="2"/>
    </row>
    <row r="454" spans="5:18">
      <c r="E454" s="3"/>
      <c r="F454" s="3"/>
      <c r="R454" s="2"/>
    </row>
    <row r="455" spans="5:18">
      <c r="E455" s="3"/>
      <c r="F455" s="3"/>
      <c r="R455" s="2"/>
    </row>
    <row r="456" spans="5:18">
      <c r="E456" s="3"/>
      <c r="F456" s="3"/>
      <c r="R456" s="2"/>
    </row>
    <row r="457" spans="5:18">
      <c r="E457" s="3"/>
      <c r="F457" s="3"/>
      <c r="R457" s="2"/>
    </row>
    <row r="458" spans="5:18">
      <c r="E458" s="3"/>
      <c r="F458" s="3"/>
      <c r="R458" s="2"/>
    </row>
    <row r="459" spans="5:18">
      <c r="E459" s="3"/>
      <c r="F459" s="3"/>
      <c r="R459" s="2"/>
    </row>
    <row r="460" spans="5:18">
      <c r="E460" s="3"/>
      <c r="F460" s="3"/>
      <c r="R460" s="2"/>
    </row>
    <row r="461" spans="5:18">
      <c r="E461" s="3"/>
      <c r="F461" s="3"/>
      <c r="R461" s="2"/>
    </row>
    <row r="462" spans="5:18">
      <c r="E462" s="3"/>
      <c r="F462" s="3"/>
      <c r="R462" s="2"/>
    </row>
    <row r="463" spans="5:18">
      <c r="E463" s="3"/>
      <c r="F463" s="3"/>
      <c r="R463" s="2"/>
    </row>
    <row r="464" spans="5:18">
      <c r="E464" s="3"/>
      <c r="F464" s="3"/>
      <c r="R464" s="2"/>
    </row>
    <row r="465" spans="5:18">
      <c r="E465" s="3"/>
      <c r="F465" s="3"/>
      <c r="R465" s="2"/>
    </row>
    <row r="466" spans="5:18">
      <c r="E466" s="3"/>
      <c r="F466" s="3"/>
      <c r="R466" s="2"/>
    </row>
    <row r="467" spans="5:18">
      <c r="E467" s="3"/>
      <c r="F467" s="3"/>
      <c r="R467" s="2"/>
    </row>
    <row r="468" spans="5:18">
      <c r="E468" s="3"/>
      <c r="F468" s="3"/>
      <c r="R468" s="2"/>
    </row>
    <row r="469" spans="5:18">
      <c r="E469" s="3"/>
      <c r="F469" s="3"/>
      <c r="R469" s="2"/>
    </row>
    <row r="470" spans="5:18">
      <c r="E470" s="3"/>
      <c r="F470" s="3"/>
      <c r="R470" s="2"/>
    </row>
    <row r="471" spans="5:18">
      <c r="E471" s="3"/>
      <c r="F471" s="3"/>
      <c r="R471" s="2"/>
    </row>
    <row r="472" spans="5:18">
      <c r="E472" s="3"/>
      <c r="F472" s="3"/>
      <c r="R472" s="2"/>
    </row>
    <row r="473" spans="5:18">
      <c r="E473" s="3"/>
      <c r="F473" s="3"/>
      <c r="R473" s="2"/>
    </row>
    <row r="474" spans="5:18">
      <c r="E474" s="3"/>
      <c r="F474" s="3"/>
      <c r="R474" s="2"/>
    </row>
    <row r="475" spans="5:18">
      <c r="E475" s="3"/>
      <c r="F475" s="3"/>
      <c r="R475" s="2"/>
    </row>
    <row r="476" spans="5:18">
      <c r="E476" s="3"/>
      <c r="F476" s="3"/>
      <c r="R476" s="2"/>
    </row>
    <row r="477" spans="5:18">
      <c r="E477" s="3"/>
      <c r="F477" s="3"/>
      <c r="R477" s="2"/>
    </row>
    <row r="478" spans="5:18">
      <c r="E478" s="3"/>
      <c r="F478" s="3"/>
      <c r="R478" s="2"/>
    </row>
    <row r="479" spans="5:18">
      <c r="E479" s="3"/>
      <c r="F479" s="3"/>
      <c r="R479" s="2"/>
    </row>
    <row r="480" spans="5:18">
      <c r="E480" s="3"/>
      <c r="F480" s="3"/>
      <c r="R480" s="2"/>
    </row>
    <row r="481" spans="5:18">
      <c r="E481" s="3"/>
      <c r="F481" s="3"/>
      <c r="R481" s="2"/>
    </row>
    <row r="482" spans="5:18">
      <c r="E482" s="3"/>
      <c r="F482" s="3"/>
      <c r="R482" s="2"/>
    </row>
    <row r="483" spans="5:18">
      <c r="E483" s="3"/>
      <c r="F483" s="3"/>
      <c r="R483" s="2"/>
    </row>
    <row r="484" spans="5:18">
      <c r="E484" s="3"/>
      <c r="F484" s="3"/>
    </row>
    <row r="485" spans="5:18">
      <c r="E485" s="3"/>
      <c r="F485" s="3"/>
    </row>
    <row r="486" spans="5:18">
      <c r="E486" s="3"/>
      <c r="F486" s="3"/>
    </row>
    <row r="487" spans="5:18">
      <c r="E487" s="3"/>
      <c r="F487" s="3"/>
    </row>
    <row r="488" spans="5:18">
      <c r="E488" s="3"/>
      <c r="F488" s="3"/>
    </row>
    <row r="489" spans="5:18">
      <c r="E489" s="3"/>
      <c r="F489" s="3"/>
    </row>
    <row r="490" spans="5:18">
      <c r="E490" s="3"/>
      <c r="F490" s="3"/>
    </row>
    <row r="491" spans="5:18">
      <c r="E491" s="3"/>
      <c r="F491" s="3"/>
    </row>
    <row r="492" spans="5:18">
      <c r="E492" s="3"/>
      <c r="F492" s="3"/>
    </row>
    <row r="493" spans="5:18">
      <c r="E493" s="3"/>
      <c r="F493" s="3"/>
    </row>
    <row r="494" spans="5:18">
      <c r="E494" s="3"/>
      <c r="F494" s="3"/>
    </row>
    <row r="495" spans="5:18">
      <c r="E495" s="3"/>
      <c r="F495" s="3"/>
    </row>
    <row r="496" spans="5:18">
      <c r="E496" s="3"/>
      <c r="F496" s="3"/>
    </row>
    <row r="497" spans="5:6">
      <c r="E497" s="3"/>
      <c r="F497" s="3"/>
    </row>
    <row r="498" spans="5:6">
      <c r="E498" s="3"/>
      <c r="F498" s="3"/>
    </row>
    <row r="499" spans="5:6">
      <c r="E499" s="3"/>
      <c r="F499" s="3"/>
    </row>
    <row r="500" spans="5:6">
      <c r="E500" s="3"/>
      <c r="F500" s="3"/>
    </row>
    <row r="501" spans="5:6">
      <c r="E501" s="3"/>
      <c r="F501" s="3"/>
    </row>
    <row r="502" spans="5:6">
      <c r="E502" s="3"/>
      <c r="F502" s="3"/>
    </row>
    <row r="503" spans="5:6">
      <c r="E503" s="3"/>
      <c r="F503" s="3"/>
    </row>
    <row r="504" spans="5:6">
      <c r="E504" s="3"/>
      <c r="F504" s="3"/>
    </row>
    <row r="505" spans="5:6">
      <c r="E505" s="3"/>
      <c r="F505" s="3"/>
    </row>
    <row r="506" spans="5:6">
      <c r="E506" s="3"/>
      <c r="F506" s="3"/>
    </row>
    <row r="507" spans="5:6">
      <c r="E507" s="3"/>
      <c r="F507" s="3"/>
    </row>
    <row r="508" spans="5:6">
      <c r="E508" s="3"/>
      <c r="F508" s="3"/>
    </row>
    <row r="509" spans="5:6">
      <c r="E509" s="3"/>
      <c r="F509" s="3"/>
    </row>
    <row r="510" spans="5:6">
      <c r="E510" s="3"/>
      <c r="F510" s="3"/>
    </row>
    <row r="511" spans="5:6">
      <c r="E511" s="3"/>
      <c r="F511" s="3"/>
    </row>
    <row r="512" spans="5:6">
      <c r="E512" s="3"/>
      <c r="F512" s="3"/>
    </row>
    <row r="513" spans="5:6">
      <c r="E513" s="3"/>
      <c r="F513" s="3"/>
    </row>
    <row r="514" spans="5:6">
      <c r="E514" s="3"/>
      <c r="F514" s="3"/>
    </row>
    <row r="515" spans="5:6">
      <c r="E515" s="3"/>
      <c r="F515" s="3"/>
    </row>
    <row r="516" spans="5:6">
      <c r="E516" s="3"/>
      <c r="F516" s="3"/>
    </row>
    <row r="517" spans="5:6">
      <c r="E517" s="3"/>
      <c r="F517" s="3"/>
    </row>
    <row r="518" spans="5:6">
      <c r="E518" s="3"/>
      <c r="F518" s="3"/>
    </row>
    <row r="519" spans="5:6">
      <c r="E519" s="3"/>
      <c r="F519" s="3"/>
    </row>
    <row r="520" spans="5:6">
      <c r="E520" s="3"/>
      <c r="F520" s="3"/>
    </row>
    <row r="521" spans="5:6">
      <c r="E521" s="3"/>
      <c r="F521" s="3"/>
    </row>
    <row r="522" spans="5:6">
      <c r="E522" s="3"/>
      <c r="F522" s="3"/>
    </row>
    <row r="523" spans="5:6">
      <c r="E523" s="3"/>
      <c r="F523" s="3"/>
    </row>
    <row r="524" spans="5:6">
      <c r="E524" s="3"/>
      <c r="F524" s="3"/>
    </row>
    <row r="525" spans="5:6">
      <c r="E525" s="3"/>
      <c r="F525" s="3"/>
    </row>
    <row r="526" spans="5:6">
      <c r="E526" s="3"/>
      <c r="F526" s="3"/>
    </row>
    <row r="527" spans="5:6">
      <c r="E527" s="3"/>
      <c r="F527" s="3"/>
    </row>
    <row r="528" spans="5:6">
      <c r="E528" s="3"/>
      <c r="F528" s="3"/>
    </row>
    <row r="529" spans="5:6">
      <c r="E529" s="3"/>
      <c r="F529" s="3"/>
    </row>
    <row r="530" spans="5:6">
      <c r="E530" s="3"/>
      <c r="F530" s="3"/>
    </row>
    <row r="531" spans="5:6">
      <c r="E531" s="3"/>
      <c r="F531" s="3"/>
    </row>
    <row r="532" spans="5:6">
      <c r="E532" s="3"/>
      <c r="F532" s="3"/>
    </row>
    <row r="533" spans="5:6">
      <c r="E533" s="3"/>
      <c r="F533" s="3"/>
    </row>
    <row r="534" spans="5:6">
      <c r="E534" s="3"/>
      <c r="F534" s="3"/>
    </row>
    <row r="535" spans="5:6">
      <c r="E535" s="3"/>
      <c r="F535" s="3"/>
    </row>
    <row r="536" spans="5:6">
      <c r="E536" s="3"/>
      <c r="F536" s="3"/>
    </row>
    <row r="537" spans="5:6">
      <c r="E537" s="3"/>
      <c r="F537" s="3"/>
    </row>
    <row r="538" spans="5:6">
      <c r="E538" s="3"/>
      <c r="F538" s="3"/>
    </row>
    <row r="539" spans="5:6">
      <c r="E539" s="3"/>
      <c r="F539" s="3"/>
    </row>
    <row r="540" spans="5:6">
      <c r="E540" s="3"/>
      <c r="F540" s="3"/>
    </row>
    <row r="541" spans="5:6">
      <c r="E541" s="3"/>
      <c r="F541" s="3"/>
    </row>
    <row r="542" spans="5:6">
      <c r="E542" s="3"/>
      <c r="F542" s="3"/>
    </row>
    <row r="543" spans="5:6">
      <c r="E543" s="3"/>
      <c r="F543" s="3"/>
    </row>
    <row r="544" spans="5:6">
      <c r="E544" s="3"/>
      <c r="F544" s="3"/>
    </row>
    <row r="545" spans="5:6">
      <c r="E545" s="3"/>
      <c r="F545" s="3"/>
    </row>
    <row r="546" spans="5:6">
      <c r="E546" s="3"/>
      <c r="F546" s="3"/>
    </row>
    <row r="547" spans="5:6">
      <c r="E547" s="3"/>
      <c r="F547" s="3"/>
    </row>
    <row r="548" spans="5:6">
      <c r="E548" s="3"/>
      <c r="F548" s="3"/>
    </row>
    <row r="549" spans="5:6">
      <c r="E549" s="3"/>
      <c r="F549" s="3"/>
    </row>
    <row r="550" spans="5:6">
      <c r="E550" s="3"/>
      <c r="F550" s="3"/>
    </row>
    <row r="551" spans="5:6">
      <c r="E551" s="3"/>
      <c r="F551" s="3"/>
    </row>
    <row r="552" spans="5:6">
      <c r="E552" s="3"/>
      <c r="F552" s="3"/>
    </row>
    <row r="553" spans="5:6">
      <c r="E553" s="3"/>
      <c r="F553" s="3"/>
    </row>
    <row r="554" spans="5:6">
      <c r="E554" s="3"/>
      <c r="F554" s="3"/>
    </row>
    <row r="555" spans="5:6">
      <c r="E555" s="3"/>
      <c r="F555" s="3"/>
    </row>
    <row r="556" spans="5:6">
      <c r="E556" s="3"/>
      <c r="F556" s="3"/>
    </row>
    <row r="557" spans="5:6">
      <c r="E557" s="3"/>
      <c r="F557" s="3"/>
    </row>
    <row r="558" spans="5:6">
      <c r="E558" s="3"/>
      <c r="F558" s="3"/>
    </row>
    <row r="559" spans="5:6">
      <c r="E559" s="3"/>
      <c r="F559" s="3"/>
    </row>
    <row r="560" spans="5:6">
      <c r="E560" s="3"/>
      <c r="F560" s="3"/>
    </row>
    <row r="561" spans="5:6">
      <c r="E561" s="3"/>
      <c r="F561" s="3"/>
    </row>
    <row r="562" spans="5:6">
      <c r="E562" s="3"/>
      <c r="F562" s="3"/>
    </row>
    <row r="563" spans="5:6">
      <c r="E563" s="3"/>
      <c r="F563" s="3"/>
    </row>
    <row r="564" spans="5:6">
      <c r="E564" s="3"/>
      <c r="F564" s="3"/>
    </row>
    <row r="565" spans="5:6">
      <c r="E565" s="3"/>
      <c r="F565" s="3"/>
    </row>
    <row r="566" spans="5:6">
      <c r="E566" s="3"/>
      <c r="F566" s="3"/>
    </row>
    <row r="567" spans="5:6">
      <c r="E567" s="3"/>
      <c r="F567" s="3"/>
    </row>
    <row r="568" spans="5:6">
      <c r="E568" s="3"/>
      <c r="F568" s="3"/>
    </row>
    <row r="569" spans="5:6">
      <c r="E569" s="3"/>
      <c r="F569" s="3"/>
    </row>
    <row r="570" spans="5:6">
      <c r="E570" s="3"/>
      <c r="F570" s="3"/>
    </row>
    <row r="571" spans="5:6">
      <c r="E571" s="3"/>
      <c r="F571" s="3"/>
    </row>
    <row r="572" spans="5:6">
      <c r="E572" s="3"/>
      <c r="F572" s="3"/>
    </row>
    <row r="573" spans="5:6">
      <c r="E573" s="3"/>
      <c r="F573" s="3"/>
    </row>
    <row r="574" spans="5:6">
      <c r="E574" s="3"/>
      <c r="F574" s="3"/>
    </row>
    <row r="575" spans="5:6">
      <c r="E575" s="3"/>
      <c r="F575" s="3"/>
    </row>
    <row r="576" spans="5:6">
      <c r="E576" s="3"/>
      <c r="F576" s="3"/>
    </row>
    <row r="577" spans="5:6">
      <c r="E577" s="3"/>
      <c r="F577" s="3"/>
    </row>
    <row r="578" spans="5:6">
      <c r="E578" s="3"/>
      <c r="F578" s="3"/>
    </row>
    <row r="579" spans="5:6">
      <c r="E579" s="3"/>
      <c r="F579" s="3"/>
    </row>
    <row r="580" spans="5:6">
      <c r="E580" s="3"/>
      <c r="F580" s="3"/>
    </row>
    <row r="581" spans="5:6">
      <c r="E581" s="3"/>
      <c r="F581" s="3"/>
    </row>
    <row r="582" spans="5:6">
      <c r="E582" s="3"/>
      <c r="F582" s="3"/>
    </row>
    <row r="583" spans="5:6">
      <c r="E583" s="3"/>
      <c r="F583" s="3"/>
    </row>
    <row r="584" spans="5:6">
      <c r="E584" s="3"/>
      <c r="F584" s="3"/>
    </row>
    <row r="585" spans="5:6">
      <c r="E585" s="3"/>
      <c r="F585" s="3"/>
    </row>
    <row r="586" spans="5:6">
      <c r="E586" s="3"/>
      <c r="F586" s="3"/>
    </row>
    <row r="587" spans="5:6">
      <c r="E587" s="3"/>
      <c r="F587" s="3"/>
    </row>
    <row r="588" spans="5:6">
      <c r="E588" s="3"/>
      <c r="F588" s="3"/>
    </row>
    <row r="589" spans="5:6">
      <c r="E589" s="3"/>
      <c r="F589" s="3"/>
    </row>
    <row r="590" spans="5:6">
      <c r="E590" s="3"/>
      <c r="F590" s="3"/>
    </row>
    <row r="591" spans="5:6">
      <c r="E591" s="3"/>
      <c r="F591" s="3"/>
    </row>
    <row r="592" spans="5:6">
      <c r="E592" s="3"/>
      <c r="F592" s="3"/>
    </row>
    <row r="593" spans="5:6">
      <c r="E593" s="3"/>
      <c r="F593" s="3"/>
    </row>
    <row r="594" spans="5:6">
      <c r="E594" s="3"/>
      <c r="F594" s="3"/>
    </row>
    <row r="595" spans="5:6">
      <c r="E595" s="3"/>
      <c r="F595" s="3"/>
    </row>
    <row r="596" spans="5:6">
      <c r="E596" s="3"/>
      <c r="F596" s="3"/>
    </row>
    <row r="597" spans="5:6">
      <c r="E597" s="3"/>
      <c r="F597" s="3"/>
    </row>
    <row r="598" spans="5:6">
      <c r="E598" s="3"/>
      <c r="F598" s="3"/>
    </row>
    <row r="599" spans="5:6">
      <c r="E599" s="3"/>
      <c r="F599" s="3"/>
    </row>
    <row r="600" spans="5:6">
      <c r="E600" s="3"/>
      <c r="F600" s="3"/>
    </row>
    <row r="601" spans="5:6">
      <c r="E601" s="3"/>
      <c r="F601" s="3"/>
    </row>
    <row r="602" spans="5:6">
      <c r="E602" s="3"/>
      <c r="F602" s="3"/>
    </row>
    <row r="603" spans="5:6">
      <c r="E603" s="3"/>
      <c r="F603" s="3"/>
    </row>
    <row r="604" spans="5:6">
      <c r="E604" s="3"/>
      <c r="F604" s="3"/>
    </row>
    <row r="605" spans="5:6">
      <c r="E605" s="3"/>
      <c r="F605" s="3"/>
    </row>
    <row r="606" spans="5:6">
      <c r="E606" s="3"/>
      <c r="F606" s="3"/>
    </row>
    <row r="607" spans="5:6">
      <c r="E607" s="3"/>
      <c r="F607" s="3"/>
    </row>
    <row r="608" spans="5:6">
      <c r="E608" s="3"/>
      <c r="F608" s="3"/>
    </row>
    <row r="609" spans="5:6">
      <c r="E609" s="3"/>
      <c r="F609" s="3"/>
    </row>
    <row r="610" spans="5:6">
      <c r="E610" s="3"/>
      <c r="F610" s="3"/>
    </row>
    <row r="611" spans="5:6">
      <c r="E611" s="3"/>
      <c r="F611" s="3"/>
    </row>
    <row r="612" spans="5:6">
      <c r="E612" s="3"/>
      <c r="F612" s="3"/>
    </row>
    <row r="613" spans="5:6">
      <c r="E613" s="3"/>
      <c r="F613" s="3"/>
    </row>
    <row r="614" spans="5:6">
      <c r="E614" s="3"/>
      <c r="F614" s="3"/>
    </row>
    <row r="615" spans="5:6">
      <c r="E615" s="3"/>
      <c r="F615" s="3"/>
    </row>
    <row r="616" spans="5:6">
      <c r="E616" s="3"/>
      <c r="F616" s="3"/>
    </row>
    <row r="617" spans="5:6">
      <c r="E617" s="3"/>
      <c r="F617" s="3"/>
    </row>
    <row r="618" spans="5:6">
      <c r="E618" s="3"/>
      <c r="F618" s="3"/>
    </row>
    <row r="619" spans="5:6">
      <c r="E619" s="3"/>
      <c r="F619" s="3"/>
    </row>
    <row r="620" spans="5:6">
      <c r="E620" s="3"/>
      <c r="F620" s="3"/>
    </row>
    <row r="621" spans="5:6">
      <c r="E621" s="3"/>
      <c r="F621" s="3"/>
    </row>
    <row r="622" spans="5:6">
      <c r="E622" s="3"/>
      <c r="F622" s="3"/>
    </row>
    <row r="623" spans="5:6">
      <c r="E623" s="3"/>
      <c r="F623" s="3"/>
    </row>
    <row r="624" spans="5:6">
      <c r="E624" s="3"/>
      <c r="F624" s="3"/>
    </row>
    <row r="625" spans="5:6">
      <c r="E625" s="3"/>
      <c r="F625" s="3"/>
    </row>
    <row r="626" spans="5:6">
      <c r="E626" s="3"/>
      <c r="F626" s="3"/>
    </row>
    <row r="627" spans="5:6">
      <c r="E627" s="3"/>
      <c r="F627" s="3"/>
    </row>
    <row r="628" spans="5:6">
      <c r="E628" s="3"/>
      <c r="F628" s="3"/>
    </row>
    <row r="629" spans="5:6">
      <c r="E629" s="3"/>
      <c r="F629" s="3"/>
    </row>
    <row r="630" spans="5:6">
      <c r="E630" s="3"/>
      <c r="F630" s="3"/>
    </row>
    <row r="631" spans="5:6">
      <c r="E631" s="3"/>
      <c r="F631" s="3"/>
    </row>
    <row r="632" spans="5:6">
      <c r="E632" s="3"/>
      <c r="F632" s="3"/>
    </row>
    <row r="633" spans="5:6">
      <c r="E633" s="3"/>
      <c r="F633" s="3"/>
    </row>
    <row r="634" spans="5:6">
      <c r="E634" s="3"/>
      <c r="F634" s="3"/>
    </row>
    <row r="635" spans="5:6">
      <c r="E635" s="3"/>
      <c r="F635" s="3"/>
    </row>
    <row r="636" spans="5:6">
      <c r="E636" s="3"/>
      <c r="F636" s="3"/>
    </row>
    <row r="637" spans="5:6">
      <c r="E637" s="3"/>
      <c r="F637" s="3"/>
    </row>
    <row r="638" spans="5:6">
      <c r="E638" s="3"/>
      <c r="F638" s="3"/>
    </row>
    <row r="639" spans="5:6">
      <c r="E639" s="3"/>
      <c r="F639" s="3"/>
    </row>
    <row r="640" spans="5:6">
      <c r="E640" s="3"/>
      <c r="F640" s="3"/>
    </row>
    <row r="641" spans="5:6">
      <c r="E641" s="3"/>
      <c r="F641" s="3"/>
    </row>
    <row r="642" spans="5:6">
      <c r="E642" s="3"/>
      <c r="F642" s="3"/>
    </row>
    <row r="643" spans="5:6">
      <c r="E643" s="3"/>
      <c r="F643" s="3"/>
    </row>
    <row r="644" spans="5:6">
      <c r="E644" s="3"/>
      <c r="F644" s="3"/>
    </row>
    <row r="645" spans="5:6">
      <c r="E645" s="3"/>
      <c r="F645" s="3"/>
    </row>
    <row r="646" spans="5:6">
      <c r="E646" s="3"/>
      <c r="F646" s="3"/>
    </row>
    <row r="647" spans="5:6">
      <c r="E647" s="3"/>
      <c r="F647" s="3"/>
    </row>
    <row r="648" spans="5:6">
      <c r="E648" s="3"/>
      <c r="F648" s="3"/>
    </row>
    <row r="649" spans="5:6">
      <c r="E649" s="3"/>
      <c r="F649" s="3"/>
    </row>
    <row r="650" spans="5:6">
      <c r="E650" s="3"/>
      <c r="F650" s="3"/>
    </row>
    <row r="651" spans="5:6">
      <c r="E651" s="3"/>
      <c r="F651" s="3"/>
    </row>
    <row r="652" spans="5:6">
      <c r="E652" s="3"/>
      <c r="F652" s="3"/>
    </row>
    <row r="653" spans="5:6">
      <c r="E653" s="3"/>
      <c r="F653" s="3"/>
    </row>
    <row r="654" spans="5:6">
      <c r="E654" s="3"/>
      <c r="F654" s="3"/>
    </row>
    <row r="655" spans="5:6">
      <c r="E655" s="3"/>
      <c r="F655" s="3"/>
    </row>
    <row r="656" spans="5:6">
      <c r="E656" s="3"/>
      <c r="F656" s="3"/>
    </row>
    <row r="657" spans="5:6">
      <c r="E657" s="3"/>
      <c r="F657" s="3"/>
    </row>
    <row r="658" spans="5:6">
      <c r="E658" s="3"/>
      <c r="F658" s="3"/>
    </row>
    <row r="659" spans="5:6">
      <c r="E659" s="3"/>
      <c r="F659" s="3"/>
    </row>
    <row r="660" spans="5:6">
      <c r="E660" s="3"/>
      <c r="F660" s="3"/>
    </row>
    <row r="661" spans="5:6">
      <c r="E661" s="3"/>
      <c r="F661" s="3"/>
    </row>
    <row r="662" spans="5:6">
      <c r="E662" s="3"/>
      <c r="F662" s="3"/>
    </row>
    <row r="663" spans="5:6">
      <c r="E663" s="3"/>
      <c r="F663" s="3"/>
    </row>
    <row r="664" spans="5:6">
      <c r="E664" s="3"/>
      <c r="F664" s="3"/>
    </row>
    <row r="665" spans="5:6">
      <c r="E665" s="3"/>
      <c r="F665" s="3"/>
    </row>
    <row r="666" spans="5:6">
      <c r="E666" s="3"/>
      <c r="F666" s="3"/>
    </row>
    <row r="667" spans="5:6">
      <c r="E667" s="3"/>
      <c r="F667" s="3"/>
    </row>
    <row r="668" spans="5:6">
      <c r="E668" s="3"/>
      <c r="F668" s="3"/>
    </row>
    <row r="669" spans="5:6">
      <c r="E669" s="3"/>
      <c r="F669" s="3"/>
    </row>
    <row r="670" spans="5:6">
      <c r="E670" s="3"/>
      <c r="F670" s="3"/>
    </row>
    <row r="671" spans="5:6">
      <c r="E671" s="3"/>
      <c r="F671" s="3"/>
    </row>
    <row r="672" spans="5:6">
      <c r="E672" s="3"/>
      <c r="F672" s="3"/>
    </row>
    <row r="673" spans="5:6">
      <c r="E673" s="3"/>
      <c r="F673" s="3"/>
    </row>
    <row r="674" spans="5:6">
      <c r="E674" s="3"/>
      <c r="F674" s="3"/>
    </row>
    <row r="675" spans="5:6">
      <c r="E675" s="3"/>
      <c r="F675" s="3"/>
    </row>
    <row r="676" spans="5:6">
      <c r="E676" s="3"/>
      <c r="F676" s="3"/>
    </row>
    <row r="677" spans="5:6">
      <c r="E677" s="3"/>
      <c r="F677" s="3"/>
    </row>
    <row r="678" spans="5:6">
      <c r="E678" s="3"/>
      <c r="F678" s="3"/>
    </row>
    <row r="679" spans="5:6">
      <c r="E679" s="3"/>
      <c r="F679" s="3"/>
    </row>
    <row r="680" spans="5:6">
      <c r="E680" s="3"/>
      <c r="F680" s="3"/>
    </row>
    <row r="681" spans="5:6">
      <c r="E681" s="3"/>
      <c r="F681" s="3"/>
    </row>
    <row r="682" spans="5:6">
      <c r="E682" s="3"/>
      <c r="F682" s="3"/>
    </row>
    <row r="683" spans="5:6">
      <c r="E683" s="3"/>
      <c r="F683" s="3"/>
    </row>
    <row r="684" spans="5:6">
      <c r="E684" s="3"/>
      <c r="F684" s="3"/>
    </row>
    <row r="685" spans="5:6">
      <c r="E685" s="3"/>
      <c r="F685" s="3"/>
    </row>
    <row r="686" spans="5:6">
      <c r="E686" s="3"/>
      <c r="F686" s="3"/>
    </row>
    <row r="687" spans="5:6">
      <c r="E687" s="3"/>
      <c r="F687" s="3"/>
    </row>
    <row r="688" spans="5:6">
      <c r="E688" s="3"/>
      <c r="F688" s="3"/>
    </row>
    <row r="689" spans="5:6">
      <c r="E689" s="3"/>
      <c r="F689" s="3"/>
    </row>
    <row r="690" spans="5:6">
      <c r="E690" s="3"/>
      <c r="F690" s="3"/>
    </row>
    <row r="691" spans="5:6">
      <c r="E691" s="3"/>
      <c r="F691" s="3"/>
    </row>
    <row r="692" spans="5:6">
      <c r="E692" s="3"/>
      <c r="F692" s="3"/>
    </row>
    <row r="693" spans="5:6">
      <c r="E693" s="3"/>
      <c r="F693" s="3"/>
    </row>
    <row r="694" spans="5:6">
      <c r="E694" s="3"/>
      <c r="F694" s="3"/>
    </row>
    <row r="695" spans="5:6">
      <c r="E695" s="3"/>
      <c r="F695" s="3"/>
    </row>
    <row r="696" spans="5:6">
      <c r="E696" s="3"/>
      <c r="F696" s="3"/>
    </row>
    <row r="697" spans="5:6">
      <c r="E697" s="3"/>
      <c r="F697" s="3"/>
    </row>
    <row r="698" spans="5:6">
      <c r="E698" s="3"/>
      <c r="F698" s="3"/>
    </row>
    <row r="699" spans="5:6">
      <c r="E699" s="3"/>
      <c r="F699" s="3"/>
    </row>
    <row r="700" spans="5:6">
      <c r="E700" s="3"/>
      <c r="F700" s="3"/>
    </row>
    <row r="701" spans="5:6">
      <c r="E701" s="3"/>
      <c r="F701" s="3"/>
    </row>
    <row r="702" spans="5:6">
      <c r="E702" s="3"/>
      <c r="F702" s="3"/>
    </row>
    <row r="703" spans="5:6">
      <c r="E703" s="3"/>
      <c r="F703" s="3"/>
    </row>
    <row r="704" spans="5:6">
      <c r="E704" s="3"/>
      <c r="F704" s="3"/>
    </row>
    <row r="705" spans="5:6">
      <c r="E705" s="3"/>
      <c r="F705" s="3"/>
    </row>
    <row r="706" spans="5:6">
      <c r="E706" s="3"/>
      <c r="F706" s="3"/>
    </row>
    <row r="707" spans="5:6">
      <c r="E707" s="3"/>
      <c r="F707" s="3"/>
    </row>
    <row r="708" spans="5:6">
      <c r="E708" s="3"/>
      <c r="F708" s="3"/>
    </row>
    <row r="709" spans="5:6">
      <c r="E709" s="3"/>
      <c r="F709" s="3"/>
    </row>
    <row r="710" spans="5:6">
      <c r="E710" s="3"/>
      <c r="F710" s="3"/>
    </row>
    <row r="711" spans="5:6">
      <c r="E711" s="3"/>
      <c r="F711" s="3"/>
    </row>
    <row r="712" spans="5:6">
      <c r="E712" s="3"/>
      <c r="F712" s="3"/>
    </row>
    <row r="713" spans="5:6">
      <c r="E713" s="3"/>
      <c r="F713" s="3"/>
    </row>
    <row r="714" spans="5:6">
      <c r="E714" s="3"/>
      <c r="F714" s="3"/>
    </row>
    <row r="715" spans="5:6">
      <c r="E715" s="3"/>
      <c r="F715" s="3"/>
    </row>
    <row r="716" spans="5:6">
      <c r="E716" s="3"/>
      <c r="F716" s="3"/>
    </row>
    <row r="717" spans="5:6">
      <c r="E717" s="3"/>
      <c r="F717" s="3"/>
    </row>
    <row r="718" spans="5:6">
      <c r="E718" s="3"/>
      <c r="F718" s="3"/>
    </row>
    <row r="719" spans="5:6">
      <c r="E719" s="3"/>
      <c r="F719" s="3"/>
    </row>
    <row r="720" spans="5:6">
      <c r="E720" s="3"/>
      <c r="F720" s="3"/>
    </row>
    <row r="721" spans="5:6">
      <c r="E721" s="3"/>
      <c r="F721" s="3"/>
    </row>
    <row r="722" spans="5:6">
      <c r="E722" s="3"/>
      <c r="F722" s="3"/>
    </row>
    <row r="723" spans="5:6">
      <c r="E723" s="3"/>
      <c r="F723" s="3"/>
    </row>
    <row r="724" spans="5:6">
      <c r="E724" s="3"/>
      <c r="F724" s="3"/>
    </row>
    <row r="725" spans="5:6">
      <c r="E725" s="3"/>
      <c r="F725" s="3"/>
    </row>
    <row r="726" spans="5:6">
      <c r="E726" s="3"/>
      <c r="F726" s="3"/>
    </row>
    <row r="727" spans="5:6">
      <c r="E727" s="3"/>
      <c r="F727" s="3"/>
    </row>
    <row r="728" spans="5:6">
      <c r="E728" s="3"/>
      <c r="F728" s="3"/>
    </row>
    <row r="729" spans="5:6">
      <c r="E729" s="3"/>
      <c r="F729" s="3"/>
    </row>
    <row r="730" spans="5:6">
      <c r="E730" s="3"/>
      <c r="F730" s="3"/>
    </row>
    <row r="731" spans="5:6">
      <c r="E731" s="3"/>
      <c r="F731" s="3"/>
    </row>
    <row r="732" spans="5:6">
      <c r="E732" s="3"/>
      <c r="F732" s="3"/>
    </row>
    <row r="733" spans="5:6">
      <c r="E733" s="3"/>
      <c r="F733" s="3"/>
    </row>
    <row r="734" spans="5:6">
      <c r="E734" s="3"/>
      <c r="F734" s="3"/>
    </row>
    <row r="735" spans="5:6">
      <c r="E735" s="3"/>
      <c r="F735" s="3"/>
    </row>
    <row r="736" spans="5:6">
      <c r="E736" s="3"/>
      <c r="F736" s="3"/>
    </row>
    <row r="737" spans="5:6">
      <c r="E737" s="3"/>
      <c r="F737" s="3"/>
    </row>
    <row r="738" spans="5:6">
      <c r="E738" s="3"/>
      <c r="F738" s="3"/>
    </row>
    <row r="739" spans="5:6">
      <c r="E739" s="3"/>
      <c r="F739" s="3"/>
    </row>
    <row r="740" spans="5:6">
      <c r="E740" s="3"/>
      <c r="F740" s="3"/>
    </row>
    <row r="741" spans="5:6">
      <c r="E741" s="3"/>
      <c r="F741" s="3"/>
    </row>
    <row r="742" spans="5:6">
      <c r="E742" s="3"/>
      <c r="F742" s="3"/>
    </row>
    <row r="743" spans="5:6">
      <c r="E743" s="3"/>
      <c r="F743" s="3"/>
    </row>
    <row r="744" spans="5:6">
      <c r="E744" s="3"/>
      <c r="F744" s="3"/>
    </row>
    <row r="745" spans="5:6">
      <c r="E745" s="3"/>
      <c r="F745" s="3"/>
    </row>
    <row r="746" spans="5:6">
      <c r="E746" s="3"/>
      <c r="F746" s="3"/>
    </row>
    <row r="747" spans="5:6">
      <c r="E747" s="3"/>
      <c r="F747" s="3"/>
    </row>
    <row r="748" spans="5:6">
      <c r="E748" s="3"/>
      <c r="F748" s="3"/>
    </row>
    <row r="749" spans="5:6">
      <c r="E749" s="3"/>
      <c r="F749" s="3"/>
    </row>
    <row r="750" spans="5:6">
      <c r="E750" s="3"/>
      <c r="F750" s="3"/>
    </row>
    <row r="751" spans="5:6">
      <c r="E751" s="3"/>
      <c r="F751" s="3"/>
    </row>
    <row r="752" spans="5:6">
      <c r="E752" s="3"/>
      <c r="F752" s="3"/>
    </row>
    <row r="753" spans="5:6">
      <c r="E753" s="3"/>
      <c r="F753" s="3"/>
    </row>
    <row r="754" spans="5:6">
      <c r="E754" s="3"/>
      <c r="F754" s="3"/>
    </row>
    <row r="755" spans="5:6">
      <c r="E755" s="3"/>
      <c r="F755" s="3"/>
    </row>
    <row r="756" spans="5:6">
      <c r="E756" s="3"/>
      <c r="F756" s="3"/>
    </row>
    <row r="757" spans="5:6">
      <c r="E757" s="3"/>
      <c r="F757" s="3"/>
    </row>
    <row r="758" spans="5:6">
      <c r="E758" s="3"/>
      <c r="F758" s="3"/>
    </row>
    <row r="759" spans="5:6">
      <c r="E759" s="3"/>
      <c r="F759" s="3"/>
    </row>
    <row r="760" spans="5:6">
      <c r="E760" s="3"/>
      <c r="F760" s="3"/>
    </row>
    <row r="761" spans="5:6">
      <c r="E761" s="3"/>
      <c r="F761" s="3"/>
    </row>
    <row r="762" spans="5:6">
      <c r="E762" s="3"/>
      <c r="F762" s="3"/>
    </row>
    <row r="763" spans="5:6">
      <c r="E763" s="3"/>
      <c r="F763" s="3"/>
    </row>
    <row r="764" spans="5:6">
      <c r="E764" s="3"/>
      <c r="F764" s="3"/>
    </row>
    <row r="765" spans="5:6">
      <c r="E765" s="3"/>
      <c r="F765" s="3"/>
    </row>
    <row r="766" spans="5:6">
      <c r="E766" s="3"/>
      <c r="F766" s="3"/>
    </row>
    <row r="767" spans="5:6">
      <c r="E767" s="3"/>
      <c r="F767" s="3"/>
    </row>
    <row r="768" spans="5:6">
      <c r="E768" s="3"/>
      <c r="F768" s="3"/>
    </row>
    <row r="769" spans="5:6">
      <c r="E769" s="3"/>
      <c r="F769" s="3"/>
    </row>
    <row r="770" spans="5:6">
      <c r="E770" s="3"/>
      <c r="F770" s="3"/>
    </row>
    <row r="771" spans="5:6">
      <c r="E771" s="3"/>
      <c r="F771" s="3"/>
    </row>
    <row r="772" spans="5:6">
      <c r="E772" s="3"/>
      <c r="F772" s="3"/>
    </row>
    <row r="773" spans="5:6">
      <c r="E773" s="3"/>
      <c r="F773" s="3"/>
    </row>
    <row r="774" spans="5:6">
      <c r="E774" s="3"/>
      <c r="F774" s="3"/>
    </row>
    <row r="775" spans="5:6">
      <c r="E775" s="3"/>
      <c r="F775" s="3"/>
    </row>
    <row r="776" spans="5:6">
      <c r="E776" s="3"/>
      <c r="F776" s="3"/>
    </row>
    <row r="777" spans="5:6">
      <c r="E777" s="3"/>
      <c r="F777" s="3"/>
    </row>
    <row r="778" spans="5:6">
      <c r="E778" s="3"/>
      <c r="F778" s="3"/>
    </row>
    <row r="779" spans="5:6">
      <c r="E779" s="3"/>
      <c r="F779" s="3"/>
    </row>
    <row r="780" spans="5:6">
      <c r="E780" s="3"/>
      <c r="F780" s="3"/>
    </row>
    <row r="781" spans="5:6">
      <c r="E781" s="3"/>
      <c r="F781" s="3"/>
    </row>
    <row r="782" spans="5:6">
      <c r="E782" s="3"/>
      <c r="F782" s="3"/>
    </row>
    <row r="783" spans="5:6">
      <c r="E783" s="3"/>
      <c r="F783" s="3"/>
    </row>
    <row r="784" spans="5:6">
      <c r="E784" s="3"/>
      <c r="F784" s="3"/>
    </row>
    <row r="785" spans="5:6">
      <c r="E785" s="3"/>
      <c r="F785" s="3"/>
    </row>
    <row r="786" spans="5:6">
      <c r="E786" s="3"/>
      <c r="F786" s="3"/>
    </row>
    <row r="787" spans="5:6">
      <c r="E787" s="3"/>
      <c r="F787" s="3"/>
    </row>
    <row r="788" spans="5:6">
      <c r="E788" s="3"/>
      <c r="F788" s="3"/>
    </row>
    <row r="789" spans="5:6">
      <c r="E789" s="3"/>
      <c r="F789" s="3"/>
    </row>
    <row r="790" spans="5:6">
      <c r="E790" s="3"/>
      <c r="F790" s="3"/>
    </row>
    <row r="791" spans="5:6">
      <c r="E791" s="3"/>
      <c r="F791" s="3"/>
    </row>
    <row r="792" spans="5:6">
      <c r="E792" s="3"/>
      <c r="F792" s="3"/>
    </row>
    <row r="793" spans="5:6">
      <c r="E793" s="3"/>
      <c r="F793" s="3"/>
    </row>
    <row r="794" spans="5:6">
      <c r="E794" s="3"/>
      <c r="F794" s="3"/>
    </row>
    <row r="795" spans="5:6">
      <c r="E795" s="3"/>
      <c r="F795" s="3"/>
    </row>
    <row r="796" spans="5:6">
      <c r="E796" s="3"/>
      <c r="F796" s="3"/>
    </row>
    <row r="797" spans="5:6">
      <c r="E797" s="3"/>
      <c r="F797" s="3"/>
    </row>
    <row r="798" spans="5:6">
      <c r="E798" s="3"/>
      <c r="F798" s="3"/>
    </row>
    <row r="799" spans="5:6">
      <c r="E799" s="3"/>
      <c r="F799" s="3"/>
    </row>
    <row r="800" spans="5:6">
      <c r="E800" s="3"/>
      <c r="F800" s="3"/>
    </row>
    <row r="801" spans="5:6">
      <c r="E801" s="3"/>
      <c r="F801" s="3"/>
    </row>
    <row r="802" spans="5:6">
      <c r="E802" s="3"/>
      <c r="F802" s="3"/>
    </row>
    <row r="803" spans="5:6">
      <c r="E803" s="3"/>
      <c r="F803" s="3"/>
    </row>
    <row r="804" spans="5:6">
      <c r="E804" s="3"/>
      <c r="F804" s="3"/>
    </row>
    <row r="805" spans="5:6">
      <c r="E805" s="3"/>
      <c r="F805" s="3"/>
    </row>
    <row r="806" spans="5:6">
      <c r="E806" s="3"/>
      <c r="F806" s="3"/>
    </row>
    <row r="807" spans="5:6">
      <c r="E807" s="3"/>
      <c r="F807" s="3"/>
    </row>
    <row r="808" spans="5:6">
      <c r="E808" s="3"/>
      <c r="F808" s="3"/>
    </row>
    <row r="809" spans="5:6">
      <c r="E809" s="3"/>
      <c r="F809" s="3"/>
    </row>
    <row r="810" spans="5:6">
      <c r="E810" s="3"/>
      <c r="F810" s="3"/>
    </row>
    <row r="811" spans="5:6">
      <c r="E811" s="3"/>
      <c r="F811" s="3"/>
    </row>
    <row r="812" spans="5:6">
      <c r="E812" s="3"/>
      <c r="F812" s="3"/>
    </row>
    <row r="813" spans="5:6">
      <c r="E813" s="3"/>
      <c r="F813" s="3"/>
    </row>
    <row r="814" spans="5:6">
      <c r="E814" s="3"/>
      <c r="F814" s="3"/>
    </row>
    <row r="815" spans="5:6">
      <c r="E815" s="3"/>
      <c r="F815" s="3"/>
    </row>
    <row r="816" spans="5:6">
      <c r="E816" s="3"/>
      <c r="F816" s="3"/>
    </row>
    <row r="817" spans="5:6">
      <c r="E817" s="3"/>
      <c r="F817" s="3"/>
    </row>
    <row r="818" spans="5:6">
      <c r="E818" s="3"/>
      <c r="F818" s="3"/>
    </row>
    <row r="819" spans="5:6">
      <c r="E819" s="3"/>
      <c r="F819" s="3"/>
    </row>
    <row r="820" spans="5:6">
      <c r="E820" s="3"/>
      <c r="F820" s="3"/>
    </row>
    <row r="821" spans="5:6">
      <c r="E821" s="3"/>
      <c r="F821" s="3"/>
    </row>
    <row r="822" spans="5:6">
      <c r="E822" s="3"/>
      <c r="F822" s="3"/>
    </row>
    <row r="823" spans="5:6">
      <c r="E823" s="3"/>
      <c r="F823" s="3"/>
    </row>
    <row r="824" spans="5:6">
      <c r="E824" s="3"/>
      <c r="F824" s="3"/>
    </row>
    <row r="825" spans="5:6">
      <c r="E825" s="3"/>
      <c r="F825" s="3"/>
    </row>
    <row r="826" spans="5:6">
      <c r="E826" s="3"/>
      <c r="F826" s="3"/>
    </row>
    <row r="827" spans="5:6">
      <c r="E827" s="3"/>
      <c r="F827" s="3"/>
    </row>
    <row r="828" spans="5:6">
      <c r="E828" s="3"/>
      <c r="F828" s="3"/>
    </row>
    <row r="829" spans="5:6">
      <c r="E829" s="3"/>
      <c r="F829" s="3"/>
    </row>
    <row r="830" spans="5:6">
      <c r="E830" s="3"/>
      <c r="F830" s="3"/>
    </row>
    <row r="831" spans="5:6">
      <c r="E831" s="3"/>
      <c r="F831" s="3"/>
    </row>
    <row r="832" spans="5:6">
      <c r="E832" s="3"/>
      <c r="F832" s="3"/>
    </row>
    <row r="833" spans="5:6">
      <c r="E833" s="3"/>
      <c r="F833" s="3"/>
    </row>
    <row r="834" spans="5:6">
      <c r="E834" s="3"/>
      <c r="F834" s="3"/>
    </row>
    <row r="835" spans="5:6">
      <c r="E835" s="3"/>
      <c r="F835" s="3"/>
    </row>
    <row r="836" spans="5:6">
      <c r="E836" s="3"/>
      <c r="F836" s="3"/>
    </row>
    <row r="837" spans="5:6">
      <c r="E837" s="3"/>
      <c r="F837" s="3"/>
    </row>
    <row r="838" spans="5:6">
      <c r="E838" s="3"/>
      <c r="F838" s="3"/>
    </row>
    <row r="839" spans="5:6">
      <c r="E839" s="3"/>
      <c r="F839" s="3"/>
    </row>
    <row r="840" spans="5:6">
      <c r="E840" s="3"/>
      <c r="F840" s="3"/>
    </row>
    <row r="841" spans="5:6">
      <c r="E841" s="3"/>
      <c r="F841" s="3"/>
    </row>
    <row r="842" spans="5:6">
      <c r="E842" s="3"/>
      <c r="F842" s="3"/>
    </row>
    <row r="843" spans="5:6">
      <c r="E843" s="3"/>
      <c r="F843" s="3"/>
    </row>
    <row r="844" spans="5:6">
      <c r="E844" s="3"/>
      <c r="F844" s="3"/>
    </row>
    <row r="845" spans="5:6">
      <c r="E845" s="3"/>
      <c r="F845" s="3"/>
    </row>
    <row r="846" spans="5:6">
      <c r="E846" s="3"/>
      <c r="F846" s="3"/>
    </row>
    <row r="847" spans="5:6">
      <c r="E847" s="3"/>
      <c r="F847" s="3"/>
    </row>
    <row r="848" spans="5:6">
      <c r="E848" s="3"/>
      <c r="F848" s="3"/>
    </row>
    <row r="849" spans="5:6">
      <c r="E849" s="3"/>
      <c r="F849" s="3"/>
    </row>
    <row r="850" spans="5:6">
      <c r="E850" s="3"/>
      <c r="F850" s="3"/>
    </row>
    <row r="851" spans="5:6">
      <c r="E851" s="3"/>
      <c r="F851" s="3"/>
    </row>
    <row r="852" spans="5:6">
      <c r="E852" s="3"/>
      <c r="F852" s="3"/>
    </row>
    <row r="853" spans="5:6">
      <c r="E853" s="3"/>
      <c r="F853" s="3"/>
    </row>
    <row r="854" spans="5:6">
      <c r="E854" s="3"/>
      <c r="F854" s="3"/>
    </row>
    <row r="855" spans="5:6">
      <c r="E855" s="3"/>
      <c r="F855" s="3"/>
    </row>
    <row r="856" spans="5:6">
      <c r="E856" s="3"/>
      <c r="F856" s="3"/>
    </row>
    <row r="857" spans="5:6">
      <c r="E857" s="3"/>
      <c r="F857" s="3"/>
    </row>
    <row r="858" spans="5:6">
      <c r="E858" s="3"/>
      <c r="F858" s="3"/>
    </row>
    <row r="859" spans="5:6">
      <c r="E859" s="3"/>
      <c r="F859" s="3"/>
    </row>
    <row r="860" spans="5:6">
      <c r="E860" s="3"/>
      <c r="F860" s="3"/>
    </row>
    <row r="861" spans="5:6">
      <c r="E861" s="3"/>
      <c r="F861" s="3"/>
    </row>
    <row r="862" spans="5:6">
      <c r="E862" s="3"/>
      <c r="F862" s="3"/>
    </row>
    <row r="863" spans="5:6">
      <c r="E863" s="3"/>
      <c r="F863" s="3"/>
    </row>
    <row r="864" spans="5:6">
      <c r="E864" s="3"/>
      <c r="F864" s="3"/>
    </row>
    <row r="865" spans="5:6">
      <c r="E865" s="3"/>
      <c r="F865" s="3"/>
    </row>
    <row r="866" spans="5:6">
      <c r="E866" s="3"/>
      <c r="F866" s="3"/>
    </row>
    <row r="867" spans="5:6">
      <c r="E867" s="3"/>
      <c r="F867" s="3"/>
    </row>
    <row r="868" spans="5:6">
      <c r="E868" s="3"/>
      <c r="F868" s="3"/>
    </row>
    <row r="869" spans="5:6">
      <c r="E869" s="3"/>
      <c r="F869" s="3"/>
    </row>
    <row r="870" spans="5:6">
      <c r="E870" s="3"/>
      <c r="F870" s="3"/>
    </row>
    <row r="871" spans="5:6">
      <c r="E871" s="3"/>
      <c r="F871" s="3"/>
    </row>
    <row r="872" spans="5:6">
      <c r="E872" s="3"/>
      <c r="F872" s="3"/>
    </row>
    <row r="873" spans="5:6">
      <c r="E873" s="3"/>
      <c r="F873" s="3"/>
    </row>
    <row r="874" spans="5:6">
      <c r="E874" s="3"/>
      <c r="F874" s="3"/>
    </row>
    <row r="875" spans="5:6">
      <c r="E875" s="3"/>
      <c r="F875" s="3"/>
    </row>
    <row r="876" spans="5:6">
      <c r="E876" s="3"/>
      <c r="F876" s="3"/>
    </row>
    <row r="877" spans="5:6">
      <c r="E877" s="3"/>
      <c r="F877" s="3"/>
    </row>
    <row r="878" spans="5:6">
      <c r="E878" s="3"/>
      <c r="F878" s="3"/>
    </row>
    <row r="879" spans="5:6">
      <c r="E879" s="3"/>
      <c r="F879" s="3"/>
    </row>
    <row r="880" spans="5:6">
      <c r="E880" s="3"/>
      <c r="F880" s="3"/>
    </row>
    <row r="881" spans="5:6">
      <c r="E881" s="3"/>
      <c r="F881" s="3"/>
    </row>
    <row r="882" spans="5:6">
      <c r="E882" s="3"/>
      <c r="F882" s="3"/>
    </row>
    <row r="883" spans="5:6">
      <c r="E883" s="3"/>
      <c r="F883" s="3"/>
    </row>
    <row r="884" spans="5:6">
      <c r="E884" s="3"/>
      <c r="F884" s="3"/>
    </row>
    <row r="885" spans="5:6">
      <c r="E885" s="3"/>
      <c r="F885" s="3"/>
    </row>
    <row r="886" spans="5:6">
      <c r="E886" s="3"/>
      <c r="F886" s="3"/>
    </row>
    <row r="887" spans="5:6">
      <c r="E887" s="3"/>
      <c r="F887" s="3"/>
    </row>
    <row r="888" spans="5:6">
      <c r="E888" s="3"/>
      <c r="F888" s="3"/>
    </row>
    <row r="889" spans="5:6">
      <c r="E889" s="3"/>
      <c r="F889" s="3"/>
    </row>
    <row r="890" spans="5:6">
      <c r="E890" s="3"/>
      <c r="F890" s="3"/>
    </row>
    <row r="891" spans="5:6">
      <c r="E891" s="3"/>
      <c r="F891" s="3"/>
    </row>
    <row r="892" spans="5:6">
      <c r="E892" s="3"/>
      <c r="F892" s="3"/>
    </row>
    <row r="893" spans="5:6">
      <c r="E893" s="3"/>
      <c r="F893" s="3"/>
    </row>
    <row r="894" spans="5:6">
      <c r="E894" s="3"/>
      <c r="F894" s="3"/>
    </row>
    <row r="895" spans="5:6">
      <c r="E895" s="3"/>
      <c r="F895" s="3"/>
    </row>
    <row r="896" spans="5:6">
      <c r="E896" s="3"/>
      <c r="F896" s="3"/>
    </row>
    <row r="897" spans="5:6">
      <c r="E897" s="3"/>
      <c r="F897" s="3"/>
    </row>
    <row r="898" spans="5:6">
      <c r="E898" s="3"/>
      <c r="F898" s="3"/>
    </row>
    <row r="899" spans="5:6">
      <c r="E899" s="3"/>
      <c r="F899" s="3"/>
    </row>
    <row r="900" spans="5:6">
      <c r="E900" s="3"/>
      <c r="F900" s="3"/>
    </row>
    <row r="901" spans="5:6">
      <c r="E901" s="3"/>
      <c r="F901" s="3"/>
    </row>
    <row r="902" spans="5:6">
      <c r="E902" s="3"/>
      <c r="F902" s="3"/>
    </row>
    <row r="903" spans="5:6">
      <c r="E903" s="3"/>
      <c r="F903" s="3"/>
    </row>
    <row r="904" spans="5:6">
      <c r="E904" s="3"/>
      <c r="F904" s="3"/>
    </row>
    <row r="905" spans="5:6">
      <c r="E905" s="3"/>
      <c r="F905" s="3"/>
    </row>
    <row r="906" spans="5:6">
      <c r="E906" s="3"/>
      <c r="F906" s="3"/>
    </row>
    <row r="907" spans="5:6">
      <c r="E907" s="3"/>
      <c r="F907" s="3"/>
    </row>
    <row r="908" spans="5:6">
      <c r="E908" s="3"/>
      <c r="F908" s="3"/>
    </row>
    <row r="909" spans="5:6">
      <c r="E909" s="3"/>
      <c r="F909" s="3"/>
    </row>
    <row r="910" spans="5:6">
      <c r="E910" s="3"/>
      <c r="F910" s="3"/>
    </row>
    <row r="911" spans="5:6">
      <c r="E911" s="3"/>
      <c r="F911" s="3"/>
    </row>
    <row r="912" spans="5:6">
      <c r="E912" s="3"/>
      <c r="F912" s="3"/>
    </row>
    <row r="913" spans="5:6">
      <c r="E913" s="3"/>
      <c r="F913" s="3"/>
    </row>
    <row r="914" spans="5:6">
      <c r="E914" s="3"/>
      <c r="F914" s="3"/>
    </row>
    <row r="915" spans="5:6">
      <c r="E915" s="3"/>
      <c r="F915" s="3"/>
    </row>
    <row r="916" spans="5:6">
      <c r="E916" s="3"/>
      <c r="F916" s="3"/>
    </row>
    <row r="917" spans="5:6">
      <c r="E917" s="3"/>
      <c r="F917" s="3"/>
    </row>
    <row r="918" spans="5:6">
      <c r="E918" s="3"/>
      <c r="F918" s="3"/>
    </row>
    <row r="919" spans="5:6">
      <c r="E919" s="3"/>
      <c r="F919" s="3"/>
    </row>
    <row r="920" spans="5:6">
      <c r="E920" s="3"/>
      <c r="F920" s="3"/>
    </row>
    <row r="921" spans="5:6">
      <c r="E921" s="3"/>
      <c r="F921" s="3"/>
    </row>
    <row r="922" spans="5:6">
      <c r="E922" s="3"/>
      <c r="F922" s="3"/>
    </row>
    <row r="923" spans="5:6">
      <c r="E923" s="3"/>
      <c r="F923" s="3"/>
    </row>
    <row r="924" spans="5:6">
      <c r="E924" s="3"/>
      <c r="F924" s="3"/>
    </row>
    <row r="925" spans="5:6">
      <c r="E925" s="3"/>
      <c r="F925" s="3"/>
    </row>
    <row r="926" spans="5:6">
      <c r="E926" s="3"/>
      <c r="F926" s="3"/>
    </row>
    <row r="927" spans="5:6">
      <c r="E927" s="3"/>
      <c r="F927" s="3"/>
    </row>
    <row r="928" spans="5:6">
      <c r="E928" s="3"/>
      <c r="F928" s="3"/>
    </row>
    <row r="929" spans="5:6">
      <c r="E929" s="3"/>
      <c r="F929" s="3"/>
    </row>
    <row r="930" spans="5:6">
      <c r="E930" s="3"/>
      <c r="F930" s="3"/>
    </row>
    <row r="931" spans="5:6">
      <c r="E931" s="3"/>
      <c r="F931" s="3"/>
    </row>
    <row r="932" spans="5:6">
      <c r="E932" s="3"/>
      <c r="F932" s="3"/>
    </row>
    <row r="933" spans="5:6">
      <c r="E933" s="3"/>
      <c r="F933" s="3"/>
    </row>
    <row r="934" spans="5:6">
      <c r="E934" s="3"/>
      <c r="F934" s="3"/>
    </row>
    <row r="935" spans="5:6">
      <c r="E935" s="3"/>
      <c r="F935" s="3"/>
    </row>
    <row r="936" spans="5:6">
      <c r="E936" s="3"/>
      <c r="F936" s="3"/>
    </row>
    <row r="937" spans="5:6">
      <c r="E937" s="3"/>
      <c r="F937" s="3"/>
    </row>
    <row r="938" spans="5:6">
      <c r="E938" s="3"/>
      <c r="F938" s="3"/>
    </row>
    <row r="939" spans="5:6">
      <c r="E939" s="3"/>
      <c r="F939" s="3"/>
    </row>
    <row r="940" spans="5:6">
      <c r="E940" s="3"/>
      <c r="F940" s="3"/>
    </row>
    <row r="941" spans="5:6">
      <c r="E941" s="3"/>
      <c r="F941" s="3"/>
    </row>
    <row r="942" spans="5:6">
      <c r="E942" s="3"/>
      <c r="F942" s="3"/>
    </row>
    <row r="943" spans="5:6">
      <c r="E943" s="3"/>
      <c r="F943" s="3"/>
    </row>
    <row r="944" spans="5:6">
      <c r="E944" s="3"/>
      <c r="F944" s="3"/>
    </row>
    <row r="945" spans="5:6">
      <c r="E945" s="3"/>
      <c r="F945" s="3"/>
    </row>
    <row r="946" spans="5:6">
      <c r="E946" s="3"/>
      <c r="F946" s="3"/>
    </row>
    <row r="947" spans="5:6">
      <c r="E947" s="3"/>
      <c r="F947" s="3"/>
    </row>
    <row r="948" spans="5:6">
      <c r="E948" s="3"/>
      <c r="F948" s="3"/>
    </row>
    <row r="949" spans="5:6">
      <c r="E949" s="3"/>
      <c r="F949" s="3"/>
    </row>
    <row r="950" spans="5:6">
      <c r="E950" s="3"/>
      <c r="F950" s="3"/>
    </row>
    <row r="951" spans="5:6">
      <c r="E951" s="3"/>
      <c r="F951" s="3"/>
    </row>
    <row r="952" spans="5:6">
      <c r="E952" s="3"/>
      <c r="F952" s="3"/>
    </row>
    <row r="953" spans="5:6">
      <c r="E953" s="3"/>
      <c r="F953" s="3"/>
    </row>
    <row r="954" spans="5:6">
      <c r="E954" s="3"/>
      <c r="F954" s="3"/>
    </row>
    <row r="955" spans="5:6">
      <c r="E955" s="3"/>
      <c r="F955" s="3"/>
    </row>
    <row r="956" spans="5:6">
      <c r="E956" s="3"/>
      <c r="F956" s="3"/>
    </row>
    <row r="957" spans="5:6">
      <c r="E957" s="3"/>
      <c r="F957" s="3"/>
    </row>
    <row r="958" spans="5:6">
      <c r="E958" s="3"/>
      <c r="F958" s="3"/>
    </row>
    <row r="959" spans="5:6">
      <c r="E959" s="3"/>
      <c r="F959" s="3"/>
    </row>
    <row r="960" spans="5:6">
      <c r="E960" s="3"/>
      <c r="F960" s="3"/>
    </row>
    <row r="961" spans="5:6">
      <c r="E961" s="3"/>
      <c r="F961" s="3"/>
    </row>
    <row r="962" spans="5:6">
      <c r="E962" s="3"/>
      <c r="F962" s="3"/>
    </row>
    <row r="963" spans="5:6">
      <c r="E963" s="3"/>
      <c r="F963" s="3"/>
    </row>
    <row r="964" spans="5:6">
      <c r="E964" s="3"/>
      <c r="F964" s="3"/>
    </row>
    <row r="965" spans="5:6">
      <c r="E965" s="3"/>
      <c r="F965" s="3"/>
    </row>
    <row r="966" spans="5:6">
      <c r="E966" s="3"/>
      <c r="F966" s="3"/>
    </row>
    <row r="967" spans="5:6">
      <c r="E967" s="3"/>
      <c r="F967" s="3"/>
    </row>
    <row r="968" spans="5:6">
      <c r="E968" s="3"/>
      <c r="F968" s="3"/>
    </row>
    <row r="969" spans="5:6">
      <c r="E969" s="3"/>
      <c r="F969" s="3"/>
    </row>
    <row r="970" spans="5:6">
      <c r="E970" s="3"/>
      <c r="F970" s="3"/>
    </row>
    <row r="971" spans="5:6">
      <c r="E971" s="3"/>
      <c r="F971" s="3"/>
    </row>
    <row r="972" spans="5:6">
      <c r="E972" s="3"/>
      <c r="F972" s="3"/>
    </row>
    <row r="973" spans="5:6">
      <c r="E973" s="3"/>
      <c r="F973" s="3"/>
    </row>
    <row r="974" spans="5:6">
      <c r="E974" s="3"/>
      <c r="F974" s="3"/>
    </row>
    <row r="975" spans="5:6">
      <c r="E975" s="3"/>
      <c r="F975" s="3"/>
    </row>
    <row r="976" spans="5:6">
      <c r="E976" s="3"/>
      <c r="F976" s="3"/>
    </row>
    <row r="977" spans="5:6">
      <c r="E977" s="3"/>
      <c r="F977" s="3"/>
    </row>
    <row r="978" spans="5:6">
      <c r="E978" s="3"/>
      <c r="F978" s="3"/>
    </row>
    <row r="979" spans="5:6">
      <c r="E979" s="3"/>
      <c r="F979" s="3"/>
    </row>
    <row r="980" spans="5:6">
      <c r="E980" s="3"/>
      <c r="F980" s="3"/>
    </row>
    <row r="981" spans="5:6">
      <c r="E981" s="3"/>
      <c r="F981" s="3"/>
    </row>
    <row r="982" spans="5:6">
      <c r="E982" s="3"/>
      <c r="F982" s="3"/>
    </row>
    <row r="983" spans="5:6">
      <c r="E983" s="3"/>
      <c r="F983" s="3"/>
    </row>
    <row r="984" spans="5:6">
      <c r="E984" s="3"/>
      <c r="F984" s="3"/>
    </row>
    <row r="985" spans="5:6">
      <c r="E985" s="3"/>
      <c r="F985" s="3"/>
    </row>
    <row r="986" spans="5:6">
      <c r="E986" s="3"/>
      <c r="F986" s="3"/>
    </row>
    <row r="987" spans="5:6">
      <c r="E987" s="3"/>
      <c r="F987" s="3"/>
    </row>
    <row r="988" spans="5:6">
      <c r="E988" s="3"/>
      <c r="F988" s="3"/>
    </row>
    <row r="989" spans="5:6">
      <c r="E989" s="3"/>
      <c r="F989" s="3"/>
    </row>
    <row r="990" spans="5:6">
      <c r="E990" s="3"/>
      <c r="F990" s="3"/>
    </row>
    <row r="991" spans="5:6">
      <c r="E991" s="3"/>
      <c r="F991" s="3"/>
    </row>
    <row r="992" spans="5:6">
      <c r="E992" s="3"/>
      <c r="F992" s="3"/>
    </row>
    <row r="993" spans="5:6">
      <c r="E993" s="3"/>
      <c r="F993" s="3"/>
    </row>
    <row r="994" spans="5:6">
      <c r="E994" s="3"/>
      <c r="F994" s="3"/>
    </row>
    <row r="995" spans="5:6">
      <c r="E995" s="3"/>
      <c r="F995" s="3"/>
    </row>
    <row r="996" spans="5:6">
      <c r="E996" s="3"/>
      <c r="F996" s="3"/>
    </row>
    <row r="997" spans="5:6">
      <c r="E997" s="3"/>
      <c r="F997" s="3"/>
    </row>
    <row r="998" spans="5:6">
      <c r="E998" s="3"/>
      <c r="F998" s="3"/>
    </row>
    <row r="999" spans="5:6">
      <c r="E999" s="3"/>
      <c r="F999" s="3"/>
    </row>
    <row r="1000" spans="5:6">
      <c r="E1000" s="3"/>
      <c r="F1000" s="3"/>
    </row>
    <row r="1001" spans="5:6">
      <c r="E1001" s="3"/>
      <c r="F1001" s="3"/>
    </row>
    <row r="1002" spans="5:6">
      <c r="E1002" s="3"/>
      <c r="F1002" s="3"/>
    </row>
    <row r="1003" spans="5:6">
      <c r="E1003" s="3"/>
      <c r="F1003" s="3"/>
    </row>
    <row r="1004" spans="5:6">
      <c r="E1004" s="3"/>
      <c r="F1004" s="3"/>
    </row>
    <row r="1005" spans="5:6">
      <c r="E1005" s="3"/>
      <c r="F1005" s="3"/>
    </row>
    <row r="1006" spans="5:6">
      <c r="E1006" s="3"/>
      <c r="F1006" s="3"/>
    </row>
    <row r="1007" spans="5:6">
      <c r="E1007" s="3"/>
      <c r="F1007" s="3"/>
    </row>
    <row r="1008" spans="5:6">
      <c r="E1008" s="3"/>
      <c r="F1008" s="3"/>
    </row>
    <row r="1009" spans="5:6">
      <c r="E1009" s="3"/>
      <c r="F1009" s="3"/>
    </row>
    <row r="1010" spans="5:6">
      <c r="E1010" s="3"/>
      <c r="F1010" s="3"/>
    </row>
    <row r="1011" spans="5:6">
      <c r="E1011" s="3"/>
      <c r="F1011" s="3"/>
    </row>
    <row r="1012" spans="5:6">
      <c r="E1012" s="3"/>
      <c r="F1012" s="3"/>
    </row>
    <row r="1013" spans="5:6">
      <c r="E1013" s="3"/>
      <c r="F1013" s="3"/>
    </row>
    <row r="1014" spans="5:6">
      <c r="E1014" s="3"/>
      <c r="F1014" s="3"/>
    </row>
    <row r="1015" spans="5:6">
      <c r="E1015" s="3"/>
      <c r="F1015" s="3"/>
    </row>
    <row r="1016" spans="5:6">
      <c r="E1016" s="3"/>
      <c r="F1016" s="3"/>
    </row>
    <row r="1017" spans="5:6">
      <c r="E1017" s="3"/>
      <c r="F1017" s="3"/>
    </row>
    <row r="1018" spans="5:6">
      <c r="E1018" s="3"/>
      <c r="F1018" s="3"/>
    </row>
    <row r="1019" spans="5:6">
      <c r="E1019" s="3"/>
      <c r="F1019" s="3"/>
    </row>
    <row r="1020" spans="5:6">
      <c r="E1020" s="3"/>
      <c r="F1020" s="3"/>
    </row>
    <row r="1021" spans="5:6">
      <c r="E1021" s="3"/>
      <c r="F1021" s="3"/>
    </row>
    <row r="1022" spans="5:6">
      <c r="E1022" s="3"/>
      <c r="F1022" s="3"/>
    </row>
    <row r="1023" spans="5:6">
      <c r="E1023" s="3"/>
      <c r="F1023" s="3"/>
    </row>
    <row r="1024" spans="5:6">
      <c r="E1024" s="3"/>
      <c r="F1024" s="3"/>
    </row>
    <row r="1025" spans="5:6">
      <c r="E1025" s="3"/>
      <c r="F1025" s="3"/>
    </row>
    <row r="1026" spans="5:6">
      <c r="E1026" s="3"/>
      <c r="F1026" s="3"/>
    </row>
    <row r="1027" spans="5:6">
      <c r="E1027" s="3"/>
      <c r="F1027" s="3"/>
    </row>
    <row r="1028" spans="5:6">
      <c r="E1028" s="3"/>
      <c r="F1028" s="3"/>
    </row>
    <row r="1029" spans="5:6">
      <c r="E1029" s="3"/>
      <c r="F1029" s="3"/>
    </row>
    <row r="1030" spans="5:6">
      <c r="E1030" s="3"/>
      <c r="F1030" s="3"/>
    </row>
    <row r="1031" spans="5:6">
      <c r="E1031" s="3"/>
      <c r="F1031" s="3"/>
    </row>
    <row r="1032" spans="5:6">
      <c r="E1032" s="3"/>
      <c r="F1032" s="3"/>
    </row>
    <row r="1033" spans="5:6">
      <c r="E1033" s="3"/>
      <c r="F1033" s="3"/>
    </row>
    <row r="1034" spans="5:6">
      <c r="E1034" s="3"/>
      <c r="F1034" s="3"/>
    </row>
    <row r="1035" spans="5:6">
      <c r="E1035" s="3"/>
      <c r="F1035" s="3"/>
    </row>
    <row r="1036" spans="5:6">
      <c r="E1036" s="3"/>
      <c r="F1036" s="3"/>
    </row>
    <row r="1037" spans="5:6">
      <c r="E1037" s="3"/>
      <c r="F1037" s="3"/>
    </row>
    <row r="1038" spans="5:6">
      <c r="E1038" s="3"/>
      <c r="F1038" s="3"/>
    </row>
    <row r="1039" spans="5:6">
      <c r="E1039" s="3"/>
      <c r="F1039" s="3"/>
    </row>
    <row r="1040" spans="5:6">
      <c r="E1040" s="3"/>
      <c r="F1040" s="3"/>
    </row>
    <row r="1041" spans="5:6">
      <c r="E1041" s="3"/>
      <c r="F1041" s="3"/>
    </row>
    <row r="1042" spans="5:6">
      <c r="E1042" s="3"/>
      <c r="F1042" s="3"/>
    </row>
    <row r="1043" spans="5:6">
      <c r="E1043" s="3"/>
      <c r="F1043" s="3"/>
    </row>
    <row r="1044" spans="5:6">
      <c r="E1044" s="3"/>
      <c r="F1044" s="3"/>
    </row>
    <row r="1045" spans="5:6">
      <c r="E1045" s="3"/>
      <c r="F1045" s="3"/>
    </row>
    <row r="1046" spans="5:6">
      <c r="E1046" s="3"/>
      <c r="F1046" s="3"/>
    </row>
    <row r="1047" spans="5:6">
      <c r="E1047" s="3"/>
      <c r="F1047" s="3"/>
    </row>
    <row r="1048" spans="5:6">
      <c r="E1048" s="3"/>
      <c r="F1048" s="3"/>
    </row>
    <row r="1049" spans="5:6">
      <c r="E1049" s="3"/>
      <c r="F1049" s="3"/>
    </row>
    <row r="1050" spans="5:6">
      <c r="E1050" s="3"/>
      <c r="F1050" s="3"/>
    </row>
    <row r="1051" spans="5:6">
      <c r="E1051" s="3"/>
      <c r="F1051" s="3"/>
    </row>
    <row r="1052" spans="5:6">
      <c r="E1052" s="3"/>
      <c r="F1052" s="3"/>
    </row>
    <row r="1053" spans="5:6">
      <c r="E1053" s="3"/>
      <c r="F1053" s="3"/>
    </row>
    <row r="1054" spans="5:6">
      <c r="E1054" s="3"/>
      <c r="F1054" s="3"/>
    </row>
    <row r="1055" spans="5:6">
      <c r="E1055" s="3"/>
      <c r="F1055" s="3"/>
    </row>
    <row r="1056" spans="5:6">
      <c r="E1056" s="3"/>
      <c r="F1056" s="3"/>
    </row>
    <row r="1057" spans="5:6">
      <c r="E1057" s="3"/>
      <c r="F1057" s="3"/>
    </row>
    <row r="1058" spans="5:6">
      <c r="E1058" s="3"/>
      <c r="F1058" s="3"/>
    </row>
    <row r="1059" spans="5:6">
      <c r="E1059" s="3"/>
      <c r="F1059" s="3"/>
    </row>
    <row r="1060" spans="5:6">
      <c r="E1060" s="3"/>
      <c r="F1060" s="3"/>
    </row>
    <row r="1061" spans="5:6">
      <c r="E1061" s="3"/>
      <c r="F1061" s="3"/>
    </row>
    <row r="1062" spans="5:6">
      <c r="E1062" s="3"/>
      <c r="F1062" s="3"/>
    </row>
    <row r="1063" spans="5:6">
      <c r="E1063" s="3"/>
      <c r="F1063" s="3"/>
    </row>
    <row r="1064" spans="5:6">
      <c r="E1064" s="3"/>
      <c r="F1064" s="3"/>
    </row>
    <row r="1065" spans="5:6">
      <c r="E1065" s="3"/>
      <c r="F1065" s="3"/>
    </row>
    <row r="1066" spans="5:6">
      <c r="E1066" s="3"/>
      <c r="F1066" s="3"/>
    </row>
    <row r="1067" spans="5:6">
      <c r="E1067" s="3"/>
      <c r="F1067" s="3"/>
    </row>
    <row r="1068" spans="5:6">
      <c r="E1068" s="3"/>
      <c r="F1068" s="3"/>
    </row>
    <row r="1069" spans="5:6">
      <c r="E1069" s="3"/>
      <c r="F1069" s="3"/>
    </row>
    <row r="1070" spans="5:6">
      <c r="E1070" s="3"/>
      <c r="F1070" s="3"/>
    </row>
    <row r="1071" spans="5:6">
      <c r="E1071" s="3"/>
      <c r="F1071" s="3"/>
    </row>
    <row r="1072" spans="5:6">
      <c r="E1072" s="3"/>
      <c r="F1072" s="3"/>
    </row>
    <row r="1073" spans="5:6">
      <c r="E1073" s="3"/>
      <c r="F1073" s="3"/>
    </row>
    <row r="1074" spans="5:6">
      <c r="E1074" s="3"/>
      <c r="F1074" s="3"/>
    </row>
    <row r="1075" spans="5:6">
      <c r="E1075" s="3"/>
      <c r="F1075" s="3"/>
    </row>
    <row r="1076" spans="5:6">
      <c r="E1076" s="3"/>
      <c r="F1076" s="3"/>
    </row>
    <row r="1077" spans="5:6">
      <c r="E1077" s="3"/>
      <c r="F1077" s="3"/>
    </row>
    <row r="1078" spans="5:6">
      <c r="E1078" s="3"/>
      <c r="F1078" s="3"/>
    </row>
    <row r="1079" spans="5:6">
      <c r="E1079" s="3"/>
      <c r="F1079" s="3"/>
    </row>
    <row r="1080" spans="5:6">
      <c r="E1080" s="3"/>
      <c r="F1080" s="3"/>
    </row>
    <row r="1081" spans="5:6">
      <c r="E1081" s="3"/>
      <c r="F1081" s="3"/>
    </row>
    <row r="1082" spans="5:6">
      <c r="E1082" s="3"/>
      <c r="F1082" s="3"/>
    </row>
    <row r="1083" spans="5:6">
      <c r="E1083" s="3"/>
      <c r="F1083" s="3"/>
    </row>
    <row r="1084" spans="5:6">
      <c r="E1084" s="3"/>
      <c r="F1084" s="3"/>
    </row>
    <row r="1085" spans="5:6">
      <c r="E1085" s="3"/>
      <c r="F1085" s="3"/>
    </row>
    <row r="1086" spans="5:6">
      <c r="E1086" s="3"/>
      <c r="F1086" s="3"/>
    </row>
    <row r="1087" spans="5:6">
      <c r="E1087" s="3"/>
      <c r="F1087" s="3"/>
    </row>
    <row r="1088" spans="5:6">
      <c r="E1088" s="3"/>
      <c r="F1088" s="3"/>
    </row>
    <row r="1089" spans="5:6">
      <c r="E1089" s="3"/>
      <c r="F1089" s="3"/>
    </row>
    <row r="1090" spans="5:6">
      <c r="E1090" s="3"/>
      <c r="F1090" s="3"/>
    </row>
    <row r="1091" spans="5:6">
      <c r="E1091" s="3"/>
      <c r="F1091" s="3"/>
    </row>
    <row r="1092" spans="5:6">
      <c r="E1092" s="3"/>
      <c r="F1092" s="3"/>
    </row>
    <row r="1093" spans="5:6">
      <c r="E1093" s="3"/>
      <c r="F1093" s="3"/>
    </row>
    <row r="1094" spans="5:6">
      <c r="E1094" s="3"/>
      <c r="F1094" s="3"/>
    </row>
    <row r="1095" spans="5:6">
      <c r="E1095" s="3"/>
      <c r="F1095" s="3"/>
    </row>
    <row r="1096" spans="5:6">
      <c r="E1096" s="3"/>
      <c r="F1096" s="3"/>
    </row>
    <row r="1097" spans="5:6">
      <c r="E1097" s="3"/>
      <c r="F1097" s="3"/>
    </row>
    <row r="1098" spans="5:6">
      <c r="E1098" s="3"/>
      <c r="F1098" s="3"/>
    </row>
    <row r="1099" spans="5:6">
      <c r="E1099" s="3"/>
      <c r="F1099" s="3"/>
    </row>
    <row r="1100" spans="5:6">
      <c r="E1100" s="3"/>
      <c r="F1100" s="3"/>
    </row>
    <row r="1101" spans="5:6">
      <c r="E1101" s="3"/>
      <c r="F1101" s="3"/>
    </row>
    <row r="1102" spans="5:6">
      <c r="E1102" s="3"/>
      <c r="F1102" s="3"/>
    </row>
    <row r="1103" spans="5:6">
      <c r="E1103" s="3"/>
      <c r="F1103" s="3"/>
    </row>
    <row r="1104" spans="5:6">
      <c r="E1104" s="3"/>
      <c r="F1104" s="3"/>
    </row>
    <row r="1105" spans="5:6">
      <c r="E1105" s="3"/>
      <c r="F1105" s="3"/>
    </row>
    <row r="1106" spans="5:6">
      <c r="E1106" s="3"/>
      <c r="F1106" s="3"/>
    </row>
    <row r="1107" spans="5:6">
      <c r="E1107" s="3"/>
      <c r="F1107" s="3"/>
    </row>
    <row r="1108" spans="5:6">
      <c r="E1108" s="3"/>
      <c r="F1108" s="3"/>
    </row>
    <row r="1109" spans="5:6">
      <c r="E1109" s="3"/>
      <c r="F1109" s="3"/>
    </row>
    <row r="1110" spans="5:6">
      <c r="E1110" s="3"/>
      <c r="F1110" s="3"/>
    </row>
    <row r="1111" spans="5:6">
      <c r="E1111" s="3"/>
      <c r="F1111" s="3"/>
    </row>
    <row r="1112" spans="5:6">
      <c r="E1112" s="3"/>
      <c r="F1112" s="3"/>
    </row>
    <row r="1113" spans="5:6">
      <c r="E1113" s="3"/>
      <c r="F1113" s="3"/>
    </row>
    <row r="1114" spans="5:6">
      <c r="E1114" s="3"/>
      <c r="F1114" s="3"/>
    </row>
    <row r="1115" spans="5:6">
      <c r="E1115" s="3"/>
      <c r="F1115" s="3"/>
    </row>
    <row r="1116" spans="5:6">
      <c r="E1116" s="3"/>
      <c r="F1116" s="3"/>
    </row>
    <row r="1117" spans="5:6">
      <c r="E1117" s="3"/>
      <c r="F1117" s="3"/>
    </row>
    <row r="1118" spans="5:6">
      <c r="E1118" s="3"/>
      <c r="F1118" s="3"/>
    </row>
    <row r="1119" spans="5:6">
      <c r="E1119" s="3"/>
      <c r="F1119" s="3"/>
    </row>
    <row r="1120" spans="5:6">
      <c r="E1120" s="3"/>
      <c r="F1120" s="3"/>
    </row>
    <row r="1121" spans="5:6">
      <c r="E1121" s="3"/>
      <c r="F1121" s="3"/>
    </row>
    <row r="1122" spans="5:6">
      <c r="E1122" s="3"/>
      <c r="F1122" s="3"/>
    </row>
    <row r="1123" spans="5:6">
      <c r="E1123" s="3"/>
      <c r="F1123" s="3"/>
    </row>
    <row r="1124" spans="5:6">
      <c r="E1124" s="3"/>
      <c r="F1124" s="3"/>
    </row>
    <row r="1125" spans="5:6">
      <c r="E1125" s="3"/>
      <c r="F1125" s="3"/>
    </row>
    <row r="1126" spans="5:6">
      <c r="E1126" s="3"/>
      <c r="F1126" s="3"/>
    </row>
    <row r="1127" spans="5:6">
      <c r="E1127" s="3"/>
      <c r="F1127" s="3"/>
    </row>
    <row r="1128" spans="5:6">
      <c r="E1128" s="3"/>
      <c r="F1128" s="3"/>
    </row>
    <row r="1129" spans="5:6">
      <c r="E1129" s="3"/>
      <c r="F1129" s="3"/>
    </row>
    <row r="1130" spans="5:6">
      <c r="E1130" s="3"/>
      <c r="F1130" s="3"/>
    </row>
    <row r="1131" spans="5:6">
      <c r="E1131" s="3"/>
      <c r="F1131" s="3"/>
    </row>
    <row r="1132" spans="5:6">
      <c r="E1132" s="3"/>
      <c r="F1132" s="3"/>
    </row>
    <row r="1133" spans="5:6">
      <c r="E1133" s="3"/>
      <c r="F1133" s="3"/>
    </row>
    <row r="1134" spans="5:6">
      <c r="E1134" s="3"/>
      <c r="F1134" s="3"/>
    </row>
    <row r="1135" spans="5:6">
      <c r="E1135" s="3"/>
      <c r="F1135" s="3"/>
    </row>
    <row r="1136" spans="5:6">
      <c r="E1136" s="3"/>
      <c r="F1136" s="3"/>
    </row>
    <row r="1137" spans="5:6">
      <c r="E1137" s="3"/>
      <c r="F1137" s="3"/>
    </row>
    <row r="1138" spans="5:6">
      <c r="E1138" s="3"/>
      <c r="F1138" s="3"/>
    </row>
    <row r="1139" spans="5:6">
      <c r="E1139" s="3"/>
      <c r="F1139" s="3"/>
    </row>
    <row r="1140" spans="5:6">
      <c r="E1140" s="3"/>
      <c r="F1140" s="3"/>
    </row>
    <row r="1141" spans="5:6">
      <c r="E1141" s="3"/>
      <c r="F1141" s="3"/>
    </row>
    <row r="1142" spans="5:6">
      <c r="E1142" s="3"/>
      <c r="F1142" s="3"/>
    </row>
    <row r="1143" spans="5:6">
      <c r="E1143" s="3"/>
      <c r="F1143" s="3"/>
    </row>
    <row r="1144" spans="5:6">
      <c r="E1144" s="3"/>
      <c r="F1144" s="3"/>
    </row>
    <row r="1145" spans="5:6">
      <c r="E1145" s="3"/>
      <c r="F1145" s="3"/>
    </row>
    <row r="1146" spans="5:6">
      <c r="E1146" s="3"/>
      <c r="F1146" s="3"/>
    </row>
    <row r="1147" spans="5:6">
      <c r="E1147" s="3"/>
      <c r="F1147" s="3"/>
    </row>
    <row r="1148" spans="5:6">
      <c r="E1148" s="3"/>
      <c r="F1148" s="3"/>
    </row>
    <row r="1149" spans="5:6">
      <c r="E1149" s="3"/>
      <c r="F1149" s="3"/>
    </row>
    <row r="1150" spans="5:6">
      <c r="E1150" s="3"/>
      <c r="F1150" s="3"/>
    </row>
    <row r="1151" spans="5:6">
      <c r="E1151" s="3"/>
      <c r="F1151" s="3"/>
    </row>
    <row r="1152" spans="5:6">
      <c r="E1152" s="3"/>
      <c r="F1152" s="3"/>
    </row>
    <row r="1153" spans="5:6">
      <c r="E1153" s="3"/>
      <c r="F1153" s="3"/>
    </row>
    <row r="1154" spans="5:6">
      <c r="E1154" s="3"/>
      <c r="F1154" s="3"/>
    </row>
    <row r="1155" spans="5:6">
      <c r="E1155" s="3"/>
      <c r="F1155" s="3"/>
    </row>
    <row r="1156" spans="5:6">
      <c r="E1156" s="3"/>
      <c r="F1156" s="3"/>
    </row>
    <row r="1157" spans="5:6">
      <c r="E1157" s="3"/>
      <c r="F1157" s="3"/>
    </row>
    <row r="1158" spans="5:6">
      <c r="E1158" s="3"/>
      <c r="F1158" s="3"/>
    </row>
    <row r="1159" spans="5:6">
      <c r="E1159" s="3"/>
      <c r="F1159" s="3"/>
    </row>
    <row r="1160" spans="5:6">
      <c r="E1160" s="3"/>
      <c r="F1160" s="3"/>
    </row>
    <row r="1161" spans="5:6">
      <c r="E1161" s="3"/>
      <c r="F1161" s="3"/>
    </row>
    <row r="1162" spans="5:6">
      <c r="E1162" s="3"/>
      <c r="F1162" s="3"/>
    </row>
    <row r="1163" spans="5:6">
      <c r="E1163" s="3"/>
      <c r="F1163" s="3"/>
    </row>
    <row r="1164" spans="5:6">
      <c r="E1164" s="3"/>
      <c r="F1164" s="3"/>
    </row>
    <row r="1165" spans="5:6">
      <c r="E1165" s="3"/>
      <c r="F1165" s="3"/>
    </row>
    <row r="1166" spans="5:6">
      <c r="E1166" s="3"/>
      <c r="F1166" s="3"/>
    </row>
    <row r="1167" spans="5:6">
      <c r="E1167" s="3"/>
      <c r="F1167" s="3"/>
    </row>
    <row r="1168" spans="5:6">
      <c r="E1168" s="3"/>
      <c r="F1168" s="3"/>
    </row>
    <row r="1169" spans="5:6">
      <c r="E1169" s="3"/>
      <c r="F1169" s="3"/>
    </row>
    <row r="1170" spans="5:6">
      <c r="E1170" s="3"/>
      <c r="F1170" s="3"/>
    </row>
    <row r="1171" spans="5:6">
      <c r="E1171" s="3"/>
      <c r="F1171" s="3"/>
    </row>
    <row r="1172" spans="5:6">
      <c r="E1172" s="3"/>
      <c r="F1172" s="3"/>
    </row>
    <row r="1173" spans="5:6">
      <c r="E1173" s="3"/>
      <c r="F1173" s="3"/>
    </row>
    <row r="1174" spans="5:6">
      <c r="E1174" s="3"/>
      <c r="F1174" s="3"/>
    </row>
    <row r="1175" spans="5:6">
      <c r="E1175" s="3"/>
      <c r="F1175" s="3"/>
    </row>
    <row r="1176" spans="5:6">
      <c r="E1176" s="3"/>
      <c r="F1176" s="3"/>
    </row>
    <row r="1177" spans="5:6">
      <c r="E1177" s="3"/>
      <c r="F1177" s="3"/>
    </row>
    <row r="1178" spans="5:6">
      <c r="E1178" s="3"/>
      <c r="F1178" s="3"/>
    </row>
    <row r="1179" spans="5:6">
      <c r="E1179" s="3"/>
      <c r="F1179" s="3"/>
    </row>
    <row r="1180" spans="5:6">
      <c r="E1180" s="3"/>
      <c r="F1180" s="3"/>
    </row>
    <row r="1181" spans="5:6">
      <c r="E1181" s="3"/>
      <c r="F1181" s="3"/>
    </row>
    <row r="1182" spans="5:6">
      <c r="E1182" s="3"/>
      <c r="F1182" s="3"/>
    </row>
  </sheetData>
  <mergeCells count="16">
    <mergeCell ref="B421:F421"/>
    <mergeCell ref="M10:Q10"/>
    <mergeCell ref="B417:F417"/>
    <mergeCell ref="B418:F418"/>
    <mergeCell ref="B419:F419"/>
    <mergeCell ref="B420:F420"/>
    <mergeCell ref="D10:D11"/>
    <mergeCell ref="A1:Q1"/>
    <mergeCell ref="A2:Q2"/>
    <mergeCell ref="N7:P7"/>
    <mergeCell ref="A10:A11"/>
    <mergeCell ref="B10:B11"/>
    <mergeCell ref="C10:C11"/>
    <mergeCell ref="E10:E11"/>
    <mergeCell ref="F10:F11"/>
    <mergeCell ref="G10:L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4736-4552-441A-8BF0-B4E6D39FB200}">
  <dimension ref="A1:P70"/>
  <sheetViews>
    <sheetView showZeros="0" zoomScaleNormal="100" workbookViewId="0">
      <selection activeCell="S10" sqref="S10"/>
    </sheetView>
  </sheetViews>
  <sheetFormatPr baseColWidth="10" defaultColWidth="9.1640625" defaultRowHeight="12"/>
  <cols>
    <col min="1" max="1" width="4.5" style="2" customWidth="1"/>
    <col min="2" max="2" width="4.83203125" style="2" customWidth="1"/>
    <col min="3" max="3" width="56.1640625" style="2" customWidth="1"/>
    <col min="4" max="4" width="7.5" style="3" customWidth="1"/>
    <col min="5" max="5" width="9.83203125" style="3" customWidth="1"/>
    <col min="6" max="6" width="9.1640625" style="2" customWidth="1"/>
    <col min="7" max="7" width="8" style="2" customWidth="1"/>
    <col min="8" max="8" width="8.83203125" style="2" customWidth="1"/>
    <col min="9" max="9" width="10.5" style="2" customWidth="1"/>
    <col min="10" max="10" width="11" style="2" customWidth="1"/>
    <col min="11" max="11" width="9.5" style="2" customWidth="1"/>
    <col min="12" max="12" width="9.1640625" style="2" customWidth="1"/>
    <col min="13" max="13" width="11.83203125" style="2" customWidth="1"/>
    <col min="14" max="14" width="9.83203125" style="2" customWidth="1"/>
    <col min="15" max="16" width="11.5" style="2" customWidth="1"/>
    <col min="17" max="226" width="9.1640625" style="2"/>
    <col min="227" max="227" width="4.5" style="2" customWidth="1"/>
    <col min="228" max="228" width="4.83203125" style="2" customWidth="1"/>
    <col min="229" max="229" width="51.5" style="2" customWidth="1"/>
    <col min="230" max="230" width="6.5" style="2" customWidth="1"/>
    <col min="231" max="231" width="12.5" style="2" customWidth="1"/>
    <col min="232" max="232" width="6.5" style="2" customWidth="1"/>
    <col min="233" max="233" width="8" style="2" customWidth="1"/>
    <col min="234" max="234" width="7.1640625" style="2" customWidth="1"/>
    <col min="235" max="235" width="9.1640625" style="2"/>
    <col min="236" max="236" width="11" style="2" customWidth="1"/>
    <col min="237" max="237" width="9.5" style="2" customWidth="1"/>
    <col min="238" max="238" width="8.1640625" style="2" customWidth="1"/>
    <col min="239" max="239" width="8.5" style="2" customWidth="1"/>
    <col min="240" max="240" width="9.83203125" style="2" customWidth="1"/>
    <col min="241" max="241" width="8.83203125" style="2" customWidth="1"/>
    <col min="242" max="242" width="9.5" style="2" customWidth="1"/>
    <col min="243" max="243" width="12.5" style="2" customWidth="1"/>
    <col min="244" max="244" width="9.1640625" style="2"/>
    <col min="245" max="245" width="11.1640625" style="2" bestFit="1" customWidth="1"/>
    <col min="246" max="246" width="10.5" style="2" bestFit="1" customWidth="1"/>
    <col min="247" max="247" width="11.1640625" style="2" bestFit="1" customWidth="1"/>
    <col min="248" max="482" width="9.1640625" style="2"/>
    <col min="483" max="483" width="4.5" style="2" customWidth="1"/>
    <col min="484" max="484" width="4.83203125" style="2" customWidth="1"/>
    <col min="485" max="485" width="51.5" style="2" customWidth="1"/>
    <col min="486" max="486" width="6.5" style="2" customWidth="1"/>
    <col min="487" max="487" width="12.5" style="2" customWidth="1"/>
    <col min="488" max="488" width="6.5" style="2" customWidth="1"/>
    <col min="489" max="489" width="8" style="2" customWidth="1"/>
    <col min="490" max="490" width="7.1640625" style="2" customWidth="1"/>
    <col min="491" max="491" width="9.1640625" style="2"/>
    <col min="492" max="492" width="11" style="2" customWidth="1"/>
    <col min="493" max="493" width="9.5" style="2" customWidth="1"/>
    <col min="494" max="494" width="8.1640625" style="2" customWidth="1"/>
    <col min="495" max="495" width="8.5" style="2" customWidth="1"/>
    <col min="496" max="496" width="9.83203125" style="2" customWidth="1"/>
    <col min="497" max="497" width="8.83203125" style="2" customWidth="1"/>
    <col min="498" max="498" width="9.5" style="2" customWidth="1"/>
    <col min="499" max="499" width="12.5" style="2" customWidth="1"/>
    <col min="500" max="500" width="9.1640625" style="2"/>
    <col min="501" max="501" width="11.1640625" style="2" bestFit="1" customWidth="1"/>
    <col min="502" max="502" width="10.5" style="2" bestFit="1" customWidth="1"/>
    <col min="503" max="503" width="11.1640625" style="2" bestFit="1" customWidth="1"/>
    <col min="504" max="738" width="9.1640625" style="2"/>
    <col min="739" max="739" width="4.5" style="2" customWidth="1"/>
    <col min="740" max="740" width="4.83203125" style="2" customWidth="1"/>
    <col min="741" max="741" width="51.5" style="2" customWidth="1"/>
    <col min="742" max="742" width="6.5" style="2" customWidth="1"/>
    <col min="743" max="743" width="12.5" style="2" customWidth="1"/>
    <col min="744" max="744" width="6.5" style="2" customWidth="1"/>
    <col min="745" max="745" width="8" style="2" customWidth="1"/>
    <col min="746" max="746" width="7.1640625" style="2" customWidth="1"/>
    <col min="747" max="747" width="9.1640625" style="2"/>
    <col min="748" max="748" width="11" style="2" customWidth="1"/>
    <col min="749" max="749" width="9.5" style="2" customWidth="1"/>
    <col min="750" max="750" width="8.1640625" style="2" customWidth="1"/>
    <col min="751" max="751" width="8.5" style="2" customWidth="1"/>
    <col min="752" max="752" width="9.83203125" style="2" customWidth="1"/>
    <col min="753" max="753" width="8.83203125" style="2" customWidth="1"/>
    <col min="754" max="754" width="9.5" style="2" customWidth="1"/>
    <col min="755" max="755" width="12.5" style="2" customWidth="1"/>
    <col min="756" max="756" width="9.1640625" style="2"/>
    <col min="757" max="757" width="11.1640625" style="2" bestFit="1" customWidth="1"/>
    <col min="758" max="758" width="10.5" style="2" bestFit="1" customWidth="1"/>
    <col min="759" max="759" width="11.1640625" style="2" bestFit="1" customWidth="1"/>
    <col min="760" max="994" width="9.1640625" style="2"/>
    <col min="995" max="995" width="4.5" style="2" customWidth="1"/>
    <col min="996" max="996" width="4.83203125" style="2" customWidth="1"/>
    <col min="997" max="997" width="51.5" style="2" customWidth="1"/>
    <col min="998" max="998" width="6.5" style="2" customWidth="1"/>
    <col min="999" max="999" width="12.5" style="2" customWidth="1"/>
    <col min="1000" max="1000" width="6.5" style="2" customWidth="1"/>
    <col min="1001" max="1001" width="8" style="2" customWidth="1"/>
    <col min="1002" max="1002" width="7.1640625" style="2" customWidth="1"/>
    <col min="1003" max="1003" width="9.1640625" style="2"/>
    <col min="1004" max="1004" width="11" style="2" customWidth="1"/>
    <col min="1005" max="1005" width="9.5" style="2" customWidth="1"/>
    <col min="1006" max="1006" width="8.1640625" style="2" customWidth="1"/>
    <col min="1007" max="1007" width="8.5" style="2" customWidth="1"/>
    <col min="1008" max="1008" width="9.83203125" style="2" customWidth="1"/>
    <col min="1009" max="1009" width="8.83203125" style="2" customWidth="1"/>
    <col min="1010" max="1010" width="9.5" style="2" customWidth="1"/>
    <col min="1011" max="1011" width="12.5" style="2" customWidth="1"/>
    <col min="1012" max="1012" width="9.1640625" style="2"/>
    <col min="1013" max="1013" width="11.1640625" style="2" bestFit="1" customWidth="1"/>
    <col min="1014" max="1014" width="10.5" style="2" bestFit="1" customWidth="1"/>
    <col min="1015" max="1015" width="11.1640625" style="2" bestFit="1" customWidth="1"/>
    <col min="1016" max="1250" width="9.1640625" style="2"/>
    <col min="1251" max="1251" width="4.5" style="2" customWidth="1"/>
    <col min="1252" max="1252" width="4.83203125" style="2" customWidth="1"/>
    <col min="1253" max="1253" width="51.5" style="2" customWidth="1"/>
    <col min="1254" max="1254" width="6.5" style="2" customWidth="1"/>
    <col min="1255" max="1255" width="12.5" style="2" customWidth="1"/>
    <col min="1256" max="1256" width="6.5" style="2" customWidth="1"/>
    <col min="1257" max="1257" width="8" style="2" customWidth="1"/>
    <col min="1258" max="1258" width="7.1640625" style="2" customWidth="1"/>
    <col min="1259" max="1259" width="9.1640625" style="2"/>
    <col min="1260" max="1260" width="11" style="2" customWidth="1"/>
    <col min="1261" max="1261" width="9.5" style="2" customWidth="1"/>
    <col min="1262" max="1262" width="8.1640625" style="2" customWidth="1"/>
    <col min="1263" max="1263" width="8.5" style="2" customWidth="1"/>
    <col min="1264" max="1264" width="9.83203125" style="2" customWidth="1"/>
    <col min="1265" max="1265" width="8.83203125" style="2" customWidth="1"/>
    <col min="1266" max="1266" width="9.5" style="2" customWidth="1"/>
    <col min="1267" max="1267" width="12.5" style="2" customWidth="1"/>
    <col min="1268" max="1268" width="9.1640625" style="2"/>
    <col min="1269" max="1269" width="11.1640625" style="2" bestFit="1" customWidth="1"/>
    <col min="1270" max="1270" width="10.5" style="2" bestFit="1" customWidth="1"/>
    <col min="1271" max="1271" width="11.1640625" style="2" bestFit="1" customWidth="1"/>
    <col min="1272" max="1506" width="9.1640625" style="2"/>
    <col min="1507" max="1507" width="4.5" style="2" customWidth="1"/>
    <col min="1508" max="1508" width="4.83203125" style="2" customWidth="1"/>
    <col min="1509" max="1509" width="51.5" style="2" customWidth="1"/>
    <col min="1510" max="1510" width="6.5" style="2" customWidth="1"/>
    <col min="1511" max="1511" width="12.5" style="2" customWidth="1"/>
    <col min="1512" max="1512" width="6.5" style="2" customWidth="1"/>
    <col min="1513" max="1513" width="8" style="2" customWidth="1"/>
    <col min="1514" max="1514" width="7.1640625" style="2" customWidth="1"/>
    <col min="1515" max="1515" width="9.1640625" style="2"/>
    <col min="1516" max="1516" width="11" style="2" customWidth="1"/>
    <col min="1517" max="1517" width="9.5" style="2" customWidth="1"/>
    <col min="1518" max="1518" width="8.1640625" style="2" customWidth="1"/>
    <col min="1519" max="1519" width="8.5" style="2" customWidth="1"/>
    <col min="1520" max="1520" width="9.83203125" style="2" customWidth="1"/>
    <col min="1521" max="1521" width="8.83203125" style="2" customWidth="1"/>
    <col min="1522" max="1522" width="9.5" style="2" customWidth="1"/>
    <col min="1523" max="1523" width="12.5" style="2" customWidth="1"/>
    <col min="1524" max="1524" width="9.1640625" style="2"/>
    <col min="1525" max="1525" width="11.1640625" style="2" bestFit="1" customWidth="1"/>
    <col min="1526" max="1526" width="10.5" style="2" bestFit="1" customWidth="1"/>
    <col min="1527" max="1527" width="11.1640625" style="2" bestFit="1" customWidth="1"/>
    <col min="1528" max="1762" width="9.1640625" style="2"/>
    <col min="1763" max="1763" width="4.5" style="2" customWidth="1"/>
    <col min="1764" max="1764" width="4.83203125" style="2" customWidth="1"/>
    <col min="1765" max="1765" width="51.5" style="2" customWidth="1"/>
    <col min="1766" max="1766" width="6.5" style="2" customWidth="1"/>
    <col min="1767" max="1767" width="12.5" style="2" customWidth="1"/>
    <col min="1768" max="1768" width="6.5" style="2" customWidth="1"/>
    <col min="1769" max="1769" width="8" style="2" customWidth="1"/>
    <col min="1770" max="1770" width="7.1640625" style="2" customWidth="1"/>
    <col min="1771" max="1771" width="9.1640625" style="2"/>
    <col min="1772" max="1772" width="11" style="2" customWidth="1"/>
    <col min="1773" max="1773" width="9.5" style="2" customWidth="1"/>
    <col min="1774" max="1774" width="8.1640625" style="2" customWidth="1"/>
    <col min="1775" max="1775" width="8.5" style="2" customWidth="1"/>
    <col min="1776" max="1776" width="9.83203125" style="2" customWidth="1"/>
    <col min="1777" max="1777" width="8.83203125" style="2" customWidth="1"/>
    <col min="1778" max="1778" width="9.5" style="2" customWidth="1"/>
    <col min="1779" max="1779" width="12.5" style="2" customWidth="1"/>
    <col min="1780" max="1780" width="9.1640625" style="2"/>
    <col min="1781" max="1781" width="11.1640625" style="2" bestFit="1" customWidth="1"/>
    <col min="1782" max="1782" width="10.5" style="2" bestFit="1" customWidth="1"/>
    <col min="1783" max="1783" width="11.1640625" style="2" bestFit="1" customWidth="1"/>
    <col min="1784" max="2018" width="9.1640625" style="2"/>
    <col min="2019" max="2019" width="4.5" style="2" customWidth="1"/>
    <col min="2020" max="2020" width="4.83203125" style="2" customWidth="1"/>
    <col min="2021" max="2021" width="51.5" style="2" customWidth="1"/>
    <col min="2022" max="2022" width="6.5" style="2" customWidth="1"/>
    <col min="2023" max="2023" width="12.5" style="2" customWidth="1"/>
    <col min="2024" max="2024" width="6.5" style="2" customWidth="1"/>
    <col min="2025" max="2025" width="8" style="2" customWidth="1"/>
    <col min="2026" max="2026" width="7.1640625" style="2" customWidth="1"/>
    <col min="2027" max="2027" width="9.1640625" style="2"/>
    <col min="2028" max="2028" width="11" style="2" customWidth="1"/>
    <col min="2029" max="2029" width="9.5" style="2" customWidth="1"/>
    <col min="2030" max="2030" width="8.1640625" style="2" customWidth="1"/>
    <col min="2031" max="2031" width="8.5" style="2" customWidth="1"/>
    <col min="2032" max="2032" width="9.83203125" style="2" customWidth="1"/>
    <col min="2033" max="2033" width="8.83203125" style="2" customWidth="1"/>
    <col min="2034" max="2034" width="9.5" style="2" customWidth="1"/>
    <col min="2035" max="2035" width="12.5" style="2" customWidth="1"/>
    <col min="2036" max="2036" width="9.1640625" style="2"/>
    <col min="2037" max="2037" width="11.1640625" style="2" bestFit="1" customWidth="1"/>
    <col min="2038" max="2038" width="10.5" style="2" bestFit="1" customWidth="1"/>
    <col min="2039" max="2039" width="11.1640625" style="2" bestFit="1" customWidth="1"/>
    <col min="2040" max="2274" width="9.1640625" style="2"/>
    <col min="2275" max="2275" width="4.5" style="2" customWidth="1"/>
    <col min="2276" max="2276" width="4.83203125" style="2" customWidth="1"/>
    <col min="2277" max="2277" width="51.5" style="2" customWidth="1"/>
    <col min="2278" max="2278" width="6.5" style="2" customWidth="1"/>
    <col min="2279" max="2279" width="12.5" style="2" customWidth="1"/>
    <col min="2280" max="2280" width="6.5" style="2" customWidth="1"/>
    <col min="2281" max="2281" width="8" style="2" customWidth="1"/>
    <col min="2282" max="2282" width="7.1640625" style="2" customWidth="1"/>
    <col min="2283" max="2283" width="9.1640625" style="2"/>
    <col min="2284" max="2284" width="11" style="2" customWidth="1"/>
    <col min="2285" max="2285" width="9.5" style="2" customWidth="1"/>
    <col min="2286" max="2286" width="8.1640625" style="2" customWidth="1"/>
    <col min="2287" max="2287" width="8.5" style="2" customWidth="1"/>
    <col min="2288" max="2288" width="9.83203125" style="2" customWidth="1"/>
    <col min="2289" max="2289" width="8.83203125" style="2" customWidth="1"/>
    <col min="2290" max="2290" width="9.5" style="2" customWidth="1"/>
    <col min="2291" max="2291" width="12.5" style="2" customWidth="1"/>
    <col min="2292" max="2292" width="9.1640625" style="2"/>
    <col min="2293" max="2293" width="11.1640625" style="2" bestFit="1" customWidth="1"/>
    <col min="2294" max="2294" width="10.5" style="2" bestFit="1" customWidth="1"/>
    <col min="2295" max="2295" width="11.1640625" style="2" bestFit="1" customWidth="1"/>
    <col min="2296" max="2530" width="9.1640625" style="2"/>
    <col min="2531" max="2531" width="4.5" style="2" customWidth="1"/>
    <col min="2532" max="2532" width="4.83203125" style="2" customWidth="1"/>
    <col min="2533" max="2533" width="51.5" style="2" customWidth="1"/>
    <col min="2534" max="2534" width="6.5" style="2" customWidth="1"/>
    <col min="2535" max="2535" width="12.5" style="2" customWidth="1"/>
    <col min="2536" max="2536" width="6.5" style="2" customWidth="1"/>
    <col min="2537" max="2537" width="8" style="2" customWidth="1"/>
    <col min="2538" max="2538" width="7.1640625" style="2" customWidth="1"/>
    <col min="2539" max="2539" width="9.1640625" style="2"/>
    <col min="2540" max="2540" width="11" style="2" customWidth="1"/>
    <col min="2541" max="2541" width="9.5" style="2" customWidth="1"/>
    <col min="2542" max="2542" width="8.1640625" style="2" customWidth="1"/>
    <col min="2543" max="2543" width="8.5" style="2" customWidth="1"/>
    <col min="2544" max="2544" width="9.83203125" style="2" customWidth="1"/>
    <col min="2545" max="2545" width="8.83203125" style="2" customWidth="1"/>
    <col min="2546" max="2546" width="9.5" style="2" customWidth="1"/>
    <col min="2547" max="2547" width="12.5" style="2" customWidth="1"/>
    <col min="2548" max="2548" width="9.1640625" style="2"/>
    <col min="2549" max="2549" width="11.1640625" style="2" bestFit="1" customWidth="1"/>
    <col min="2550" max="2550" width="10.5" style="2" bestFit="1" customWidth="1"/>
    <col min="2551" max="2551" width="11.1640625" style="2" bestFit="1" customWidth="1"/>
    <col min="2552" max="2786" width="9.1640625" style="2"/>
    <col min="2787" max="2787" width="4.5" style="2" customWidth="1"/>
    <col min="2788" max="2788" width="4.83203125" style="2" customWidth="1"/>
    <col min="2789" max="2789" width="51.5" style="2" customWidth="1"/>
    <col min="2790" max="2790" width="6.5" style="2" customWidth="1"/>
    <col min="2791" max="2791" width="12.5" style="2" customWidth="1"/>
    <col min="2792" max="2792" width="6.5" style="2" customWidth="1"/>
    <col min="2793" max="2793" width="8" style="2" customWidth="1"/>
    <col min="2794" max="2794" width="7.1640625" style="2" customWidth="1"/>
    <col min="2795" max="2795" width="9.1640625" style="2"/>
    <col min="2796" max="2796" width="11" style="2" customWidth="1"/>
    <col min="2797" max="2797" width="9.5" style="2" customWidth="1"/>
    <col min="2798" max="2798" width="8.1640625" style="2" customWidth="1"/>
    <col min="2799" max="2799" width="8.5" style="2" customWidth="1"/>
    <col min="2800" max="2800" width="9.83203125" style="2" customWidth="1"/>
    <col min="2801" max="2801" width="8.83203125" style="2" customWidth="1"/>
    <col min="2802" max="2802" width="9.5" style="2" customWidth="1"/>
    <col min="2803" max="2803" width="12.5" style="2" customWidth="1"/>
    <col min="2804" max="2804" width="9.1640625" style="2"/>
    <col min="2805" max="2805" width="11.1640625" style="2" bestFit="1" customWidth="1"/>
    <col min="2806" max="2806" width="10.5" style="2" bestFit="1" customWidth="1"/>
    <col min="2807" max="2807" width="11.1640625" style="2" bestFit="1" customWidth="1"/>
    <col min="2808" max="3042" width="9.1640625" style="2"/>
    <col min="3043" max="3043" width="4.5" style="2" customWidth="1"/>
    <col min="3044" max="3044" width="4.83203125" style="2" customWidth="1"/>
    <col min="3045" max="3045" width="51.5" style="2" customWidth="1"/>
    <col min="3046" max="3046" width="6.5" style="2" customWidth="1"/>
    <col min="3047" max="3047" width="12.5" style="2" customWidth="1"/>
    <col min="3048" max="3048" width="6.5" style="2" customWidth="1"/>
    <col min="3049" max="3049" width="8" style="2" customWidth="1"/>
    <col min="3050" max="3050" width="7.1640625" style="2" customWidth="1"/>
    <col min="3051" max="3051" width="9.1640625" style="2"/>
    <col min="3052" max="3052" width="11" style="2" customWidth="1"/>
    <col min="3053" max="3053" width="9.5" style="2" customWidth="1"/>
    <col min="3054" max="3054" width="8.1640625" style="2" customWidth="1"/>
    <col min="3055" max="3055" width="8.5" style="2" customWidth="1"/>
    <col min="3056" max="3056" width="9.83203125" style="2" customWidth="1"/>
    <col min="3057" max="3057" width="8.83203125" style="2" customWidth="1"/>
    <col min="3058" max="3058" width="9.5" style="2" customWidth="1"/>
    <col min="3059" max="3059" width="12.5" style="2" customWidth="1"/>
    <col min="3060" max="3060" width="9.1640625" style="2"/>
    <col min="3061" max="3061" width="11.1640625" style="2" bestFit="1" customWidth="1"/>
    <col min="3062" max="3062" width="10.5" style="2" bestFit="1" customWidth="1"/>
    <col min="3063" max="3063" width="11.1640625" style="2" bestFit="1" customWidth="1"/>
    <col min="3064" max="3298" width="9.1640625" style="2"/>
    <col min="3299" max="3299" width="4.5" style="2" customWidth="1"/>
    <col min="3300" max="3300" width="4.83203125" style="2" customWidth="1"/>
    <col min="3301" max="3301" width="51.5" style="2" customWidth="1"/>
    <col min="3302" max="3302" width="6.5" style="2" customWidth="1"/>
    <col min="3303" max="3303" width="12.5" style="2" customWidth="1"/>
    <col min="3304" max="3304" width="6.5" style="2" customWidth="1"/>
    <col min="3305" max="3305" width="8" style="2" customWidth="1"/>
    <col min="3306" max="3306" width="7.1640625" style="2" customWidth="1"/>
    <col min="3307" max="3307" width="9.1640625" style="2"/>
    <col min="3308" max="3308" width="11" style="2" customWidth="1"/>
    <col min="3309" max="3309" width="9.5" style="2" customWidth="1"/>
    <col min="3310" max="3310" width="8.1640625" style="2" customWidth="1"/>
    <col min="3311" max="3311" width="8.5" style="2" customWidth="1"/>
    <col min="3312" max="3312" width="9.83203125" style="2" customWidth="1"/>
    <col min="3313" max="3313" width="8.83203125" style="2" customWidth="1"/>
    <col min="3314" max="3314" width="9.5" style="2" customWidth="1"/>
    <col min="3315" max="3315" width="12.5" style="2" customWidth="1"/>
    <col min="3316" max="3316" width="9.1640625" style="2"/>
    <col min="3317" max="3317" width="11.1640625" style="2" bestFit="1" customWidth="1"/>
    <col min="3318" max="3318" width="10.5" style="2" bestFit="1" customWidth="1"/>
    <col min="3319" max="3319" width="11.1640625" style="2" bestFit="1" customWidth="1"/>
    <col min="3320" max="3554" width="9.1640625" style="2"/>
    <col min="3555" max="3555" width="4.5" style="2" customWidth="1"/>
    <col min="3556" max="3556" width="4.83203125" style="2" customWidth="1"/>
    <col min="3557" max="3557" width="51.5" style="2" customWidth="1"/>
    <col min="3558" max="3558" width="6.5" style="2" customWidth="1"/>
    <col min="3559" max="3559" width="12.5" style="2" customWidth="1"/>
    <col min="3560" max="3560" width="6.5" style="2" customWidth="1"/>
    <col min="3561" max="3561" width="8" style="2" customWidth="1"/>
    <col min="3562" max="3562" width="7.1640625" style="2" customWidth="1"/>
    <col min="3563" max="3563" width="9.1640625" style="2"/>
    <col min="3564" max="3564" width="11" style="2" customWidth="1"/>
    <col min="3565" max="3565" width="9.5" style="2" customWidth="1"/>
    <col min="3566" max="3566" width="8.1640625" style="2" customWidth="1"/>
    <col min="3567" max="3567" width="8.5" style="2" customWidth="1"/>
    <col min="3568" max="3568" width="9.83203125" style="2" customWidth="1"/>
    <col min="3569" max="3569" width="8.83203125" style="2" customWidth="1"/>
    <col min="3570" max="3570" width="9.5" style="2" customWidth="1"/>
    <col min="3571" max="3571" width="12.5" style="2" customWidth="1"/>
    <col min="3572" max="3572" width="9.1640625" style="2"/>
    <col min="3573" max="3573" width="11.1640625" style="2" bestFit="1" customWidth="1"/>
    <col min="3574" max="3574" width="10.5" style="2" bestFit="1" customWidth="1"/>
    <col min="3575" max="3575" width="11.1640625" style="2" bestFit="1" customWidth="1"/>
    <col min="3576" max="3810" width="9.1640625" style="2"/>
    <col min="3811" max="3811" width="4.5" style="2" customWidth="1"/>
    <col min="3812" max="3812" width="4.83203125" style="2" customWidth="1"/>
    <col min="3813" max="3813" width="51.5" style="2" customWidth="1"/>
    <col min="3814" max="3814" width="6.5" style="2" customWidth="1"/>
    <col min="3815" max="3815" width="12.5" style="2" customWidth="1"/>
    <col min="3816" max="3816" width="6.5" style="2" customWidth="1"/>
    <col min="3817" max="3817" width="8" style="2" customWidth="1"/>
    <col min="3818" max="3818" width="7.1640625" style="2" customWidth="1"/>
    <col min="3819" max="3819" width="9.1640625" style="2"/>
    <col min="3820" max="3820" width="11" style="2" customWidth="1"/>
    <col min="3821" max="3821" width="9.5" style="2" customWidth="1"/>
    <col min="3822" max="3822" width="8.1640625" style="2" customWidth="1"/>
    <col min="3823" max="3823" width="8.5" style="2" customWidth="1"/>
    <col min="3824" max="3824" width="9.83203125" style="2" customWidth="1"/>
    <col min="3825" max="3825" width="8.83203125" style="2" customWidth="1"/>
    <col min="3826" max="3826" width="9.5" style="2" customWidth="1"/>
    <col min="3827" max="3827" width="12.5" style="2" customWidth="1"/>
    <col min="3828" max="3828" width="9.1640625" style="2"/>
    <col min="3829" max="3829" width="11.1640625" style="2" bestFit="1" customWidth="1"/>
    <col min="3830" max="3830" width="10.5" style="2" bestFit="1" customWidth="1"/>
    <col min="3831" max="3831" width="11.1640625" style="2" bestFit="1" customWidth="1"/>
    <col min="3832" max="4066" width="9.1640625" style="2"/>
    <col min="4067" max="4067" width="4.5" style="2" customWidth="1"/>
    <col min="4068" max="4068" width="4.83203125" style="2" customWidth="1"/>
    <col min="4069" max="4069" width="51.5" style="2" customWidth="1"/>
    <col min="4070" max="4070" width="6.5" style="2" customWidth="1"/>
    <col min="4071" max="4071" width="12.5" style="2" customWidth="1"/>
    <col min="4072" max="4072" width="6.5" style="2" customWidth="1"/>
    <col min="4073" max="4073" width="8" style="2" customWidth="1"/>
    <col min="4074" max="4074" width="7.1640625" style="2" customWidth="1"/>
    <col min="4075" max="4075" width="9.1640625" style="2"/>
    <col min="4076" max="4076" width="11" style="2" customWidth="1"/>
    <col min="4077" max="4077" width="9.5" style="2" customWidth="1"/>
    <col min="4078" max="4078" width="8.1640625" style="2" customWidth="1"/>
    <col min="4079" max="4079" width="8.5" style="2" customWidth="1"/>
    <col min="4080" max="4080" width="9.83203125" style="2" customWidth="1"/>
    <col min="4081" max="4081" width="8.83203125" style="2" customWidth="1"/>
    <col min="4082" max="4082" width="9.5" style="2" customWidth="1"/>
    <col min="4083" max="4083" width="12.5" style="2" customWidth="1"/>
    <col min="4084" max="4084" width="9.1640625" style="2"/>
    <col min="4085" max="4085" width="11.1640625" style="2" bestFit="1" customWidth="1"/>
    <col min="4086" max="4086" width="10.5" style="2" bestFit="1" customWidth="1"/>
    <col min="4087" max="4087" width="11.1640625" style="2" bestFit="1" customWidth="1"/>
    <col min="4088" max="4322" width="9.1640625" style="2"/>
    <col min="4323" max="4323" width="4.5" style="2" customWidth="1"/>
    <col min="4324" max="4324" width="4.83203125" style="2" customWidth="1"/>
    <col min="4325" max="4325" width="51.5" style="2" customWidth="1"/>
    <col min="4326" max="4326" width="6.5" style="2" customWidth="1"/>
    <col min="4327" max="4327" width="12.5" style="2" customWidth="1"/>
    <col min="4328" max="4328" width="6.5" style="2" customWidth="1"/>
    <col min="4329" max="4329" width="8" style="2" customWidth="1"/>
    <col min="4330" max="4330" width="7.1640625" style="2" customWidth="1"/>
    <col min="4331" max="4331" width="9.1640625" style="2"/>
    <col min="4332" max="4332" width="11" style="2" customWidth="1"/>
    <col min="4333" max="4333" width="9.5" style="2" customWidth="1"/>
    <col min="4334" max="4334" width="8.1640625" style="2" customWidth="1"/>
    <col min="4335" max="4335" width="8.5" style="2" customWidth="1"/>
    <col min="4336" max="4336" width="9.83203125" style="2" customWidth="1"/>
    <col min="4337" max="4337" width="8.83203125" style="2" customWidth="1"/>
    <col min="4338" max="4338" width="9.5" style="2" customWidth="1"/>
    <col min="4339" max="4339" width="12.5" style="2" customWidth="1"/>
    <col min="4340" max="4340" width="9.1640625" style="2"/>
    <col min="4341" max="4341" width="11.1640625" style="2" bestFit="1" customWidth="1"/>
    <col min="4342" max="4342" width="10.5" style="2" bestFit="1" customWidth="1"/>
    <col min="4343" max="4343" width="11.1640625" style="2" bestFit="1" customWidth="1"/>
    <col min="4344" max="4578" width="9.1640625" style="2"/>
    <col min="4579" max="4579" width="4.5" style="2" customWidth="1"/>
    <col min="4580" max="4580" width="4.83203125" style="2" customWidth="1"/>
    <col min="4581" max="4581" width="51.5" style="2" customWidth="1"/>
    <col min="4582" max="4582" width="6.5" style="2" customWidth="1"/>
    <col min="4583" max="4583" width="12.5" style="2" customWidth="1"/>
    <col min="4584" max="4584" width="6.5" style="2" customWidth="1"/>
    <col min="4585" max="4585" width="8" style="2" customWidth="1"/>
    <col min="4586" max="4586" width="7.1640625" style="2" customWidth="1"/>
    <col min="4587" max="4587" width="9.1640625" style="2"/>
    <col min="4588" max="4588" width="11" style="2" customWidth="1"/>
    <col min="4589" max="4589" width="9.5" style="2" customWidth="1"/>
    <col min="4590" max="4590" width="8.1640625" style="2" customWidth="1"/>
    <col min="4591" max="4591" width="8.5" style="2" customWidth="1"/>
    <col min="4592" max="4592" width="9.83203125" style="2" customWidth="1"/>
    <col min="4593" max="4593" width="8.83203125" style="2" customWidth="1"/>
    <col min="4594" max="4594" width="9.5" style="2" customWidth="1"/>
    <col min="4595" max="4595" width="12.5" style="2" customWidth="1"/>
    <col min="4596" max="4596" width="9.1640625" style="2"/>
    <col min="4597" max="4597" width="11.1640625" style="2" bestFit="1" customWidth="1"/>
    <col min="4598" max="4598" width="10.5" style="2" bestFit="1" customWidth="1"/>
    <col min="4599" max="4599" width="11.1640625" style="2" bestFit="1" customWidth="1"/>
    <col min="4600" max="4834" width="9.1640625" style="2"/>
    <col min="4835" max="4835" width="4.5" style="2" customWidth="1"/>
    <col min="4836" max="4836" width="4.83203125" style="2" customWidth="1"/>
    <col min="4837" max="4837" width="51.5" style="2" customWidth="1"/>
    <col min="4838" max="4838" width="6.5" style="2" customWidth="1"/>
    <col min="4839" max="4839" width="12.5" style="2" customWidth="1"/>
    <col min="4840" max="4840" width="6.5" style="2" customWidth="1"/>
    <col min="4841" max="4841" width="8" style="2" customWidth="1"/>
    <col min="4842" max="4842" width="7.1640625" style="2" customWidth="1"/>
    <col min="4843" max="4843" width="9.1640625" style="2"/>
    <col min="4844" max="4844" width="11" style="2" customWidth="1"/>
    <col min="4845" max="4845" width="9.5" style="2" customWidth="1"/>
    <col min="4846" max="4846" width="8.1640625" style="2" customWidth="1"/>
    <col min="4847" max="4847" width="8.5" style="2" customWidth="1"/>
    <col min="4848" max="4848" width="9.83203125" style="2" customWidth="1"/>
    <col min="4849" max="4849" width="8.83203125" style="2" customWidth="1"/>
    <col min="4850" max="4850" width="9.5" style="2" customWidth="1"/>
    <col min="4851" max="4851" width="12.5" style="2" customWidth="1"/>
    <col min="4852" max="4852" width="9.1640625" style="2"/>
    <col min="4853" max="4853" width="11.1640625" style="2" bestFit="1" customWidth="1"/>
    <col min="4854" max="4854" width="10.5" style="2" bestFit="1" customWidth="1"/>
    <col min="4855" max="4855" width="11.1640625" style="2" bestFit="1" customWidth="1"/>
    <col min="4856" max="5090" width="9.1640625" style="2"/>
    <col min="5091" max="5091" width="4.5" style="2" customWidth="1"/>
    <col min="5092" max="5092" width="4.83203125" style="2" customWidth="1"/>
    <col min="5093" max="5093" width="51.5" style="2" customWidth="1"/>
    <col min="5094" max="5094" width="6.5" style="2" customWidth="1"/>
    <col min="5095" max="5095" width="12.5" style="2" customWidth="1"/>
    <col min="5096" max="5096" width="6.5" style="2" customWidth="1"/>
    <col min="5097" max="5097" width="8" style="2" customWidth="1"/>
    <col min="5098" max="5098" width="7.1640625" style="2" customWidth="1"/>
    <col min="5099" max="5099" width="9.1640625" style="2"/>
    <col min="5100" max="5100" width="11" style="2" customWidth="1"/>
    <col min="5101" max="5101" width="9.5" style="2" customWidth="1"/>
    <col min="5102" max="5102" width="8.1640625" style="2" customWidth="1"/>
    <col min="5103" max="5103" width="8.5" style="2" customWidth="1"/>
    <col min="5104" max="5104" width="9.83203125" style="2" customWidth="1"/>
    <col min="5105" max="5105" width="8.83203125" style="2" customWidth="1"/>
    <col min="5106" max="5106" width="9.5" style="2" customWidth="1"/>
    <col min="5107" max="5107" width="12.5" style="2" customWidth="1"/>
    <col min="5108" max="5108" width="9.1640625" style="2"/>
    <col min="5109" max="5109" width="11.1640625" style="2" bestFit="1" customWidth="1"/>
    <col min="5110" max="5110" width="10.5" style="2" bestFit="1" customWidth="1"/>
    <col min="5111" max="5111" width="11.1640625" style="2" bestFit="1" customWidth="1"/>
    <col min="5112" max="5346" width="9.1640625" style="2"/>
    <col min="5347" max="5347" width="4.5" style="2" customWidth="1"/>
    <col min="5348" max="5348" width="4.83203125" style="2" customWidth="1"/>
    <col min="5349" max="5349" width="51.5" style="2" customWidth="1"/>
    <col min="5350" max="5350" width="6.5" style="2" customWidth="1"/>
    <col min="5351" max="5351" width="12.5" style="2" customWidth="1"/>
    <col min="5352" max="5352" width="6.5" style="2" customWidth="1"/>
    <col min="5353" max="5353" width="8" style="2" customWidth="1"/>
    <col min="5354" max="5354" width="7.1640625" style="2" customWidth="1"/>
    <col min="5355" max="5355" width="9.1640625" style="2"/>
    <col min="5356" max="5356" width="11" style="2" customWidth="1"/>
    <col min="5357" max="5357" width="9.5" style="2" customWidth="1"/>
    <col min="5358" max="5358" width="8.1640625" style="2" customWidth="1"/>
    <col min="5359" max="5359" width="8.5" style="2" customWidth="1"/>
    <col min="5360" max="5360" width="9.83203125" style="2" customWidth="1"/>
    <col min="5361" max="5361" width="8.83203125" style="2" customWidth="1"/>
    <col min="5362" max="5362" width="9.5" style="2" customWidth="1"/>
    <col min="5363" max="5363" width="12.5" style="2" customWidth="1"/>
    <col min="5364" max="5364" width="9.1640625" style="2"/>
    <col min="5365" max="5365" width="11.1640625" style="2" bestFit="1" customWidth="1"/>
    <col min="5366" max="5366" width="10.5" style="2" bestFit="1" customWidth="1"/>
    <col min="5367" max="5367" width="11.1640625" style="2" bestFit="1" customWidth="1"/>
    <col min="5368" max="5602" width="9.1640625" style="2"/>
    <col min="5603" max="5603" width="4.5" style="2" customWidth="1"/>
    <col min="5604" max="5604" width="4.83203125" style="2" customWidth="1"/>
    <col min="5605" max="5605" width="51.5" style="2" customWidth="1"/>
    <col min="5606" max="5606" width="6.5" style="2" customWidth="1"/>
    <col min="5607" max="5607" width="12.5" style="2" customWidth="1"/>
    <col min="5608" max="5608" width="6.5" style="2" customWidth="1"/>
    <col min="5609" max="5609" width="8" style="2" customWidth="1"/>
    <col min="5610" max="5610" width="7.1640625" style="2" customWidth="1"/>
    <col min="5611" max="5611" width="9.1640625" style="2"/>
    <col min="5612" max="5612" width="11" style="2" customWidth="1"/>
    <col min="5613" max="5613" width="9.5" style="2" customWidth="1"/>
    <col min="5614" max="5614" width="8.1640625" style="2" customWidth="1"/>
    <col min="5615" max="5615" width="8.5" style="2" customWidth="1"/>
    <col min="5616" max="5616" width="9.83203125" style="2" customWidth="1"/>
    <col min="5617" max="5617" width="8.83203125" style="2" customWidth="1"/>
    <col min="5618" max="5618" width="9.5" style="2" customWidth="1"/>
    <col min="5619" max="5619" width="12.5" style="2" customWidth="1"/>
    <col min="5620" max="5620" width="9.1640625" style="2"/>
    <col min="5621" max="5621" width="11.1640625" style="2" bestFit="1" customWidth="1"/>
    <col min="5622" max="5622" width="10.5" style="2" bestFit="1" customWidth="1"/>
    <col min="5623" max="5623" width="11.1640625" style="2" bestFit="1" customWidth="1"/>
    <col min="5624" max="5858" width="9.1640625" style="2"/>
    <col min="5859" max="5859" width="4.5" style="2" customWidth="1"/>
    <col min="5860" max="5860" width="4.83203125" style="2" customWidth="1"/>
    <col min="5861" max="5861" width="51.5" style="2" customWidth="1"/>
    <col min="5862" max="5862" width="6.5" style="2" customWidth="1"/>
    <col min="5863" max="5863" width="12.5" style="2" customWidth="1"/>
    <col min="5864" max="5864" width="6.5" style="2" customWidth="1"/>
    <col min="5865" max="5865" width="8" style="2" customWidth="1"/>
    <col min="5866" max="5866" width="7.1640625" style="2" customWidth="1"/>
    <col min="5867" max="5867" width="9.1640625" style="2"/>
    <col min="5868" max="5868" width="11" style="2" customWidth="1"/>
    <col min="5869" max="5869" width="9.5" style="2" customWidth="1"/>
    <col min="5870" max="5870" width="8.1640625" style="2" customWidth="1"/>
    <col min="5871" max="5871" width="8.5" style="2" customWidth="1"/>
    <col min="5872" max="5872" width="9.83203125" style="2" customWidth="1"/>
    <col min="5873" max="5873" width="8.83203125" style="2" customWidth="1"/>
    <col min="5874" max="5874" width="9.5" style="2" customWidth="1"/>
    <col min="5875" max="5875" width="12.5" style="2" customWidth="1"/>
    <col min="5876" max="5876" width="9.1640625" style="2"/>
    <col min="5877" max="5877" width="11.1640625" style="2" bestFit="1" customWidth="1"/>
    <col min="5878" max="5878" width="10.5" style="2" bestFit="1" customWidth="1"/>
    <col min="5879" max="5879" width="11.1640625" style="2" bestFit="1" customWidth="1"/>
    <col min="5880" max="6114" width="9.1640625" style="2"/>
    <col min="6115" max="6115" width="4.5" style="2" customWidth="1"/>
    <col min="6116" max="6116" width="4.83203125" style="2" customWidth="1"/>
    <col min="6117" max="6117" width="51.5" style="2" customWidth="1"/>
    <col min="6118" max="6118" width="6.5" style="2" customWidth="1"/>
    <col min="6119" max="6119" width="12.5" style="2" customWidth="1"/>
    <col min="6120" max="6120" width="6.5" style="2" customWidth="1"/>
    <col min="6121" max="6121" width="8" style="2" customWidth="1"/>
    <col min="6122" max="6122" width="7.1640625" style="2" customWidth="1"/>
    <col min="6123" max="6123" width="9.1640625" style="2"/>
    <col min="6124" max="6124" width="11" style="2" customWidth="1"/>
    <col min="6125" max="6125" width="9.5" style="2" customWidth="1"/>
    <col min="6126" max="6126" width="8.1640625" style="2" customWidth="1"/>
    <col min="6127" max="6127" width="8.5" style="2" customWidth="1"/>
    <col min="6128" max="6128" width="9.83203125" style="2" customWidth="1"/>
    <col min="6129" max="6129" width="8.83203125" style="2" customWidth="1"/>
    <col min="6130" max="6130" width="9.5" style="2" customWidth="1"/>
    <col min="6131" max="6131" width="12.5" style="2" customWidth="1"/>
    <col min="6132" max="6132" width="9.1640625" style="2"/>
    <col min="6133" max="6133" width="11.1640625" style="2" bestFit="1" customWidth="1"/>
    <col min="6134" max="6134" width="10.5" style="2" bestFit="1" customWidth="1"/>
    <col min="6135" max="6135" width="11.1640625" style="2" bestFit="1" customWidth="1"/>
    <col min="6136" max="6370" width="9.1640625" style="2"/>
    <col min="6371" max="6371" width="4.5" style="2" customWidth="1"/>
    <col min="6372" max="6372" width="4.83203125" style="2" customWidth="1"/>
    <col min="6373" max="6373" width="51.5" style="2" customWidth="1"/>
    <col min="6374" max="6374" width="6.5" style="2" customWidth="1"/>
    <col min="6375" max="6375" width="12.5" style="2" customWidth="1"/>
    <col min="6376" max="6376" width="6.5" style="2" customWidth="1"/>
    <col min="6377" max="6377" width="8" style="2" customWidth="1"/>
    <col min="6378" max="6378" width="7.1640625" style="2" customWidth="1"/>
    <col min="6379" max="6379" width="9.1640625" style="2"/>
    <col min="6380" max="6380" width="11" style="2" customWidth="1"/>
    <col min="6381" max="6381" width="9.5" style="2" customWidth="1"/>
    <col min="6382" max="6382" width="8.1640625" style="2" customWidth="1"/>
    <col min="6383" max="6383" width="8.5" style="2" customWidth="1"/>
    <col min="6384" max="6384" width="9.83203125" style="2" customWidth="1"/>
    <col min="6385" max="6385" width="8.83203125" style="2" customWidth="1"/>
    <col min="6386" max="6386" width="9.5" style="2" customWidth="1"/>
    <col min="6387" max="6387" width="12.5" style="2" customWidth="1"/>
    <col min="6388" max="6388" width="9.1640625" style="2"/>
    <col min="6389" max="6389" width="11.1640625" style="2" bestFit="1" customWidth="1"/>
    <col min="6390" max="6390" width="10.5" style="2" bestFit="1" customWidth="1"/>
    <col min="6391" max="6391" width="11.1640625" style="2" bestFit="1" customWidth="1"/>
    <col min="6392" max="6626" width="9.1640625" style="2"/>
    <col min="6627" max="6627" width="4.5" style="2" customWidth="1"/>
    <col min="6628" max="6628" width="4.83203125" style="2" customWidth="1"/>
    <col min="6629" max="6629" width="51.5" style="2" customWidth="1"/>
    <col min="6630" max="6630" width="6.5" style="2" customWidth="1"/>
    <col min="6631" max="6631" width="12.5" style="2" customWidth="1"/>
    <col min="6632" max="6632" width="6.5" style="2" customWidth="1"/>
    <col min="6633" max="6633" width="8" style="2" customWidth="1"/>
    <col min="6634" max="6634" width="7.1640625" style="2" customWidth="1"/>
    <col min="6635" max="6635" width="9.1640625" style="2"/>
    <col min="6636" max="6636" width="11" style="2" customWidth="1"/>
    <col min="6637" max="6637" width="9.5" style="2" customWidth="1"/>
    <col min="6638" max="6638" width="8.1640625" style="2" customWidth="1"/>
    <col min="6639" max="6639" width="8.5" style="2" customWidth="1"/>
    <col min="6640" max="6640" width="9.83203125" style="2" customWidth="1"/>
    <col min="6641" max="6641" width="8.83203125" style="2" customWidth="1"/>
    <col min="6642" max="6642" width="9.5" style="2" customWidth="1"/>
    <col min="6643" max="6643" width="12.5" style="2" customWidth="1"/>
    <col min="6644" max="6644" width="9.1640625" style="2"/>
    <col min="6645" max="6645" width="11.1640625" style="2" bestFit="1" customWidth="1"/>
    <col min="6646" max="6646" width="10.5" style="2" bestFit="1" customWidth="1"/>
    <col min="6647" max="6647" width="11.1640625" style="2" bestFit="1" customWidth="1"/>
    <col min="6648" max="6882" width="9.1640625" style="2"/>
    <col min="6883" max="6883" width="4.5" style="2" customWidth="1"/>
    <col min="6884" max="6884" width="4.83203125" style="2" customWidth="1"/>
    <col min="6885" max="6885" width="51.5" style="2" customWidth="1"/>
    <col min="6886" max="6886" width="6.5" style="2" customWidth="1"/>
    <col min="6887" max="6887" width="12.5" style="2" customWidth="1"/>
    <col min="6888" max="6888" width="6.5" style="2" customWidth="1"/>
    <col min="6889" max="6889" width="8" style="2" customWidth="1"/>
    <col min="6890" max="6890" width="7.1640625" style="2" customWidth="1"/>
    <col min="6891" max="6891" width="9.1640625" style="2"/>
    <col min="6892" max="6892" width="11" style="2" customWidth="1"/>
    <col min="6893" max="6893" width="9.5" style="2" customWidth="1"/>
    <col min="6894" max="6894" width="8.1640625" style="2" customWidth="1"/>
    <col min="6895" max="6895" width="8.5" style="2" customWidth="1"/>
    <col min="6896" max="6896" width="9.83203125" style="2" customWidth="1"/>
    <col min="6897" max="6897" width="8.83203125" style="2" customWidth="1"/>
    <col min="6898" max="6898" width="9.5" style="2" customWidth="1"/>
    <col min="6899" max="6899" width="12.5" style="2" customWidth="1"/>
    <col min="6900" max="6900" width="9.1640625" style="2"/>
    <col min="6901" max="6901" width="11.1640625" style="2" bestFit="1" customWidth="1"/>
    <col min="6902" max="6902" width="10.5" style="2" bestFit="1" customWidth="1"/>
    <col min="6903" max="6903" width="11.1640625" style="2" bestFit="1" customWidth="1"/>
    <col min="6904" max="7138" width="9.1640625" style="2"/>
    <col min="7139" max="7139" width="4.5" style="2" customWidth="1"/>
    <col min="7140" max="7140" width="4.83203125" style="2" customWidth="1"/>
    <col min="7141" max="7141" width="51.5" style="2" customWidth="1"/>
    <col min="7142" max="7142" width="6.5" style="2" customWidth="1"/>
    <col min="7143" max="7143" width="12.5" style="2" customWidth="1"/>
    <col min="7144" max="7144" width="6.5" style="2" customWidth="1"/>
    <col min="7145" max="7145" width="8" style="2" customWidth="1"/>
    <col min="7146" max="7146" width="7.1640625" style="2" customWidth="1"/>
    <col min="7147" max="7147" width="9.1640625" style="2"/>
    <col min="7148" max="7148" width="11" style="2" customWidth="1"/>
    <col min="7149" max="7149" width="9.5" style="2" customWidth="1"/>
    <col min="7150" max="7150" width="8.1640625" style="2" customWidth="1"/>
    <col min="7151" max="7151" width="8.5" style="2" customWidth="1"/>
    <col min="7152" max="7152" width="9.83203125" style="2" customWidth="1"/>
    <col min="7153" max="7153" width="8.83203125" style="2" customWidth="1"/>
    <col min="7154" max="7154" width="9.5" style="2" customWidth="1"/>
    <col min="7155" max="7155" width="12.5" style="2" customWidth="1"/>
    <col min="7156" max="7156" width="9.1640625" style="2"/>
    <col min="7157" max="7157" width="11.1640625" style="2" bestFit="1" customWidth="1"/>
    <col min="7158" max="7158" width="10.5" style="2" bestFit="1" customWidth="1"/>
    <col min="7159" max="7159" width="11.1640625" style="2" bestFit="1" customWidth="1"/>
    <col min="7160" max="7394" width="9.1640625" style="2"/>
    <col min="7395" max="7395" width="4.5" style="2" customWidth="1"/>
    <col min="7396" max="7396" width="4.83203125" style="2" customWidth="1"/>
    <col min="7397" max="7397" width="51.5" style="2" customWidth="1"/>
    <col min="7398" max="7398" width="6.5" style="2" customWidth="1"/>
    <col min="7399" max="7399" width="12.5" style="2" customWidth="1"/>
    <col min="7400" max="7400" width="6.5" style="2" customWidth="1"/>
    <col min="7401" max="7401" width="8" style="2" customWidth="1"/>
    <col min="7402" max="7402" width="7.1640625" style="2" customWidth="1"/>
    <col min="7403" max="7403" width="9.1640625" style="2"/>
    <col min="7404" max="7404" width="11" style="2" customWidth="1"/>
    <col min="7405" max="7405" width="9.5" style="2" customWidth="1"/>
    <col min="7406" max="7406" width="8.1640625" style="2" customWidth="1"/>
    <col min="7407" max="7407" width="8.5" style="2" customWidth="1"/>
    <col min="7408" max="7408" width="9.83203125" style="2" customWidth="1"/>
    <col min="7409" max="7409" width="8.83203125" style="2" customWidth="1"/>
    <col min="7410" max="7410" width="9.5" style="2" customWidth="1"/>
    <col min="7411" max="7411" width="12.5" style="2" customWidth="1"/>
    <col min="7412" max="7412" width="9.1640625" style="2"/>
    <col min="7413" max="7413" width="11.1640625" style="2" bestFit="1" customWidth="1"/>
    <col min="7414" max="7414" width="10.5" style="2" bestFit="1" customWidth="1"/>
    <col min="7415" max="7415" width="11.1640625" style="2" bestFit="1" customWidth="1"/>
    <col min="7416" max="7650" width="9.1640625" style="2"/>
    <col min="7651" max="7651" width="4.5" style="2" customWidth="1"/>
    <col min="7652" max="7652" width="4.83203125" style="2" customWidth="1"/>
    <col min="7653" max="7653" width="51.5" style="2" customWidth="1"/>
    <col min="7654" max="7654" width="6.5" style="2" customWidth="1"/>
    <col min="7655" max="7655" width="12.5" style="2" customWidth="1"/>
    <col min="7656" max="7656" width="6.5" style="2" customWidth="1"/>
    <col min="7657" max="7657" width="8" style="2" customWidth="1"/>
    <col min="7658" max="7658" width="7.1640625" style="2" customWidth="1"/>
    <col min="7659" max="7659" width="9.1640625" style="2"/>
    <col min="7660" max="7660" width="11" style="2" customWidth="1"/>
    <col min="7661" max="7661" width="9.5" style="2" customWidth="1"/>
    <col min="7662" max="7662" width="8.1640625" style="2" customWidth="1"/>
    <col min="7663" max="7663" width="8.5" style="2" customWidth="1"/>
    <col min="7664" max="7664" width="9.83203125" style="2" customWidth="1"/>
    <col min="7665" max="7665" width="8.83203125" style="2" customWidth="1"/>
    <col min="7666" max="7666" width="9.5" style="2" customWidth="1"/>
    <col min="7667" max="7667" width="12.5" style="2" customWidth="1"/>
    <col min="7668" max="7668" width="9.1640625" style="2"/>
    <col min="7669" max="7669" width="11.1640625" style="2" bestFit="1" customWidth="1"/>
    <col min="7670" max="7670" width="10.5" style="2" bestFit="1" customWidth="1"/>
    <col min="7671" max="7671" width="11.1640625" style="2" bestFit="1" customWidth="1"/>
    <col min="7672" max="7906" width="9.1640625" style="2"/>
    <col min="7907" max="7907" width="4.5" style="2" customWidth="1"/>
    <col min="7908" max="7908" width="4.83203125" style="2" customWidth="1"/>
    <col min="7909" max="7909" width="51.5" style="2" customWidth="1"/>
    <col min="7910" max="7910" width="6.5" style="2" customWidth="1"/>
    <col min="7911" max="7911" width="12.5" style="2" customWidth="1"/>
    <col min="7912" max="7912" width="6.5" style="2" customWidth="1"/>
    <col min="7913" max="7913" width="8" style="2" customWidth="1"/>
    <col min="7914" max="7914" width="7.1640625" style="2" customWidth="1"/>
    <col min="7915" max="7915" width="9.1640625" style="2"/>
    <col min="7916" max="7916" width="11" style="2" customWidth="1"/>
    <col min="7917" max="7917" width="9.5" style="2" customWidth="1"/>
    <col min="7918" max="7918" width="8.1640625" style="2" customWidth="1"/>
    <col min="7919" max="7919" width="8.5" style="2" customWidth="1"/>
    <col min="7920" max="7920" width="9.83203125" style="2" customWidth="1"/>
    <col min="7921" max="7921" width="8.83203125" style="2" customWidth="1"/>
    <col min="7922" max="7922" width="9.5" style="2" customWidth="1"/>
    <col min="7923" max="7923" width="12.5" style="2" customWidth="1"/>
    <col min="7924" max="7924" width="9.1640625" style="2"/>
    <col min="7925" max="7925" width="11.1640625" style="2" bestFit="1" customWidth="1"/>
    <col min="7926" max="7926" width="10.5" style="2" bestFit="1" customWidth="1"/>
    <col min="7927" max="7927" width="11.1640625" style="2" bestFit="1" customWidth="1"/>
    <col min="7928" max="8162" width="9.1640625" style="2"/>
    <col min="8163" max="8163" width="4.5" style="2" customWidth="1"/>
    <col min="8164" max="8164" width="4.83203125" style="2" customWidth="1"/>
    <col min="8165" max="8165" width="51.5" style="2" customWidth="1"/>
    <col min="8166" max="8166" width="6.5" style="2" customWidth="1"/>
    <col min="8167" max="8167" width="12.5" style="2" customWidth="1"/>
    <col min="8168" max="8168" width="6.5" style="2" customWidth="1"/>
    <col min="8169" max="8169" width="8" style="2" customWidth="1"/>
    <col min="8170" max="8170" width="7.1640625" style="2" customWidth="1"/>
    <col min="8171" max="8171" width="9.1640625" style="2"/>
    <col min="8172" max="8172" width="11" style="2" customWidth="1"/>
    <col min="8173" max="8173" width="9.5" style="2" customWidth="1"/>
    <col min="8174" max="8174" width="8.1640625" style="2" customWidth="1"/>
    <col min="8175" max="8175" width="8.5" style="2" customWidth="1"/>
    <col min="8176" max="8176" width="9.83203125" style="2" customWidth="1"/>
    <col min="8177" max="8177" width="8.83203125" style="2" customWidth="1"/>
    <col min="8178" max="8178" width="9.5" style="2" customWidth="1"/>
    <col min="8179" max="8179" width="12.5" style="2" customWidth="1"/>
    <col min="8180" max="8180" width="9.1640625" style="2"/>
    <col min="8181" max="8181" width="11.1640625" style="2" bestFit="1" customWidth="1"/>
    <col min="8182" max="8182" width="10.5" style="2" bestFit="1" customWidth="1"/>
    <col min="8183" max="8183" width="11.1640625" style="2" bestFit="1" customWidth="1"/>
    <col min="8184" max="8418" width="9.1640625" style="2"/>
    <col min="8419" max="8419" width="4.5" style="2" customWidth="1"/>
    <col min="8420" max="8420" width="4.83203125" style="2" customWidth="1"/>
    <col min="8421" max="8421" width="51.5" style="2" customWidth="1"/>
    <col min="8422" max="8422" width="6.5" style="2" customWidth="1"/>
    <col min="8423" max="8423" width="12.5" style="2" customWidth="1"/>
    <col min="8424" max="8424" width="6.5" style="2" customWidth="1"/>
    <col min="8425" max="8425" width="8" style="2" customWidth="1"/>
    <col min="8426" max="8426" width="7.1640625" style="2" customWidth="1"/>
    <col min="8427" max="8427" width="9.1640625" style="2"/>
    <col min="8428" max="8428" width="11" style="2" customWidth="1"/>
    <col min="8429" max="8429" width="9.5" style="2" customWidth="1"/>
    <col min="8430" max="8430" width="8.1640625" style="2" customWidth="1"/>
    <col min="8431" max="8431" width="8.5" style="2" customWidth="1"/>
    <col min="8432" max="8432" width="9.83203125" style="2" customWidth="1"/>
    <col min="8433" max="8433" width="8.83203125" style="2" customWidth="1"/>
    <col min="8434" max="8434" width="9.5" style="2" customWidth="1"/>
    <col min="8435" max="8435" width="12.5" style="2" customWidth="1"/>
    <col min="8436" max="8436" width="9.1640625" style="2"/>
    <col min="8437" max="8437" width="11.1640625" style="2" bestFit="1" customWidth="1"/>
    <col min="8438" max="8438" width="10.5" style="2" bestFit="1" customWidth="1"/>
    <col min="8439" max="8439" width="11.1640625" style="2" bestFit="1" customWidth="1"/>
    <col min="8440" max="8674" width="9.1640625" style="2"/>
    <col min="8675" max="8675" width="4.5" style="2" customWidth="1"/>
    <col min="8676" max="8676" width="4.83203125" style="2" customWidth="1"/>
    <col min="8677" max="8677" width="51.5" style="2" customWidth="1"/>
    <col min="8678" max="8678" width="6.5" style="2" customWidth="1"/>
    <col min="8679" max="8679" width="12.5" style="2" customWidth="1"/>
    <col min="8680" max="8680" width="6.5" style="2" customWidth="1"/>
    <col min="8681" max="8681" width="8" style="2" customWidth="1"/>
    <col min="8682" max="8682" width="7.1640625" style="2" customWidth="1"/>
    <col min="8683" max="8683" width="9.1640625" style="2"/>
    <col min="8684" max="8684" width="11" style="2" customWidth="1"/>
    <col min="8685" max="8685" width="9.5" style="2" customWidth="1"/>
    <col min="8686" max="8686" width="8.1640625" style="2" customWidth="1"/>
    <col min="8687" max="8687" width="8.5" style="2" customWidth="1"/>
    <col min="8688" max="8688" width="9.83203125" style="2" customWidth="1"/>
    <col min="8689" max="8689" width="8.83203125" style="2" customWidth="1"/>
    <col min="8690" max="8690" width="9.5" style="2" customWidth="1"/>
    <col min="8691" max="8691" width="12.5" style="2" customWidth="1"/>
    <col min="8692" max="8692" width="9.1640625" style="2"/>
    <col min="8693" max="8693" width="11.1640625" style="2" bestFit="1" customWidth="1"/>
    <col min="8694" max="8694" width="10.5" style="2" bestFit="1" customWidth="1"/>
    <col min="8695" max="8695" width="11.1640625" style="2" bestFit="1" customWidth="1"/>
    <col min="8696" max="8930" width="9.1640625" style="2"/>
    <col min="8931" max="8931" width="4.5" style="2" customWidth="1"/>
    <col min="8932" max="8932" width="4.83203125" style="2" customWidth="1"/>
    <col min="8933" max="8933" width="51.5" style="2" customWidth="1"/>
    <col min="8934" max="8934" width="6.5" style="2" customWidth="1"/>
    <col min="8935" max="8935" width="12.5" style="2" customWidth="1"/>
    <col min="8936" max="8936" width="6.5" style="2" customWidth="1"/>
    <col min="8937" max="8937" width="8" style="2" customWidth="1"/>
    <col min="8938" max="8938" width="7.1640625" style="2" customWidth="1"/>
    <col min="8939" max="8939" width="9.1640625" style="2"/>
    <col min="8940" max="8940" width="11" style="2" customWidth="1"/>
    <col min="8941" max="8941" width="9.5" style="2" customWidth="1"/>
    <col min="8942" max="8942" width="8.1640625" style="2" customWidth="1"/>
    <col min="8943" max="8943" width="8.5" style="2" customWidth="1"/>
    <col min="8944" max="8944" width="9.83203125" style="2" customWidth="1"/>
    <col min="8945" max="8945" width="8.83203125" style="2" customWidth="1"/>
    <col min="8946" max="8946" width="9.5" style="2" customWidth="1"/>
    <col min="8947" max="8947" width="12.5" style="2" customWidth="1"/>
    <col min="8948" max="8948" width="9.1640625" style="2"/>
    <col min="8949" max="8949" width="11.1640625" style="2" bestFit="1" customWidth="1"/>
    <col min="8950" max="8950" width="10.5" style="2" bestFit="1" customWidth="1"/>
    <col min="8951" max="8951" width="11.1640625" style="2" bestFit="1" customWidth="1"/>
    <col min="8952" max="9186" width="9.1640625" style="2"/>
    <col min="9187" max="9187" width="4.5" style="2" customWidth="1"/>
    <col min="9188" max="9188" width="4.83203125" style="2" customWidth="1"/>
    <col min="9189" max="9189" width="51.5" style="2" customWidth="1"/>
    <col min="9190" max="9190" width="6.5" style="2" customWidth="1"/>
    <col min="9191" max="9191" width="12.5" style="2" customWidth="1"/>
    <col min="9192" max="9192" width="6.5" style="2" customWidth="1"/>
    <col min="9193" max="9193" width="8" style="2" customWidth="1"/>
    <col min="9194" max="9194" width="7.1640625" style="2" customWidth="1"/>
    <col min="9195" max="9195" width="9.1640625" style="2"/>
    <col min="9196" max="9196" width="11" style="2" customWidth="1"/>
    <col min="9197" max="9197" width="9.5" style="2" customWidth="1"/>
    <col min="9198" max="9198" width="8.1640625" style="2" customWidth="1"/>
    <col min="9199" max="9199" width="8.5" style="2" customWidth="1"/>
    <col min="9200" max="9200" width="9.83203125" style="2" customWidth="1"/>
    <col min="9201" max="9201" width="8.83203125" style="2" customWidth="1"/>
    <col min="9202" max="9202" width="9.5" style="2" customWidth="1"/>
    <col min="9203" max="9203" width="12.5" style="2" customWidth="1"/>
    <col min="9204" max="9204" width="9.1640625" style="2"/>
    <col min="9205" max="9205" width="11.1640625" style="2" bestFit="1" customWidth="1"/>
    <col min="9206" max="9206" width="10.5" style="2" bestFit="1" customWidth="1"/>
    <col min="9207" max="9207" width="11.1640625" style="2" bestFit="1" customWidth="1"/>
    <col min="9208" max="9442" width="9.1640625" style="2"/>
    <col min="9443" max="9443" width="4.5" style="2" customWidth="1"/>
    <col min="9444" max="9444" width="4.83203125" style="2" customWidth="1"/>
    <col min="9445" max="9445" width="51.5" style="2" customWidth="1"/>
    <col min="9446" max="9446" width="6.5" style="2" customWidth="1"/>
    <col min="9447" max="9447" width="12.5" style="2" customWidth="1"/>
    <col min="9448" max="9448" width="6.5" style="2" customWidth="1"/>
    <col min="9449" max="9449" width="8" style="2" customWidth="1"/>
    <col min="9450" max="9450" width="7.1640625" style="2" customWidth="1"/>
    <col min="9451" max="9451" width="9.1640625" style="2"/>
    <col min="9452" max="9452" width="11" style="2" customWidth="1"/>
    <col min="9453" max="9453" width="9.5" style="2" customWidth="1"/>
    <col min="9454" max="9454" width="8.1640625" style="2" customWidth="1"/>
    <col min="9455" max="9455" width="8.5" style="2" customWidth="1"/>
    <col min="9456" max="9456" width="9.83203125" style="2" customWidth="1"/>
    <col min="9457" max="9457" width="8.83203125" style="2" customWidth="1"/>
    <col min="9458" max="9458" width="9.5" style="2" customWidth="1"/>
    <col min="9459" max="9459" width="12.5" style="2" customWidth="1"/>
    <col min="9460" max="9460" width="9.1640625" style="2"/>
    <col min="9461" max="9461" width="11.1640625" style="2" bestFit="1" customWidth="1"/>
    <col min="9462" max="9462" width="10.5" style="2" bestFit="1" customWidth="1"/>
    <col min="9463" max="9463" width="11.1640625" style="2" bestFit="1" customWidth="1"/>
    <col min="9464" max="9698" width="9.1640625" style="2"/>
    <col min="9699" max="9699" width="4.5" style="2" customWidth="1"/>
    <col min="9700" max="9700" width="4.83203125" style="2" customWidth="1"/>
    <col min="9701" max="9701" width="51.5" style="2" customWidth="1"/>
    <col min="9702" max="9702" width="6.5" style="2" customWidth="1"/>
    <col min="9703" max="9703" width="12.5" style="2" customWidth="1"/>
    <col min="9704" max="9704" width="6.5" style="2" customWidth="1"/>
    <col min="9705" max="9705" width="8" style="2" customWidth="1"/>
    <col min="9706" max="9706" width="7.1640625" style="2" customWidth="1"/>
    <col min="9707" max="9707" width="9.1640625" style="2"/>
    <col min="9708" max="9708" width="11" style="2" customWidth="1"/>
    <col min="9709" max="9709" width="9.5" style="2" customWidth="1"/>
    <col min="9710" max="9710" width="8.1640625" style="2" customWidth="1"/>
    <col min="9711" max="9711" width="8.5" style="2" customWidth="1"/>
    <col min="9712" max="9712" width="9.83203125" style="2" customWidth="1"/>
    <col min="9713" max="9713" width="8.83203125" style="2" customWidth="1"/>
    <col min="9714" max="9714" width="9.5" style="2" customWidth="1"/>
    <col min="9715" max="9715" width="12.5" style="2" customWidth="1"/>
    <col min="9716" max="9716" width="9.1640625" style="2"/>
    <col min="9717" max="9717" width="11.1640625" style="2" bestFit="1" customWidth="1"/>
    <col min="9718" max="9718" width="10.5" style="2" bestFit="1" customWidth="1"/>
    <col min="9719" max="9719" width="11.1640625" style="2" bestFit="1" customWidth="1"/>
    <col min="9720" max="9954" width="9.1640625" style="2"/>
    <col min="9955" max="9955" width="4.5" style="2" customWidth="1"/>
    <col min="9956" max="9956" width="4.83203125" style="2" customWidth="1"/>
    <col min="9957" max="9957" width="51.5" style="2" customWidth="1"/>
    <col min="9958" max="9958" width="6.5" style="2" customWidth="1"/>
    <col min="9959" max="9959" width="12.5" style="2" customWidth="1"/>
    <col min="9960" max="9960" width="6.5" style="2" customWidth="1"/>
    <col min="9961" max="9961" width="8" style="2" customWidth="1"/>
    <col min="9962" max="9962" width="7.1640625" style="2" customWidth="1"/>
    <col min="9963" max="9963" width="9.1640625" style="2"/>
    <col min="9964" max="9964" width="11" style="2" customWidth="1"/>
    <col min="9965" max="9965" width="9.5" style="2" customWidth="1"/>
    <col min="9966" max="9966" width="8.1640625" style="2" customWidth="1"/>
    <col min="9967" max="9967" width="8.5" style="2" customWidth="1"/>
    <col min="9968" max="9968" width="9.83203125" style="2" customWidth="1"/>
    <col min="9969" max="9969" width="8.83203125" style="2" customWidth="1"/>
    <col min="9970" max="9970" width="9.5" style="2" customWidth="1"/>
    <col min="9971" max="9971" width="12.5" style="2" customWidth="1"/>
    <col min="9972" max="9972" width="9.1640625" style="2"/>
    <col min="9973" max="9973" width="11.1640625" style="2" bestFit="1" customWidth="1"/>
    <col min="9974" max="9974" width="10.5" style="2" bestFit="1" customWidth="1"/>
    <col min="9975" max="9975" width="11.1640625" style="2" bestFit="1" customWidth="1"/>
    <col min="9976" max="10210" width="9.1640625" style="2"/>
    <col min="10211" max="10211" width="4.5" style="2" customWidth="1"/>
    <col min="10212" max="10212" width="4.83203125" style="2" customWidth="1"/>
    <col min="10213" max="10213" width="51.5" style="2" customWidth="1"/>
    <col min="10214" max="10214" width="6.5" style="2" customWidth="1"/>
    <col min="10215" max="10215" width="12.5" style="2" customWidth="1"/>
    <col min="10216" max="10216" width="6.5" style="2" customWidth="1"/>
    <col min="10217" max="10217" width="8" style="2" customWidth="1"/>
    <col min="10218" max="10218" width="7.1640625" style="2" customWidth="1"/>
    <col min="10219" max="10219" width="9.1640625" style="2"/>
    <col min="10220" max="10220" width="11" style="2" customWidth="1"/>
    <col min="10221" max="10221" width="9.5" style="2" customWidth="1"/>
    <col min="10222" max="10222" width="8.1640625" style="2" customWidth="1"/>
    <col min="10223" max="10223" width="8.5" style="2" customWidth="1"/>
    <col min="10224" max="10224" width="9.83203125" style="2" customWidth="1"/>
    <col min="10225" max="10225" width="8.83203125" style="2" customWidth="1"/>
    <col min="10226" max="10226" width="9.5" style="2" customWidth="1"/>
    <col min="10227" max="10227" width="12.5" style="2" customWidth="1"/>
    <col min="10228" max="10228" width="9.1640625" style="2"/>
    <col min="10229" max="10229" width="11.1640625" style="2" bestFit="1" customWidth="1"/>
    <col min="10230" max="10230" width="10.5" style="2" bestFit="1" customWidth="1"/>
    <col min="10231" max="10231" width="11.1640625" style="2" bestFit="1" customWidth="1"/>
    <col min="10232" max="10466" width="9.1640625" style="2"/>
    <col min="10467" max="10467" width="4.5" style="2" customWidth="1"/>
    <col min="10468" max="10468" width="4.83203125" style="2" customWidth="1"/>
    <col min="10469" max="10469" width="51.5" style="2" customWidth="1"/>
    <col min="10470" max="10470" width="6.5" style="2" customWidth="1"/>
    <col min="10471" max="10471" width="12.5" style="2" customWidth="1"/>
    <col min="10472" max="10472" width="6.5" style="2" customWidth="1"/>
    <col min="10473" max="10473" width="8" style="2" customWidth="1"/>
    <col min="10474" max="10474" width="7.1640625" style="2" customWidth="1"/>
    <col min="10475" max="10475" width="9.1640625" style="2"/>
    <col min="10476" max="10476" width="11" style="2" customWidth="1"/>
    <col min="10477" max="10477" width="9.5" style="2" customWidth="1"/>
    <col min="10478" max="10478" width="8.1640625" style="2" customWidth="1"/>
    <col min="10479" max="10479" width="8.5" style="2" customWidth="1"/>
    <col min="10480" max="10480" width="9.83203125" style="2" customWidth="1"/>
    <col min="10481" max="10481" width="8.83203125" style="2" customWidth="1"/>
    <col min="10482" max="10482" width="9.5" style="2" customWidth="1"/>
    <col min="10483" max="10483" width="12.5" style="2" customWidth="1"/>
    <col min="10484" max="10484" width="9.1640625" style="2"/>
    <col min="10485" max="10485" width="11.1640625" style="2" bestFit="1" customWidth="1"/>
    <col min="10486" max="10486" width="10.5" style="2" bestFit="1" customWidth="1"/>
    <col min="10487" max="10487" width="11.1640625" style="2" bestFit="1" customWidth="1"/>
    <col min="10488" max="10722" width="9.1640625" style="2"/>
    <col min="10723" max="10723" width="4.5" style="2" customWidth="1"/>
    <col min="10724" max="10724" width="4.83203125" style="2" customWidth="1"/>
    <col min="10725" max="10725" width="51.5" style="2" customWidth="1"/>
    <col min="10726" max="10726" width="6.5" style="2" customWidth="1"/>
    <col min="10727" max="10727" width="12.5" style="2" customWidth="1"/>
    <col min="10728" max="10728" width="6.5" style="2" customWidth="1"/>
    <col min="10729" max="10729" width="8" style="2" customWidth="1"/>
    <col min="10730" max="10730" width="7.1640625" style="2" customWidth="1"/>
    <col min="10731" max="10731" width="9.1640625" style="2"/>
    <col min="10732" max="10732" width="11" style="2" customWidth="1"/>
    <col min="10733" max="10733" width="9.5" style="2" customWidth="1"/>
    <col min="10734" max="10734" width="8.1640625" style="2" customWidth="1"/>
    <col min="10735" max="10735" width="8.5" style="2" customWidth="1"/>
    <col min="10736" max="10736" width="9.83203125" style="2" customWidth="1"/>
    <col min="10737" max="10737" width="8.83203125" style="2" customWidth="1"/>
    <col min="10738" max="10738" width="9.5" style="2" customWidth="1"/>
    <col min="10739" max="10739" width="12.5" style="2" customWidth="1"/>
    <col min="10740" max="10740" width="9.1640625" style="2"/>
    <col min="10741" max="10741" width="11.1640625" style="2" bestFit="1" customWidth="1"/>
    <col min="10742" max="10742" width="10.5" style="2" bestFit="1" customWidth="1"/>
    <col min="10743" max="10743" width="11.1640625" style="2" bestFit="1" customWidth="1"/>
    <col min="10744" max="10978" width="9.1640625" style="2"/>
    <col min="10979" max="10979" width="4.5" style="2" customWidth="1"/>
    <col min="10980" max="10980" width="4.83203125" style="2" customWidth="1"/>
    <col min="10981" max="10981" width="51.5" style="2" customWidth="1"/>
    <col min="10982" max="10982" width="6.5" style="2" customWidth="1"/>
    <col min="10983" max="10983" width="12.5" style="2" customWidth="1"/>
    <col min="10984" max="10984" width="6.5" style="2" customWidth="1"/>
    <col min="10985" max="10985" width="8" style="2" customWidth="1"/>
    <col min="10986" max="10986" width="7.1640625" style="2" customWidth="1"/>
    <col min="10987" max="10987" width="9.1640625" style="2"/>
    <col min="10988" max="10988" width="11" style="2" customWidth="1"/>
    <col min="10989" max="10989" width="9.5" style="2" customWidth="1"/>
    <col min="10990" max="10990" width="8.1640625" style="2" customWidth="1"/>
    <col min="10991" max="10991" width="8.5" style="2" customWidth="1"/>
    <col min="10992" max="10992" width="9.83203125" style="2" customWidth="1"/>
    <col min="10993" max="10993" width="8.83203125" style="2" customWidth="1"/>
    <col min="10994" max="10994" width="9.5" style="2" customWidth="1"/>
    <col min="10995" max="10995" width="12.5" style="2" customWidth="1"/>
    <col min="10996" max="10996" width="9.1640625" style="2"/>
    <col min="10997" max="10997" width="11.1640625" style="2" bestFit="1" customWidth="1"/>
    <col min="10998" max="10998" width="10.5" style="2" bestFit="1" customWidth="1"/>
    <col min="10999" max="10999" width="11.1640625" style="2" bestFit="1" customWidth="1"/>
    <col min="11000" max="11234" width="9.1640625" style="2"/>
    <col min="11235" max="11235" width="4.5" style="2" customWidth="1"/>
    <col min="11236" max="11236" width="4.83203125" style="2" customWidth="1"/>
    <col min="11237" max="11237" width="51.5" style="2" customWidth="1"/>
    <col min="11238" max="11238" width="6.5" style="2" customWidth="1"/>
    <col min="11239" max="11239" width="12.5" style="2" customWidth="1"/>
    <col min="11240" max="11240" width="6.5" style="2" customWidth="1"/>
    <col min="11241" max="11241" width="8" style="2" customWidth="1"/>
    <col min="11242" max="11242" width="7.1640625" style="2" customWidth="1"/>
    <col min="11243" max="11243" width="9.1640625" style="2"/>
    <col min="11244" max="11244" width="11" style="2" customWidth="1"/>
    <col min="11245" max="11245" width="9.5" style="2" customWidth="1"/>
    <col min="11246" max="11246" width="8.1640625" style="2" customWidth="1"/>
    <col min="11247" max="11247" width="8.5" style="2" customWidth="1"/>
    <col min="11248" max="11248" width="9.83203125" style="2" customWidth="1"/>
    <col min="11249" max="11249" width="8.83203125" style="2" customWidth="1"/>
    <col min="11250" max="11250" width="9.5" style="2" customWidth="1"/>
    <col min="11251" max="11251" width="12.5" style="2" customWidth="1"/>
    <col min="11252" max="11252" width="9.1640625" style="2"/>
    <col min="11253" max="11253" width="11.1640625" style="2" bestFit="1" customWidth="1"/>
    <col min="11254" max="11254" width="10.5" style="2" bestFit="1" customWidth="1"/>
    <col min="11255" max="11255" width="11.1640625" style="2" bestFit="1" customWidth="1"/>
    <col min="11256" max="11490" width="9.1640625" style="2"/>
    <col min="11491" max="11491" width="4.5" style="2" customWidth="1"/>
    <col min="11492" max="11492" width="4.83203125" style="2" customWidth="1"/>
    <col min="11493" max="11493" width="51.5" style="2" customWidth="1"/>
    <col min="11494" max="11494" width="6.5" style="2" customWidth="1"/>
    <col min="11495" max="11495" width="12.5" style="2" customWidth="1"/>
    <col min="11496" max="11496" width="6.5" style="2" customWidth="1"/>
    <col min="11497" max="11497" width="8" style="2" customWidth="1"/>
    <col min="11498" max="11498" width="7.1640625" style="2" customWidth="1"/>
    <col min="11499" max="11499" width="9.1640625" style="2"/>
    <col min="11500" max="11500" width="11" style="2" customWidth="1"/>
    <col min="11501" max="11501" width="9.5" style="2" customWidth="1"/>
    <col min="11502" max="11502" width="8.1640625" style="2" customWidth="1"/>
    <col min="11503" max="11503" width="8.5" style="2" customWidth="1"/>
    <col min="11504" max="11504" width="9.83203125" style="2" customWidth="1"/>
    <col min="11505" max="11505" width="8.83203125" style="2" customWidth="1"/>
    <col min="11506" max="11506" width="9.5" style="2" customWidth="1"/>
    <col min="11507" max="11507" width="12.5" style="2" customWidth="1"/>
    <col min="11508" max="11508" width="9.1640625" style="2"/>
    <col min="11509" max="11509" width="11.1640625" style="2" bestFit="1" customWidth="1"/>
    <col min="11510" max="11510" width="10.5" style="2" bestFit="1" customWidth="1"/>
    <col min="11511" max="11511" width="11.1640625" style="2" bestFit="1" customWidth="1"/>
    <col min="11512" max="11746" width="9.1640625" style="2"/>
    <col min="11747" max="11747" width="4.5" style="2" customWidth="1"/>
    <col min="11748" max="11748" width="4.83203125" style="2" customWidth="1"/>
    <col min="11749" max="11749" width="51.5" style="2" customWidth="1"/>
    <col min="11750" max="11750" width="6.5" style="2" customWidth="1"/>
    <col min="11751" max="11751" width="12.5" style="2" customWidth="1"/>
    <col min="11752" max="11752" width="6.5" style="2" customWidth="1"/>
    <col min="11753" max="11753" width="8" style="2" customWidth="1"/>
    <col min="11754" max="11754" width="7.1640625" style="2" customWidth="1"/>
    <col min="11755" max="11755" width="9.1640625" style="2"/>
    <col min="11756" max="11756" width="11" style="2" customWidth="1"/>
    <col min="11757" max="11757" width="9.5" style="2" customWidth="1"/>
    <col min="11758" max="11758" width="8.1640625" style="2" customWidth="1"/>
    <col min="11759" max="11759" width="8.5" style="2" customWidth="1"/>
    <col min="11760" max="11760" width="9.83203125" style="2" customWidth="1"/>
    <col min="11761" max="11761" width="8.83203125" style="2" customWidth="1"/>
    <col min="11762" max="11762" width="9.5" style="2" customWidth="1"/>
    <col min="11763" max="11763" width="12.5" style="2" customWidth="1"/>
    <col min="11764" max="11764" width="9.1640625" style="2"/>
    <col min="11765" max="11765" width="11.1640625" style="2" bestFit="1" customWidth="1"/>
    <col min="11766" max="11766" width="10.5" style="2" bestFit="1" customWidth="1"/>
    <col min="11767" max="11767" width="11.1640625" style="2" bestFit="1" customWidth="1"/>
    <col min="11768" max="12002" width="9.1640625" style="2"/>
    <col min="12003" max="12003" width="4.5" style="2" customWidth="1"/>
    <col min="12004" max="12004" width="4.83203125" style="2" customWidth="1"/>
    <col min="12005" max="12005" width="51.5" style="2" customWidth="1"/>
    <col min="12006" max="12006" width="6.5" style="2" customWidth="1"/>
    <col min="12007" max="12007" width="12.5" style="2" customWidth="1"/>
    <col min="12008" max="12008" width="6.5" style="2" customWidth="1"/>
    <col min="12009" max="12009" width="8" style="2" customWidth="1"/>
    <col min="12010" max="12010" width="7.1640625" style="2" customWidth="1"/>
    <col min="12011" max="12011" width="9.1640625" style="2"/>
    <col min="12012" max="12012" width="11" style="2" customWidth="1"/>
    <col min="12013" max="12013" width="9.5" style="2" customWidth="1"/>
    <col min="12014" max="12014" width="8.1640625" style="2" customWidth="1"/>
    <col min="12015" max="12015" width="8.5" style="2" customWidth="1"/>
    <col min="12016" max="12016" width="9.83203125" style="2" customWidth="1"/>
    <col min="12017" max="12017" width="8.83203125" style="2" customWidth="1"/>
    <col min="12018" max="12018" width="9.5" style="2" customWidth="1"/>
    <col min="12019" max="12019" width="12.5" style="2" customWidth="1"/>
    <col min="12020" max="12020" width="9.1640625" style="2"/>
    <col min="12021" max="12021" width="11.1640625" style="2" bestFit="1" customWidth="1"/>
    <col min="12022" max="12022" width="10.5" style="2" bestFit="1" customWidth="1"/>
    <col min="12023" max="12023" width="11.1640625" style="2" bestFit="1" customWidth="1"/>
    <col min="12024" max="12258" width="9.1640625" style="2"/>
    <col min="12259" max="12259" width="4.5" style="2" customWidth="1"/>
    <col min="12260" max="12260" width="4.83203125" style="2" customWidth="1"/>
    <col min="12261" max="12261" width="51.5" style="2" customWidth="1"/>
    <col min="12262" max="12262" width="6.5" style="2" customWidth="1"/>
    <col min="12263" max="12263" width="12.5" style="2" customWidth="1"/>
    <col min="12264" max="12264" width="6.5" style="2" customWidth="1"/>
    <col min="12265" max="12265" width="8" style="2" customWidth="1"/>
    <col min="12266" max="12266" width="7.1640625" style="2" customWidth="1"/>
    <col min="12267" max="12267" width="9.1640625" style="2"/>
    <col min="12268" max="12268" width="11" style="2" customWidth="1"/>
    <col min="12269" max="12269" width="9.5" style="2" customWidth="1"/>
    <col min="12270" max="12270" width="8.1640625" style="2" customWidth="1"/>
    <col min="12271" max="12271" width="8.5" style="2" customWidth="1"/>
    <col min="12272" max="12272" width="9.83203125" style="2" customWidth="1"/>
    <col min="12273" max="12273" width="8.83203125" style="2" customWidth="1"/>
    <col min="12274" max="12274" width="9.5" style="2" customWidth="1"/>
    <col min="12275" max="12275" width="12.5" style="2" customWidth="1"/>
    <col min="12276" max="12276" width="9.1640625" style="2"/>
    <col min="12277" max="12277" width="11.1640625" style="2" bestFit="1" customWidth="1"/>
    <col min="12278" max="12278" width="10.5" style="2" bestFit="1" customWidth="1"/>
    <col min="12279" max="12279" width="11.1640625" style="2" bestFit="1" customWidth="1"/>
    <col min="12280" max="12514" width="9.1640625" style="2"/>
    <col min="12515" max="12515" width="4.5" style="2" customWidth="1"/>
    <col min="12516" max="12516" width="4.83203125" style="2" customWidth="1"/>
    <col min="12517" max="12517" width="51.5" style="2" customWidth="1"/>
    <col min="12518" max="12518" width="6.5" style="2" customWidth="1"/>
    <col min="12519" max="12519" width="12.5" style="2" customWidth="1"/>
    <col min="12520" max="12520" width="6.5" style="2" customWidth="1"/>
    <col min="12521" max="12521" width="8" style="2" customWidth="1"/>
    <col min="12522" max="12522" width="7.1640625" style="2" customWidth="1"/>
    <col min="12523" max="12523" width="9.1640625" style="2"/>
    <col min="12524" max="12524" width="11" style="2" customWidth="1"/>
    <col min="12525" max="12525" width="9.5" style="2" customWidth="1"/>
    <col min="12526" max="12526" width="8.1640625" style="2" customWidth="1"/>
    <col min="12527" max="12527" width="8.5" style="2" customWidth="1"/>
    <col min="12528" max="12528" width="9.83203125" style="2" customWidth="1"/>
    <col min="12529" max="12529" width="8.83203125" style="2" customWidth="1"/>
    <col min="12530" max="12530" width="9.5" style="2" customWidth="1"/>
    <col min="12531" max="12531" width="12.5" style="2" customWidth="1"/>
    <col min="12532" max="12532" width="9.1640625" style="2"/>
    <col min="12533" max="12533" width="11.1640625" style="2" bestFit="1" customWidth="1"/>
    <col min="12534" max="12534" width="10.5" style="2" bestFit="1" customWidth="1"/>
    <col min="12535" max="12535" width="11.1640625" style="2" bestFit="1" customWidth="1"/>
    <col min="12536" max="12770" width="9.1640625" style="2"/>
    <col min="12771" max="12771" width="4.5" style="2" customWidth="1"/>
    <col min="12772" max="12772" width="4.83203125" style="2" customWidth="1"/>
    <col min="12773" max="12773" width="51.5" style="2" customWidth="1"/>
    <col min="12774" max="12774" width="6.5" style="2" customWidth="1"/>
    <col min="12775" max="12775" width="12.5" style="2" customWidth="1"/>
    <col min="12776" max="12776" width="6.5" style="2" customWidth="1"/>
    <col min="12777" max="12777" width="8" style="2" customWidth="1"/>
    <col min="12778" max="12778" width="7.1640625" style="2" customWidth="1"/>
    <col min="12779" max="12779" width="9.1640625" style="2"/>
    <col min="12780" max="12780" width="11" style="2" customWidth="1"/>
    <col min="12781" max="12781" width="9.5" style="2" customWidth="1"/>
    <col min="12782" max="12782" width="8.1640625" style="2" customWidth="1"/>
    <col min="12783" max="12783" width="8.5" style="2" customWidth="1"/>
    <col min="12784" max="12784" width="9.83203125" style="2" customWidth="1"/>
    <col min="12785" max="12785" width="8.83203125" style="2" customWidth="1"/>
    <col min="12786" max="12786" width="9.5" style="2" customWidth="1"/>
    <col min="12787" max="12787" width="12.5" style="2" customWidth="1"/>
    <col min="12788" max="12788" width="9.1640625" style="2"/>
    <col min="12789" max="12789" width="11.1640625" style="2" bestFit="1" customWidth="1"/>
    <col min="12790" max="12790" width="10.5" style="2" bestFit="1" customWidth="1"/>
    <col min="12791" max="12791" width="11.1640625" style="2" bestFit="1" customWidth="1"/>
    <col min="12792" max="13026" width="9.1640625" style="2"/>
    <col min="13027" max="13027" width="4.5" style="2" customWidth="1"/>
    <col min="13028" max="13028" width="4.83203125" style="2" customWidth="1"/>
    <col min="13029" max="13029" width="51.5" style="2" customWidth="1"/>
    <col min="13030" max="13030" width="6.5" style="2" customWidth="1"/>
    <col min="13031" max="13031" width="12.5" style="2" customWidth="1"/>
    <col min="13032" max="13032" width="6.5" style="2" customWidth="1"/>
    <col min="13033" max="13033" width="8" style="2" customWidth="1"/>
    <col min="13034" max="13034" width="7.1640625" style="2" customWidth="1"/>
    <col min="13035" max="13035" width="9.1640625" style="2"/>
    <col min="13036" max="13036" width="11" style="2" customWidth="1"/>
    <col min="13037" max="13037" width="9.5" style="2" customWidth="1"/>
    <col min="13038" max="13038" width="8.1640625" style="2" customWidth="1"/>
    <col min="13039" max="13039" width="8.5" style="2" customWidth="1"/>
    <col min="13040" max="13040" width="9.83203125" style="2" customWidth="1"/>
    <col min="13041" max="13041" width="8.83203125" style="2" customWidth="1"/>
    <col min="13042" max="13042" width="9.5" style="2" customWidth="1"/>
    <col min="13043" max="13043" width="12.5" style="2" customWidth="1"/>
    <col min="13044" max="13044" width="9.1640625" style="2"/>
    <col min="13045" max="13045" width="11.1640625" style="2" bestFit="1" customWidth="1"/>
    <col min="13046" max="13046" width="10.5" style="2" bestFit="1" customWidth="1"/>
    <col min="13047" max="13047" width="11.1640625" style="2" bestFit="1" customWidth="1"/>
    <col min="13048" max="13282" width="9.1640625" style="2"/>
    <col min="13283" max="13283" width="4.5" style="2" customWidth="1"/>
    <col min="13284" max="13284" width="4.83203125" style="2" customWidth="1"/>
    <col min="13285" max="13285" width="51.5" style="2" customWidth="1"/>
    <col min="13286" max="13286" width="6.5" style="2" customWidth="1"/>
    <col min="13287" max="13287" width="12.5" style="2" customWidth="1"/>
    <col min="13288" max="13288" width="6.5" style="2" customWidth="1"/>
    <col min="13289" max="13289" width="8" style="2" customWidth="1"/>
    <col min="13290" max="13290" width="7.1640625" style="2" customWidth="1"/>
    <col min="13291" max="13291" width="9.1640625" style="2"/>
    <col min="13292" max="13292" width="11" style="2" customWidth="1"/>
    <col min="13293" max="13293" width="9.5" style="2" customWidth="1"/>
    <col min="13294" max="13294" width="8.1640625" style="2" customWidth="1"/>
    <col min="13295" max="13295" width="8.5" style="2" customWidth="1"/>
    <col min="13296" max="13296" width="9.83203125" style="2" customWidth="1"/>
    <col min="13297" max="13297" width="8.83203125" style="2" customWidth="1"/>
    <col min="13298" max="13298" width="9.5" style="2" customWidth="1"/>
    <col min="13299" max="13299" width="12.5" style="2" customWidth="1"/>
    <col min="13300" max="13300" width="9.1640625" style="2"/>
    <col min="13301" max="13301" width="11.1640625" style="2" bestFit="1" customWidth="1"/>
    <col min="13302" max="13302" width="10.5" style="2" bestFit="1" customWidth="1"/>
    <col min="13303" max="13303" width="11.1640625" style="2" bestFit="1" customWidth="1"/>
    <col min="13304" max="13538" width="9.1640625" style="2"/>
    <col min="13539" max="13539" width="4.5" style="2" customWidth="1"/>
    <col min="13540" max="13540" width="4.83203125" style="2" customWidth="1"/>
    <col min="13541" max="13541" width="51.5" style="2" customWidth="1"/>
    <col min="13542" max="13542" width="6.5" style="2" customWidth="1"/>
    <col min="13543" max="13543" width="12.5" style="2" customWidth="1"/>
    <col min="13544" max="13544" width="6.5" style="2" customWidth="1"/>
    <col min="13545" max="13545" width="8" style="2" customWidth="1"/>
    <col min="13546" max="13546" width="7.1640625" style="2" customWidth="1"/>
    <col min="13547" max="13547" width="9.1640625" style="2"/>
    <col min="13548" max="13548" width="11" style="2" customWidth="1"/>
    <col min="13549" max="13549" width="9.5" style="2" customWidth="1"/>
    <col min="13550" max="13550" width="8.1640625" style="2" customWidth="1"/>
    <col min="13551" max="13551" width="8.5" style="2" customWidth="1"/>
    <col min="13552" max="13552" width="9.83203125" style="2" customWidth="1"/>
    <col min="13553" max="13553" width="8.83203125" style="2" customWidth="1"/>
    <col min="13554" max="13554" width="9.5" style="2" customWidth="1"/>
    <col min="13555" max="13555" width="12.5" style="2" customWidth="1"/>
    <col min="13556" max="13556" width="9.1640625" style="2"/>
    <col min="13557" max="13557" width="11.1640625" style="2" bestFit="1" customWidth="1"/>
    <col min="13558" max="13558" width="10.5" style="2" bestFit="1" customWidth="1"/>
    <col min="13559" max="13559" width="11.1640625" style="2" bestFit="1" customWidth="1"/>
    <col min="13560" max="13794" width="9.1640625" style="2"/>
    <col min="13795" max="13795" width="4.5" style="2" customWidth="1"/>
    <col min="13796" max="13796" width="4.83203125" style="2" customWidth="1"/>
    <col min="13797" max="13797" width="51.5" style="2" customWidth="1"/>
    <col min="13798" max="13798" width="6.5" style="2" customWidth="1"/>
    <col min="13799" max="13799" width="12.5" style="2" customWidth="1"/>
    <col min="13800" max="13800" width="6.5" style="2" customWidth="1"/>
    <col min="13801" max="13801" width="8" style="2" customWidth="1"/>
    <col min="13802" max="13802" width="7.1640625" style="2" customWidth="1"/>
    <col min="13803" max="13803" width="9.1640625" style="2"/>
    <col min="13804" max="13804" width="11" style="2" customWidth="1"/>
    <col min="13805" max="13805" width="9.5" style="2" customWidth="1"/>
    <col min="13806" max="13806" width="8.1640625" style="2" customWidth="1"/>
    <col min="13807" max="13807" width="8.5" style="2" customWidth="1"/>
    <col min="13808" max="13808" width="9.83203125" style="2" customWidth="1"/>
    <col min="13809" max="13809" width="8.83203125" style="2" customWidth="1"/>
    <col min="13810" max="13810" width="9.5" style="2" customWidth="1"/>
    <col min="13811" max="13811" width="12.5" style="2" customWidth="1"/>
    <col min="13812" max="13812" width="9.1640625" style="2"/>
    <col min="13813" max="13813" width="11.1640625" style="2" bestFit="1" customWidth="1"/>
    <col min="13814" max="13814" width="10.5" style="2" bestFit="1" customWidth="1"/>
    <col min="13815" max="13815" width="11.1640625" style="2" bestFit="1" customWidth="1"/>
    <col min="13816" max="14050" width="9.1640625" style="2"/>
    <col min="14051" max="14051" width="4.5" style="2" customWidth="1"/>
    <col min="14052" max="14052" width="4.83203125" style="2" customWidth="1"/>
    <col min="14053" max="14053" width="51.5" style="2" customWidth="1"/>
    <col min="14054" max="14054" width="6.5" style="2" customWidth="1"/>
    <col min="14055" max="14055" width="12.5" style="2" customWidth="1"/>
    <col min="14056" max="14056" width="6.5" style="2" customWidth="1"/>
    <col min="14057" max="14057" width="8" style="2" customWidth="1"/>
    <col min="14058" max="14058" width="7.1640625" style="2" customWidth="1"/>
    <col min="14059" max="14059" width="9.1640625" style="2"/>
    <col min="14060" max="14060" width="11" style="2" customWidth="1"/>
    <col min="14061" max="14061" width="9.5" style="2" customWidth="1"/>
    <col min="14062" max="14062" width="8.1640625" style="2" customWidth="1"/>
    <col min="14063" max="14063" width="8.5" style="2" customWidth="1"/>
    <col min="14064" max="14064" width="9.83203125" style="2" customWidth="1"/>
    <col min="14065" max="14065" width="8.83203125" style="2" customWidth="1"/>
    <col min="14066" max="14066" width="9.5" style="2" customWidth="1"/>
    <col min="14067" max="14067" width="12.5" style="2" customWidth="1"/>
    <col min="14068" max="14068" width="9.1640625" style="2"/>
    <col min="14069" max="14069" width="11.1640625" style="2" bestFit="1" customWidth="1"/>
    <col min="14070" max="14070" width="10.5" style="2" bestFit="1" customWidth="1"/>
    <col min="14071" max="14071" width="11.1640625" style="2" bestFit="1" customWidth="1"/>
    <col min="14072" max="14306" width="9.1640625" style="2"/>
    <col min="14307" max="14307" width="4.5" style="2" customWidth="1"/>
    <col min="14308" max="14308" width="4.83203125" style="2" customWidth="1"/>
    <col min="14309" max="14309" width="51.5" style="2" customWidth="1"/>
    <col min="14310" max="14310" width="6.5" style="2" customWidth="1"/>
    <col min="14311" max="14311" width="12.5" style="2" customWidth="1"/>
    <col min="14312" max="14312" width="6.5" style="2" customWidth="1"/>
    <col min="14313" max="14313" width="8" style="2" customWidth="1"/>
    <col min="14314" max="14314" width="7.1640625" style="2" customWidth="1"/>
    <col min="14315" max="14315" width="9.1640625" style="2"/>
    <col min="14316" max="14316" width="11" style="2" customWidth="1"/>
    <col min="14317" max="14317" width="9.5" style="2" customWidth="1"/>
    <col min="14318" max="14318" width="8.1640625" style="2" customWidth="1"/>
    <col min="14319" max="14319" width="8.5" style="2" customWidth="1"/>
    <col min="14320" max="14320" width="9.83203125" style="2" customWidth="1"/>
    <col min="14321" max="14321" width="8.83203125" style="2" customWidth="1"/>
    <col min="14322" max="14322" width="9.5" style="2" customWidth="1"/>
    <col min="14323" max="14323" width="12.5" style="2" customWidth="1"/>
    <col min="14324" max="14324" width="9.1640625" style="2"/>
    <col min="14325" max="14325" width="11.1640625" style="2" bestFit="1" customWidth="1"/>
    <col min="14326" max="14326" width="10.5" style="2" bestFit="1" customWidth="1"/>
    <col min="14327" max="14327" width="11.1640625" style="2" bestFit="1" customWidth="1"/>
    <col min="14328" max="14562" width="9.1640625" style="2"/>
    <col min="14563" max="14563" width="4.5" style="2" customWidth="1"/>
    <col min="14564" max="14564" width="4.83203125" style="2" customWidth="1"/>
    <col min="14565" max="14565" width="51.5" style="2" customWidth="1"/>
    <col min="14566" max="14566" width="6.5" style="2" customWidth="1"/>
    <col min="14567" max="14567" width="12.5" style="2" customWidth="1"/>
    <col min="14568" max="14568" width="6.5" style="2" customWidth="1"/>
    <col min="14569" max="14569" width="8" style="2" customWidth="1"/>
    <col min="14570" max="14570" width="7.1640625" style="2" customWidth="1"/>
    <col min="14571" max="14571" width="9.1640625" style="2"/>
    <col min="14572" max="14572" width="11" style="2" customWidth="1"/>
    <col min="14573" max="14573" width="9.5" style="2" customWidth="1"/>
    <col min="14574" max="14574" width="8.1640625" style="2" customWidth="1"/>
    <col min="14575" max="14575" width="8.5" style="2" customWidth="1"/>
    <col min="14576" max="14576" width="9.83203125" style="2" customWidth="1"/>
    <col min="14577" max="14577" width="8.83203125" style="2" customWidth="1"/>
    <col min="14578" max="14578" width="9.5" style="2" customWidth="1"/>
    <col min="14579" max="14579" width="12.5" style="2" customWidth="1"/>
    <col min="14580" max="14580" width="9.1640625" style="2"/>
    <col min="14581" max="14581" width="11.1640625" style="2" bestFit="1" customWidth="1"/>
    <col min="14582" max="14582" width="10.5" style="2" bestFit="1" customWidth="1"/>
    <col min="14583" max="14583" width="11.1640625" style="2" bestFit="1" customWidth="1"/>
    <col min="14584" max="14818" width="9.1640625" style="2"/>
    <col min="14819" max="14819" width="4.5" style="2" customWidth="1"/>
    <col min="14820" max="14820" width="4.83203125" style="2" customWidth="1"/>
    <col min="14821" max="14821" width="51.5" style="2" customWidth="1"/>
    <col min="14822" max="14822" width="6.5" style="2" customWidth="1"/>
    <col min="14823" max="14823" width="12.5" style="2" customWidth="1"/>
    <col min="14824" max="14824" width="6.5" style="2" customWidth="1"/>
    <col min="14825" max="14825" width="8" style="2" customWidth="1"/>
    <col min="14826" max="14826" width="7.1640625" style="2" customWidth="1"/>
    <col min="14827" max="14827" width="9.1640625" style="2"/>
    <col min="14828" max="14828" width="11" style="2" customWidth="1"/>
    <col min="14829" max="14829" width="9.5" style="2" customWidth="1"/>
    <col min="14830" max="14830" width="8.1640625" style="2" customWidth="1"/>
    <col min="14831" max="14831" width="8.5" style="2" customWidth="1"/>
    <col min="14832" max="14832" width="9.83203125" style="2" customWidth="1"/>
    <col min="14833" max="14833" width="8.83203125" style="2" customWidth="1"/>
    <col min="14834" max="14834" width="9.5" style="2" customWidth="1"/>
    <col min="14835" max="14835" width="12.5" style="2" customWidth="1"/>
    <col min="14836" max="14836" width="9.1640625" style="2"/>
    <col min="14837" max="14837" width="11.1640625" style="2" bestFit="1" customWidth="1"/>
    <col min="14838" max="14838" width="10.5" style="2" bestFit="1" customWidth="1"/>
    <col min="14839" max="14839" width="11.1640625" style="2" bestFit="1" customWidth="1"/>
    <col min="14840" max="15074" width="9.1640625" style="2"/>
    <col min="15075" max="15075" width="4.5" style="2" customWidth="1"/>
    <col min="15076" max="15076" width="4.83203125" style="2" customWidth="1"/>
    <col min="15077" max="15077" width="51.5" style="2" customWidth="1"/>
    <col min="15078" max="15078" width="6.5" style="2" customWidth="1"/>
    <col min="15079" max="15079" width="12.5" style="2" customWidth="1"/>
    <col min="15080" max="15080" width="6.5" style="2" customWidth="1"/>
    <col min="15081" max="15081" width="8" style="2" customWidth="1"/>
    <col min="15082" max="15082" width="7.1640625" style="2" customWidth="1"/>
    <col min="15083" max="15083" width="9.1640625" style="2"/>
    <col min="15084" max="15084" width="11" style="2" customWidth="1"/>
    <col min="15085" max="15085" width="9.5" style="2" customWidth="1"/>
    <col min="15086" max="15086" width="8.1640625" style="2" customWidth="1"/>
    <col min="15087" max="15087" width="8.5" style="2" customWidth="1"/>
    <col min="15088" max="15088" width="9.83203125" style="2" customWidth="1"/>
    <col min="15089" max="15089" width="8.83203125" style="2" customWidth="1"/>
    <col min="15090" max="15090" width="9.5" style="2" customWidth="1"/>
    <col min="15091" max="15091" width="12.5" style="2" customWidth="1"/>
    <col min="15092" max="15092" width="9.1640625" style="2"/>
    <col min="15093" max="15093" width="11.1640625" style="2" bestFit="1" customWidth="1"/>
    <col min="15094" max="15094" width="10.5" style="2" bestFit="1" customWidth="1"/>
    <col min="15095" max="15095" width="11.1640625" style="2" bestFit="1" customWidth="1"/>
    <col min="15096" max="15330" width="9.1640625" style="2"/>
    <col min="15331" max="15331" width="4.5" style="2" customWidth="1"/>
    <col min="15332" max="15332" width="4.83203125" style="2" customWidth="1"/>
    <col min="15333" max="15333" width="51.5" style="2" customWidth="1"/>
    <col min="15334" max="15334" width="6.5" style="2" customWidth="1"/>
    <col min="15335" max="15335" width="12.5" style="2" customWidth="1"/>
    <col min="15336" max="15336" width="6.5" style="2" customWidth="1"/>
    <col min="15337" max="15337" width="8" style="2" customWidth="1"/>
    <col min="15338" max="15338" width="7.1640625" style="2" customWidth="1"/>
    <col min="15339" max="15339" width="9.1640625" style="2"/>
    <col min="15340" max="15340" width="11" style="2" customWidth="1"/>
    <col min="15341" max="15341" width="9.5" style="2" customWidth="1"/>
    <col min="15342" max="15342" width="8.1640625" style="2" customWidth="1"/>
    <col min="15343" max="15343" width="8.5" style="2" customWidth="1"/>
    <col min="15344" max="15344" width="9.83203125" style="2" customWidth="1"/>
    <col min="15345" max="15345" width="8.83203125" style="2" customWidth="1"/>
    <col min="15346" max="15346" width="9.5" style="2" customWidth="1"/>
    <col min="15347" max="15347" width="12.5" style="2" customWidth="1"/>
    <col min="15348" max="15348" width="9.1640625" style="2"/>
    <col min="15349" max="15349" width="11.1640625" style="2" bestFit="1" customWidth="1"/>
    <col min="15350" max="15350" width="10.5" style="2" bestFit="1" customWidth="1"/>
    <col min="15351" max="15351" width="11.1640625" style="2" bestFit="1" customWidth="1"/>
    <col min="15352" max="15586" width="9.1640625" style="2"/>
    <col min="15587" max="15587" width="4.5" style="2" customWidth="1"/>
    <col min="15588" max="15588" width="4.83203125" style="2" customWidth="1"/>
    <col min="15589" max="15589" width="51.5" style="2" customWidth="1"/>
    <col min="15590" max="15590" width="6.5" style="2" customWidth="1"/>
    <col min="15591" max="15591" width="12.5" style="2" customWidth="1"/>
    <col min="15592" max="15592" width="6.5" style="2" customWidth="1"/>
    <col min="15593" max="15593" width="8" style="2" customWidth="1"/>
    <col min="15594" max="15594" width="7.1640625" style="2" customWidth="1"/>
    <col min="15595" max="15595" width="9.1640625" style="2"/>
    <col min="15596" max="15596" width="11" style="2" customWidth="1"/>
    <col min="15597" max="15597" width="9.5" style="2" customWidth="1"/>
    <col min="15598" max="15598" width="8.1640625" style="2" customWidth="1"/>
    <col min="15599" max="15599" width="8.5" style="2" customWidth="1"/>
    <col min="15600" max="15600" width="9.83203125" style="2" customWidth="1"/>
    <col min="15601" max="15601" width="8.83203125" style="2" customWidth="1"/>
    <col min="15602" max="15602" width="9.5" style="2" customWidth="1"/>
    <col min="15603" max="15603" width="12.5" style="2" customWidth="1"/>
    <col min="15604" max="15604" width="9.1640625" style="2"/>
    <col min="15605" max="15605" width="11.1640625" style="2" bestFit="1" customWidth="1"/>
    <col min="15606" max="15606" width="10.5" style="2" bestFit="1" customWidth="1"/>
    <col min="15607" max="15607" width="11.1640625" style="2" bestFit="1" customWidth="1"/>
    <col min="15608" max="15842" width="9.1640625" style="2"/>
    <col min="15843" max="15843" width="4.5" style="2" customWidth="1"/>
    <col min="15844" max="15844" width="4.83203125" style="2" customWidth="1"/>
    <col min="15845" max="15845" width="51.5" style="2" customWidth="1"/>
    <col min="15846" max="15846" width="6.5" style="2" customWidth="1"/>
    <col min="15847" max="15847" width="12.5" style="2" customWidth="1"/>
    <col min="15848" max="15848" width="6.5" style="2" customWidth="1"/>
    <col min="15849" max="15849" width="8" style="2" customWidth="1"/>
    <col min="15850" max="15850" width="7.1640625" style="2" customWidth="1"/>
    <col min="15851" max="15851" width="9.1640625" style="2"/>
    <col min="15852" max="15852" width="11" style="2" customWidth="1"/>
    <col min="15853" max="15853" width="9.5" style="2" customWidth="1"/>
    <col min="15854" max="15854" width="8.1640625" style="2" customWidth="1"/>
    <col min="15855" max="15855" width="8.5" style="2" customWidth="1"/>
    <col min="15856" max="15856" width="9.83203125" style="2" customWidth="1"/>
    <col min="15857" max="15857" width="8.83203125" style="2" customWidth="1"/>
    <col min="15858" max="15858" width="9.5" style="2" customWidth="1"/>
    <col min="15859" max="15859" width="12.5" style="2" customWidth="1"/>
    <col min="15860" max="15860" width="9.1640625" style="2"/>
    <col min="15861" max="15861" width="11.1640625" style="2" bestFit="1" customWidth="1"/>
    <col min="15862" max="15862" width="10.5" style="2" bestFit="1" customWidth="1"/>
    <col min="15863" max="15863" width="11.1640625" style="2" bestFit="1" customWidth="1"/>
    <col min="15864" max="16098" width="9.1640625" style="2"/>
    <col min="16099" max="16099" width="4.5" style="2" customWidth="1"/>
    <col min="16100" max="16100" width="4.83203125" style="2" customWidth="1"/>
    <col min="16101" max="16101" width="51.5" style="2" customWidth="1"/>
    <col min="16102" max="16102" width="6.5" style="2" customWidth="1"/>
    <col min="16103" max="16103" width="12.5" style="2" customWidth="1"/>
    <col min="16104" max="16104" width="6.5" style="2" customWidth="1"/>
    <col min="16105" max="16105" width="8" style="2" customWidth="1"/>
    <col min="16106" max="16106" width="7.1640625" style="2" customWidth="1"/>
    <col min="16107" max="16107" width="9.1640625" style="2"/>
    <col min="16108" max="16108" width="11" style="2" customWidth="1"/>
    <col min="16109" max="16109" width="9.5" style="2" customWidth="1"/>
    <col min="16110" max="16110" width="8.1640625" style="2" customWidth="1"/>
    <col min="16111" max="16111" width="8.5" style="2" customWidth="1"/>
    <col min="16112" max="16112" width="9.83203125" style="2" customWidth="1"/>
    <col min="16113" max="16113" width="8.83203125" style="2" customWidth="1"/>
    <col min="16114" max="16114" width="9.5" style="2" customWidth="1"/>
    <col min="16115" max="16115" width="12.5" style="2" customWidth="1"/>
    <col min="16116" max="16116" width="9.1640625" style="2"/>
    <col min="16117" max="16117" width="11.1640625" style="2" bestFit="1" customWidth="1"/>
    <col min="16118" max="16118" width="10.5" style="2" bestFit="1" customWidth="1"/>
    <col min="16119" max="16119" width="11.1640625" style="2" bestFit="1" customWidth="1"/>
    <col min="16120" max="16384" width="9.1640625" style="2"/>
  </cols>
  <sheetData>
    <row r="1" spans="1:16" s="43" customFormat="1" ht="12.75" customHeight="1">
      <c r="A1" s="493" t="s">
        <v>131</v>
      </c>
      <c r="B1" s="493"/>
      <c r="C1" s="493"/>
      <c r="D1" s="493"/>
      <c r="E1" s="493"/>
      <c r="F1" s="493"/>
      <c r="G1" s="493"/>
      <c r="H1" s="493"/>
      <c r="I1" s="493"/>
      <c r="J1" s="493"/>
      <c r="K1" s="493"/>
      <c r="L1" s="493"/>
      <c r="M1" s="493"/>
      <c r="N1" s="493"/>
      <c r="O1" s="493"/>
      <c r="P1" s="493"/>
    </row>
    <row r="2" spans="1:16" s="43" customFormat="1">
      <c r="A2" s="493" t="s">
        <v>51</v>
      </c>
      <c r="B2" s="493"/>
      <c r="C2" s="493"/>
      <c r="D2" s="493"/>
      <c r="E2" s="493"/>
      <c r="F2" s="493"/>
      <c r="G2" s="493"/>
      <c r="H2" s="493"/>
      <c r="I2" s="493"/>
      <c r="J2" s="493"/>
      <c r="K2" s="493"/>
      <c r="L2" s="493"/>
      <c r="M2" s="493"/>
      <c r="N2" s="493"/>
      <c r="O2" s="493"/>
      <c r="P2" s="493"/>
    </row>
    <row r="4" spans="1:16">
      <c r="A4" s="2" t="s">
        <v>1598</v>
      </c>
      <c r="D4" s="2"/>
      <c r="E4" s="2"/>
    </row>
    <row r="5" spans="1:16">
      <c r="A5" s="2" t="s">
        <v>1599</v>
      </c>
      <c r="D5" s="2"/>
      <c r="E5" s="2"/>
    </row>
    <row r="6" spans="1:16">
      <c r="A6" s="2" t="s">
        <v>217</v>
      </c>
      <c r="D6" s="2"/>
      <c r="E6" s="2"/>
    </row>
    <row r="7" spans="1:16">
      <c r="A7" s="209" t="s">
        <v>1230</v>
      </c>
      <c r="B7" s="209"/>
      <c r="K7" s="44"/>
      <c r="L7" s="45" t="s">
        <v>17</v>
      </c>
      <c r="M7" s="494">
        <f>P68</f>
        <v>0</v>
      </c>
      <c r="N7" s="494"/>
      <c r="O7" s="494"/>
      <c r="P7" s="46" t="s">
        <v>18</v>
      </c>
    </row>
    <row r="8" spans="1:16">
      <c r="K8" s="44"/>
      <c r="L8" s="45" t="s">
        <v>19</v>
      </c>
      <c r="M8" s="44" t="s">
        <v>1566</v>
      </c>
      <c r="N8" s="44"/>
      <c r="O8" s="44"/>
      <c r="P8" s="44"/>
    </row>
    <row r="9" spans="1:16">
      <c r="K9" s="44"/>
      <c r="L9" s="44"/>
      <c r="M9" s="44"/>
      <c r="N9" s="44"/>
      <c r="O9" s="44"/>
      <c r="P9" s="44"/>
    </row>
    <row r="10" spans="1:16" ht="12.75" customHeight="1">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65">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ht="14.25" customHeight="1">
      <c r="A12" s="14">
        <v>1</v>
      </c>
      <c r="B12" s="14">
        <f t="shared" ref="B12:E12" si="0">A12+1</f>
        <v>2</v>
      </c>
      <c r="C12" s="14">
        <f t="shared" si="0"/>
        <v>3</v>
      </c>
      <c r="D12" s="14">
        <f t="shared" si="0"/>
        <v>4</v>
      </c>
      <c r="E12" s="14">
        <f t="shared" si="0"/>
        <v>5</v>
      </c>
      <c r="F12" s="14">
        <v>6</v>
      </c>
      <c r="G12" s="14">
        <v>7</v>
      </c>
      <c r="H12" s="14">
        <f t="shared" ref="H12" si="1">G12+1</f>
        <v>8</v>
      </c>
      <c r="I12" s="14">
        <v>9</v>
      </c>
      <c r="J12" s="14">
        <v>10</v>
      </c>
      <c r="K12" s="14">
        <f t="shared" ref="K12" si="2">J12+1</f>
        <v>11</v>
      </c>
      <c r="L12" s="14">
        <f t="shared" ref="L12" si="3">K12+1</f>
        <v>12</v>
      </c>
      <c r="M12" s="14">
        <f t="shared" ref="M12" si="4">L12+1</f>
        <v>13</v>
      </c>
      <c r="N12" s="14">
        <f t="shared" ref="N12" si="5">M12+1</f>
        <v>14</v>
      </c>
      <c r="O12" s="14">
        <f t="shared" ref="O12" si="6">N12+1</f>
        <v>15</v>
      </c>
      <c r="P12" s="14">
        <f t="shared" ref="P12" si="7">O12+1</f>
        <v>16</v>
      </c>
    </row>
    <row r="13" spans="1:16" ht="14.25" customHeight="1">
      <c r="A13" s="14"/>
      <c r="B13" s="14"/>
      <c r="C13" s="47" t="s">
        <v>60</v>
      </c>
      <c r="D13" s="14"/>
      <c r="E13" s="14"/>
      <c r="F13" s="14"/>
      <c r="G13" s="14"/>
      <c r="H13" s="14"/>
      <c r="I13" s="14"/>
      <c r="J13" s="14"/>
      <c r="K13" s="14"/>
      <c r="L13" s="14"/>
      <c r="M13" s="14"/>
      <c r="N13" s="14"/>
      <c r="O13" s="14"/>
      <c r="P13" s="14"/>
    </row>
    <row r="14" spans="1:16" ht="78">
      <c r="A14" s="14">
        <v>1</v>
      </c>
      <c r="B14" s="14" t="s">
        <v>32</v>
      </c>
      <c r="C14" s="104" t="s">
        <v>1303</v>
      </c>
      <c r="D14" s="289" t="s">
        <v>37</v>
      </c>
      <c r="E14" s="34">
        <v>2601</v>
      </c>
      <c r="F14" s="294"/>
      <c r="G14" s="295"/>
      <c r="H14" s="34"/>
      <c r="I14" s="34"/>
      <c r="J14" s="34"/>
      <c r="K14" s="295"/>
      <c r="L14" s="295"/>
      <c r="M14" s="295"/>
      <c r="N14" s="295"/>
      <c r="O14" s="295"/>
      <c r="P14" s="295"/>
    </row>
    <row r="15" spans="1:16" ht="26">
      <c r="A15" s="14">
        <f t="shared" ref="A15:A63" si="8">A14+1</f>
        <v>2</v>
      </c>
      <c r="B15" s="14" t="s">
        <v>32</v>
      </c>
      <c r="C15" s="104" t="s">
        <v>1275</v>
      </c>
      <c r="D15" s="289" t="s">
        <v>37</v>
      </c>
      <c r="E15" s="34">
        <v>2249</v>
      </c>
      <c r="F15" s="294"/>
      <c r="G15" s="295"/>
      <c r="H15" s="34"/>
      <c r="I15" s="34"/>
      <c r="J15" s="34"/>
      <c r="K15" s="295"/>
      <c r="L15" s="295"/>
      <c r="M15" s="295"/>
      <c r="N15" s="295"/>
      <c r="O15" s="295"/>
      <c r="P15" s="295"/>
    </row>
    <row r="16" spans="1:16">
      <c r="A16" s="14"/>
      <c r="B16" s="14"/>
      <c r="C16" s="104"/>
      <c r="D16" s="34"/>
      <c r="E16" s="34"/>
      <c r="F16" s="294"/>
      <c r="G16" s="295"/>
      <c r="H16" s="34"/>
      <c r="I16" s="34"/>
      <c r="J16" s="34"/>
      <c r="K16" s="295"/>
      <c r="L16" s="295"/>
      <c r="M16" s="295"/>
      <c r="N16" s="295"/>
      <c r="O16" s="295"/>
      <c r="P16" s="295"/>
    </row>
    <row r="17" spans="1:16" ht="13">
      <c r="A17" s="14"/>
      <c r="B17" s="14"/>
      <c r="C17" s="331" t="s">
        <v>1276</v>
      </c>
      <c r="D17" s="26"/>
      <c r="E17" s="26"/>
      <c r="F17" s="294"/>
      <c r="G17" s="295"/>
      <c r="H17" s="34"/>
      <c r="I17" s="34"/>
      <c r="J17" s="34"/>
      <c r="K17" s="295"/>
      <c r="L17" s="295"/>
      <c r="M17" s="295"/>
      <c r="N17" s="295"/>
      <c r="O17" s="295"/>
      <c r="P17" s="295"/>
    </row>
    <row r="18" spans="1:16" ht="39">
      <c r="A18" s="14"/>
      <c r="B18" s="14"/>
      <c r="C18" s="292" t="s">
        <v>1269</v>
      </c>
      <c r="D18" s="26"/>
      <c r="E18" s="26"/>
      <c r="F18" s="294"/>
      <c r="G18" s="295"/>
      <c r="H18" s="34"/>
      <c r="I18" s="34"/>
      <c r="J18" s="34"/>
      <c r="K18" s="295"/>
      <c r="L18" s="295"/>
      <c r="M18" s="295"/>
      <c r="N18" s="295"/>
      <c r="O18" s="295"/>
      <c r="P18" s="295"/>
    </row>
    <row r="19" spans="1:16" ht="13">
      <c r="A19" s="14">
        <f>A15+1</f>
        <v>3</v>
      </c>
      <c r="B19" s="14" t="s">
        <v>32</v>
      </c>
      <c r="C19" s="107" t="s">
        <v>1282</v>
      </c>
      <c r="D19" s="289" t="s">
        <v>35</v>
      </c>
      <c r="E19" s="296">
        <v>1352</v>
      </c>
      <c r="F19" s="294"/>
      <c r="G19" s="295"/>
      <c r="H19" s="34"/>
      <c r="I19" s="34"/>
      <c r="J19" s="34"/>
      <c r="K19" s="295"/>
      <c r="L19" s="295"/>
      <c r="M19" s="295"/>
      <c r="N19" s="295"/>
      <c r="O19" s="295"/>
      <c r="P19" s="295"/>
    </row>
    <row r="20" spans="1:16" ht="26">
      <c r="A20" s="14">
        <f>A19+1</f>
        <v>4</v>
      </c>
      <c r="B20" s="14" t="s">
        <v>32</v>
      </c>
      <c r="C20" s="107" t="s">
        <v>1283</v>
      </c>
      <c r="D20" s="289" t="s">
        <v>37</v>
      </c>
      <c r="E20" s="296">
        <v>580</v>
      </c>
      <c r="F20" s="294"/>
      <c r="G20" s="295"/>
      <c r="H20" s="34"/>
      <c r="I20" s="34"/>
      <c r="J20" s="34"/>
      <c r="K20" s="295"/>
      <c r="L20" s="295"/>
      <c r="M20" s="295"/>
      <c r="N20" s="295"/>
      <c r="O20" s="295"/>
      <c r="P20" s="295"/>
    </row>
    <row r="21" spans="1:16" ht="26">
      <c r="A21" s="14">
        <f t="shared" ref="A21:A27" si="9">A20+1</f>
        <v>5</v>
      </c>
      <c r="B21" s="14" t="s">
        <v>32</v>
      </c>
      <c r="C21" s="107" t="s">
        <v>1284</v>
      </c>
      <c r="D21" s="289" t="s">
        <v>35</v>
      </c>
      <c r="E21" s="296">
        <v>1253</v>
      </c>
      <c r="F21" s="294"/>
      <c r="G21" s="295"/>
      <c r="H21" s="34"/>
      <c r="I21" s="34"/>
      <c r="J21" s="34"/>
      <c r="K21" s="295"/>
      <c r="L21" s="295"/>
      <c r="M21" s="295"/>
      <c r="N21" s="295"/>
      <c r="O21" s="295"/>
      <c r="P21" s="295"/>
    </row>
    <row r="22" spans="1:16" ht="26">
      <c r="A22" s="14">
        <f t="shared" si="9"/>
        <v>6</v>
      </c>
      <c r="B22" s="14" t="s">
        <v>32</v>
      </c>
      <c r="C22" s="107" t="s">
        <v>1285</v>
      </c>
      <c r="D22" s="289" t="s">
        <v>35</v>
      </c>
      <c r="E22" s="296">
        <v>1253</v>
      </c>
      <c r="F22" s="294"/>
      <c r="G22" s="295"/>
      <c r="H22" s="34"/>
      <c r="I22" s="34"/>
      <c r="J22" s="34"/>
      <c r="K22" s="295"/>
      <c r="L22" s="295"/>
      <c r="M22" s="295"/>
      <c r="N22" s="295"/>
      <c r="O22" s="295"/>
      <c r="P22" s="295"/>
    </row>
    <row r="23" spans="1:16" ht="26">
      <c r="A23" s="14">
        <f t="shared" si="9"/>
        <v>7</v>
      </c>
      <c r="B23" s="14" t="s">
        <v>32</v>
      </c>
      <c r="C23" s="107" t="s">
        <v>1286</v>
      </c>
      <c r="D23" s="289" t="s">
        <v>35</v>
      </c>
      <c r="E23" s="296">
        <v>1194</v>
      </c>
      <c r="F23" s="294"/>
      <c r="G23" s="295"/>
      <c r="H23" s="34"/>
      <c r="I23" s="34"/>
      <c r="J23" s="34"/>
      <c r="K23" s="295"/>
      <c r="L23" s="295"/>
      <c r="M23" s="295"/>
      <c r="N23" s="295"/>
      <c r="O23" s="295"/>
      <c r="P23" s="295"/>
    </row>
    <row r="24" spans="1:16" ht="26">
      <c r="A24" s="14">
        <f t="shared" si="9"/>
        <v>8</v>
      </c>
      <c r="B24" s="14" t="s">
        <v>32</v>
      </c>
      <c r="C24" s="107" t="s">
        <v>1287</v>
      </c>
      <c r="D24" s="289" t="s">
        <v>35</v>
      </c>
      <c r="E24" s="296">
        <v>6</v>
      </c>
      <c r="F24" s="294"/>
      <c r="G24" s="295"/>
      <c r="H24" s="34"/>
      <c r="I24" s="34"/>
      <c r="J24" s="34"/>
      <c r="K24" s="295"/>
      <c r="L24" s="295"/>
      <c r="M24" s="295"/>
      <c r="N24" s="295"/>
      <c r="O24" s="295"/>
      <c r="P24" s="295"/>
    </row>
    <row r="25" spans="1:16" ht="26">
      <c r="A25" s="14">
        <f t="shared" si="9"/>
        <v>9</v>
      </c>
      <c r="B25" s="14" t="s">
        <v>32</v>
      </c>
      <c r="C25" s="107" t="s">
        <v>1288</v>
      </c>
      <c r="D25" s="289" t="s">
        <v>35</v>
      </c>
      <c r="E25" s="296">
        <v>6</v>
      </c>
      <c r="F25" s="294"/>
      <c r="G25" s="295"/>
      <c r="H25" s="34"/>
      <c r="I25" s="34"/>
      <c r="J25" s="34"/>
      <c r="K25" s="295"/>
      <c r="L25" s="295"/>
      <c r="M25" s="295"/>
      <c r="N25" s="295"/>
      <c r="O25" s="295"/>
      <c r="P25" s="295"/>
    </row>
    <row r="26" spans="1:16" ht="13">
      <c r="A26" s="14">
        <f t="shared" si="9"/>
        <v>10</v>
      </c>
      <c r="B26" s="14" t="s">
        <v>32</v>
      </c>
      <c r="C26" s="107" t="s">
        <v>1289</v>
      </c>
      <c r="D26" s="289" t="s">
        <v>35</v>
      </c>
      <c r="E26" s="296">
        <v>1188</v>
      </c>
      <c r="F26" s="294"/>
      <c r="G26" s="295"/>
      <c r="H26" s="34"/>
      <c r="I26" s="34"/>
      <c r="J26" s="34"/>
      <c r="K26" s="295"/>
      <c r="L26" s="295"/>
      <c r="M26" s="295"/>
      <c r="N26" s="295"/>
      <c r="O26" s="295"/>
      <c r="P26" s="295"/>
    </row>
    <row r="27" spans="1:16" ht="39">
      <c r="A27" s="14">
        <f t="shared" si="9"/>
        <v>11</v>
      </c>
      <c r="B27" s="14" t="s">
        <v>32</v>
      </c>
      <c r="C27" s="107" t="s">
        <v>1304</v>
      </c>
      <c r="D27" s="289" t="s">
        <v>35</v>
      </c>
      <c r="E27" s="296">
        <v>1188</v>
      </c>
      <c r="F27" s="294"/>
      <c r="G27" s="295"/>
      <c r="H27" s="34"/>
      <c r="I27" s="34"/>
      <c r="J27" s="34"/>
      <c r="K27" s="295"/>
      <c r="L27" s="295"/>
      <c r="M27" s="295"/>
      <c r="N27" s="295"/>
      <c r="O27" s="295"/>
      <c r="P27" s="295"/>
    </row>
    <row r="28" spans="1:16">
      <c r="A28" s="14"/>
      <c r="B28" s="14"/>
      <c r="C28" s="107"/>
      <c r="D28" s="289"/>
      <c r="E28" s="296"/>
      <c r="F28" s="294"/>
      <c r="G28" s="295"/>
      <c r="H28" s="34"/>
      <c r="I28" s="34"/>
      <c r="J28" s="34"/>
      <c r="K28" s="295"/>
      <c r="L28" s="295"/>
      <c r="M28" s="295"/>
      <c r="N28" s="295"/>
      <c r="O28" s="295"/>
      <c r="P28" s="295"/>
    </row>
    <row r="29" spans="1:16" ht="26">
      <c r="A29" s="14"/>
      <c r="B29" s="14"/>
      <c r="C29" s="292" t="s">
        <v>1270</v>
      </c>
      <c r="D29" s="26"/>
      <c r="E29" s="26"/>
      <c r="F29" s="294"/>
      <c r="G29" s="295"/>
      <c r="H29" s="34"/>
      <c r="I29" s="34"/>
      <c r="J29" s="34"/>
      <c r="K29" s="295"/>
      <c r="L29" s="295"/>
      <c r="M29" s="295"/>
      <c r="N29" s="295"/>
      <c r="O29" s="295"/>
      <c r="P29" s="295"/>
    </row>
    <row r="30" spans="1:16" ht="13">
      <c r="A30" s="14">
        <f>A27+1</f>
        <v>12</v>
      </c>
      <c r="B30" s="14" t="s">
        <v>32</v>
      </c>
      <c r="C30" s="107" t="s">
        <v>1290</v>
      </c>
      <c r="D30" s="289" t="s">
        <v>37</v>
      </c>
      <c r="E30" s="296">
        <v>98</v>
      </c>
      <c r="F30" s="294"/>
      <c r="G30" s="295"/>
      <c r="H30" s="34"/>
      <c r="I30" s="34"/>
      <c r="J30" s="34"/>
      <c r="K30" s="295"/>
      <c r="L30" s="295"/>
      <c r="M30" s="295"/>
      <c r="N30" s="295"/>
      <c r="O30" s="295"/>
      <c r="P30" s="295"/>
    </row>
    <row r="31" spans="1:16" ht="26">
      <c r="A31" s="14">
        <f>A30+1</f>
        <v>13</v>
      </c>
      <c r="B31" s="14" t="s">
        <v>32</v>
      </c>
      <c r="C31" s="107" t="s">
        <v>1291</v>
      </c>
      <c r="D31" s="289" t="s">
        <v>35</v>
      </c>
      <c r="E31" s="296">
        <v>291</v>
      </c>
      <c r="F31" s="294"/>
      <c r="G31" s="295"/>
      <c r="H31" s="34"/>
      <c r="I31" s="34"/>
      <c r="J31" s="34"/>
      <c r="K31" s="295"/>
      <c r="L31" s="295"/>
      <c r="M31" s="295"/>
      <c r="N31" s="295"/>
      <c r="O31" s="295"/>
      <c r="P31" s="295"/>
    </row>
    <row r="32" spans="1:16" ht="13">
      <c r="A32" s="14">
        <f t="shared" ref="A32:A34" si="10">A31+1</f>
        <v>14</v>
      </c>
      <c r="B32" s="14" t="s">
        <v>32</v>
      </c>
      <c r="C32" s="107" t="s">
        <v>1289</v>
      </c>
      <c r="D32" s="289" t="s">
        <v>35</v>
      </c>
      <c r="E32" s="296">
        <v>291</v>
      </c>
      <c r="F32" s="294"/>
      <c r="G32" s="295"/>
      <c r="H32" s="34"/>
      <c r="I32" s="34"/>
      <c r="J32" s="34"/>
      <c r="K32" s="295"/>
      <c r="L32" s="295"/>
      <c r="M32" s="295"/>
      <c r="N32" s="295"/>
      <c r="O32" s="295"/>
      <c r="P32" s="295"/>
    </row>
    <row r="33" spans="1:16" ht="26">
      <c r="A33" s="14">
        <f t="shared" si="10"/>
        <v>15</v>
      </c>
      <c r="B33" s="14" t="s">
        <v>32</v>
      </c>
      <c r="C33" s="107" t="s">
        <v>1292</v>
      </c>
      <c r="D33" s="289" t="s">
        <v>35</v>
      </c>
      <c r="E33" s="296">
        <v>4</v>
      </c>
      <c r="F33" s="294"/>
      <c r="G33" s="295"/>
      <c r="H33" s="34"/>
      <c r="I33" s="34"/>
      <c r="J33" s="34"/>
      <c r="K33" s="295"/>
      <c r="L33" s="295"/>
      <c r="M33" s="295"/>
      <c r="N33" s="295"/>
      <c r="O33" s="295"/>
      <c r="P33" s="295"/>
    </row>
    <row r="34" spans="1:16" ht="39">
      <c r="A34" s="14">
        <f t="shared" si="10"/>
        <v>16</v>
      </c>
      <c r="B34" s="14" t="s">
        <v>32</v>
      </c>
      <c r="C34" s="107" t="s">
        <v>1305</v>
      </c>
      <c r="D34" s="289" t="s">
        <v>35</v>
      </c>
      <c r="E34" s="296">
        <v>287</v>
      </c>
      <c r="F34" s="294"/>
      <c r="G34" s="295"/>
      <c r="H34" s="34"/>
      <c r="I34" s="34"/>
      <c r="J34" s="34"/>
      <c r="K34" s="295"/>
      <c r="L34" s="295"/>
      <c r="M34" s="295"/>
      <c r="N34" s="295"/>
      <c r="O34" s="295"/>
      <c r="P34" s="295"/>
    </row>
    <row r="35" spans="1:16">
      <c r="A35" s="14"/>
      <c r="B35" s="14"/>
      <c r="C35" s="107"/>
      <c r="D35" s="289"/>
      <c r="E35" s="296"/>
      <c r="F35" s="294"/>
      <c r="G35" s="295"/>
      <c r="H35" s="34"/>
      <c r="I35" s="34"/>
      <c r="J35" s="34"/>
      <c r="K35" s="295"/>
      <c r="L35" s="295"/>
      <c r="M35" s="295"/>
      <c r="N35" s="295"/>
      <c r="O35" s="295"/>
      <c r="P35" s="295"/>
    </row>
    <row r="36" spans="1:16" ht="13">
      <c r="A36" s="14"/>
      <c r="B36" s="14"/>
      <c r="C36" s="291" t="s">
        <v>1277</v>
      </c>
      <c r="D36" s="26"/>
      <c r="E36" s="26"/>
      <c r="F36" s="294"/>
      <c r="G36" s="295"/>
      <c r="H36" s="34"/>
      <c r="I36" s="34"/>
      <c r="J36" s="34"/>
      <c r="K36" s="295"/>
      <c r="L36" s="295"/>
      <c r="M36" s="295"/>
      <c r="N36" s="295"/>
      <c r="O36" s="295"/>
      <c r="P36" s="295"/>
    </row>
    <row r="37" spans="1:16" ht="13">
      <c r="A37" s="14">
        <f>A34+1</f>
        <v>17</v>
      </c>
      <c r="B37" s="14" t="s">
        <v>32</v>
      </c>
      <c r="C37" s="107" t="s">
        <v>1282</v>
      </c>
      <c r="D37" s="289" t="s">
        <v>35</v>
      </c>
      <c r="E37" s="296">
        <v>533</v>
      </c>
      <c r="F37" s="294"/>
      <c r="G37" s="295"/>
      <c r="H37" s="34"/>
      <c r="I37" s="294"/>
      <c r="J37" s="294"/>
      <c r="K37" s="295"/>
      <c r="L37" s="295"/>
      <c r="M37" s="295"/>
      <c r="N37" s="295"/>
      <c r="O37" s="295"/>
      <c r="P37" s="295"/>
    </row>
    <row r="38" spans="1:16" ht="13">
      <c r="A38" s="14">
        <f>A37+1</f>
        <v>18</v>
      </c>
      <c r="B38" s="14" t="s">
        <v>32</v>
      </c>
      <c r="C38" s="107" t="s">
        <v>1290</v>
      </c>
      <c r="D38" s="289" t="s">
        <v>37</v>
      </c>
      <c r="E38" s="296">
        <v>160</v>
      </c>
      <c r="F38" s="294"/>
      <c r="G38" s="295"/>
      <c r="H38" s="34"/>
      <c r="I38" s="294"/>
      <c r="J38" s="294"/>
      <c r="K38" s="295"/>
      <c r="L38" s="295"/>
      <c r="M38" s="295"/>
      <c r="N38" s="295"/>
      <c r="O38" s="295"/>
      <c r="P38" s="295"/>
    </row>
    <row r="39" spans="1:16" ht="26">
      <c r="A39" s="14">
        <f t="shared" ref="A39:A42" si="11">A38+1</f>
        <v>19</v>
      </c>
      <c r="B39" s="14" t="s">
        <v>32</v>
      </c>
      <c r="C39" s="107" t="s">
        <v>1309</v>
      </c>
      <c r="D39" s="289" t="s">
        <v>35</v>
      </c>
      <c r="E39" s="296">
        <v>533</v>
      </c>
      <c r="F39" s="294"/>
      <c r="G39" s="295"/>
      <c r="H39" s="34"/>
      <c r="I39" s="34"/>
      <c r="J39" s="34"/>
      <c r="K39" s="295"/>
      <c r="L39" s="295"/>
      <c r="M39" s="295"/>
      <c r="N39" s="295"/>
      <c r="O39" s="295"/>
      <c r="P39" s="295"/>
    </row>
    <row r="40" spans="1:16" ht="26">
      <c r="A40" s="14">
        <f t="shared" si="11"/>
        <v>20</v>
      </c>
      <c r="B40" s="14" t="s">
        <v>32</v>
      </c>
      <c r="C40" s="107" t="s">
        <v>1310</v>
      </c>
      <c r="D40" s="289" t="s">
        <v>35</v>
      </c>
      <c r="E40" s="296">
        <v>519</v>
      </c>
      <c r="F40" s="294"/>
      <c r="G40" s="295"/>
      <c r="H40" s="34"/>
      <c r="I40" s="34"/>
      <c r="J40" s="34"/>
      <c r="K40" s="295"/>
      <c r="L40" s="295"/>
      <c r="M40" s="295"/>
      <c r="N40" s="295"/>
      <c r="O40" s="295"/>
      <c r="P40" s="295"/>
    </row>
    <row r="41" spans="1:16" ht="39">
      <c r="A41" s="14">
        <f t="shared" si="11"/>
        <v>21</v>
      </c>
      <c r="B41" s="14" t="s">
        <v>32</v>
      </c>
      <c r="C41" s="107" t="s">
        <v>1311</v>
      </c>
      <c r="D41" s="289" t="s">
        <v>35</v>
      </c>
      <c r="E41" s="296">
        <v>519</v>
      </c>
      <c r="F41" s="294"/>
      <c r="G41" s="295"/>
      <c r="H41" s="34"/>
      <c r="I41" s="34"/>
      <c r="J41" s="34"/>
      <c r="K41" s="295"/>
      <c r="L41" s="295"/>
      <c r="M41" s="295"/>
      <c r="N41" s="295"/>
      <c r="O41" s="295"/>
      <c r="P41" s="295"/>
    </row>
    <row r="42" spans="1:16" ht="39">
      <c r="A42" s="14">
        <f t="shared" si="11"/>
        <v>22</v>
      </c>
      <c r="B42" s="14" t="s">
        <v>32</v>
      </c>
      <c r="C42" s="107" t="s">
        <v>1312</v>
      </c>
      <c r="D42" s="289" t="s">
        <v>35</v>
      </c>
      <c r="E42" s="296">
        <v>519</v>
      </c>
      <c r="F42" s="294"/>
      <c r="G42" s="295"/>
      <c r="H42" s="34"/>
      <c r="I42" s="34"/>
      <c r="J42" s="34"/>
      <c r="K42" s="295"/>
      <c r="L42" s="295"/>
      <c r="M42" s="295"/>
      <c r="N42" s="295"/>
      <c r="O42" s="295"/>
      <c r="P42" s="295"/>
    </row>
    <row r="43" spans="1:16">
      <c r="A43" s="14"/>
      <c r="B43" s="14"/>
      <c r="C43" s="107"/>
      <c r="D43" s="289"/>
      <c r="E43" s="296"/>
      <c r="F43" s="294"/>
      <c r="G43" s="295"/>
      <c r="H43" s="34"/>
      <c r="I43" s="34"/>
      <c r="J43" s="34"/>
      <c r="K43" s="295"/>
      <c r="L43" s="295"/>
      <c r="M43" s="295"/>
      <c r="N43" s="295"/>
      <c r="O43" s="295"/>
      <c r="P43" s="295"/>
    </row>
    <row r="44" spans="1:16" ht="13">
      <c r="A44" s="14"/>
      <c r="B44" s="14"/>
      <c r="C44" s="291" t="s">
        <v>1278</v>
      </c>
      <c r="D44" s="26"/>
      <c r="E44" s="26"/>
      <c r="F44" s="294"/>
      <c r="G44" s="295"/>
      <c r="H44" s="34"/>
      <c r="I44" s="34"/>
      <c r="J44" s="34"/>
      <c r="K44" s="295"/>
      <c r="L44" s="295"/>
      <c r="M44" s="295"/>
      <c r="N44" s="295"/>
      <c r="O44" s="295"/>
      <c r="P44" s="295"/>
    </row>
    <row r="45" spans="1:16" ht="26">
      <c r="A45" s="14"/>
      <c r="B45" s="14"/>
      <c r="C45" s="293" t="s">
        <v>1279</v>
      </c>
      <c r="D45" s="26"/>
      <c r="E45" s="26"/>
      <c r="F45" s="294"/>
      <c r="G45" s="295"/>
      <c r="H45" s="34"/>
      <c r="I45" s="34"/>
      <c r="J45" s="34"/>
      <c r="K45" s="295"/>
      <c r="L45" s="295"/>
      <c r="M45" s="295"/>
      <c r="N45" s="295"/>
      <c r="O45" s="295"/>
      <c r="P45" s="295"/>
    </row>
    <row r="46" spans="1:16" ht="13">
      <c r="A46" s="14">
        <f>A42+1</f>
        <v>23</v>
      </c>
      <c r="B46" s="14" t="s">
        <v>32</v>
      </c>
      <c r="C46" s="107" t="s">
        <v>1297</v>
      </c>
      <c r="D46" s="26" t="s">
        <v>44</v>
      </c>
      <c r="E46" s="296">
        <v>185</v>
      </c>
      <c r="F46" s="294"/>
      <c r="G46" s="295"/>
      <c r="H46" s="34"/>
      <c r="I46" s="34"/>
      <c r="J46" s="34"/>
      <c r="K46" s="295"/>
      <c r="L46" s="295"/>
      <c r="M46" s="295"/>
      <c r="N46" s="295"/>
      <c r="O46" s="295"/>
      <c r="P46" s="295"/>
    </row>
    <row r="47" spans="1:16" ht="13">
      <c r="A47" s="14">
        <f t="shared" si="8"/>
        <v>24</v>
      </c>
      <c r="B47" s="14" t="s">
        <v>32</v>
      </c>
      <c r="C47" s="107" t="s">
        <v>1298</v>
      </c>
      <c r="D47" s="26" t="s">
        <v>44</v>
      </c>
      <c r="E47" s="296">
        <v>18</v>
      </c>
      <c r="F47" s="294"/>
      <c r="G47" s="295"/>
      <c r="H47" s="34"/>
      <c r="I47" s="34"/>
      <c r="J47" s="34"/>
      <c r="K47" s="295"/>
      <c r="L47" s="295"/>
      <c r="M47" s="295"/>
      <c r="N47" s="295"/>
      <c r="O47" s="295"/>
      <c r="P47" s="295"/>
    </row>
    <row r="48" spans="1:16" ht="13">
      <c r="A48" s="14">
        <f t="shared" si="8"/>
        <v>25</v>
      </c>
      <c r="B48" s="14" t="s">
        <v>32</v>
      </c>
      <c r="C48" s="107" t="s">
        <v>1299</v>
      </c>
      <c r="D48" s="26" t="s">
        <v>44</v>
      </c>
      <c r="E48" s="296">
        <v>16</v>
      </c>
      <c r="F48" s="294"/>
      <c r="G48" s="295"/>
      <c r="H48" s="34"/>
      <c r="I48" s="34"/>
      <c r="J48" s="34"/>
      <c r="K48" s="295"/>
      <c r="L48" s="295"/>
      <c r="M48" s="295"/>
      <c r="N48" s="295"/>
      <c r="O48" s="295"/>
      <c r="P48" s="295"/>
    </row>
    <row r="49" spans="1:16" ht="13">
      <c r="A49" s="14">
        <f t="shared" si="8"/>
        <v>26</v>
      </c>
      <c r="B49" s="14" t="s">
        <v>32</v>
      </c>
      <c r="C49" s="107" t="s">
        <v>1300</v>
      </c>
      <c r="D49" s="26" t="s">
        <v>44</v>
      </c>
      <c r="E49" s="296">
        <v>12</v>
      </c>
      <c r="F49" s="294"/>
      <c r="G49" s="295"/>
      <c r="H49" s="34"/>
      <c r="I49" s="34"/>
      <c r="J49" s="34"/>
      <c r="K49" s="295"/>
      <c r="L49" s="295"/>
      <c r="M49" s="295"/>
      <c r="N49" s="295"/>
      <c r="O49" s="295"/>
      <c r="P49" s="295"/>
    </row>
    <row r="50" spans="1:16" ht="13">
      <c r="A50" s="14">
        <f t="shared" si="8"/>
        <v>27</v>
      </c>
      <c r="B50" s="14" t="s">
        <v>32</v>
      </c>
      <c r="C50" s="107" t="s">
        <v>1301</v>
      </c>
      <c r="D50" s="26" t="s">
        <v>44</v>
      </c>
      <c r="E50" s="296">
        <v>32</v>
      </c>
      <c r="F50" s="294"/>
      <c r="G50" s="295"/>
      <c r="H50" s="34"/>
      <c r="I50" s="34"/>
      <c r="J50" s="34"/>
      <c r="K50" s="295"/>
      <c r="L50" s="295"/>
      <c r="M50" s="295"/>
      <c r="N50" s="295"/>
      <c r="O50" s="295"/>
      <c r="P50" s="295"/>
    </row>
    <row r="51" spans="1:16">
      <c r="A51" s="14"/>
      <c r="B51" s="14"/>
      <c r="C51" s="107"/>
      <c r="D51" s="26"/>
      <c r="E51" s="296"/>
      <c r="F51" s="294"/>
      <c r="G51" s="295"/>
      <c r="H51" s="34"/>
      <c r="I51" s="34"/>
      <c r="J51" s="34"/>
      <c r="K51" s="295"/>
      <c r="L51" s="295"/>
      <c r="M51" s="295"/>
      <c r="N51" s="295"/>
      <c r="O51" s="295"/>
      <c r="P51" s="295"/>
    </row>
    <row r="52" spans="1:16" ht="13">
      <c r="A52" s="14"/>
      <c r="B52" s="14"/>
      <c r="C52" s="291" t="s">
        <v>1280</v>
      </c>
      <c r="D52" s="26"/>
      <c r="E52" s="26"/>
      <c r="F52" s="294"/>
      <c r="G52" s="295"/>
      <c r="H52" s="34"/>
      <c r="I52" s="34"/>
      <c r="J52" s="34"/>
      <c r="K52" s="295"/>
      <c r="L52" s="295"/>
      <c r="M52" s="295"/>
      <c r="N52" s="295"/>
      <c r="O52" s="295"/>
      <c r="P52" s="295"/>
    </row>
    <row r="53" spans="1:16" ht="13">
      <c r="A53" s="14">
        <f>A50+1</f>
        <v>28</v>
      </c>
      <c r="B53" s="14" t="s">
        <v>32</v>
      </c>
      <c r="C53" s="107" t="s">
        <v>1293</v>
      </c>
      <c r="D53" s="26" t="s">
        <v>493</v>
      </c>
      <c r="E53" s="296">
        <v>1</v>
      </c>
      <c r="F53" s="294"/>
      <c r="G53" s="295"/>
      <c r="H53" s="34"/>
      <c r="I53" s="34"/>
      <c r="J53" s="34"/>
      <c r="K53" s="295"/>
      <c r="L53" s="295"/>
      <c r="M53" s="295"/>
      <c r="N53" s="295"/>
      <c r="O53" s="295"/>
      <c r="P53" s="295"/>
    </row>
    <row r="54" spans="1:16" ht="13">
      <c r="A54" s="14">
        <f t="shared" si="8"/>
        <v>29</v>
      </c>
      <c r="B54" s="14" t="s">
        <v>32</v>
      </c>
      <c r="C54" s="107" t="s">
        <v>1294</v>
      </c>
      <c r="D54" s="26" t="s">
        <v>493</v>
      </c>
      <c r="E54" s="296">
        <v>1</v>
      </c>
      <c r="F54" s="294"/>
      <c r="G54" s="295"/>
      <c r="H54" s="34"/>
      <c r="I54" s="34"/>
      <c r="J54" s="34"/>
      <c r="K54" s="295"/>
      <c r="L54" s="295"/>
      <c r="M54" s="295"/>
      <c r="N54" s="295"/>
      <c r="O54" s="295"/>
      <c r="P54" s="295"/>
    </row>
    <row r="55" spans="1:16" ht="13">
      <c r="A55" s="14">
        <f t="shared" si="8"/>
        <v>30</v>
      </c>
      <c r="B55" s="14" t="s">
        <v>32</v>
      </c>
      <c r="C55" s="107" t="s">
        <v>1295</v>
      </c>
      <c r="D55" s="26" t="s">
        <v>493</v>
      </c>
      <c r="E55" s="296">
        <v>1</v>
      </c>
      <c r="F55" s="294"/>
      <c r="G55" s="295"/>
      <c r="H55" s="34"/>
      <c r="I55" s="34"/>
      <c r="J55" s="34"/>
      <c r="K55" s="295"/>
      <c r="L55" s="295"/>
      <c r="M55" s="295"/>
      <c r="N55" s="295"/>
      <c r="O55" s="295"/>
      <c r="P55" s="295"/>
    </row>
    <row r="56" spans="1:16" ht="13">
      <c r="A56" s="14">
        <f t="shared" si="8"/>
        <v>31</v>
      </c>
      <c r="B56" s="14" t="s">
        <v>32</v>
      </c>
      <c r="C56" s="107" t="s">
        <v>1296</v>
      </c>
      <c r="D56" s="26" t="s">
        <v>493</v>
      </c>
      <c r="E56" s="296">
        <v>1</v>
      </c>
      <c r="F56" s="294"/>
      <c r="G56" s="295"/>
      <c r="H56" s="34"/>
      <c r="I56" s="34"/>
      <c r="J56" s="34"/>
      <c r="K56" s="295"/>
      <c r="L56" s="295"/>
      <c r="M56" s="295"/>
      <c r="N56" s="295"/>
      <c r="O56" s="295"/>
      <c r="P56" s="295"/>
    </row>
    <row r="57" spans="1:16" ht="13">
      <c r="A57" s="14">
        <f t="shared" si="8"/>
        <v>32</v>
      </c>
      <c r="B57" s="14" t="s">
        <v>32</v>
      </c>
      <c r="C57" s="107" t="s">
        <v>1306</v>
      </c>
      <c r="D57" s="26" t="s">
        <v>493</v>
      </c>
      <c r="E57" s="296">
        <v>3</v>
      </c>
      <c r="F57" s="294"/>
      <c r="G57" s="295"/>
      <c r="H57" s="34"/>
      <c r="I57" s="34"/>
      <c r="J57" s="34"/>
      <c r="K57" s="295"/>
      <c r="L57" s="295"/>
      <c r="M57" s="295"/>
      <c r="N57" s="295"/>
      <c r="O57" s="295"/>
      <c r="P57" s="295"/>
    </row>
    <row r="58" spans="1:16">
      <c r="A58" s="14"/>
      <c r="B58" s="14"/>
      <c r="C58" s="107"/>
      <c r="D58" s="26"/>
      <c r="E58" s="296"/>
      <c r="F58" s="294"/>
      <c r="G58" s="295"/>
      <c r="H58" s="34"/>
      <c r="I58" s="34"/>
      <c r="J58" s="34"/>
      <c r="K58" s="295"/>
      <c r="L58" s="295"/>
      <c r="M58" s="295"/>
      <c r="N58" s="295"/>
      <c r="O58" s="295"/>
      <c r="P58" s="295"/>
    </row>
    <row r="59" spans="1:16" ht="26">
      <c r="A59" s="14"/>
      <c r="B59" s="14"/>
      <c r="C59" s="291" t="s">
        <v>1271</v>
      </c>
      <c r="D59" s="26"/>
      <c r="E59" s="26"/>
      <c r="F59" s="294"/>
      <c r="G59" s="295"/>
      <c r="H59" s="34"/>
      <c r="I59" s="34"/>
      <c r="J59" s="34"/>
      <c r="K59" s="295"/>
      <c r="L59" s="295"/>
      <c r="M59" s="295"/>
      <c r="N59" s="295"/>
      <c r="O59" s="295"/>
      <c r="P59" s="295"/>
    </row>
    <row r="60" spans="1:16" ht="13">
      <c r="A60" s="14">
        <f>A57+1</f>
        <v>33</v>
      </c>
      <c r="B60" s="14" t="s">
        <v>32</v>
      </c>
      <c r="C60" s="107" t="s">
        <v>1302</v>
      </c>
      <c r="D60" s="289" t="s">
        <v>35</v>
      </c>
      <c r="E60" s="296">
        <v>3</v>
      </c>
      <c r="F60" s="294"/>
      <c r="G60" s="295"/>
      <c r="H60" s="34"/>
      <c r="I60" s="34"/>
      <c r="J60" s="34"/>
      <c r="K60" s="295"/>
      <c r="L60" s="295"/>
      <c r="M60" s="295"/>
      <c r="N60" s="295"/>
      <c r="O60" s="295"/>
      <c r="P60" s="295"/>
    </row>
    <row r="61" spans="1:16" ht="52">
      <c r="A61" s="14">
        <f t="shared" si="8"/>
        <v>34</v>
      </c>
      <c r="B61" s="14" t="s">
        <v>32</v>
      </c>
      <c r="C61" s="107" t="s">
        <v>1272</v>
      </c>
      <c r="D61" s="26" t="s">
        <v>58</v>
      </c>
      <c r="E61" s="296">
        <v>3</v>
      </c>
      <c r="F61" s="294"/>
      <c r="G61" s="295"/>
      <c r="H61" s="34"/>
      <c r="I61" s="34"/>
      <c r="J61" s="34"/>
      <c r="K61" s="295"/>
      <c r="L61" s="295"/>
      <c r="M61" s="295"/>
      <c r="N61" s="295"/>
      <c r="O61" s="295"/>
      <c r="P61" s="295"/>
    </row>
    <row r="62" spans="1:16" ht="52">
      <c r="A62" s="14">
        <f t="shared" si="8"/>
        <v>35</v>
      </c>
      <c r="B62" s="14" t="s">
        <v>32</v>
      </c>
      <c r="C62" s="107" t="s">
        <v>1273</v>
      </c>
      <c r="D62" s="26" t="s">
        <v>58</v>
      </c>
      <c r="E62" s="296">
        <v>1</v>
      </c>
      <c r="F62" s="294"/>
      <c r="G62" s="295"/>
      <c r="H62" s="34"/>
      <c r="I62" s="34"/>
      <c r="J62" s="34"/>
      <c r="K62" s="295"/>
      <c r="L62" s="295"/>
      <c r="M62" s="295"/>
      <c r="N62" s="295"/>
      <c r="O62" s="295"/>
      <c r="P62" s="295"/>
    </row>
    <row r="63" spans="1:16" ht="26">
      <c r="A63" s="14">
        <f t="shared" si="8"/>
        <v>36</v>
      </c>
      <c r="B63" s="14" t="s">
        <v>32</v>
      </c>
      <c r="C63" s="107" t="s">
        <v>1274</v>
      </c>
      <c r="D63" s="26" t="s">
        <v>58</v>
      </c>
      <c r="E63" s="296">
        <v>1</v>
      </c>
      <c r="F63" s="294"/>
      <c r="G63" s="295"/>
      <c r="H63" s="34"/>
      <c r="I63" s="34"/>
      <c r="J63" s="34"/>
      <c r="K63" s="295"/>
      <c r="L63" s="295"/>
      <c r="M63" s="295"/>
      <c r="N63" s="295"/>
      <c r="O63" s="295"/>
      <c r="P63" s="295"/>
    </row>
    <row r="64" spans="1:16">
      <c r="A64" s="14"/>
      <c r="B64" s="14"/>
      <c r="C64" s="107"/>
      <c r="D64" s="26"/>
      <c r="E64" s="296"/>
      <c r="F64" s="294"/>
      <c r="G64" s="295"/>
      <c r="H64" s="34"/>
      <c r="I64" s="34"/>
      <c r="J64" s="34"/>
      <c r="K64" s="295"/>
      <c r="L64" s="295"/>
      <c r="M64" s="295"/>
      <c r="N64" s="295"/>
      <c r="O64" s="295"/>
      <c r="P64" s="295"/>
    </row>
    <row r="65" spans="1:16" ht="13">
      <c r="A65" s="14"/>
      <c r="B65" s="14"/>
      <c r="C65" s="291" t="s">
        <v>1281</v>
      </c>
      <c r="D65" s="26"/>
      <c r="E65" s="26"/>
      <c r="F65" s="294"/>
      <c r="G65" s="295"/>
      <c r="H65" s="34"/>
      <c r="I65" s="34"/>
      <c r="J65" s="34"/>
      <c r="K65" s="295"/>
      <c r="L65" s="295"/>
      <c r="M65" s="295"/>
      <c r="N65" s="295"/>
      <c r="O65" s="295"/>
      <c r="P65" s="295"/>
    </row>
    <row r="66" spans="1:16" ht="52">
      <c r="A66" s="14">
        <f>A63+1</f>
        <v>37</v>
      </c>
      <c r="B66" s="14" t="s">
        <v>32</v>
      </c>
      <c r="C66" s="107" t="s">
        <v>1307</v>
      </c>
      <c r="D66" s="289" t="s">
        <v>35</v>
      </c>
      <c r="E66" s="296">
        <v>1015</v>
      </c>
      <c r="F66" s="294"/>
      <c r="G66" s="295"/>
      <c r="H66" s="34"/>
      <c r="I66" s="34"/>
      <c r="J66" s="34"/>
      <c r="K66" s="295"/>
      <c r="L66" s="295"/>
      <c r="M66" s="295"/>
      <c r="N66" s="295"/>
      <c r="O66" s="295"/>
      <c r="P66" s="295"/>
    </row>
    <row r="67" spans="1:16" s="297" customFormat="1">
      <c r="A67" s="289"/>
      <c r="B67" s="289"/>
      <c r="C67" s="69"/>
      <c r="D67" s="70"/>
      <c r="E67" s="157"/>
      <c r="F67" s="157"/>
      <c r="G67" s="157"/>
      <c r="H67" s="157"/>
      <c r="I67" s="72"/>
      <c r="J67" s="157"/>
      <c r="K67" s="157"/>
      <c r="L67" s="72"/>
      <c r="M67" s="72"/>
      <c r="N67" s="72"/>
      <c r="O67" s="72"/>
      <c r="P67" s="72"/>
    </row>
    <row r="68" spans="1:16" s="44" customFormat="1">
      <c r="A68" s="75"/>
      <c r="B68" s="75"/>
      <c r="C68" s="76"/>
      <c r="D68" s="236"/>
      <c r="E68" s="236"/>
      <c r="F68" s="77"/>
      <c r="G68" s="78"/>
      <c r="H68" s="78"/>
      <c r="I68" s="78"/>
      <c r="J68" s="78"/>
      <c r="K68" s="79" t="s">
        <v>38</v>
      </c>
      <c r="L68" s="80">
        <f>SUM(L13:L67)</f>
        <v>0</v>
      </c>
      <c r="M68" s="80">
        <f>SUM(M13:M67)</f>
        <v>0</v>
      </c>
      <c r="N68" s="80">
        <f>SUM(N13:N67)</f>
        <v>0</v>
      </c>
      <c r="O68" s="80">
        <f>SUM(O13:O67)</f>
        <v>0</v>
      </c>
      <c r="P68" s="80">
        <f>SUM(P13:P67)</f>
        <v>0</v>
      </c>
    </row>
    <row r="69" spans="1:16">
      <c r="C69" s="43"/>
    </row>
    <row r="70" spans="1:16" s="44" customFormat="1">
      <c r="A70" s="2"/>
      <c r="B70" s="2"/>
      <c r="C70" s="43"/>
      <c r="D70" s="3"/>
      <c r="E70" s="3"/>
      <c r="F70" s="2"/>
      <c r="G70" s="2"/>
      <c r="H70" s="2"/>
      <c r="I70" s="2"/>
      <c r="J70" s="2"/>
      <c r="K70" s="2"/>
      <c r="L70" s="2"/>
      <c r="M70" s="2"/>
      <c r="N70" s="2"/>
      <c r="O70" s="2"/>
      <c r="P70" s="2"/>
    </row>
  </sheetData>
  <mergeCells count="10">
    <mergeCell ref="L10:P10"/>
    <mergeCell ref="A1:P1"/>
    <mergeCell ref="A2:P2"/>
    <mergeCell ref="M7:O7"/>
    <mergeCell ref="A10:A11"/>
    <mergeCell ref="B10:B11"/>
    <mergeCell ref="C10:C11"/>
    <mergeCell ref="D10:D11"/>
    <mergeCell ref="E10:E11"/>
    <mergeCell ref="F10:K10"/>
  </mergeCells>
  <conditionalFormatting sqref="C14:C66">
    <cfRule type="expression" priority="13" stopIfTrue="1">
      <formula>#REF!</formula>
    </cfRule>
  </conditionalFormatting>
  <hyperlinks>
    <hyperlink ref="C61" r:id="rId1" display="http://www.metaldarbnica.lv/sakums/labiekartosana/velo-novietnes/velo-novietne-13211/" xr:uid="{36D8CDC4-0F30-4456-9570-2595513057C4}"/>
    <hyperlink ref="C62" r:id="rId2" display="http://www.metaldarbnica.lv/sakums/labiekartosana/atkritumu-urnas/atkritumu-urna-12202/" xr:uid="{CBD27905-9C46-42A2-BC77-85FC90362476}"/>
    <hyperlink ref="C63" r:id="rId3" display="http://www.metaldarbnica.lv/sakums/labiekartosana/atkritumu-urnas/atkritumu-urna-12202/" xr:uid="{CA6A0681-C0BA-4709-BC14-C9DED402EFE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67EE-236C-4318-997A-F2833088C077}">
  <dimension ref="A1:P262"/>
  <sheetViews>
    <sheetView showZeros="0" zoomScaleNormal="100" workbookViewId="0">
      <selection activeCell="R10" sqref="R10"/>
    </sheetView>
  </sheetViews>
  <sheetFormatPr baseColWidth="10" defaultColWidth="8.6640625" defaultRowHeight="13"/>
  <cols>
    <col min="1" max="2" width="8.83203125" style="259" bestFit="1" customWidth="1"/>
    <col min="3" max="3" width="45" style="259" customWidth="1"/>
    <col min="4" max="16" width="8.83203125" style="259" bestFit="1" customWidth="1"/>
    <col min="17" max="16384" width="8.6640625" style="259"/>
  </cols>
  <sheetData>
    <row r="1" spans="1:16">
      <c r="A1" s="505" t="s">
        <v>1221</v>
      </c>
      <c r="B1" s="505"/>
      <c r="C1" s="505"/>
      <c r="D1" s="505"/>
      <c r="E1" s="505"/>
      <c r="F1" s="505"/>
      <c r="G1" s="505"/>
      <c r="H1" s="505"/>
      <c r="I1" s="505"/>
      <c r="J1" s="505"/>
      <c r="K1" s="505"/>
      <c r="L1" s="505"/>
      <c r="M1" s="505"/>
      <c r="N1" s="505"/>
      <c r="O1" s="505"/>
      <c r="P1" s="505"/>
    </row>
    <row r="2" spans="1:16">
      <c r="A2" s="505" t="s">
        <v>45</v>
      </c>
      <c r="B2" s="505"/>
      <c r="C2" s="505"/>
      <c r="D2" s="505"/>
      <c r="E2" s="505"/>
      <c r="F2" s="505"/>
      <c r="G2" s="505"/>
      <c r="H2" s="505"/>
      <c r="I2" s="505"/>
      <c r="J2" s="505"/>
      <c r="K2" s="505"/>
      <c r="L2" s="505"/>
      <c r="M2" s="505"/>
      <c r="N2" s="505"/>
      <c r="O2" s="505"/>
      <c r="P2" s="505"/>
    </row>
    <row r="3" spans="1:16">
      <c r="A3" s="255"/>
      <c r="B3" s="255"/>
      <c r="C3" s="255"/>
      <c r="D3" s="256"/>
      <c r="E3" s="256"/>
      <c r="F3" s="255"/>
      <c r="G3" s="255"/>
      <c r="H3" s="255"/>
      <c r="I3" s="255"/>
      <c r="J3" s="255"/>
      <c r="K3" s="255"/>
      <c r="L3" s="255"/>
      <c r="M3" s="255"/>
      <c r="N3" s="255"/>
      <c r="O3" s="255"/>
      <c r="P3" s="255"/>
    </row>
    <row r="4" spans="1:16">
      <c r="A4" s="2" t="s">
        <v>1598</v>
      </c>
      <c r="B4" s="2"/>
      <c r="C4" s="2"/>
      <c r="D4" s="256"/>
      <c r="E4" s="256"/>
      <c r="F4" s="255"/>
      <c r="G4" s="255"/>
      <c r="H4" s="255"/>
      <c r="I4" s="255"/>
      <c r="J4" s="255"/>
      <c r="K4" s="255"/>
      <c r="L4" s="255"/>
      <c r="M4" s="255"/>
      <c r="N4" s="255"/>
      <c r="O4" s="255"/>
      <c r="P4" s="255"/>
    </row>
    <row r="5" spans="1:16">
      <c r="A5" s="2" t="s">
        <v>1599</v>
      </c>
      <c r="B5" s="2"/>
      <c r="C5" s="2"/>
      <c r="D5" s="256"/>
      <c r="E5" s="256"/>
      <c r="F5" s="255"/>
      <c r="G5" s="255"/>
      <c r="H5" s="255"/>
      <c r="I5" s="255"/>
      <c r="J5" s="255"/>
      <c r="K5" s="255"/>
      <c r="L5" s="255"/>
      <c r="M5" s="255"/>
      <c r="N5" s="255"/>
      <c r="O5" s="255"/>
      <c r="P5" s="255"/>
    </row>
    <row r="6" spans="1:16">
      <c r="A6" s="2" t="s">
        <v>217</v>
      </c>
      <c r="B6" s="2"/>
      <c r="C6" s="2"/>
      <c r="D6" s="256"/>
      <c r="E6" s="256"/>
      <c r="F6" s="255"/>
      <c r="G6" s="255"/>
      <c r="H6" s="255"/>
      <c r="I6" s="255"/>
      <c r="J6" s="255"/>
      <c r="K6" s="255"/>
      <c r="L6" s="255"/>
      <c r="M6" s="255"/>
      <c r="N6" s="255"/>
      <c r="O6" s="255"/>
      <c r="P6" s="255"/>
    </row>
    <row r="7" spans="1:16">
      <c r="A7" s="257" t="s">
        <v>487</v>
      </c>
      <c r="B7" s="257"/>
      <c r="C7" s="255"/>
      <c r="D7" s="256"/>
      <c r="E7" s="256"/>
      <c r="F7" s="255"/>
      <c r="G7" s="255"/>
      <c r="H7" s="255"/>
      <c r="I7" s="255"/>
      <c r="J7" s="255"/>
      <c r="K7" s="258"/>
      <c r="L7" s="260" t="s">
        <v>17</v>
      </c>
      <c r="M7" s="506">
        <f>P251</f>
        <v>0</v>
      </c>
      <c r="N7" s="506"/>
      <c r="O7" s="506"/>
      <c r="P7" s="261" t="s">
        <v>18</v>
      </c>
    </row>
    <row r="8" spans="1:16">
      <c r="A8" s="255"/>
      <c r="B8" s="255"/>
      <c r="C8" s="255"/>
      <c r="D8" s="256"/>
      <c r="E8" s="256"/>
      <c r="F8" s="255"/>
      <c r="G8" s="255"/>
      <c r="H8" s="255"/>
      <c r="I8" s="255"/>
      <c r="J8" s="255"/>
      <c r="K8" s="258"/>
      <c r="L8" s="260" t="s">
        <v>19</v>
      </c>
      <c r="M8" s="44" t="s">
        <v>1566</v>
      </c>
      <c r="N8" s="258"/>
      <c r="O8" s="258"/>
      <c r="P8" s="258"/>
    </row>
    <row r="9" spans="1:16">
      <c r="A9" s="255"/>
      <c r="B9" s="255"/>
      <c r="C9" s="255"/>
      <c r="D9" s="256"/>
      <c r="E9" s="256"/>
      <c r="F9" s="255"/>
      <c r="G9" s="255"/>
      <c r="H9" s="255"/>
      <c r="I9" s="255"/>
      <c r="J9" s="255"/>
      <c r="K9" s="258"/>
      <c r="L9" s="258"/>
      <c r="M9" s="258"/>
      <c r="N9" s="258"/>
      <c r="O9" s="258"/>
      <c r="P9" s="258"/>
    </row>
    <row r="10" spans="1:16">
      <c r="A10" s="507" t="s">
        <v>20</v>
      </c>
      <c r="B10" s="507" t="s">
        <v>21</v>
      </c>
      <c r="C10" s="508" t="s">
        <v>65</v>
      </c>
      <c r="D10" s="509" t="s">
        <v>22</v>
      </c>
      <c r="E10" s="509" t="s">
        <v>23</v>
      </c>
      <c r="F10" s="504" t="s">
        <v>24</v>
      </c>
      <c r="G10" s="504"/>
      <c r="H10" s="504"/>
      <c r="I10" s="504"/>
      <c r="J10" s="504"/>
      <c r="K10" s="504"/>
      <c r="L10" s="504" t="s">
        <v>25</v>
      </c>
      <c r="M10" s="504"/>
      <c r="N10" s="504"/>
      <c r="O10" s="504"/>
      <c r="P10" s="504"/>
    </row>
    <row r="11" spans="1:16" ht="70">
      <c r="A11" s="507"/>
      <c r="B11" s="507"/>
      <c r="C11" s="508"/>
      <c r="D11" s="509"/>
      <c r="E11" s="509"/>
      <c r="F11" s="239" t="s">
        <v>26</v>
      </c>
      <c r="G11" s="239" t="s">
        <v>734</v>
      </c>
      <c r="H11" s="239" t="s">
        <v>735</v>
      </c>
      <c r="I11" s="239" t="s">
        <v>27</v>
      </c>
      <c r="J11" s="239" t="s">
        <v>28</v>
      </c>
      <c r="K11" s="239" t="s">
        <v>29</v>
      </c>
      <c r="L11" s="239" t="s">
        <v>30</v>
      </c>
      <c r="M11" s="239" t="s">
        <v>31</v>
      </c>
      <c r="N11" s="239" t="s">
        <v>27</v>
      </c>
      <c r="O11" s="239" t="s">
        <v>28</v>
      </c>
      <c r="P11" s="239" t="s">
        <v>736</v>
      </c>
    </row>
    <row r="12" spans="1:16">
      <c r="A12" s="166">
        <v>1</v>
      </c>
      <c r="B12" s="166">
        <f t="shared" ref="B12:E12" si="0">A12+1</f>
        <v>2</v>
      </c>
      <c r="C12" s="166">
        <f t="shared" si="0"/>
        <v>3</v>
      </c>
      <c r="D12" s="166">
        <f t="shared" si="0"/>
        <v>4</v>
      </c>
      <c r="E12" s="166">
        <f t="shared" si="0"/>
        <v>5</v>
      </c>
      <c r="F12" s="166">
        <v>6</v>
      </c>
      <c r="G12" s="166">
        <v>7</v>
      </c>
      <c r="H12" s="166">
        <f t="shared" ref="H12" si="1">G12+1</f>
        <v>8</v>
      </c>
      <c r="I12" s="166">
        <v>9</v>
      </c>
      <c r="J12" s="166">
        <v>10</v>
      </c>
      <c r="K12" s="166">
        <f t="shared" ref="K12" si="2">J12+1</f>
        <v>11</v>
      </c>
      <c r="L12" s="166">
        <f t="shared" ref="L12" si="3">K12+1</f>
        <v>12</v>
      </c>
      <c r="M12" s="166">
        <f t="shared" ref="M12" si="4">L12+1</f>
        <v>13</v>
      </c>
      <c r="N12" s="166">
        <f t="shared" ref="N12" si="5">M12+1</f>
        <v>14</v>
      </c>
      <c r="O12" s="166">
        <f t="shared" ref="O12" si="6">N12+1</f>
        <v>15</v>
      </c>
      <c r="P12" s="166">
        <f t="shared" ref="P12" si="7">O12+1</f>
        <v>16</v>
      </c>
    </row>
    <row r="13" spans="1:16" ht="14">
      <c r="A13" s="166"/>
      <c r="B13" s="166"/>
      <c r="C13" s="262" t="s">
        <v>61</v>
      </c>
      <c r="D13" s="263"/>
      <c r="E13" s="264"/>
      <c r="F13" s="265"/>
      <c r="G13" s="266"/>
      <c r="H13" s="174"/>
      <c r="I13" s="174"/>
      <c r="J13" s="174"/>
      <c r="K13" s="266"/>
      <c r="L13" s="266"/>
      <c r="M13" s="266"/>
      <c r="N13" s="266"/>
      <c r="O13" s="266"/>
      <c r="P13" s="266"/>
    </row>
    <row r="14" spans="1:16" ht="14">
      <c r="A14" s="166"/>
      <c r="B14" s="166"/>
      <c r="C14" s="267" t="s">
        <v>314</v>
      </c>
      <c r="D14" s="268"/>
      <c r="E14" s="269"/>
      <c r="F14" s="173"/>
      <c r="G14" s="174"/>
      <c r="H14" s="174"/>
      <c r="I14" s="174"/>
      <c r="J14" s="174"/>
      <c r="K14" s="174"/>
      <c r="L14" s="174"/>
      <c r="M14" s="174"/>
      <c r="N14" s="174"/>
      <c r="O14" s="174"/>
      <c r="P14" s="174"/>
    </row>
    <row r="15" spans="1:16" ht="28">
      <c r="A15" s="166">
        <f>A11+1</f>
        <v>1</v>
      </c>
      <c r="B15" s="166" t="s">
        <v>32</v>
      </c>
      <c r="C15" s="169" t="s">
        <v>315</v>
      </c>
      <c r="D15" s="270" t="s">
        <v>44</v>
      </c>
      <c r="E15" s="270">
        <v>80.099999999999994</v>
      </c>
      <c r="F15" s="173"/>
      <c r="G15" s="174"/>
      <c r="H15" s="41"/>
      <c r="I15" s="41"/>
      <c r="J15" s="41"/>
      <c r="K15" s="174"/>
      <c r="L15" s="174"/>
      <c r="M15" s="174"/>
      <c r="N15" s="174"/>
      <c r="O15" s="174"/>
      <c r="P15" s="174"/>
    </row>
    <row r="16" spans="1:16" ht="28">
      <c r="A16" s="166">
        <f t="shared" ref="A16:A79" si="8">A15+1</f>
        <v>2</v>
      </c>
      <c r="B16" s="166" t="s">
        <v>32</v>
      </c>
      <c r="C16" s="169" t="s">
        <v>316</v>
      </c>
      <c r="D16" s="270" t="s">
        <v>44</v>
      </c>
      <c r="E16" s="270">
        <v>24.9</v>
      </c>
      <c r="F16" s="173"/>
      <c r="G16" s="174"/>
      <c r="H16" s="41"/>
      <c r="I16" s="41"/>
      <c r="J16" s="41"/>
      <c r="K16" s="174"/>
      <c r="L16" s="174"/>
      <c r="M16" s="174"/>
      <c r="N16" s="174"/>
      <c r="O16" s="174"/>
      <c r="P16" s="174"/>
    </row>
    <row r="17" spans="1:16" ht="28">
      <c r="A17" s="166">
        <f t="shared" si="8"/>
        <v>3</v>
      </c>
      <c r="B17" s="166" t="s">
        <v>32</v>
      </c>
      <c r="C17" s="169" t="s">
        <v>317</v>
      </c>
      <c r="D17" s="270" t="s">
        <v>44</v>
      </c>
      <c r="E17" s="270">
        <v>15.8</v>
      </c>
      <c r="F17" s="173"/>
      <c r="G17" s="174"/>
      <c r="H17" s="41"/>
      <c r="I17" s="41"/>
      <c r="J17" s="41"/>
      <c r="K17" s="174"/>
      <c r="L17" s="174"/>
      <c r="M17" s="174"/>
      <c r="N17" s="174"/>
      <c r="O17" s="174"/>
      <c r="P17" s="174"/>
    </row>
    <row r="18" spans="1:16" ht="28">
      <c r="A18" s="166">
        <f t="shared" si="8"/>
        <v>4</v>
      </c>
      <c r="B18" s="166" t="s">
        <v>32</v>
      </c>
      <c r="C18" s="169" t="s">
        <v>318</v>
      </c>
      <c r="D18" s="270" t="s">
        <v>44</v>
      </c>
      <c r="E18" s="270">
        <v>36.200000000000003</v>
      </c>
      <c r="F18" s="173"/>
      <c r="G18" s="174"/>
      <c r="H18" s="41"/>
      <c r="I18" s="41"/>
      <c r="J18" s="41"/>
      <c r="K18" s="174"/>
      <c r="L18" s="174"/>
      <c r="M18" s="174"/>
      <c r="N18" s="174"/>
      <c r="O18" s="174"/>
      <c r="P18" s="174"/>
    </row>
    <row r="19" spans="1:16" ht="28">
      <c r="A19" s="166">
        <f t="shared" si="8"/>
        <v>5</v>
      </c>
      <c r="B19" s="166" t="s">
        <v>32</v>
      </c>
      <c r="C19" s="169" t="s">
        <v>319</v>
      </c>
      <c r="D19" s="270" t="s">
        <v>44</v>
      </c>
      <c r="E19" s="270">
        <v>7.4</v>
      </c>
      <c r="F19" s="173"/>
      <c r="G19" s="174"/>
      <c r="H19" s="41"/>
      <c r="I19" s="41"/>
      <c r="J19" s="41"/>
      <c r="K19" s="174"/>
      <c r="L19" s="174"/>
      <c r="M19" s="174"/>
      <c r="N19" s="174"/>
      <c r="O19" s="174"/>
      <c r="P19" s="174"/>
    </row>
    <row r="20" spans="1:16" ht="14">
      <c r="A20" s="166">
        <f t="shared" si="8"/>
        <v>6</v>
      </c>
      <c r="B20" s="166" t="s">
        <v>32</v>
      </c>
      <c r="C20" s="271" t="s">
        <v>320</v>
      </c>
      <c r="D20" s="270" t="s">
        <v>44</v>
      </c>
      <c r="E20" s="270">
        <v>2.6</v>
      </c>
      <c r="F20" s="173"/>
      <c r="G20" s="174"/>
      <c r="H20" s="41"/>
      <c r="I20" s="41"/>
      <c r="J20" s="41"/>
      <c r="K20" s="174"/>
      <c r="L20" s="174"/>
      <c r="M20" s="174"/>
      <c r="N20" s="174"/>
      <c r="O20" s="174"/>
      <c r="P20" s="174"/>
    </row>
    <row r="21" spans="1:16" ht="14">
      <c r="A21" s="166">
        <f t="shared" si="8"/>
        <v>7</v>
      </c>
      <c r="B21" s="166" t="s">
        <v>32</v>
      </c>
      <c r="C21" s="169" t="s">
        <v>321</v>
      </c>
      <c r="D21" s="270" t="s">
        <v>34</v>
      </c>
      <c r="E21" s="270">
        <v>1</v>
      </c>
      <c r="F21" s="173"/>
      <c r="G21" s="174"/>
      <c r="H21" s="41"/>
      <c r="I21" s="41"/>
      <c r="J21" s="41"/>
      <c r="K21" s="174"/>
      <c r="L21" s="174"/>
      <c r="M21" s="174"/>
      <c r="N21" s="174"/>
      <c r="O21" s="174"/>
      <c r="P21" s="174"/>
    </row>
    <row r="22" spans="1:16" ht="14">
      <c r="A22" s="166">
        <f t="shared" si="8"/>
        <v>8</v>
      </c>
      <c r="B22" s="166" t="s">
        <v>32</v>
      </c>
      <c r="C22" s="169" t="s">
        <v>323</v>
      </c>
      <c r="D22" s="270" t="s">
        <v>34</v>
      </c>
      <c r="E22" s="270">
        <v>1</v>
      </c>
      <c r="F22" s="173"/>
      <c r="G22" s="174"/>
      <c r="H22" s="41"/>
      <c r="I22" s="41"/>
      <c r="J22" s="41"/>
      <c r="K22" s="174"/>
      <c r="L22" s="174"/>
      <c r="M22" s="174"/>
      <c r="N22" s="174"/>
      <c r="O22" s="174"/>
      <c r="P22" s="174"/>
    </row>
    <row r="23" spans="1:16" ht="14">
      <c r="A23" s="166">
        <f t="shared" si="8"/>
        <v>9</v>
      </c>
      <c r="B23" s="166" t="s">
        <v>32</v>
      </c>
      <c r="C23" s="169" t="s">
        <v>324</v>
      </c>
      <c r="D23" s="270" t="s">
        <v>34</v>
      </c>
      <c r="E23" s="270">
        <v>3</v>
      </c>
      <c r="F23" s="173"/>
      <c r="G23" s="174"/>
      <c r="H23" s="41"/>
      <c r="I23" s="41"/>
      <c r="J23" s="41"/>
      <c r="K23" s="174"/>
      <c r="L23" s="174"/>
      <c r="M23" s="174"/>
      <c r="N23" s="174"/>
      <c r="O23" s="174"/>
      <c r="P23" s="174"/>
    </row>
    <row r="24" spans="1:16" ht="14">
      <c r="A24" s="166">
        <f t="shared" si="8"/>
        <v>10</v>
      </c>
      <c r="B24" s="166" t="s">
        <v>32</v>
      </c>
      <c r="C24" s="169" t="s">
        <v>326</v>
      </c>
      <c r="D24" s="270" t="s">
        <v>34</v>
      </c>
      <c r="E24" s="270">
        <v>2</v>
      </c>
      <c r="F24" s="173"/>
      <c r="G24" s="174"/>
      <c r="H24" s="41"/>
      <c r="I24" s="41"/>
      <c r="J24" s="41"/>
      <c r="K24" s="174"/>
      <c r="L24" s="174"/>
      <c r="M24" s="174"/>
      <c r="N24" s="174"/>
      <c r="O24" s="174"/>
      <c r="P24" s="174"/>
    </row>
    <row r="25" spans="1:16" ht="14">
      <c r="A25" s="166">
        <f t="shared" si="8"/>
        <v>11</v>
      </c>
      <c r="B25" s="166" t="s">
        <v>32</v>
      </c>
      <c r="C25" s="169" t="s">
        <v>328</v>
      </c>
      <c r="D25" s="270" t="s">
        <v>34</v>
      </c>
      <c r="E25" s="270">
        <v>9</v>
      </c>
      <c r="F25" s="173"/>
      <c r="G25" s="174"/>
      <c r="H25" s="41"/>
      <c r="I25" s="41"/>
      <c r="J25" s="41"/>
      <c r="K25" s="174"/>
      <c r="L25" s="174"/>
      <c r="M25" s="174"/>
      <c r="N25" s="174"/>
      <c r="O25" s="174"/>
      <c r="P25" s="174"/>
    </row>
    <row r="26" spans="1:16" ht="14">
      <c r="A26" s="166">
        <f t="shared" si="8"/>
        <v>12</v>
      </c>
      <c r="B26" s="166" t="s">
        <v>32</v>
      </c>
      <c r="C26" s="169" t="s">
        <v>329</v>
      </c>
      <c r="D26" s="270" t="s">
        <v>34</v>
      </c>
      <c r="E26" s="270">
        <v>2</v>
      </c>
      <c r="F26" s="173"/>
      <c r="G26" s="174"/>
      <c r="H26" s="41"/>
      <c r="I26" s="41"/>
      <c r="J26" s="41"/>
      <c r="K26" s="174"/>
      <c r="L26" s="174"/>
      <c r="M26" s="174"/>
      <c r="N26" s="174"/>
      <c r="O26" s="174"/>
      <c r="P26" s="174"/>
    </row>
    <row r="27" spans="1:16" ht="14">
      <c r="A27" s="166">
        <f t="shared" si="8"/>
        <v>13</v>
      </c>
      <c r="B27" s="166" t="s">
        <v>32</v>
      </c>
      <c r="C27" s="169" t="s">
        <v>330</v>
      </c>
      <c r="D27" s="270" t="s">
        <v>34</v>
      </c>
      <c r="E27" s="270">
        <v>1</v>
      </c>
      <c r="F27" s="173"/>
      <c r="G27" s="174"/>
      <c r="H27" s="41"/>
      <c r="I27" s="41"/>
      <c r="J27" s="41"/>
      <c r="K27" s="174"/>
      <c r="L27" s="174"/>
      <c r="M27" s="174"/>
      <c r="N27" s="174"/>
      <c r="O27" s="174"/>
      <c r="P27" s="174"/>
    </row>
    <row r="28" spans="1:16" ht="14">
      <c r="A28" s="166">
        <f t="shared" si="8"/>
        <v>14</v>
      </c>
      <c r="B28" s="166" t="s">
        <v>32</v>
      </c>
      <c r="C28" s="169" t="s">
        <v>331</v>
      </c>
      <c r="D28" s="270" t="s">
        <v>34</v>
      </c>
      <c r="E28" s="270">
        <v>1</v>
      </c>
      <c r="F28" s="173"/>
      <c r="G28" s="174"/>
      <c r="H28" s="41"/>
      <c r="I28" s="41"/>
      <c r="J28" s="41"/>
      <c r="K28" s="174"/>
      <c r="L28" s="174"/>
      <c r="M28" s="174"/>
      <c r="N28" s="174"/>
      <c r="O28" s="174"/>
      <c r="P28" s="174"/>
    </row>
    <row r="29" spans="1:16" ht="14">
      <c r="A29" s="166">
        <f t="shared" si="8"/>
        <v>15</v>
      </c>
      <c r="B29" s="166" t="s">
        <v>32</v>
      </c>
      <c r="C29" s="169" t="s">
        <v>332</v>
      </c>
      <c r="D29" s="270" t="s">
        <v>34</v>
      </c>
      <c r="E29" s="270">
        <v>1</v>
      </c>
      <c r="F29" s="173"/>
      <c r="G29" s="174"/>
      <c r="H29" s="41"/>
      <c r="I29" s="41"/>
      <c r="J29" s="41"/>
      <c r="K29" s="174"/>
      <c r="L29" s="174"/>
      <c r="M29" s="174"/>
      <c r="N29" s="174"/>
      <c r="O29" s="174"/>
      <c r="P29" s="174"/>
    </row>
    <row r="30" spans="1:16" ht="14">
      <c r="A30" s="166">
        <f t="shared" si="8"/>
        <v>16</v>
      </c>
      <c r="B30" s="166" t="s">
        <v>32</v>
      </c>
      <c r="C30" s="169" t="s">
        <v>333</v>
      </c>
      <c r="D30" s="270" t="s">
        <v>34</v>
      </c>
      <c r="E30" s="270">
        <v>1</v>
      </c>
      <c r="F30" s="173"/>
      <c r="G30" s="174"/>
      <c r="H30" s="41"/>
      <c r="I30" s="41"/>
      <c r="J30" s="41"/>
      <c r="K30" s="174"/>
      <c r="L30" s="174"/>
      <c r="M30" s="174"/>
      <c r="N30" s="174"/>
      <c r="O30" s="174"/>
      <c r="P30" s="174"/>
    </row>
    <row r="31" spans="1:16" ht="14">
      <c r="A31" s="166">
        <f t="shared" si="8"/>
        <v>17</v>
      </c>
      <c r="B31" s="166" t="s">
        <v>32</v>
      </c>
      <c r="C31" s="169" t="s">
        <v>334</v>
      </c>
      <c r="D31" s="270" t="s">
        <v>34</v>
      </c>
      <c r="E31" s="270">
        <v>1</v>
      </c>
      <c r="F31" s="173"/>
      <c r="G31" s="174"/>
      <c r="H31" s="41"/>
      <c r="I31" s="41"/>
      <c r="J31" s="41"/>
      <c r="K31" s="174"/>
      <c r="L31" s="174"/>
      <c r="M31" s="174"/>
      <c r="N31" s="174"/>
      <c r="O31" s="174"/>
      <c r="P31" s="174"/>
    </row>
    <row r="32" spans="1:16" ht="14">
      <c r="A32" s="166">
        <f t="shared" si="8"/>
        <v>18</v>
      </c>
      <c r="B32" s="166" t="s">
        <v>32</v>
      </c>
      <c r="C32" s="169" t="s">
        <v>335</v>
      </c>
      <c r="D32" s="270" t="s">
        <v>34</v>
      </c>
      <c r="E32" s="270">
        <v>29</v>
      </c>
      <c r="F32" s="173"/>
      <c r="G32" s="174"/>
      <c r="H32" s="41"/>
      <c r="I32" s="41"/>
      <c r="J32" s="41"/>
      <c r="K32" s="174"/>
      <c r="L32" s="174"/>
      <c r="M32" s="174"/>
      <c r="N32" s="174"/>
      <c r="O32" s="174"/>
      <c r="P32" s="174"/>
    </row>
    <row r="33" spans="1:16" ht="14">
      <c r="A33" s="166">
        <f t="shared" si="8"/>
        <v>19</v>
      </c>
      <c r="B33" s="166" t="s">
        <v>32</v>
      </c>
      <c r="C33" s="169" t="s">
        <v>336</v>
      </c>
      <c r="D33" s="270" t="s">
        <v>34</v>
      </c>
      <c r="E33" s="270">
        <v>2</v>
      </c>
      <c r="F33" s="173"/>
      <c r="G33" s="174"/>
      <c r="H33" s="41"/>
      <c r="I33" s="41"/>
      <c r="J33" s="41"/>
      <c r="K33" s="174"/>
      <c r="L33" s="174"/>
      <c r="M33" s="174"/>
      <c r="N33" s="174"/>
      <c r="O33" s="174"/>
      <c r="P33" s="174"/>
    </row>
    <row r="34" spans="1:16" ht="14">
      <c r="A34" s="166">
        <f t="shared" si="8"/>
        <v>20</v>
      </c>
      <c r="B34" s="166" t="s">
        <v>32</v>
      </c>
      <c r="C34" s="169" t="s">
        <v>337</v>
      </c>
      <c r="D34" s="270" t="s">
        <v>34</v>
      </c>
      <c r="E34" s="270">
        <v>3</v>
      </c>
      <c r="F34" s="173"/>
      <c r="G34" s="174"/>
      <c r="H34" s="41"/>
      <c r="I34" s="41"/>
      <c r="J34" s="41"/>
      <c r="K34" s="174"/>
      <c r="L34" s="174"/>
      <c r="M34" s="174"/>
      <c r="N34" s="174"/>
      <c r="O34" s="174"/>
      <c r="P34" s="174"/>
    </row>
    <row r="35" spans="1:16" ht="14">
      <c r="A35" s="166">
        <f t="shared" si="8"/>
        <v>21</v>
      </c>
      <c r="B35" s="166" t="s">
        <v>32</v>
      </c>
      <c r="C35" s="169" t="s">
        <v>338</v>
      </c>
      <c r="D35" s="270" t="s">
        <v>34</v>
      </c>
      <c r="E35" s="270">
        <v>1</v>
      </c>
      <c r="F35" s="173"/>
      <c r="G35" s="174"/>
      <c r="H35" s="41"/>
      <c r="I35" s="41"/>
      <c r="J35" s="41"/>
      <c r="K35" s="174"/>
      <c r="L35" s="174"/>
      <c r="M35" s="174"/>
      <c r="N35" s="174"/>
      <c r="O35" s="174"/>
      <c r="P35" s="174"/>
    </row>
    <row r="36" spans="1:16" ht="14">
      <c r="A36" s="166">
        <f t="shared" si="8"/>
        <v>22</v>
      </c>
      <c r="B36" s="166" t="s">
        <v>32</v>
      </c>
      <c r="C36" s="169" t="s">
        <v>339</v>
      </c>
      <c r="D36" s="270" t="s">
        <v>34</v>
      </c>
      <c r="E36" s="270">
        <v>5</v>
      </c>
      <c r="F36" s="173"/>
      <c r="G36" s="174"/>
      <c r="H36" s="41"/>
      <c r="I36" s="41"/>
      <c r="J36" s="41"/>
      <c r="K36" s="174"/>
      <c r="L36" s="174"/>
      <c r="M36" s="174"/>
      <c r="N36" s="174"/>
      <c r="O36" s="174"/>
      <c r="P36" s="174"/>
    </row>
    <row r="37" spans="1:16" ht="14">
      <c r="A37" s="166">
        <f t="shared" si="8"/>
        <v>23</v>
      </c>
      <c r="B37" s="166" t="s">
        <v>32</v>
      </c>
      <c r="C37" s="169" t="s">
        <v>341</v>
      </c>
      <c r="D37" s="270" t="s">
        <v>34</v>
      </c>
      <c r="E37" s="270">
        <v>4</v>
      </c>
      <c r="F37" s="173"/>
      <c r="G37" s="174"/>
      <c r="H37" s="41"/>
      <c r="I37" s="41"/>
      <c r="J37" s="41"/>
      <c r="K37" s="174"/>
      <c r="L37" s="174"/>
      <c r="M37" s="174"/>
      <c r="N37" s="174"/>
      <c r="O37" s="174"/>
      <c r="P37" s="174"/>
    </row>
    <row r="38" spans="1:16" ht="14">
      <c r="A38" s="166">
        <f t="shared" si="8"/>
        <v>24</v>
      </c>
      <c r="B38" s="166" t="s">
        <v>32</v>
      </c>
      <c r="C38" s="169" t="s">
        <v>343</v>
      </c>
      <c r="D38" s="270" t="s">
        <v>34</v>
      </c>
      <c r="E38" s="270">
        <v>3</v>
      </c>
      <c r="F38" s="173"/>
      <c r="G38" s="174"/>
      <c r="H38" s="41"/>
      <c r="I38" s="41"/>
      <c r="J38" s="41"/>
      <c r="K38" s="174"/>
      <c r="L38" s="174"/>
      <c r="M38" s="174"/>
      <c r="N38" s="174"/>
      <c r="O38" s="174"/>
      <c r="P38" s="174"/>
    </row>
    <row r="39" spans="1:16" ht="14">
      <c r="A39" s="166">
        <f t="shared" si="8"/>
        <v>25</v>
      </c>
      <c r="B39" s="166" t="s">
        <v>32</v>
      </c>
      <c r="C39" s="169" t="s">
        <v>344</v>
      </c>
      <c r="D39" s="270" t="s">
        <v>34</v>
      </c>
      <c r="E39" s="270">
        <v>1</v>
      </c>
      <c r="F39" s="173"/>
      <c r="G39" s="174"/>
      <c r="H39" s="41"/>
      <c r="I39" s="41"/>
      <c r="J39" s="41"/>
      <c r="K39" s="174"/>
      <c r="L39" s="174"/>
      <c r="M39" s="174"/>
      <c r="N39" s="174"/>
      <c r="O39" s="174"/>
      <c r="P39" s="174"/>
    </row>
    <row r="40" spans="1:16" ht="14">
      <c r="A40" s="166">
        <f t="shared" si="8"/>
        <v>26</v>
      </c>
      <c r="B40" s="166" t="s">
        <v>32</v>
      </c>
      <c r="C40" s="169" t="s">
        <v>345</v>
      </c>
      <c r="D40" s="270" t="s">
        <v>34</v>
      </c>
      <c r="E40" s="270">
        <v>1</v>
      </c>
      <c r="F40" s="173"/>
      <c r="G40" s="174"/>
      <c r="H40" s="41"/>
      <c r="I40" s="41"/>
      <c r="J40" s="41"/>
      <c r="K40" s="174"/>
      <c r="L40" s="174"/>
      <c r="M40" s="174"/>
      <c r="N40" s="174"/>
      <c r="O40" s="174"/>
      <c r="P40" s="174"/>
    </row>
    <row r="41" spans="1:16" ht="14">
      <c r="A41" s="166">
        <f t="shared" si="8"/>
        <v>27</v>
      </c>
      <c r="B41" s="166" t="s">
        <v>32</v>
      </c>
      <c r="C41" s="169" t="s">
        <v>346</v>
      </c>
      <c r="D41" s="270" t="s">
        <v>34</v>
      </c>
      <c r="E41" s="270">
        <v>1</v>
      </c>
      <c r="F41" s="173"/>
      <c r="G41" s="174"/>
      <c r="H41" s="41"/>
      <c r="I41" s="41"/>
      <c r="J41" s="41"/>
      <c r="K41" s="174"/>
      <c r="L41" s="174"/>
      <c r="M41" s="174"/>
      <c r="N41" s="174"/>
      <c r="O41" s="174"/>
      <c r="P41" s="174"/>
    </row>
    <row r="42" spans="1:16" ht="14">
      <c r="A42" s="166">
        <f t="shared" si="8"/>
        <v>28</v>
      </c>
      <c r="B42" s="166" t="s">
        <v>32</v>
      </c>
      <c r="C42" s="169" t="s">
        <v>347</v>
      </c>
      <c r="D42" s="270" t="s">
        <v>34</v>
      </c>
      <c r="E42" s="270">
        <v>1</v>
      </c>
      <c r="F42" s="173"/>
      <c r="G42" s="174"/>
      <c r="H42" s="41"/>
      <c r="I42" s="41"/>
      <c r="J42" s="41"/>
      <c r="K42" s="174"/>
      <c r="L42" s="174"/>
      <c r="M42" s="174"/>
      <c r="N42" s="174"/>
      <c r="O42" s="174"/>
      <c r="P42" s="174"/>
    </row>
    <row r="43" spans="1:16" ht="14">
      <c r="A43" s="166">
        <f t="shared" si="8"/>
        <v>29</v>
      </c>
      <c r="B43" s="166" t="s">
        <v>32</v>
      </c>
      <c r="C43" s="169" t="s">
        <v>348</v>
      </c>
      <c r="D43" s="270" t="s">
        <v>34</v>
      </c>
      <c r="E43" s="270">
        <v>1</v>
      </c>
      <c r="F43" s="173"/>
      <c r="G43" s="174"/>
      <c r="H43" s="41"/>
      <c r="I43" s="41"/>
      <c r="J43" s="41"/>
      <c r="K43" s="174"/>
      <c r="L43" s="174"/>
      <c r="M43" s="174"/>
      <c r="N43" s="174"/>
      <c r="O43" s="174"/>
      <c r="P43" s="174"/>
    </row>
    <row r="44" spans="1:16" ht="14">
      <c r="A44" s="166">
        <f t="shared" si="8"/>
        <v>30</v>
      </c>
      <c r="B44" s="166" t="s">
        <v>32</v>
      </c>
      <c r="C44" s="169" t="s">
        <v>349</v>
      </c>
      <c r="D44" s="270" t="s">
        <v>34</v>
      </c>
      <c r="E44" s="270">
        <v>1</v>
      </c>
      <c r="F44" s="173"/>
      <c r="G44" s="174"/>
      <c r="H44" s="41"/>
      <c r="I44" s="41"/>
      <c r="J44" s="41"/>
      <c r="K44" s="174"/>
      <c r="L44" s="174"/>
      <c r="M44" s="174"/>
      <c r="N44" s="174"/>
      <c r="O44" s="174"/>
      <c r="P44" s="174"/>
    </row>
    <row r="45" spans="1:16" ht="14">
      <c r="A45" s="166">
        <f t="shared" si="8"/>
        <v>31</v>
      </c>
      <c r="B45" s="166" t="s">
        <v>32</v>
      </c>
      <c r="C45" s="169" t="s">
        <v>350</v>
      </c>
      <c r="D45" s="270" t="s">
        <v>34</v>
      </c>
      <c r="E45" s="270">
        <v>1</v>
      </c>
      <c r="F45" s="173"/>
      <c r="G45" s="174"/>
      <c r="H45" s="41"/>
      <c r="I45" s="41"/>
      <c r="J45" s="41"/>
      <c r="K45" s="174"/>
      <c r="L45" s="174"/>
      <c r="M45" s="174"/>
      <c r="N45" s="174"/>
      <c r="O45" s="174"/>
      <c r="P45" s="174"/>
    </row>
    <row r="46" spans="1:16" ht="14">
      <c r="A46" s="166">
        <f t="shared" si="8"/>
        <v>32</v>
      </c>
      <c r="B46" s="166" t="s">
        <v>32</v>
      </c>
      <c r="C46" s="169" t="s">
        <v>351</v>
      </c>
      <c r="D46" s="270" t="s">
        <v>34</v>
      </c>
      <c r="E46" s="270">
        <v>4</v>
      </c>
      <c r="F46" s="173"/>
      <c r="G46" s="174"/>
      <c r="H46" s="41"/>
      <c r="I46" s="41"/>
      <c r="J46" s="41"/>
      <c r="K46" s="174"/>
      <c r="L46" s="174"/>
      <c r="M46" s="174"/>
      <c r="N46" s="174"/>
      <c r="O46" s="174"/>
      <c r="P46" s="174"/>
    </row>
    <row r="47" spans="1:16" ht="14">
      <c r="A47" s="166">
        <f t="shared" si="8"/>
        <v>33</v>
      </c>
      <c r="B47" s="166" t="s">
        <v>32</v>
      </c>
      <c r="C47" s="169" t="s">
        <v>352</v>
      </c>
      <c r="D47" s="270" t="s">
        <v>34</v>
      </c>
      <c r="E47" s="270">
        <v>1</v>
      </c>
      <c r="F47" s="173"/>
      <c r="G47" s="174"/>
      <c r="H47" s="41"/>
      <c r="I47" s="41"/>
      <c r="J47" s="41"/>
      <c r="K47" s="174"/>
      <c r="L47" s="174"/>
      <c r="M47" s="174"/>
      <c r="N47" s="174"/>
      <c r="O47" s="174"/>
      <c r="P47" s="174"/>
    </row>
    <row r="48" spans="1:16" ht="14">
      <c r="A48" s="166">
        <f t="shared" si="8"/>
        <v>34</v>
      </c>
      <c r="B48" s="166" t="s">
        <v>32</v>
      </c>
      <c r="C48" s="169" t="s">
        <v>353</v>
      </c>
      <c r="D48" s="270" t="s">
        <v>34</v>
      </c>
      <c r="E48" s="270">
        <v>2</v>
      </c>
      <c r="F48" s="173"/>
      <c r="G48" s="174"/>
      <c r="H48" s="41"/>
      <c r="I48" s="41"/>
      <c r="J48" s="41"/>
      <c r="K48" s="174"/>
      <c r="L48" s="174"/>
      <c r="M48" s="174"/>
      <c r="N48" s="174"/>
      <c r="O48" s="174"/>
      <c r="P48" s="174"/>
    </row>
    <row r="49" spans="1:16" ht="14">
      <c r="A49" s="166">
        <f t="shared" si="8"/>
        <v>35</v>
      </c>
      <c r="B49" s="166" t="s">
        <v>32</v>
      </c>
      <c r="C49" s="169" t="s">
        <v>354</v>
      </c>
      <c r="D49" s="270" t="s">
        <v>34</v>
      </c>
      <c r="E49" s="270">
        <v>1</v>
      </c>
      <c r="F49" s="173"/>
      <c r="G49" s="174"/>
      <c r="H49" s="41"/>
      <c r="I49" s="41"/>
      <c r="J49" s="41"/>
      <c r="K49" s="174"/>
      <c r="L49" s="174"/>
      <c r="M49" s="174"/>
      <c r="N49" s="174"/>
      <c r="O49" s="174"/>
      <c r="P49" s="174"/>
    </row>
    <row r="50" spans="1:16" ht="14">
      <c r="A50" s="166">
        <f t="shared" si="8"/>
        <v>36</v>
      </c>
      <c r="B50" s="166" t="s">
        <v>32</v>
      </c>
      <c r="C50" s="169" t="s">
        <v>355</v>
      </c>
      <c r="D50" s="270" t="s">
        <v>34</v>
      </c>
      <c r="E50" s="270">
        <v>1</v>
      </c>
      <c r="F50" s="173"/>
      <c r="G50" s="174"/>
      <c r="H50" s="41"/>
      <c r="I50" s="41"/>
      <c r="J50" s="41"/>
      <c r="K50" s="174"/>
      <c r="L50" s="174"/>
      <c r="M50" s="174"/>
      <c r="N50" s="174"/>
      <c r="O50" s="174"/>
      <c r="P50" s="174"/>
    </row>
    <row r="51" spans="1:16" ht="14">
      <c r="A51" s="166">
        <f t="shared" si="8"/>
        <v>37</v>
      </c>
      <c r="B51" s="166" t="s">
        <v>32</v>
      </c>
      <c r="C51" s="169" t="s">
        <v>356</v>
      </c>
      <c r="D51" s="270" t="s">
        <v>34</v>
      </c>
      <c r="E51" s="270">
        <v>2</v>
      </c>
      <c r="F51" s="173"/>
      <c r="G51" s="174"/>
      <c r="H51" s="41"/>
      <c r="I51" s="41"/>
      <c r="J51" s="41"/>
      <c r="K51" s="174"/>
      <c r="L51" s="174"/>
      <c r="M51" s="174"/>
      <c r="N51" s="174"/>
      <c r="O51" s="174"/>
      <c r="P51" s="174"/>
    </row>
    <row r="52" spans="1:16" ht="14">
      <c r="A52" s="166">
        <f t="shared" si="8"/>
        <v>38</v>
      </c>
      <c r="B52" s="166" t="s">
        <v>32</v>
      </c>
      <c r="C52" s="169" t="s">
        <v>357</v>
      </c>
      <c r="D52" s="270" t="s">
        <v>34</v>
      </c>
      <c r="E52" s="270">
        <v>1</v>
      </c>
      <c r="F52" s="173"/>
      <c r="G52" s="174"/>
      <c r="H52" s="41"/>
      <c r="I52" s="41"/>
      <c r="J52" s="41"/>
      <c r="K52" s="174"/>
      <c r="L52" s="174"/>
      <c r="M52" s="174"/>
      <c r="N52" s="174"/>
      <c r="O52" s="174"/>
      <c r="P52" s="174"/>
    </row>
    <row r="53" spans="1:16" ht="14">
      <c r="A53" s="166">
        <f t="shared" si="8"/>
        <v>39</v>
      </c>
      <c r="B53" s="166" t="s">
        <v>32</v>
      </c>
      <c r="C53" s="169" t="s">
        <v>358</v>
      </c>
      <c r="D53" s="270" t="s">
        <v>34</v>
      </c>
      <c r="E53" s="270">
        <v>1</v>
      </c>
      <c r="F53" s="173"/>
      <c r="G53" s="174"/>
      <c r="H53" s="41"/>
      <c r="I53" s="41"/>
      <c r="J53" s="41"/>
      <c r="K53" s="174"/>
      <c r="L53" s="174"/>
      <c r="M53" s="174"/>
      <c r="N53" s="174"/>
      <c r="O53" s="174"/>
      <c r="P53" s="174"/>
    </row>
    <row r="54" spans="1:16" ht="14">
      <c r="A54" s="166">
        <f t="shared" si="8"/>
        <v>40</v>
      </c>
      <c r="B54" s="166" t="s">
        <v>32</v>
      </c>
      <c r="C54" s="169" t="s">
        <v>359</v>
      </c>
      <c r="D54" s="270" t="s">
        <v>34</v>
      </c>
      <c r="E54" s="270">
        <v>21</v>
      </c>
      <c r="F54" s="173"/>
      <c r="G54" s="174"/>
      <c r="H54" s="41"/>
      <c r="I54" s="41"/>
      <c r="J54" s="41"/>
      <c r="K54" s="174"/>
      <c r="L54" s="174"/>
      <c r="M54" s="174"/>
      <c r="N54" s="174"/>
      <c r="O54" s="174"/>
      <c r="P54" s="174"/>
    </row>
    <row r="55" spans="1:16" ht="14">
      <c r="A55" s="166">
        <f t="shared" si="8"/>
        <v>41</v>
      </c>
      <c r="B55" s="166" t="s">
        <v>32</v>
      </c>
      <c r="C55" s="169" t="s">
        <v>360</v>
      </c>
      <c r="D55" s="270" t="s">
        <v>34</v>
      </c>
      <c r="E55" s="270">
        <v>1</v>
      </c>
      <c r="F55" s="173"/>
      <c r="G55" s="174"/>
      <c r="H55" s="41"/>
      <c r="I55" s="41"/>
      <c r="J55" s="41"/>
      <c r="K55" s="174"/>
      <c r="L55" s="174"/>
      <c r="M55" s="174"/>
      <c r="N55" s="174"/>
      <c r="O55" s="174"/>
      <c r="P55" s="174"/>
    </row>
    <row r="56" spans="1:16" ht="14">
      <c r="A56" s="166">
        <f t="shared" si="8"/>
        <v>42</v>
      </c>
      <c r="B56" s="166" t="s">
        <v>32</v>
      </c>
      <c r="C56" s="169" t="s">
        <v>361</v>
      </c>
      <c r="D56" s="270" t="s">
        <v>53</v>
      </c>
      <c r="E56" s="270">
        <v>1</v>
      </c>
      <c r="F56" s="173"/>
      <c r="G56" s="174"/>
      <c r="H56" s="41"/>
      <c r="I56" s="41"/>
      <c r="J56" s="41"/>
      <c r="K56" s="174"/>
      <c r="L56" s="174"/>
      <c r="M56" s="174"/>
      <c r="N56" s="174"/>
      <c r="O56" s="174"/>
      <c r="P56" s="174"/>
    </row>
    <row r="57" spans="1:16" ht="14">
      <c r="A57" s="166">
        <f t="shared" si="8"/>
        <v>43</v>
      </c>
      <c r="B57" s="166" t="s">
        <v>32</v>
      </c>
      <c r="C57" s="169" t="s">
        <v>362</v>
      </c>
      <c r="D57" s="270" t="s">
        <v>53</v>
      </c>
      <c r="E57" s="270">
        <v>2</v>
      </c>
      <c r="F57" s="173"/>
      <c r="G57" s="174"/>
      <c r="H57" s="41"/>
      <c r="I57" s="41"/>
      <c r="J57" s="41"/>
      <c r="K57" s="174"/>
      <c r="L57" s="174"/>
      <c r="M57" s="174"/>
      <c r="N57" s="174"/>
      <c r="O57" s="174"/>
      <c r="P57" s="174"/>
    </row>
    <row r="58" spans="1:16" ht="14">
      <c r="A58" s="166">
        <f t="shared" si="8"/>
        <v>44</v>
      </c>
      <c r="B58" s="166" t="s">
        <v>32</v>
      </c>
      <c r="C58" s="178" t="s">
        <v>363</v>
      </c>
      <c r="D58" s="177" t="s">
        <v>33</v>
      </c>
      <c r="E58" s="177">
        <v>1</v>
      </c>
      <c r="F58" s="173"/>
      <c r="G58" s="174"/>
      <c r="H58" s="41"/>
      <c r="I58" s="41"/>
      <c r="J58" s="41"/>
      <c r="K58" s="174"/>
      <c r="L58" s="174"/>
      <c r="M58" s="174"/>
      <c r="N58" s="174"/>
      <c r="O58" s="174"/>
      <c r="P58" s="174"/>
    </row>
    <row r="59" spans="1:16">
      <c r="A59" s="166"/>
      <c r="B59" s="166"/>
      <c r="C59" s="178"/>
      <c r="D59" s="177"/>
      <c r="E59" s="177">
        <v>0</v>
      </c>
      <c r="F59" s="173"/>
      <c r="G59" s="174"/>
      <c r="H59" s="41"/>
      <c r="I59" s="41"/>
      <c r="J59" s="41"/>
      <c r="K59" s="174"/>
      <c r="L59" s="174"/>
      <c r="M59" s="174"/>
      <c r="N59" s="174"/>
      <c r="O59" s="174"/>
      <c r="P59" s="174"/>
    </row>
    <row r="60" spans="1:16" ht="14">
      <c r="A60" s="166"/>
      <c r="B60" s="166"/>
      <c r="C60" s="267" t="s">
        <v>364</v>
      </c>
      <c r="D60" s="177"/>
      <c r="E60" s="177">
        <v>0</v>
      </c>
      <c r="F60" s="173"/>
      <c r="G60" s="174"/>
      <c r="H60" s="41"/>
      <c r="I60" s="41"/>
      <c r="J60" s="41"/>
      <c r="K60" s="174"/>
      <c r="L60" s="174"/>
      <c r="M60" s="174"/>
      <c r="N60" s="174"/>
      <c r="O60" s="174"/>
      <c r="P60" s="174"/>
    </row>
    <row r="61" spans="1:16" ht="14">
      <c r="A61" s="166">
        <f>A58+1</f>
        <v>45</v>
      </c>
      <c r="B61" s="166" t="s">
        <v>32</v>
      </c>
      <c r="C61" s="169" t="s">
        <v>365</v>
      </c>
      <c r="D61" s="270" t="s">
        <v>44</v>
      </c>
      <c r="E61" s="270">
        <v>9.1999999999999993</v>
      </c>
      <c r="F61" s="173"/>
      <c r="G61" s="174"/>
      <c r="H61" s="41"/>
      <c r="I61" s="41"/>
      <c r="J61" s="41"/>
      <c r="K61" s="174"/>
      <c r="L61" s="174"/>
      <c r="M61" s="174"/>
      <c r="N61" s="174"/>
      <c r="O61" s="174"/>
      <c r="P61" s="174"/>
    </row>
    <row r="62" spans="1:16" ht="14">
      <c r="A62" s="166">
        <f t="shared" si="8"/>
        <v>46</v>
      </c>
      <c r="B62" s="166" t="s">
        <v>32</v>
      </c>
      <c r="C62" s="271" t="s">
        <v>366</v>
      </c>
      <c r="D62" s="270" t="s">
        <v>44</v>
      </c>
      <c r="E62" s="270">
        <v>48.7</v>
      </c>
      <c r="F62" s="173"/>
      <c r="G62" s="174"/>
      <c r="H62" s="41"/>
      <c r="I62" s="41"/>
      <c r="J62" s="41"/>
      <c r="K62" s="174"/>
      <c r="L62" s="174"/>
      <c r="M62" s="174"/>
      <c r="N62" s="174"/>
      <c r="O62" s="174"/>
      <c r="P62" s="174"/>
    </row>
    <row r="63" spans="1:16" ht="14">
      <c r="A63" s="166">
        <f t="shared" si="8"/>
        <v>47</v>
      </c>
      <c r="B63" s="166" t="s">
        <v>32</v>
      </c>
      <c r="C63" s="271" t="s">
        <v>367</v>
      </c>
      <c r="D63" s="270" t="s">
        <v>34</v>
      </c>
      <c r="E63" s="270">
        <v>1</v>
      </c>
      <c r="F63" s="173"/>
      <c r="G63" s="174"/>
      <c r="H63" s="41"/>
      <c r="I63" s="41"/>
      <c r="J63" s="41"/>
      <c r="K63" s="174"/>
      <c r="L63" s="174"/>
      <c r="M63" s="174"/>
      <c r="N63" s="174"/>
      <c r="O63" s="174"/>
      <c r="P63" s="174"/>
    </row>
    <row r="64" spans="1:16" ht="14">
      <c r="A64" s="166">
        <f t="shared" si="8"/>
        <v>48</v>
      </c>
      <c r="B64" s="166" t="s">
        <v>32</v>
      </c>
      <c r="C64" s="169" t="s">
        <v>368</v>
      </c>
      <c r="D64" s="270" t="s">
        <v>34</v>
      </c>
      <c r="E64" s="270">
        <v>1</v>
      </c>
      <c r="F64" s="173"/>
      <c r="G64" s="174"/>
      <c r="H64" s="41"/>
      <c r="I64" s="41"/>
      <c r="J64" s="41"/>
      <c r="K64" s="174"/>
      <c r="L64" s="174"/>
      <c r="M64" s="174"/>
      <c r="N64" s="174"/>
      <c r="O64" s="174"/>
      <c r="P64" s="174"/>
    </row>
    <row r="65" spans="1:16" ht="14">
      <c r="A65" s="166">
        <f t="shared" si="8"/>
        <v>49</v>
      </c>
      <c r="B65" s="166" t="s">
        <v>32</v>
      </c>
      <c r="C65" s="169" t="s">
        <v>369</v>
      </c>
      <c r="D65" s="270" t="s">
        <v>34</v>
      </c>
      <c r="E65" s="270">
        <v>3</v>
      </c>
      <c r="F65" s="173"/>
      <c r="G65" s="174"/>
      <c r="H65" s="41"/>
      <c r="I65" s="41"/>
      <c r="J65" s="41"/>
      <c r="K65" s="174"/>
      <c r="L65" s="174"/>
      <c r="M65" s="174"/>
      <c r="N65" s="174"/>
      <c r="O65" s="174"/>
      <c r="P65" s="174"/>
    </row>
    <row r="66" spans="1:16" ht="14">
      <c r="A66" s="166">
        <f t="shared" si="8"/>
        <v>50</v>
      </c>
      <c r="B66" s="166" t="s">
        <v>32</v>
      </c>
      <c r="C66" s="169" t="s">
        <v>370</v>
      </c>
      <c r="D66" s="270" t="s">
        <v>34</v>
      </c>
      <c r="E66" s="270">
        <v>4</v>
      </c>
      <c r="F66" s="173"/>
      <c r="G66" s="174"/>
      <c r="H66" s="41"/>
      <c r="I66" s="41"/>
      <c r="J66" s="41"/>
      <c r="K66" s="174"/>
      <c r="L66" s="174"/>
      <c r="M66" s="174"/>
      <c r="N66" s="174"/>
      <c r="O66" s="174"/>
      <c r="P66" s="174"/>
    </row>
    <row r="67" spans="1:16" ht="14">
      <c r="A67" s="166">
        <f t="shared" si="8"/>
        <v>51</v>
      </c>
      <c r="B67" s="166" t="s">
        <v>32</v>
      </c>
      <c r="C67" s="169" t="s">
        <v>371</v>
      </c>
      <c r="D67" s="270" t="s">
        <v>34</v>
      </c>
      <c r="E67" s="270">
        <v>5</v>
      </c>
      <c r="F67" s="173"/>
      <c r="G67" s="174"/>
      <c r="H67" s="41"/>
      <c r="I67" s="41"/>
      <c r="J67" s="41"/>
      <c r="K67" s="174"/>
      <c r="L67" s="174"/>
      <c r="M67" s="174"/>
      <c r="N67" s="174"/>
      <c r="O67" s="174"/>
      <c r="P67" s="174"/>
    </row>
    <row r="68" spans="1:16" ht="14">
      <c r="A68" s="166">
        <f t="shared" si="8"/>
        <v>52</v>
      </c>
      <c r="B68" s="166" t="s">
        <v>32</v>
      </c>
      <c r="C68" s="169" t="s">
        <v>372</v>
      </c>
      <c r="D68" s="270" t="s">
        <v>34</v>
      </c>
      <c r="E68" s="270">
        <v>3</v>
      </c>
      <c r="F68" s="173"/>
      <c r="G68" s="174"/>
      <c r="H68" s="41"/>
      <c r="I68" s="41"/>
      <c r="J68" s="41"/>
      <c r="K68" s="174"/>
      <c r="L68" s="174"/>
      <c r="M68" s="174"/>
      <c r="N68" s="174"/>
      <c r="O68" s="174"/>
      <c r="P68" s="174"/>
    </row>
    <row r="69" spans="1:16" ht="14">
      <c r="A69" s="166">
        <f t="shared" si="8"/>
        <v>53</v>
      </c>
      <c r="B69" s="166" t="s">
        <v>32</v>
      </c>
      <c r="C69" s="178" t="s">
        <v>373</v>
      </c>
      <c r="D69" s="270" t="s">
        <v>34</v>
      </c>
      <c r="E69" s="177">
        <v>1</v>
      </c>
      <c r="F69" s="173"/>
      <c r="G69" s="174"/>
      <c r="H69" s="41"/>
      <c r="I69" s="41"/>
      <c r="J69" s="41"/>
      <c r="K69" s="174"/>
      <c r="L69" s="174"/>
      <c r="M69" s="174"/>
      <c r="N69" s="174"/>
      <c r="O69" s="174"/>
      <c r="P69" s="174"/>
    </row>
    <row r="70" spans="1:16" ht="70">
      <c r="A70" s="166">
        <f t="shared" si="8"/>
        <v>54</v>
      </c>
      <c r="B70" s="166" t="s">
        <v>32</v>
      </c>
      <c r="C70" s="175" t="s">
        <v>374</v>
      </c>
      <c r="D70" s="177" t="s">
        <v>33</v>
      </c>
      <c r="E70" s="177">
        <v>3</v>
      </c>
      <c r="F70" s="173"/>
      <c r="G70" s="174"/>
      <c r="H70" s="41"/>
      <c r="I70" s="41"/>
      <c r="J70" s="41"/>
      <c r="K70" s="174"/>
      <c r="L70" s="174"/>
      <c r="M70" s="174"/>
      <c r="N70" s="174"/>
      <c r="O70" s="174"/>
      <c r="P70" s="174"/>
    </row>
    <row r="71" spans="1:16" ht="14">
      <c r="A71" s="166">
        <f t="shared" si="8"/>
        <v>55</v>
      </c>
      <c r="B71" s="166" t="s">
        <v>32</v>
      </c>
      <c r="C71" s="169" t="s">
        <v>361</v>
      </c>
      <c r="D71" s="270" t="s">
        <v>53</v>
      </c>
      <c r="E71" s="270">
        <v>1</v>
      </c>
      <c r="F71" s="173"/>
      <c r="G71" s="174"/>
      <c r="H71" s="41"/>
      <c r="I71" s="41"/>
      <c r="J71" s="41"/>
      <c r="K71" s="174"/>
      <c r="L71" s="174"/>
      <c r="M71" s="174"/>
      <c r="N71" s="174"/>
      <c r="O71" s="174"/>
      <c r="P71" s="174"/>
    </row>
    <row r="72" spans="1:16" ht="14">
      <c r="A72" s="166">
        <f t="shared" si="8"/>
        <v>56</v>
      </c>
      <c r="B72" s="166" t="s">
        <v>32</v>
      </c>
      <c r="C72" s="178" t="s">
        <v>363</v>
      </c>
      <c r="D72" s="177" t="s">
        <v>33</v>
      </c>
      <c r="E72" s="177">
        <v>1</v>
      </c>
      <c r="F72" s="173"/>
      <c r="G72" s="174"/>
      <c r="H72" s="41"/>
      <c r="I72" s="41"/>
      <c r="J72" s="41"/>
      <c r="K72" s="174"/>
      <c r="L72" s="174"/>
      <c r="M72" s="174"/>
      <c r="N72" s="174"/>
      <c r="O72" s="174"/>
      <c r="P72" s="174"/>
    </row>
    <row r="73" spans="1:16">
      <c r="A73" s="166"/>
      <c r="B73" s="166"/>
      <c r="C73" s="178"/>
      <c r="D73" s="177"/>
      <c r="E73" s="177">
        <v>0</v>
      </c>
      <c r="F73" s="173"/>
      <c r="G73" s="174"/>
      <c r="H73" s="41"/>
      <c r="I73" s="41"/>
      <c r="J73" s="41"/>
      <c r="K73" s="174"/>
      <c r="L73" s="174"/>
      <c r="M73" s="174"/>
      <c r="N73" s="174"/>
      <c r="O73" s="174"/>
      <c r="P73" s="174"/>
    </row>
    <row r="74" spans="1:16">
      <c r="A74" s="166"/>
      <c r="B74" s="166"/>
      <c r="C74" s="272" t="s">
        <v>375</v>
      </c>
      <c r="D74" s="177"/>
      <c r="E74" s="177">
        <v>0</v>
      </c>
      <c r="F74" s="173"/>
      <c r="G74" s="174"/>
      <c r="H74" s="41"/>
      <c r="I74" s="41"/>
      <c r="J74" s="41"/>
      <c r="K74" s="174"/>
      <c r="L74" s="174"/>
      <c r="M74" s="174"/>
      <c r="N74" s="174"/>
      <c r="O74" s="174"/>
      <c r="P74" s="174"/>
    </row>
    <row r="75" spans="1:16" ht="14">
      <c r="A75" s="166">
        <f>A72+1</f>
        <v>57</v>
      </c>
      <c r="B75" s="166" t="s">
        <v>32</v>
      </c>
      <c r="C75" s="169" t="s">
        <v>365</v>
      </c>
      <c r="D75" s="270" t="s">
        <v>44</v>
      </c>
      <c r="E75" s="270">
        <v>1.5</v>
      </c>
      <c r="F75" s="173"/>
      <c r="G75" s="174"/>
      <c r="H75" s="41"/>
      <c r="I75" s="173"/>
      <c r="J75" s="41"/>
      <c r="K75" s="174"/>
      <c r="L75" s="174"/>
      <c r="M75" s="174"/>
      <c r="N75" s="174"/>
      <c r="O75" s="174"/>
      <c r="P75" s="174"/>
    </row>
    <row r="76" spans="1:16" ht="14">
      <c r="A76" s="166">
        <f t="shared" si="8"/>
        <v>58</v>
      </c>
      <c r="B76" s="166" t="s">
        <v>32</v>
      </c>
      <c r="C76" s="271" t="s">
        <v>376</v>
      </c>
      <c r="D76" s="270" t="s">
        <v>44</v>
      </c>
      <c r="E76" s="270">
        <v>27.2</v>
      </c>
      <c r="F76" s="173"/>
      <c r="G76" s="174"/>
      <c r="H76" s="41"/>
      <c r="I76" s="41"/>
      <c r="J76" s="41"/>
      <c r="K76" s="174"/>
      <c r="L76" s="174"/>
      <c r="M76" s="174"/>
      <c r="N76" s="174"/>
      <c r="O76" s="174"/>
      <c r="P76" s="174"/>
    </row>
    <row r="77" spans="1:16" ht="14">
      <c r="A77" s="166">
        <f t="shared" si="8"/>
        <v>59</v>
      </c>
      <c r="B77" s="166" t="s">
        <v>32</v>
      </c>
      <c r="C77" s="271" t="s">
        <v>377</v>
      </c>
      <c r="D77" s="270" t="s">
        <v>44</v>
      </c>
      <c r="E77" s="270">
        <v>48.7</v>
      </c>
      <c r="F77" s="173"/>
      <c r="G77" s="174"/>
      <c r="H77" s="41"/>
      <c r="I77" s="41"/>
      <c r="J77" s="41"/>
      <c r="K77" s="174"/>
      <c r="L77" s="174"/>
      <c r="M77" s="174"/>
      <c r="N77" s="174"/>
      <c r="O77" s="174"/>
      <c r="P77" s="174"/>
    </row>
    <row r="78" spans="1:16" ht="14">
      <c r="A78" s="166">
        <f t="shared" si="8"/>
        <v>60</v>
      </c>
      <c r="B78" s="166" t="s">
        <v>32</v>
      </c>
      <c r="C78" s="271" t="s">
        <v>320</v>
      </c>
      <c r="D78" s="270" t="s">
        <v>44</v>
      </c>
      <c r="E78" s="270">
        <v>2.9</v>
      </c>
      <c r="F78" s="173"/>
      <c r="G78" s="174"/>
      <c r="H78" s="41"/>
      <c r="I78" s="41"/>
      <c r="J78" s="41"/>
      <c r="K78" s="174"/>
      <c r="L78" s="174"/>
      <c r="M78" s="174"/>
      <c r="N78" s="174"/>
      <c r="O78" s="174"/>
      <c r="P78" s="174"/>
    </row>
    <row r="79" spans="1:16" ht="14">
      <c r="A79" s="166">
        <f t="shared" si="8"/>
        <v>61</v>
      </c>
      <c r="B79" s="166" t="s">
        <v>32</v>
      </c>
      <c r="C79" s="271" t="s">
        <v>378</v>
      </c>
      <c r="D79" s="270" t="s">
        <v>44</v>
      </c>
      <c r="E79" s="270">
        <v>14</v>
      </c>
      <c r="F79" s="173"/>
      <c r="G79" s="174"/>
      <c r="H79" s="41"/>
      <c r="I79" s="41"/>
      <c r="J79" s="41"/>
      <c r="K79" s="174"/>
      <c r="L79" s="174"/>
      <c r="M79" s="174"/>
      <c r="N79" s="174"/>
      <c r="O79" s="174"/>
      <c r="P79" s="174"/>
    </row>
    <row r="80" spans="1:16" ht="14">
      <c r="A80" s="166">
        <f t="shared" ref="A80:A143" si="9">A79+1</f>
        <v>62</v>
      </c>
      <c r="B80" s="166" t="s">
        <v>32</v>
      </c>
      <c r="C80" s="271" t="s">
        <v>366</v>
      </c>
      <c r="D80" s="270" t="s">
        <v>44</v>
      </c>
      <c r="E80" s="270">
        <v>52.6</v>
      </c>
      <c r="F80" s="173"/>
      <c r="G80" s="174"/>
      <c r="H80" s="41"/>
      <c r="I80" s="41"/>
      <c r="J80" s="41"/>
      <c r="K80" s="174"/>
      <c r="L80" s="174"/>
      <c r="M80" s="174"/>
      <c r="N80" s="174"/>
      <c r="O80" s="174"/>
      <c r="P80" s="174"/>
    </row>
    <row r="81" spans="1:16" ht="14">
      <c r="A81" s="166">
        <f t="shared" si="9"/>
        <v>63</v>
      </c>
      <c r="B81" s="166" t="s">
        <v>32</v>
      </c>
      <c r="C81" s="169" t="s">
        <v>367</v>
      </c>
      <c r="D81" s="270" t="s">
        <v>34</v>
      </c>
      <c r="E81" s="270">
        <v>1</v>
      </c>
      <c r="F81" s="173"/>
      <c r="G81" s="174"/>
      <c r="H81" s="41"/>
      <c r="I81" s="41"/>
      <c r="J81" s="41"/>
      <c r="K81" s="174"/>
      <c r="L81" s="174"/>
      <c r="M81" s="174"/>
      <c r="N81" s="174"/>
      <c r="O81" s="174"/>
      <c r="P81" s="174"/>
    </row>
    <row r="82" spans="1:16" ht="14">
      <c r="A82" s="166">
        <f t="shared" si="9"/>
        <v>64</v>
      </c>
      <c r="B82" s="166" t="s">
        <v>32</v>
      </c>
      <c r="C82" s="169" t="s">
        <v>368</v>
      </c>
      <c r="D82" s="270" t="s">
        <v>34</v>
      </c>
      <c r="E82" s="270">
        <v>1</v>
      </c>
      <c r="F82" s="173"/>
      <c r="G82" s="174"/>
      <c r="H82" s="41"/>
      <c r="I82" s="41"/>
      <c r="J82" s="41"/>
      <c r="K82" s="174"/>
      <c r="L82" s="174"/>
      <c r="M82" s="174"/>
      <c r="N82" s="174"/>
      <c r="O82" s="174"/>
      <c r="P82" s="174"/>
    </row>
    <row r="83" spans="1:16" ht="14">
      <c r="A83" s="166">
        <f t="shared" si="9"/>
        <v>65</v>
      </c>
      <c r="B83" s="166" t="s">
        <v>32</v>
      </c>
      <c r="C83" s="169" t="s">
        <v>379</v>
      </c>
      <c r="D83" s="270" t="s">
        <v>34</v>
      </c>
      <c r="E83" s="270">
        <v>3</v>
      </c>
      <c r="F83" s="173"/>
      <c r="G83" s="174"/>
      <c r="H83" s="41"/>
      <c r="I83" s="41"/>
      <c r="J83" s="41"/>
      <c r="K83" s="174"/>
      <c r="L83" s="174"/>
      <c r="M83" s="174"/>
      <c r="N83" s="174"/>
      <c r="O83" s="174"/>
      <c r="P83" s="174"/>
    </row>
    <row r="84" spans="1:16" ht="14">
      <c r="A84" s="166">
        <f t="shared" si="9"/>
        <v>66</v>
      </c>
      <c r="B84" s="166" t="s">
        <v>32</v>
      </c>
      <c r="C84" s="169" t="s">
        <v>380</v>
      </c>
      <c r="D84" s="270" t="s">
        <v>34</v>
      </c>
      <c r="E84" s="270">
        <v>7</v>
      </c>
      <c r="F84" s="173"/>
      <c r="G84" s="174"/>
      <c r="H84" s="41"/>
      <c r="I84" s="41"/>
      <c r="J84" s="41"/>
      <c r="K84" s="174"/>
      <c r="L84" s="174"/>
      <c r="M84" s="174"/>
      <c r="N84" s="174"/>
      <c r="O84" s="174"/>
      <c r="P84" s="174"/>
    </row>
    <row r="85" spans="1:16" ht="14">
      <c r="A85" s="166">
        <f t="shared" si="9"/>
        <v>67</v>
      </c>
      <c r="B85" s="166" t="s">
        <v>32</v>
      </c>
      <c r="C85" s="169" t="s">
        <v>381</v>
      </c>
      <c r="D85" s="270" t="s">
        <v>34</v>
      </c>
      <c r="E85" s="270">
        <v>2</v>
      </c>
      <c r="F85" s="173"/>
      <c r="G85" s="174"/>
      <c r="H85" s="41"/>
      <c r="I85" s="41"/>
      <c r="J85" s="41"/>
      <c r="K85" s="174"/>
      <c r="L85" s="174"/>
      <c r="M85" s="174"/>
      <c r="N85" s="174"/>
      <c r="O85" s="174"/>
      <c r="P85" s="174"/>
    </row>
    <row r="86" spans="1:16" ht="14">
      <c r="A86" s="166">
        <f t="shared" si="9"/>
        <v>68</v>
      </c>
      <c r="B86" s="166" t="s">
        <v>32</v>
      </c>
      <c r="C86" s="169" t="s">
        <v>382</v>
      </c>
      <c r="D86" s="270" t="s">
        <v>34</v>
      </c>
      <c r="E86" s="270">
        <v>1</v>
      </c>
      <c r="F86" s="173"/>
      <c r="G86" s="174"/>
      <c r="H86" s="41"/>
      <c r="I86" s="41"/>
      <c r="J86" s="41"/>
      <c r="K86" s="174"/>
      <c r="L86" s="174"/>
      <c r="M86" s="174"/>
      <c r="N86" s="174"/>
      <c r="O86" s="174"/>
      <c r="P86" s="174"/>
    </row>
    <row r="87" spans="1:16" ht="14">
      <c r="A87" s="166">
        <f t="shared" si="9"/>
        <v>69</v>
      </c>
      <c r="B87" s="166" t="s">
        <v>32</v>
      </c>
      <c r="C87" s="169" t="s">
        <v>369</v>
      </c>
      <c r="D87" s="270" t="s">
        <v>34</v>
      </c>
      <c r="E87" s="270">
        <v>4</v>
      </c>
      <c r="F87" s="173"/>
      <c r="G87" s="174"/>
      <c r="H87" s="41"/>
      <c r="I87" s="41"/>
      <c r="J87" s="41"/>
      <c r="K87" s="174"/>
      <c r="L87" s="174"/>
      <c r="M87" s="174"/>
      <c r="N87" s="174"/>
      <c r="O87" s="174"/>
      <c r="P87" s="174"/>
    </row>
    <row r="88" spans="1:16" ht="14">
      <c r="A88" s="166">
        <f t="shared" si="9"/>
        <v>70</v>
      </c>
      <c r="B88" s="166" t="s">
        <v>32</v>
      </c>
      <c r="C88" s="169" t="s">
        <v>383</v>
      </c>
      <c r="D88" s="270" t="s">
        <v>34</v>
      </c>
      <c r="E88" s="270">
        <v>1</v>
      </c>
      <c r="F88" s="173"/>
      <c r="G88" s="174"/>
      <c r="H88" s="41"/>
      <c r="I88" s="41"/>
      <c r="J88" s="41"/>
      <c r="K88" s="174"/>
      <c r="L88" s="174"/>
      <c r="M88" s="174"/>
      <c r="N88" s="174"/>
      <c r="O88" s="174"/>
      <c r="P88" s="174"/>
    </row>
    <row r="89" spans="1:16" ht="14">
      <c r="A89" s="166">
        <f t="shared" si="9"/>
        <v>71</v>
      </c>
      <c r="B89" s="166" t="s">
        <v>32</v>
      </c>
      <c r="C89" s="169" t="s">
        <v>384</v>
      </c>
      <c r="D89" s="270" t="s">
        <v>34</v>
      </c>
      <c r="E89" s="270">
        <v>12</v>
      </c>
      <c r="F89" s="173"/>
      <c r="G89" s="174"/>
      <c r="H89" s="41"/>
      <c r="I89" s="41"/>
      <c r="J89" s="41"/>
      <c r="K89" s="174"/>
      <c r="L89" s="174"/>
      <c r="M89" s="174"/>
      <c r="N89" s="174"/>
      <c r="O89" s="174"/>
      <c r="P89" s="174"/>
    </row>
    <row r="90" spans="1:16" ht="14">
      <c r="A90" s="166">
        <f t="shared" si="9"/>
        <v>72</v>
      </c>
      <c r="B90" s="166" t="s">
        <v>32</v>
      </c>
      <c r="C90" s="169" t="s">
        <v>386</v>
      </c>
      <c r="D90" s="270" t="s">
        <v>34</v>
      </c>
      <c r="E90" s="270">
        <v>3</v>
      </c>
      <c r="F90" s="173"/>
      <c r="G90" s="174"/>
      <c r="H90" s="41"/>
      <c r="I90" s="41"/>
      <c r="J90" s="41"/>
      <c r="K90" s="174"/>
      <c r="L90" s="174"/>
      <c r="M90" s="174"/>
      <c r="N90" s="174"/>
      <c r="O90" s="174"/>
      <c r="P90" s="174"/>
    </row>
    <row r="91" spans="1:16" ht="14">
      <c r="A91" s="166">
        <f t="shared" si="9"/>
        <v>73</v>
      </c>
      <c r="B91" s="166" t="s">
        <v>32</v>
      </c>
      <c r="C91" s="169" t="s">
        <v>387</v>
      </c>
      <c r="D91" s="270" t="s">
        <v>34</v>
      </c>
      <c r="E91" s="270">
        <v>2</v>
      </c>
      <c r="F91" s="173"/>
      <c r="G91" s="174"/>
      <c r="H91" s="41"/>
      <c r="I91" s="41"/>
      <c r="J91" s="41"/>
      <c r="K91" s="174"/>
      <c r="L91" s="174"/>
      <c r="M91" s="174"/>
      <c r="N91" s="174"/>
      <c r="O91" s="174"/>
      <c r="P91" s="174"/>
    </row>
    <row r="92" spans="1:16" ht="14">
      <c r="A92" s="166">
        <f t="shared" si="9"/>
        <v>74</v>
      </c>
      <c r="B92" s="166" t="s">
        <v>32</v>
      </c>
      <c r="C92" s="169" t="s">
        <v>388</v>
      </c>
      <c r="D92" s="270" t="s">
        <v>34</v>
      </c>
      <c r="E92" s="270">
        <v>2</v>
      </c>
      <c r="F92" s="173"/>
      <c r="G92" s="174"/>
      <c r="H92" s="41"/>
      <c r="I92" s="41"/>
      <c r="J92" s="41"/>
      <c r="K92" s="174"/>
      <c r="L92" s="174"/>
      <c r="M92" s="174"/>
      <c r="N92" s="174"/>
      <c r="O92" s="174"/>
      <c r="P92" s="174"/>
    </row>
    <row r="93" spans="1:16" ht="14">
      <c r="A93" s="166">
        <f t="shared" si="9"/>
        <v>75</v>
      </c>
      <c r="B93" s="166" t="s">
        <v>32</v>
      </c>
      <c r="C93" s="169" t="s">
        <v>389</v>
      </c>
      <c r="D93" s="270" t="s">
        <v>34</v>
      </c>
      <c r="E93" s="270">
        <v>1</v>
      </c>
      <c r="F93" s="173"/>
      <c r="G93" s="174"/>
      <c r="H93" s="41"/>
      <c r="I93" s="41"/>
      <c r="J93" s="41"/>
      <c r="K93" s="174"/>
      <c r="L93" s="174"/>
      <c r="M93" s="174"/>
      <c r="N93" s="174"/>
      <c r="O93" s="174"/>
      <c r="P93" s="174"/>
    </row>
    <row r="94" spans="1:16" ht="14">
      <c r="A94" s="166">
        <f t="shared" si="9"/>
        <v>76</v>
      </c>
      <c r="B94" s="166" t="s">
        <v>32</v>
      </c>
      <c r="C94" s="169" t="s">
        <v>390</v>
      </c>
      <c r="D94" s="270" t="s">
        <v>34</v>
      </c>
      <c r="E94" s="270">
        <v>1</v>
      </c>
      <c r="F94" s="173"/>
      <c r="G94" s="174"/>
      <c r="H94" s="41"/>
      <c r="I94" s="41"/>
      <c r="J94" s="41"/>
      <c r="K94" s="174"/>
      <c r="L94" s="174"/>
      <c r="M94" s="174"/>
      <c r="N94" s="174"/>
      <c r="O94" s="174"/>
      <c r="P94" s="174"/>
    </row>
    <row r="95" spans="1:16" ht="14">
      <c r="A95" s="166">
        <f t="shared" si="9"/>
        <v>77</v>
      </c>
      <c r="B95" s="166" t="s">
        <v>32</v>
      </c>
      <c r="C95" s="169" t="s">
        <v>391</v>
      </c>
      <c r="D95" s="270" t="s">
        <v>34</v>
      </c>
      <c r="E95" s="270">
        <v>5</v>
      </c>
      <c r="F95" s="173"/>
      <c r="G95" s="174"/>
      <c r="H95" s="41"/>
      <c r="I95" s="41"/>
      <c r="J95" s="41"/>
      <c r="K95" s="174"/>
      <c r="L95" s="174"/>
      <c r="M95" s="174"/>
      <c r="N95" s="174"/>
      <c r="O95" s="174"/>
      <c r="P95" s="174"/>
    </row>
    <row r="96" spans="1:16" ht="14">
      <c r="A96" s="166">
        <f t="shared" si="9"/>
        <v>78</v>
      </c>
      <c r="B96" s="166" t="s">
        <v>32</v>
      </c>
      <c r="C96" s="169" t="s">
        <v>392</v>
      </c>
      <c r="D96" s="270" t="s">
        <v>34</v>
      </c>
      <c r="E96" s="270">
        <v>13</v>
      </c>
      <c r="F96" s="173"/>
      <c r="G96" s="174"/>
      <c r="H96" s="41"/>
      <c r="I96" s="41"/>
      <c r="J96" s="41"/>
      <c r="K96" s="174"/>
      <c r="L96" s="174"/>
      <c r="M96" s="174"/>
      <c r="N96" s="174"/>
      <c r="O96" s="174"/>
      <c r="P96" s="174"/>
    </row>
    <row r="97" spans="1:16" ht="14">
      <c r="A97" s="166">
        <f t="shared" si="9"/>
        <v>79</v>
      </c>
      <c r="B97" s="166" t="s">
        <v>32</v>
      </c>
      <c r="C97" s="169" t="s">
        <v>371</v>
      </c>
      <c r="D97" s="270" t="s">
        <v>34</v>
      </c>
      <c r="E97" s="270">
        <v>3</v>
      </c>
      <c r="F97" s="173"/>
      <c r="G97" s="174"/>
      <c r="H97" s="41"/>
      <c r="I97" s="41"/>
      <c r="J97" s="41"/>
      <c r="K97" s="174"/>
      <c r="L97" s="174"/>
      <c r="M97" s="174"/>
      <c r="N97" s="174"/>
      <c r="O97" s="174"/>
      <c r="P97" s="174"/>
    </row>
    <row r="98" spans="1:16" ht="14">
      <c r="A98" s="166">
        <f t="shared" si="9"/>
        <v>80</v>
      </c>
      <c r="B98" s="166" t="s">
        <v>32</v>
      </c>
      <c r="C98" s="169" t="s">
        <v>394</v>
      </c>
      <c r="D98" s="270" t="s">
        <v>34</v>
      </c>
      <c r="E98" s="270">
        <v>2</v>
      </c>
      <c r="F98" s="173"/>
      <c r="G98" s="174"/>
      <c r="H98" s="41"/>
      <c r="I98" s="41"/>
      <c r="J98" s="41"/>
      <c r="K98" s="174"/>
      <c r="L98" s="174"/>
      <c r="M98" s="174"/>
      <c r="N98" s="174"/>
      <c r="O98" s="174"/>
      <c r="P98" s="174"/>
    </row>
    <row r="99" spans="1:16" ht="14">
      <c r="A99" s="166">
        <f t="shared" si="9"/>
        <v>81</v>
      </c>
      <c r="B99" s="166" t="s">
        <v>32</v>
      </c>
      <c r="C99" s="169" t="s">
        <v>395</v>
      </c>
      <c r="D99" s="270" t="s">
        <v>34</v>
      </c>
      <c r="E99" s="270">
        <v>2</v>
      </c>
      <c r="F99" s="173"/>
      <c r="G99" s="174"/>
      <c r="H99" s="41"/>
      <c r="I99" s="41"/>
      <c r="J99" s="41"/>
      <c r="K99" s="174"/>
      <c r="L99" s="174"/>
      <c r="M99" s="174"/>
      <c r="N99" s="174"/>
      <c r="O99" s="174"/>
      <c r="P99" s="174"/>
    </row>
    <row r="100" spans="1:16" ht="14">
      <c r="A100" s="166">
        <f t="shared" si="9"/>
        <v>82</v>
      </c>
      <c r="B100" s="166" t="s">
        <v>32</v>
      </c>
      <c r="C100" s="169" t="s">
        <v>396</v>
      </c>
      <c r="D100" s="270" t="s">
        <v>34</v>
      </c>
      <c r="E100" s="270">
        <v>2</v>
      </c>
      <c r="F100" s="173"/>
      <c r="G100" s="174"/>
      <c r="H100" s="41"/>
      <c r="I100" s="41"/>
      <c r="J100" s="41"/>
      <c r="K100" s="174"/>
      <c r="L100" s="174"/>
      <c r="M100" s="174"/>
      <c r="N100" s="174"/>
      <c r="O100" s="174"/>
      <c r="P100" s="174"/>
    </row>
    <row r="101" spans="1:16" ht="14">
      <c r="A101" s="166">
        <f t="shared" si="9"/>
        <v>83</v>
      </c>
      <c r="B101" s="166" t="s">
        <v>32</v>
      </c>
      <c r="C101" s="169" t="s">
        <v>397</v>
      </c>
      <c r="D101" s="270" t="s">
        <v>34</v>
      </c>
      <c r="E101" s="270">
        <v>1</v>
      </c>
      <c r="F101" s="173"/>
      <c r="G101" s="174"/>
      <c r="H101" s="41"/>
      <c r="I101" s="41"/>
      <c r="J101" s="41"/>
      <c r="K101" s="174"/>
      <c r="L101" s="174"/>
      <c r="M101" s="174"/>
      <c r="N101" s="174"/>
      <c r="O101" s="174"/>
      <c r="P101" s="174"/>
    </row>
    <row r="102" spans="1:16" ht="14">
      <c r="A102" s="166">
        <f t="shared" si="9"/>
        <v>84</v>
      </c>
      <c r="B102" s="166" t="s">
        <v>32</v>
      </c>
      <c r="C102" s="169" t="s">
        <v>398</v>
      </c>
      <c r="D102" s="270" t="s">
        <v>34</v>
      </c>
      <c r="E102" s="270">
        <v>1</v>
      </c>
      <c r="F102" s="173"/>
      <c r="G102" s="174"/>
      <c r="H102" s="41"/>
      <c r="I102" s="41"/>
      <c r="J102" s="41"/>
      <c r="K102" s="174"/>
      <c r="L102" s="174"/>
      <c r="M102" s="174"/>
      <c r="N102" s="174"/>
      <c r="O102" s="174"/>
      <c r="P102" s="174"/>
    </row>
    <row r="103" spans="1:16" ht="14">
      <c r="A103" s="166">
        <f t="shared" si="9"/>
        <v>85</v>
      </c>
      <c r="B103" s="166" t="s">
        <v>32</v>
      </c>
      <c r="C103" s="169" t="s">
        <v>399</v>
      </c>
      <c r="D103" s="270" t="s">
        <v>34</v>
      </c>
      <c r="E103" s="270">
        <v>3</v>
      </c>
      <c r="F103" s="173"/>
      <c r="G103" s="174"/>
      <c r="H103" s="41"/>
      <c r="I103" s="41"/>
      <c r="J103" s="41"/>
      <c r="K103" s="174"/>
      <c r="L103" s="174"/>
      <c r="M103" s="174"/>
      <c r="N103" s="174"/>
      <c r="O103" s="174"/>
      <c r="P103" s="174"/>
    </row>
    <row r="104" spans="1:16" ht="14">
      <c r="A104" s="166">
        <f t="shared" si="9"/>
        <v>86</v>
      </c>
      <c r="B104" s="166" t="s">
        <v>32</v>
      </c>
      <c r="C104" s="169" t="s">
        <v>400</v>
      </c>
      <c r="D104" s="270" t="s">
        <v>34</v>
      </c>
      <c r="E104" s="270">
        <v>1</v>
      </c>
      <c r="F104" s="173"/>
      <c r="G104" s="174"/>
      <c r="H104" s="41"/>
      <c r="I104" s="41"/>
      <c r="J104" s="41"/>
      <c r="K104" s="174"/>
      <c r="L104" s="174"/>
      <c r="M104" s="174"/>
      <c r="N104" s="174"/>
      <c r="O104" s="174"/>
      <c r="P104" s="174"/>
    </row>
    <row r="105" spans="1:16" ht="14">
      <c r="A105" s="166">
        <f t="shared" si="9"/>
        <v>87</v>
      </c>
      <c r="B105" s="166" t="s">
        <v>32</v>
      </c>
      <c r="C105" s="169" t="s">
        <v>401</v>
      </c>
      <c r="D105" s="270" t="s">
        <v>34</v>
      </c>
      <c r="E105" s="270">
        <v>1</v>
      </c>
      <c r="F105" s="173"/>
      <c r="G105" s="174"/>
      <c r="H105" s="41"/>
      <c r="I105" s="41"/>
      <c r="J105" s="41"/>
      <c r="K105" s="174"/>
      <c r="L105" s="174"/>
      <c r="M105" s="174"/>
      <c r="N105" s="174"/>
      <c r="O105" s="174"/>
      <c r="P105" s="174"/>
    </row>
    <row r="106" spans="1:16" ht="14">
      <c r="A106" s="166">
        <f t="shared" si="9"/>
        <v>88</v>
      </c>
      <c r="B106" s="166" t="s">
        <v>32</v>
      </c>
      <c r="C106" s="169" t="s">
        <v>372</v>
      </c>
      <c r="D106" s="270" t="s">
        <v>34</v>
      </c>
      <c r="E106" s="270">
        <v>4</v>
      </c>
      <c r="F106" s="173"/>
      <c r="G106" s="174"/>
      <c r="H106" s="41"/>
      <c r="I106" s="41"/>
      <c r="J106" s="41"/>
      <c r="K106" s="174"/>
      <c r="L106" s="174"/>
      <c r="M106" s="174"/>
      <c r="N106" s="174"/>
      <c r="O106" s="174"/>
      <c r="P106" s="174"/>
    </row>
    <row r="107" spans="1:16" ht="14">
      <c r="A107" s="166">
        <f t="shared" si="9"/>
        <v>89</v>
      </c>
      <c r="B107" s="166" t="s">
        <v>32</v>
      </c>
      <c r="C107" s="169" t="s">
        <v>402</v>
      </c>
      <c r="D107" s="270" t="s">
        <v>34</v>
      </c>
      <c r="E107" s="270">
        <v>3</v>
      </c>
      <c r="F107" s="173"/>
      <c r="G107" s="174"/>
      <c r="H107" s="41"/>
      <c r="I107" s="41"/>
      <c r="J107" s="41"/>
      <c r="K107" s="174"/>
      <c r="L107" s="174"/>
      <c r="M107" s="174"/>
      <c r="N107" s="174"/>
      <c r="O107" s="174"/>
      <c r="P107" s="174"/>
    </row>
    <row r="108" spans="1:16" ht="14">
      <c r="A108" s="166">
        <f t="shared" si="9"/>
        <v>90</v>
      </c>
      <c r="B108" s="166" t="s">
        <v>32</v>
      </c>
      <c r="C108" s="169" t="s">
        <v>403</v>
      </c>
      <c r="D108" s="270" t="s">
        <v>34</v>
      </c>
      <c r="E108" s="270">
        <v>3</v>
      </c>
      <c r="F108" s="173"/>
      <c r="G108" s="174"/>
      <c r="H108" s="41"/>
      <c r="I108" s="41"/>
      <c r="J108" s="41"/>
      <c r="K108" s="174"/>
      <c r="L108" s="174"/>
      <c r="M108" s="174"/>
      <c r="N108" s="174"/>
      <c r="O108" s="174"/>
      <c r="P108" s="174"/>
    </row>
    <row r="109" spans="1:16" ht="14">
      <c r="A109" s="166">
        <f t="shared" si="9"/>
        <v>91</v>
      </c>
      <c r="B109" s="166" t="s">
        <v>32</v>
      </c>
      <c r="C109" s="169" t="s">
        <v>356</v>
      </c>
      <c r="D109" s="270" t="s">
        <v>34</v>
      </c>
      <c r="E109" s="270">
        <v>12</v>
      </c>
      <c r="F109" s="173"/>
      <c r="G109" s="174"/>
      <c r="H109" s="41"/>
      <c r="I109" s="41"/>
      <c r="J109" s="41"/>
      <c r="K109" s="174"/>
      <c r="L109" s="174"/>
      <c r="M109" s="174"/>
      <c r="N109" s="174"/>
      <c r="O109" s="174"/>
      <c r="P109" s="174"/>
    </row>
    <row r="110" spans="1:16" ht="14">
      <c r="A110" s="166">
        <f t="shared" si="9"/>
        <v>92</v>
      </c>
      <c r="B110" s="166" t="s">
        <v>32</v>
      </c>
      <c r="C110" s="169" t="s">
        <v>404</v>
      </c>
      <c r="D110" s="270" t="s">
        <v>34</v>
      </c>
      <c r="E110" s="270">
        <v>3</v>
      </c>
      <c r="F110" s="173"/>
      <c r="G110" s="174"/>
      <c r="H110" s="41"/>
      <c r="I110" s="41"/>
      <c r="J110" s="41"/>
      <c r="K110" s="174"/>
      <c r="L110" s="174"/>
      <c r="M110" s="174"/>
      <c r="N110" s="174"/>
      <c r="O110" s="174"/>
      <c r="P110" s="174"/>
    </row>
    <row r="111" spans="1:16" ht="14">
      <c r="A111" s="166">
        <f t="shared" si="9"/>
        <v>93</v>
      </c>
      <c r="B111" s="166" t="s">
        <v>32</v>
      </c>
      <c r="C111" s="178" t="s">
        <v>363</v>
      </c>
      <c r="D111" s="177" t="s">
        <v>33</v>
      </c>
      <c r="E111" s="177">
        <v>1</v>
      </c>
      <c r="F111" s="173"/>
      <c r="G111" s="174"/>
      <c r="H111" s="41"/>
      <c r="I111" s="41"/>
      <c r="J111" s="41"/>
      <c r="K111" s="174"/>
      <c r="L111" s="174"/>
      <c r="M111" s="174"/>
      <c r="N111" s="174"/>
      <c r="O111" s="174"/>
      <c r="P111" s="174"/>
    </row>
    <row r="112" spans="1:16">
      <c r="A112" s="166"/>
      <c r="B112" s="166"/>
      <c r="C112" s="178"/>
      <c r="D112" s="177"/>
      <c r="E112" s="177">
        <v>0</v>
      </c>
      <c r="F112" s="173"/>
      <c r="G112" s="174"/>
      <c r="H112" s="41"/>
      <c r="I112" s="41"/>
      <c r="J112" s="41"/>
      <c r="K112" s="174"/>
      <c r="L112" s="174"/>
      <c r="M112" s="174"/>
      <c r="N112" s="174"/>
      <c r="O112" s="174"/>
      <c r="P112" s="174"/>
    </row>
    <row r="113" spans="1:16" ht="14">
      <c r="A113" s="166"/>
      <c r="B113" s="166"/>
      <c r="C113" s="267" t="s">
        <v>405</v>
      </c>
      <c r="D113" s="177"/>
      <c r="E113" s="177">
        <v>0</v>
      </c>
      <c r="F113" s="173"/>
      <c r="G113" s="174"/>
      <c r="H113" s="41"/>
      <c r="I113" s="41"/>
      <c r="J113" s="41"/>
      <c r="K113" s="174"/>
      <c r="L113" s="174"/>
      <c r="M113" s="174"/>
      <c r="N113" s="174"/>
      <c r="O113" s="174"/>
      <c r="P113" s="174"/>
    </row>
    <row r="114" spans="1:16" ht="28">
      <c r="A114" s="166">
        <f>A111+1</f>
        <v>94</v>
      </c>
      <c r="B114" s="166" t="s">
        <v>32</v>
      </c>
      <c r="C114" s="169" t="s">
        <v>406</v>
      </c>
      <c r="D114" s="270" t="s">
        <v>44</v>
      </c>
      <c r="E114" s="270">
        <v>72.2</v>
      </c>
      <c r="F114" s="173"/>
      <c r="G114" s="174"/>
      <c r="H114" s="41"/>
      <c r="I114" s="173"/>
      <c r="J114" s="41"/>
      <c r="K114" s="174"/>
      <c r="L114" s="174"/>
      <c r="M114" s="174"/>
      <c r="N114" s="174"/>
      <c r="O114" s="174"/>
      <c r="P114" s="174"/>
    </row>
    <row r="115" spans="1:16" ht="28">
      <c r="A115" s="166">
        <f t="shared" si="9"/>
        <v>95</v>
      </c>
      <c r="B115" s="166" t="s">
        <v>32</v>
      </c>
      <c r="C115" s="169" t="s">
        <v>407</v>
      </c>
      <c r="D115" s="270" t="s">
        <v>44</v>
      </c>
      <c r="E115" s="270">
        <v>66.5</v>
      </c>
      <c r="F115" s="173"/>
      <c r="G115" s="174"/>
      <c r="H115" s="41"/>
      <c r="I115" s="173"/>
      <c r="J115" s="41"/>
      <c r="K115" s="174"/>
      <c r="L115" s="174"/>
      <c r="M115" s="174"/>
      <c r="N115" s="174"/>
      <c r="O115" s="174"/>
      <c r="P115" s="174"/>
    </row>
    <row r="116" spans="1:16" ht="28">
      <c r="A116" s="166">
        <f t="shared" si="9"/>
        <v>96</v>
      </c>
      <c r="B116" s="166" t="s">
        <v>32</v>
      </c>
      <c r="C116" s="169" t="s">
        <v>408</v>
      </c>
      <c r="D116" s="270" t="s">
        <v>44</v>
      </c>
      <c r="E116" s="270">
        <v>24.7</v>
      </c>
      <c r="F116" s="173"/>
      <c r="G116" s="174"/>
      <c r="H116" s="41"/>
      <c r="I116" s="173"/>
      <c r="J116" s="41"/>
      <c r="K116" s="174"/>
      <c r="L116" s="174"/>
      <c r="M116" s="174"/>
      <c r="N116" s="174"/>
      <c r="O116" s="174"/>
      <c r="P116" s="174"/>
    </row>
    <row r="117" spans="1:16" ht="28">
      <c r="A117" s="166">
        <f t="shared" si="9"/>
        <v>97</v>
      </c>
      <c r="B117" s="166" t="s">
        <v>32</v>
      </c>
      <c r="C117" s="169" t="s">
        <v>409</v>
      </c>
      <c r="D117" s="270" t="s">
        <v>44</v>
      </c>
      <c r="E117" s="270">
        <v>37.1</v>
      </c>
      <c r="F117" s="173"/>
      <c r="G117" s="174"/>
      <c r="H117" s="41"/>
      <c r="I117" s="173"/>
      <c r="J117" s="41"/>
      <c r="K117" s="174"/>
      <c r="L117" s="174"/>
      <c r="M117" s="174"/>
      <c r="N117" s="174"/>
      <c r="O117" s="174"/>
      <c r="P117" s="174"/>
    </row>
    <row r="118" spans="1:16" ht="14">
      <c r="A118" s="166">
        <f t="shared" si="9"/>
        <v>98</v>
      </c>
      <c r="B118" s="166" t="s">
        <v>32</v>
      </c>
      <c r="C118" s="169" t="s">
        <v>324</v>
      </c>
      <c r="D118" s="270" t="s">
        <v>34</v>
      </c>
      <c r="E118" s="270">
        <v>3</v>
      </c>
      <c r="F118" s="173"/>
      <c r="G118" s="174"/>
      <c r="H118" s="41"/>
      <c r="I118" s="173"/>
      <c r="J118" s="41"/>
      <c r="K118" s="174"/>
      <c r="L118" s="174"/>
      <c r="M118" s="174"/>
      <c r="N118" s="174"/>
      <c r="O118" s="174"/>
      <c r="P118" s="174"/>
    </row>
    <row r="119" spans="1:16" ht="14">
      <c r="A119" s="166">
        <f t="shared" si="9"/>
        <v>99</v>
      </c>
      <c r="B119" s="166" t="s">
        <v>32</v>
      </c>
      <c r="C119" s="169" t="s">
        <v>410</v>
      </c>
      <c r="D119" s="270" t="s">
        <v>34</v>
      </c>
      <c r="E119" s="270">
        <v>2</v>
      </c>
      <c r="F119" s="173"/>
      <c r="G119" s="174"/>
      <c r="H119" s="41"/>
      <c r="I119" s="173"/>
      <c r="J119" s="41"/>
      <c r="K119" s="174"/>
      <c r="L119" s="174"/>
      <c r="M119" s="174"/>
      <c r="N119" s="174"/>
      <c r="O119" s="174"/>
      <c r="P119" s="174"/>
    </row>
    <row r="120" spans="1:16" ht="14">
      <c r="A120" s="166">
        <f t="shared" si="9"/>
        <v>100</v>
      </c>
      <c r="B120" s="166" t="s">
        <v>32</v>
      </c>
      <c r="C120" s="169" t="s">
        <v>411</v>
      </c>
      <c r="D120" s="270" t="s">
        <v>34</v>
      </c>
      <c r="E120" s="270">
        <v>4</v>
      </c>
      <c r="F120" s="173"/>
      <c r="G120" s="174"/>
      <c r="H120" s="41"/>
      <c r="I120" s="41"/>
      <c r="J120" s="41"/>
      <c r="K120" s="174"/>
      <c r="L120" s="174"/>
      <c r="M120" s="174"/>
      <c r="N120" s="174"/>
      <c r="O120" s="174"/>
      <c r="P120" s="174"/>
    </row>
    <row r="121" spans="1:16" ht="14">
      <c r="A121" s="166">
        <f t="shared" si="9"/>
        <v>101</v>
      </c>
      <c r="B121" s="166" t="s">
        <v>32</v>
      </c>
      <c r="C121" s="169" t="s">
        <v>326</v>
      </c>
      <c r="D121" s="270" t="s">
        <v>34</v>
      </c>
      <c r="E121" s="270">
        <v>2</v>
      </c>
      <c r="F121" s="173"/>
      <c r="G121" s="174"/>
      <c r="H121" s="41"/>
      <c r="I121" s="41"/>
      <c r="J121" s="41"/>
      <c r="K121" s="174"/>
      <c r="L121" s="174"/>
      <c r="M121" s="174"/>
      <c r="N121" s="174"/>
      <c r="O121" s="174"/>
      <c r="P121" s="174"/>
    </row>
    <row r="122" spans="1:16" ht="14">
      <c r="A122" s="166">
        <f t="shared" si="9"/>
        <v>102</v>
      </c>
      <c r="B122" s="166" t="s">
        <v>32</v>
      </c>
      <c r="C122" s="169" t="s">
        <v>328</v>
      </c>
      <c r="D122" s="270" t="s">
        <v>34</v>
      </c>
      <c r="E122" s="270">
        <v>10</v>
      </c>
      <c r="F122" s="173"/>
      <c r="G122" s="174"/>
      <c r="H122" s="41"/>
      <c r="I122" s="41"/>
      <c r="J122" s="41"/>
      <c r="K122" s="174"/>
      <c r="L122" s="174"/>
      <c r="M122" s="174"/>
      <c r="N122" s="174"/>
      <c r="O122" s="174"/>
      <c r="P122" s="174"/>
    </row>
    <row r="123" spans="1:16" ht="14">
      <c r="A123" s="166">
        <f t="shared" si="9"/>
        <v>103</v>
      </c>
      <c r="B123" s="166" t="s">
        <v>32</v>
      </c>
      <c r="C123" s="169" t="s">
        <v>330</v>
      </c>
      <c r="D123" s="270" t="s">
        <v>34</v>
      </c>
      <c r="E123" s="270">
        <v>1</v>
      </c>
      <c r="F123" s="173"/>
      <c r="G123" s="174"/>
      <c r="H123" s="41"/>
      <c r="I123" s="173"/>
      <c r="J123" s="41"/>
      <c r="K123" s="174"/>
      <c r="L123" s="174"/>
      <c r="M123" s="174"/>
      <c r="N123" s="174"/>
      <c r="O123" s="174"/>
      <c r="P123" s="174"/>
    </row>
    <row r="124" spans="1:16" ht="14">
      <c r="A124" s="166">
        <f t="shared" si="9"/>
        <v>104</v>
      </c>
      <c r="B124" s="166" t="s">
        <v>32</v>
      </c>
      <c r="C124" s="169" t="s">
        <v>413</v>
      </c>
      <c r="D124" s="270" t="s">
        <v>34</v>
      </c>
      <c r="E124" s="270">
        <v>4</v>
      </c>
      <c r="F124" s="173"/>
      <c r="G124" s="174"/>
      <c r="H124" s="41"/>
      <c r="I124" s="173"/>
      <c r="J124" s="41"/>
      <c r="K124" s="174"/>
      <c r="L124" s="174"/>
      <c r="M124" s="174"/>
      <c r="N124" s="174"/>
      <c r="O124" s="174"/>
      <c r="P124" s="174"/>
    </row>
    <row r="125" spans="1:16" ht="14">
      <c r="A125" s="166">
        <f t="shared" si="9"/>
        <v>105</v>
      </c>
      <c r="B125" s="166" t="s">
        <v>32</v>
      </c>
      <c r="C125" s="169" t="s">
        <v>333</v>
      </c>
      <c r="D125" s="270" t="s">
        <v>34</v>
      </c>
      <c r="E125" s="270">
        <v>1</v>
      </c>
      <c r="F125" s="173"/>
      <c r="G125" s="174"/>
      <c r="H125" s="41"/>
      <c r="I125" s="173"/>
      <c r="J125" s="41"/>
      <c r="K125" s="174"/>
      <c r="L125" s="174"/>
      <c r="M125" s="174"/>
      <c r="N125" s="174"/>
      <c r="O125" s="174"/>
      <c r="P125" s="174"/>
    </row>
    <row r="126" spans="1:16" ht="14">
      <c r="A126" s="166">
        <f t="shared" si="9"/>
        <v>106</v>
      </c>
      <c r="B126" s="166" t="s">
        <v>32</v>
      </c>
      <c r="C126" s="169" t="s">
        <v>335</v>
      </c>
      <c r="D126" s="270" t="s">
        <v>34</v>
      </c>
      <c r="E126" s="270">
        <v>23</v>
      </c>
      <c r="F126" s="173"/>
      <c r="G126" s="174"/>
      <c r="H126" s="41"/>
      <c r="I126" s="173"/>
      <c r="J126" s="41"/>
      <c r="K126" s="174"/>
      <c r="L126" s="174"/>
      <c r="M126" s="174"/>
      <c r="N126" s="174"/>
      <c r="O126" s="174"/>
      <c r="P126" s="174"/>
    </row>
    <row r="127" spans="1:16" ht="14">
      <c r="A127" s="166">
        <f t="shared" si="9"/>
        <v>107</v>
      </c>
      <c r="B127" s="166" t="s">
        <v>32</v>
      </c>
      <c r="C127" s="169" t="s">
        <v>336</v>
      </c>
      <c r="D127" s="270" t="s">
        <v>34</v>
      </c>
      <c r="E127" s="270">
        <v>2</v>
      </c>
      <c r="F127" s="173"/>
      <c r="G127" s="174"/>
      <c r="H127" s="41"/>
      <c r="I127" s="173"/>
      <c r="J127" s="41"/>
      <c r="K127" s="174"/>
      <c r="L127" s="174"/>
      <c r="M127" s="174"/>
      <c r="N127" s="174"/>
      <c r="O127" s="174"/>
      <c r="P127" s="174"/>
    </row>
    <row r="128" spans="1:16" ht="14">
      <c r="A128" s="166">
        <f t="shared" si="9"/>
        <v>108</v>
      </c>
      <c r="B128" s="166" t="s">
        <v>32</v>
      </c>
      <c r="C128" s="169" t="s">
        <v>337</v>
      </c>
      <c r="D128" s="270" t="s">
        <v>34</v>
      </c>
      <c r="E128" s="270">
        <v>1</v>
      </c>
      <c r="F128" s="173"/>
      <c r="G128" s="174"/>
      <c r="H128" s="41"/>
      <c r="I128" s="173"/>
      <c r="J128" s="41"/>
      <c r="K128" s="174"/>
      <c r="L128" s="174"/>
      <c r="M128" s="174"/>
      <c r="N128" s="174"/>
      <c r="O128" s="174"/>
      <c r="P128" s="174"/>
    </row>
    <row r="129" spans="1:16" ht="14">
      <c r="A129" s="166">
        <f t="shared" si="9"/>
        <v>109</v>
      </c>
      <c r="B129" s="166" t="s">
        <v>32</v>
      </c>
      <c r="C129" s="169" t="s">
        <v>339</v>
      </c>
      <c r="D129" s="270" t="s">
        <v>34</v>
      </c>
      <c r="E129" s="270">
        <v>5</v>
      </c>
      <c r="F129" s="173"/>
      <c r="G129" s="174"/>
      <c r="H129" s="41"/>
      <c r="I129" s="173"/>
      <c r="J129" s="41"/>
      <c r="K129" s="174"/>
      <c r="L129" s="174"/>
      <c r="M129" s="174"/>
      <c r="N129" s="174"/>
      <c r="O129" s="174"/>
      <c r="P129" s="174"/>
    </row>
    <row r="130" spans="1:16" ht="14">
      <c r="A130" s="166">
        <f t="shared" si="9"/>
        <v>110</v>
      </c>
      <c r="B130" s="166" t="s">
        <v>32</v>
      </c>
      <c r="C130" s="169" t="s">
        <v>341</v>
      </c>
      <c r="D130" s="270" t="s">
        <v>34</v>
      </c>
      <c r="E130" s="270">
        <v>3</v>
      </c>
      <c r="F130" s="173"/>
      <c r="G130" s="174"/>
      <c r="H130" s="41"/>
      <c r="I130" s="173"/>
      <c r="J130" s="41"/>
      <c r="K130" s="174"/>
      <c r="L130" s="174"/>
      <c r="M130" s="174"/>
      <c r="N130" s="174"/>
      <c r="O130" s="174"/>
      <c r="P130" s="174"/>
    </row>
    <row r="131" spans="1:16" ht="14">
      <c r="A131" s="166">
        <f t="shared" si="9"/>
        <v>111</v>
      </c>
      <c r="B131" s="166" t="s">
        <v>32</v>
      </c>
      <c r="C131" s="169" t="s">
        <v>343</v>
      </c>
      <c r="D131" s="270" t="s">
        <v>34</v>
      </c>
      <c r="E131" s="270">
        <v>3</v>
      </c>
      <c r="F131" s="173"/>
      <c r="G131" s="174"/>
      <c r="H131" s="41"/>
      <c r="I131" s="173"/>
      <c r="J131" s="41"/>
      <c r="K131" s="174"/>
      <c r="L131" s="174"/>
      <c r="M131" s="174"/>
      <c r="N131" s="174"/>
      <c r="O131" s="174"/>
      <c r="P131" s="174"/>
    </row>
    <row r="132" spans="1:16" ht="14">
      <c r="A132" s="166">
        <f t="shared" si="9"/>
        <v>112</v>
      </c>
      <c r="B132" s="166" t="s">
        <v>32</v>
      </c>
      <c r="C132" s="169" t="s">
        <v>414</v>
      </c>
      <c r="D132" s="270" t="s">
        <v>34</v>
      </c>
      <c r="E132" s="270">
        <v>1</v>
      </c>
      <c r="F132" s="173"/>
      <c r="G132" s="174"/>
      <c r="H132" s="41"/>
      <c r="I132" s="173"/>
      <c r="J132" s="41"/>
      <c r="K132" s="174"/>
      <c r="L132" s="174"/>
      <c r="M132" s="174"/>
      <c r="N132" s="174"/>
      <c r="O132" s="174"/>
      <c r="P132" s="174"/>
    </row>
    <row r="133" spans="1:16" ht="14">
      <c r="A133" s="166">
        <f t="shared" si="9"/>
        <v>113</v>
      </c>
      <c r="B133" s="166" t="s">
        <v>32</v>
      </c>
      <c r="C133" s="169" t="s">
        <v>344</v>
      </c>
      <c r="D133" s="270" t="s">
        <v>34</v>
      </c>
      <c r="E133" s="270">
        <v>1</v>
      </c>
      <c r="F133" s="173"/>
      <c r="G133" s="174"/>
      <c r="H133" s="41"/>
      <c r="I133" s="173"/>
      <c r="J133" s="41"/>
      <c r="K133" s="174"/>
      <c r="L133" s="174"/>
      <c r="M133" s="174"/>
      <c r="N133" s="174"/>
      <c r="O133" s="174"/>
      <c r="P133" s="174"/>
    </row>
    <row r="134" spans="1:16" ht="14">
      <c r="A134" s="166">
        <f t="shared" si="9"/>
        <v>114</v>
      </c>
      <c r="B134" s="166" t="s">
        <v>32</v>
      </c>
      <c r="C134" s="169" t="s">
        <v>345</v>
      </c>
      <c r="D134" s="270" t="s">
        <v>34</v>
      </c>
      <c r="E134" s="270">
        <v>1</v>
      </c>
      <c r="F134" s="173"/>
      <c r="G134" s="174"/>
      <c r="H134" s="41"/>
      <c r="I134" s="173"/>
      <c r="J134" s="41"/>
      <c r="K134" s="174"/>
      <c r="L134" s="174"/>
      <c r="M134" s="174"/>
      <c r="N134" s="174"/>
      <c r="O134" s="174"/>
      <c r="P134" s="174"/>
    </row>
    <row r="135" spans="1:16" ht="14">
      <c r="A135" s="166">
        <f t="shared" si="9"/>
        <v>115</v>
      </c>
      <c r="B135" s="166" t="s">
        <v>32</v>
      </c>
      <c r="C135" s="169" t="s">
        <v>346</v>
      </c>
      <c r="D135" s="270" t="s">
        <v>34</v>
      </c>
      <c r="E135" s="270">
        <v>2</v>
      </c>
      <c r="F135" s="173"/>
      <c r="G135" s="174"/>
      <c r="H135" s="41"/>
      <c r="I135" s="173"/>
      <c r="J135" s="41"/>
      <c r="K135" s="174"/>
      <c r="L135" s="174"/>
      <c r="M135" s="174"/>
      <c r="N135" s="174"/>
      <c r="O135" s="174"/>
      <c r="P135" s="174"/>
    </row>
    <row r="136" spans="1:16" ht="14">
      <c r="A136" s="166">
        <f t="shared" si="9"/>
        <v>116</v>
      </c>
      <c r="B136" s="166" t="s">
        <v>32</v>
      </c>
      <c r="C136" s="169" t="s">
        <v>348</v>
      </c>
      <c r="D136" s="270" t="s">
        <v>34</v>
      </c>
      <c r="E136" s="270">
        <v>1</v>
      </c>
      <c r="F136" s="173"/>
      <c r="G136" s="174"/>
      <c r="H136" s="41"/>
      <c r="I136" s="173"/>
      <c r="J136" s="41"/>
      <c r="K136" s="174"/>
      <c r="L136" s="174"/>
      <c r="M136" s="174"/>
      <c r="N136" s="174"/>
      <c r="O136" s="174"/>
      <c r="P136" s="174"/>
    </row>
    <row r="137" spans="1:16" ht="14">
      <c r="A137" s="166">
        <f t="shared" si="9"/>
        <v>117</v>
      </c>
      <c r="B137" s="166" t="s">
        <v>32</v>
      </c>
      <c r="C137" s="169" t="s">
        <v>349</v>
      </c>
      <c r="D137" s="270" t="s">
        <v>34</v>
      </c>
      <c r="E137" s="270">
        <v>1</v>
      </c>
      <c r="F137" s="173"/>
      <c r="G137" s="174"/>
      <c r="H137" s="41"/>
      <c r="I137" s="173"/>
      <c r="J137" s="41"/>
      <c r="K137" s="174"/>
      <c r="L137" s="174"/>
      <c r="M137" s="174"/>
      <c r="N137" s="174"/>
      <c r="O137" s="174"/>
      <c r="P137" s="174"/>
    </row>
    <row r="138" spans="1:16" ht="14">
      <c r="A138" s="166">
        <f t="shared" si="9"/>
        <v>118</v>
      </c>
      <c r="B138" s="166" t="s">
        <v>32</v>
      </c>
      <c r="C138" s="169" t="s">
        <v>350</v>
      </c>
      <c r="D138" s="270" t="s">
        <v>34</v>
      </c>
      <c r="E138" s="270">
        <v>1</v>
      </c>
      <c r="F138" s="173"/>
      <c r="G138" s="174"/>
      <c r="H138" s="41"/>
      <c r="I138" s="173"/>
      <c r="J138" s="41"/>
      <c r="K138" s="174"/>
      <c r="L138" s="174"/>
      <c r="M138" s="174"/>
      <c r="N138" s="174"/>
      <c r="O138" s="174"/>
      <c r="P138" s="174"/>
    </row>
    <row r="139" spans="1:16" ht="14">
      <c r="A139" s="166">
        <f t="shared" si="9"/>
        <v>119</v>
      </c>
      <c r="B139" s="166" t="s">
        <v>32</v>
      </c>
      <c r="C139" s="169" t="s">
        <v>351</v>
      </c>
      <c r="D139" s="270" t="s">
        <v>34</v>
      </c>
      <c r="E139" s="270">
        <v>4</v>
      </c>
      <c r="F139" s="173"/>
      <c r="G139" s="174"/>
      <c r="H139" s="41"/>
      <c r="I139" s="173"/>
      <c r="J139" s="41"/>
      <c r="K139" s="174"/>
      <c r="L139" s="174"/>
      <c r="M139" s="174"/>
      <c r="N139" s="174"/>
      <c r="O139" s="174"/>
      <c r="P139" s="174"/>
    </row>
    <row r="140" spans="1:16" ht="14">
      <c r="A140" s="166">
        <f t="shared" si="9"/>
        <v>120</v>
      </c>
      <c r="B140" s="166" t="s">
        <v>32</v>
      </c>
      <c r="C140" s="169" t="s">
        <v>352</v>
      </c>
      <c r="D140" s="270" t="s">
        <v>34</v>
      </c>
      <c r="E140" s="270">
        <v>1</v>
      </c>
      <c r="F140" s="173"/>
      <c r="G140" s="174"/>
      <c r="H140" s="41"/>
      <c r="I140" s="173"/>
      <c r="J140" s="41"/>
      <c r="K140" s="174"/>
      <c r="L140" s="174"/>
      <c r="M140" s="174"/>
      <c r="N140" s="174"/>
      <c r="O140" s="174"/>
      <c r="P140" s="174"/>
    </row>
    <row r="141" spans="1:16" ht="14">
      <c r="A141" s="166">
        <f t="shared" si="9"/>
        <v>121</v>
      </c>
      <c r="B141" s="166" t="s">
        <v>32</v>
      </c>
      <c r="C141" s="169" t="s">
        <v>353</v>
      </c>
      <c r="D141" s="270" t="s">
        <v>34</v>
      </c>
      <c r="E141" s="270">
        <v>1</v>
      </c>
      <c r="F141" s="173"/>
      <c r="G141" s="174"/>
      <c r="H141" s="41"/>
      <c r="I141" s="173"/>
      <c r="J141" s="41"/>
      <c r="K141" s="174"/>
      <c r="L141" s="174"/>
      <c r="M141" s="174"/>
      <c r="N141" s="174"/>
      <c r="O141" s="174"/>
      <c r="P141" s="174"/>
    </row>
    <row r="142" spans="1:16" ht="14">
      <c r="A142" s="166">
        <f t="shared" si="9"/>
        <v>122</v>
      </c>
      <c r="B142" s="166" t="s">
        <v>32</v>
      </c>
      <c r="C142" s="169" t="s">
        <v>354</v>
      </c>
      <c r="D142" s="270" t="s">
        <v>34</v>
      </c>
      <c r="E142" s="270">
        <v>1</v>
      </c>
      <c r="F142" s="173"/>
      <c r="G142" s="174"/>
      <c r="H142" s="41"/>
      <c r="I142" s="173"/>
      <c r="J142" s="41"/>
      <c r="K142" s="174"/>
      <c r="L142" s="174"/>
      <c r="M142" s="174"/>
      <c r="N142" s="174"/>
      <c r="O142" s="174"/>
      <c r="P142" s="174"/>
    </row>
    <row r="143" spans="1:16" ht="14">
      <c r="A143" s="166">
        <f t="shared" si="9"/>
        <v>123</v>
      </c>
      <c r="B143" s="166" t="s">
        <v>32</v>
      </c>
      <c r="C143" s="169" t="s">
        <v>356</v>
      </c>
      <c r="D143" s="270" t="s">
        <v>34</v>
      </c>
      <c r="E143" s="270">
        <v>1</v>
      </c>
      <c r="F143" s="173"/>
      <c r="G143" s="174"/>
      <c r="H143" s="41"/>
      <c r="I143" s="173"/>
      <c r="J143" s="41"/>
      <c r="K143" s="174"/>
      <c r="L143" s="174"/>
      <c r="M143" s="174"/>
      <c r="N143" s="174"/>
      <c r="O143" s="174"/>
      <c r="P143" s="174"/>
    </row>
    <row r="144" spans="1:16" ht="14">
      <c r="A144" s="166">
        <f t="shared" ref="A144:A207" si="10">A143+1</f>
        <v>124</v>
      </c>
      <c r="B144" s="166" t="s">
        <v>32</v>
      </c>
      <c r="C144" s="169" t="s">
        <v>415</v>
      </c>
      <c r="D144" s="270" t="s">
        <v>34</v>
      </c>
      <c r="E144" s="270">
        <v>4</v>
      </c>
      <c r="F144" s="173"/>
      <c r="G144" s="174"/>
      <c r="H144" s="41"/>
      <c r="I144" s="173"/>
      <c r="J144" s="41"/>
      <c r="K144" s="174"/>
      <c r="L144" s="174"/>
      <c r="M144" s="174"/>
      <c r="N144" s="174"/>
      <c r="O144" s="174"/>
      <c r="P144" s="174"/>
    </row>
    <row r="145" spans="1:16" ht="14">
      <c r="A145" s="166">
        <f t="shared" si="10"/>
        <v>125</v>
      </c>
      <c r="B145" s="166" t="s">
        <v>32</v>
      </c>
      <c r="C145" s="169" t="s">
        <v>358</v>
      </c>
      <c r="D145" s="270" t="s">
        <v>34</v>
      </c>
      <c r="E145" s="270">
        <v>1</v>
      </c>
      <c r="F145" s="173"/>
      <c r="G145" s="174"/>
      <c r="H145" s="41"/>
      <c r="I145" s="173"/>
      <c r="J145" s="41"/>
      <c r="K145" s="174"/>
      <c r="L145" s="174"/>
      <c r="M145" s="174"/>
      <c r="N145" s="174"/>
      <c r="O145" s="174"/>
      <c r="P145" s="174"/>
    </row>
    <row r="146" spans="1:16" ht="14">
      <c r="A146" s="166">
        <f t="shared" si="10"/>
        <v>126</v>
      </c>
      <c r="B146" s="166" t="s">
        <v>32</v>
      </c>
      <c r="C146" s="169" t="s">
        <v>359</v>
      </c>
      <c r="D146" s="270" t="s">
        <v>34</v>
      </c>
      <c r="E146" s="270">
        <v>22</v>
      </c>
      <c r="F146" s="173"/>
      <c r="G146" s="174"/>
      <c r="H146" s="41"/>
      <c r="I146" s="173"/>
      <c r="J146" s="41"/>
      <c r="K146" s="174"/>
      <c r="L146" s="174"/>
      <c r="M146" s="174"/>
      <c r="N146" s="174"/>
      <c r="O146" s="174"/>
      <c r="P146" s="174"/>
    </row>
    <row r="147" spans="1:16" ht="14">
      <c r="A147" s="166">
        <f t="shared" si="10"/>
        <v>127</v>
      </c>
      <c r="B147" s="166" t="s">
        <v>32</v>
      </c>
      <c r="C147" s="169" t="s">
        <v>417</v>
      </c>
      <c r="D147" s="270" t="s">
        <v>34</v>
      </c>
      <c r="E147" s="270">
        <v>2</v>
      </c>
      <c r="F147" s="173"/>
      <c r="G147" s="174"/>
      <c r="H147" s="41"/>
      <c r="I147" s="41"/>
      <c r="J147" s="41"/>
      <c r="K147" s="174"/>
      <c r="L147" s="174"/>
      <c r="M147" s="174"/>
      <c r="N147" s="174"/>
      <c r="O147" s="174"/>
      <c r="P147" s="174"/>
    </row>
    <row r="148" spans="1:16" ht="14">
      <c r="A148" s="166">
        <f t="shared" si="10"/>
        <v>128</v>
      </c>
      <c r="B148" s="166" t="s">
        <v>32</v>
      </c>
      <c r="C148" s="178" t="s">
        <v>362</v>
      </c>
      <c r="D148" s="177" t="s">
        <v>53</v>
      </c>
      <c r="E148" s="177">
        <v>2</v>
      </c>
      <c r="F148" s="173"/>
      <c r="G148" s="174"/>
      <c r="H148" s="41"/>
      <c r="I148" s="173"/>
      <c r="J148" s="41"/>
      <c r="K148" s="174"/>
      <c r="L148" s="174"/>
      <c r="M148" s="174"/>
      <c r="N148" s="174"/>
      <c r="O148" s="174"/>
      <c r="P148" s="174"/>
    </row>
    <row r="149" spans="1:16" ht="14">
      <c r="A149" s="166">
        <f t="shared" si="10"/>
        <v>129</v>
      </c>
      <c r="B149" s="166" t="s">
        <v>32</v>
      </c>
      <c r="C149" s="178" t="s">
        <v>363</v>
      </c>
      <c r="D149" s="177" t="s">
        <v>33</v>
      </c>
      <c r="E149" s="177">
        <v>1</v>
      </c>
      <c r="F149" s="173"/>
      <c r="G149" s="174"/>
      <c r="H149" s="41"/>
      <c r="I149" s="41"/>
      <c r="J149" s="41"/>
      <c r="K149" s="174"/>
      <c r="L149" s="174"/>
      <c r="M149" s="174"/>
      <c r="N149" s="174"/>
      <c r="O149" s="174"/>
      <c r="P149" s="174"/>
    </row>
    <row r="150" spans="1:16">
      <c r="A150" s="166"/>
      <c r="B150" s="166"/>
      <c r="C150" s="178"/>
      <c r="D150" s="177"/>
      <c r="E150" s="177">
        <v>0</v>
      </c>
      <c r="F150" s="173"/>
      <c r="G150" s="174"/>
      <c r="H150" s="41"/>
      <c r="I150" s="41"/>
      <c r="J150" s="41"/>
      <c r="K150" s="174"/>
      <c r="L150" s="174"/>
      <c r="M150" s="174"/>
      <c r="N150" s="174"/>
      <c r="O150" s="174"/>
      <c r="P150" s="174"/>
    </row>
    <row r="151" spans="1:16" ht="14">
      <c r="A151" s="166"/>
      <c r="B151" s="166"/>
      <c r="C151" s="267" t="s">
        <v>418</v>
      </c>
      <c r="D151" s="177"/>
      <c r="E151" s="177">
        <v>0</v>
      </c>
      <c r="F151" s="173"/>
      <c r="G151" s="174"/>
      <c r="H151" s="41"/>
      <c r="I151" s="41"/>
      <c r="J151" s="41"/>
      <c r="K151" s="174"/>
      <c r="L151" s="174"/>
      <c r="M151" s="174"/>
      <c r="N151" s="174"/>
      <c r="O151" s="174"/>
      <c r="P151" s="174"/>
    </row>
    <row r="152" spans="1:16" ht="14">
      <c r="A152" s="166">
        <f>A149+1</f>
        <v>130</v>
      </c>
      <c r="B152" s="166" t="s">
        <v>32</v>
      </c>
      <c r="C152" s="169" t="s">
        <v>419</v>
      </c>
      <c r="D152" s="270" t="s">
        <v>44</v>
      </c>
      <c r="E152" s="270">
        <v>2.8</v>
      </c>
      <c r="F152" s="173"/>
      <c r="G152" s="174"/>
      <c r="H152" s="41"/>
      <c r="I152" s="41"/>
      <c r="J152" s="41"/>
      <c r="K152" s="174"/>
      <c r="L152" s="174"/>
      <c r="M152" s="174"/>
      <c r="N152" s="174"/>
      <c r="O152" s="174"/>
      <c r="P152" s="174"/>
    </row>
    <row r="153" spans="1:16" ht="14">
      <c r="A153" s="166">
        <f t="shared" si="10"/>
        <v>131</v>
      </c>
      <c r="B153" s="166" t="s">
        <v>32</v>
      </c>
      <c r="C153" s="169" t="s">
        <v>420</v>
      </c>
      <c r="D153" s="270" t="s">
        <v>44</v>
      </c>
      <c r="E153" s="270">
        <v>1.5</v>
      </c>
      <c r="F153" s="173"/>
      <c r="G153" s="174"/>
      <c r="H153" s="41"/>
      <c r="I153" s="41"/>
      <c r="J153" s="41"/>
      <c r="K153" s="174"/>
      <c r="L153" s="174"/>
      <c r="M153" s="174"/>
      <c r="N153" s="174"/>
      <c r="O153" s="174"/>
      <c r="P153" s="174"/>
    </row>
    <row r="154" spans="1:16" ht="14">
      <c r="A154" s="166">
        <f t="shared" si="10"/>
        <v>132</v>
      </c>
      <c r="B154" s="166" t="s">
        <v>32</v>
      </c>
      <c r="C154" s="169" t="s">
        <v>421</v>
      </c>
      <c r="D154" s="270" t="s">
        <v>44</v>
      </c>
      <c r="E154" s="270">
        <v>31.3</v>
      </c>
      <c r="F154" s="173"/>
      <c r="G154" s="174"/>
      <c r="H154" s="41"/>
      <c r="I154" s="41"/>
      <c r="J154" s="41"/>
      <c r="K154" s="174"/>
      <c r="L154" s="174"/>
      <c r="M154" s="174"/>
      <c r="N154" s="174"/>
      <c r="O154" s="174"/>
      <c r="P154" s="174"/>
    </row>
    <row r="155" spans="1:16" ht="14">
      <c r="A155" s="166">
        <f t="shared" si="10"/>
        <v>133</v>
      </c>
      <c r="B155" s="166" t="s">
        <v>32</v>
      </c>
      <c r="C155" s="169" t="s">
        <v>422</v>
      </c>
      <c r="D155" s="270" t="s">
        <v>44</v>
      </c>
      <c r="E155" s="270">
        <v>14.6</v>
      </c>
      <c r="F155" s="173"/>
      <c r="G155" s="174"/>
      <c r="H155" s="41"/>
      <c r="I155" s="41"/>
      <c r="J155" s="41"/>
      <c r="K155" s="174"/>
      <c r="L155" s="174"/>
      <c r="M155" s="174"/>
      <c r="N155" s="174"/>
      <c r="O155" s="174"/>
      <c r="P155" s="174"/>
    </row>
    <row r="156" spans="1:16" ht="14">
      <c r="A156" s="166">
        <f t="shared" si="10"/>
        <v>134</v>
      </c>
      <c r="B156" s="166" t="s">
        <v>32</v>
      </c>
      <c r="C156" s="169" t="s">
        <v>423</v>
      </c>
      <c r="D156" s="270" t="s">
        <v>44</v>
      </c>
      <c r="E156" s="270">
        <v>79.400000000000006</v>
      </c>
      <c r="F156" s="173"/>
      <c r="G156" s="174"/>
      <c r="H156" s="41"/>
      <c r="I156" s="41"/>
      <c r="J156" s="41"/>
      <c r="K156" s="174"/>
      <c r="L156" s="174"/>
      <c r="M156" s="174"/>
      <c r="N156" s="174"/>
      <c r="O156" s="174"/>
      <c r="P156" s="174"/>
    </row>
    <row r="157" spans="1:16" ht="14">
      <c r="A157" s="166">
        <f t="shared" si="10"/>
        <v>135</v>
      </c>
      <c r="B157" s="166" t="s">
        <v>32</v>
      </c>
      <c r="C157" s="169" t="s">
        <v>424</v>
      </c>
      <c r="D157" s="270" t="s">
        <v>44</v>
      </c>
      <c r="E157" s="270">
        <v>40.200000000000003</v>
      </c>
      <c r="F157" s="173"/>
      <c r="G157" s="174"/>
      <c r="H157" s="41"/>
      <c r="I157" s="41"/>
      <c r="J157" s="41"/>
      <c r="K157" s="174"/>
      <c r="L157" s="174"/>
      <c r="M157" s="174"/>
      <c r="N157" s="174"/>
      <c r="O157" s="174"/>
      <c r="P157" s="174"/>
    </row>
    <row r="158" spans="1:16" ht="14">
      <c r="A158" s="166">
        <f t="shared" si="10"/>
        <v>136</v>
      </c>
      <c r="B158" s="166" t="s">
        <v>32</v>
      </c>
      <c r="C158" s="169" t="s">
        <v>425</v>
      </c>
      <c r="D158" s="270" t="s">
        <v>44</v>
      </c>
      <c r="E158" s="270">
        <v>1.6</v>
      </c>
      <c r="F158" s="173"/>
      <c r="G158" s="174"/>
      <c r="H158" s="41"/>
      <c r="I158" s="41"/>
      <c r="J158" s="41"/>
      <c r="K158" s="174"/>
      <c r="L158" s="174"/>
      <c r="M158" s="174"/>
      <c r="N158" s="174"/>
      <c r="O158" s="174"/>
      <c r="P158" s="174"/>
    </row>
    <row r="159" spans="1:16" ht="14">
      <c r="A159" s="166">
        <f t="shared" si="10"/>
        <v>137</v>
      </c>
      <c r="B159" s="166" t="s">
        <v>32</v>
      </c>
      <c r="C159" s="169" t="s">
        <v>426</v>
      </c>
      <c r="D159" s="270" t="s">
        <v>34</v>
      </c>
      <c r="E159" s="270">
        <v>11</v>
      </c>
      <c r="F159" s="173"/>
      <c r="G159" s="174"/>
      <c r="H159" s="41"/>
      <c r="I159" s="41"/>
      <c r="J159" s="41"/>
      <c r="K159" s="174"/>
      <c r="L159" s="174"/>
      <c r="M159" s="174"/>
      <c r="N159" s="174"/>
      <c r="O159" s="174"/>
      <c r="P159" s="174"/>
    </row>
    <row r="160" spans="1:16" ht="28">
      <c r="A160" s="166">
        <f t="shared" si="10"/>
        <v>138</v>
      </c>
      <c r="B160" s="166" t="s">
        <v>32</v>
      </c>
      <c r="C160" s="169" t="s">
        <v>427</v>
      </c>
      <c r="D160" s="270" t="s">
        <v>34</v>
      </c>
      <c r="E160" s="270">
        <v>1</v>
      </c>
      <c r="F160" s="173"/>
      <c r="G160" s="174"/>
      <c r="H160" s="41"/>
      <c r="I160" s="41"/>
      <c r="J160" s="41"/>
      <c r="K160" s="174"/>
      <c r="L160" s="174"/>
      <c r="M160" s="174"/>
      <c r="N160" s="174"/>
      <c r="O160" s="174"/>
      <c r="P160" s="174"/>
    </row>
    <row r="161" spans="1:16" ht="14">
      <c r="A161" s="166">
        <f t="shared" si="10"/>
        <v>139</v>
      </c>
      <c r="B161" s="166" t="s">
        <v>32</v>
      </c>
      <c r="C161" s="169" t="s">
        <v>428</v>
      </c>
      <c r="D161" s="270" t="s">
        <v>34</v>
      </c>
      <c r="E161" s="270">
        <v>1</v>
      </c>
      <c r="F161" s="173"/>
      <c r="G161" s="174"/>
      <c r="H161" s="41"/>
      <c r="I161" s="41"/>
      <c r="J161" s="41"/>
      <c r="K161" s="174"/>
      <c r="L161" s="174"/>
      <c r="M161" s="174"/>
      <c r="N161" s="174"/>
      <c r="O161" s="174"/>
      <c r="P161" s="174"/>
    </row>
    <row r="162" spans="1:16" ht="14">
      <c r="A162" s="166">
        <f t="shared" si="10"/>
        <v>140</v>
      </c>
      <c r="B162" s="166" t="s">
        <v>32</v>
      </c>
      <c r="C162" s="169" t="s">
        <v>429</v>
      </c>
      <c r="D162" s="270" t="s">
        <v>34</v>
      </c>
      <c r="E162" s="270">
        <v>1</v>
      </c>
      <c r="F162" s="173"/>
      <c r="G162" s="174"/>
      <c r="H162" s="41"/>
      <c r="I162" s="41"/>
      <c r="J162" s="41"/>
      <c r="K162" s="174"/>
      <c r="L162" s="174"/>
      <c r="M162" s="174"/>
      <c r="N162" s="174"/>
      <c r="O162" s="174"/>
      <c r="P162" s="174"/>
    </row>
    <row r="163" spans="1:16" ht="14">
      <c r="A163" s="166">
        <f t="shared" si="10"/>
        <v>141</v>
      </c>
      <c r="B163" s="166" t="s">
        <v>32</v>
      </c>
      <c r="C163" s="169" t="s">
        <v>430</v>
      </c>
      <c r="D163" s="270" t="s">
        <v>34</v>
      </c>
      <c r="E163" s="270">
        <v>1</v>
      </c>
      <c r="F163" s="173"/>
      <c r="G163" s="174"/>
      <c r="H163" s="41"/>
      <c r="I163" s="41"/>
      <c r="J163" s="41"/>
      <c r="K163" s="174"/>
      <c r="L163" s="174"/>
      <c r="M163" s="174"/>
      <c r="N163" s="174"/>
      <c r="O163" s="174"/>
      <c r="P163" s="174"/>
    </row>
    <row r="164" spans="1:16" ht="14">
      <c r="A164" s="166">
        <f t="shared" si="10"/>
        <v>142</v>
      </c>
      <c r="B164" s="166" t="s">
        <v>32</v>
      </c>
      <c r="C164" s="169" t="s">
        <v>431</v>
      </c>
      <c r="D164" s="270" t="s">
        <v>34</v>
      </c>
      <c r="E164" s="270">
        <v>5</v>
      </c>
      <c r="F164" s="173"/>
      <c r="G164" s="174"/>
      <c r="H164" s="41"/>
      <c r="I164" s="41"/>
      <c r="J164" s="41"/>
      <c r="K164" s="174"/>
      <c r="L164" s="174"/>
      <c r="M164" s="174"/>
      <c r="N164" s="174"/>
      <c r="O164" s="174"/>
      <c r="P164" s="174"/>
    </row>
    <row r="165" spans="1:16" ht="14">
      <c r="A165" s="166">
        <f t="shared" si="10"/>
        <v>143</v>
      </c>
      <c r="B165" s="166" t="s">
        <v>32</v>
      </c>
      <c r="C165" s="169" t="s">
        <v>432</v>
      </c>
      <c r="D165" s="270" t="s">
        <v>34</v>
      </c>
      <c r="E165" s="270">
        <v>3</v>
      </c>
      <c r="F165" s="173"/>
      <c r="G165" s="174"/>
      <c r="H165" s="41"/>
      <c r="I165" s="41"/>
      <c r="J165" s="41"/>
      <c r="K165" s="174"/>
      <c r="L165" s="174"/>
      <c r="M165" s="174"/>
      <c r="N165" s="174"/>
      <c r="O165" s="174"/>
      <c r="P165" s="174"/>
    </row>
    <row r="166" spans="1:16" ht="14">
      <c r="A166" s="166">
        <f t="shared" si="10"/>
        <v>144</v>
      </c>
      <c r="B166" s="166" t="s">
        <v>32</v>
      </c>
      <c r="C166" s="169" t="s">
        <v>433</v>
      </c>
      <c r="D166" s="270" t="s">
        <v>34</v>
      </c>
      <c r="E166" s="270">
        <v>37</v>
      </c>
      <c r="F166" s="173"/>
      <c r="G166" s="174"/>
      <c r="H166" s="41"/>
      <c r="I166" s="41"/>
      <c r="J166" s="41"/>
      <c r="K166" s="174"/>
      <c r="L166" s="174"/>
      <c r="M166" s="174"/>
      <c r="N166" s="174"/>
      <c r="O166" s="174"/>
      <c r="P166" s="174"/>
    </row>
    <row r="167" spans="1:16" ht="14">
      <c r="A167" s="166">
        <f t="shared" si="10"/>
        <v>145</v>
      </c>
      <c r="B167" s="166" t="s">
        <v>32</v>
      </c>
      <c r="C167" s="169" t="s">
        <v>434</v>
      </c>
      <c r="D167" s="270" t="s">
        <v>34</v>
      </c>
      <c r="E167" s="270">
        <v>6</v>
      </c>
      <c r="F167" s="173"/>
      <c r="G167" s="174"/>
      <c r="H167" s="41"/>
      <c r="I167" s="41"/>
      <c r="J167" s="41"/>
      <c r="K167" s="174"/>
      <c r="L167" s="174"/>
      <c r="M167" s="174"/>
      <c r="N167" s="174"/>
      <c r="O167" s="174"/>
      <c r="P167" s="174"/>
    </row>
    <row r="168" spans="1:16" ht="14">
      <c r="A168" s="166">
        <f t="shared" si="10"/>
        <v>146</v>
      </c>
      <c r="B168" s="166" t="s">
        <v>32</v>
      </c>
      <c r="C168" s="169" t="s">
        <v>436</v>
      </c>
      <c r="D168" s="270" t="s">
        <v>34</v>
      </c>
      <c r="E168" s="270">
        <v>9</v>
      </c>
      <c r="F168" s="173"/>
      <c r="G168" s="174"/>
      <c r="H168" s="41"/>
      <c r="I168" s="41"/>
      <c r="J168" s="41"/>
      <c r="K168" s="174"/>
      <c r="L168" s="174"/>
      <c r="M168" s="174"/>
      <c r="N168" s="174"/>
      <c r="O168" s="174"/>
      <c r="P168" s="174"/>
    </row>
    <row r="169" spans="1:16" ht="14">
      <c r="A169" s="166">
        <f t="shared" si="10"/>
        <v>147</v>
      </c>
      <c r="B169" s="166" t="s">
        <v>32</v>
      </c>
      <c r="C169" s="169" t="s">
        <v>437</v>
      </c>
      <c r="D169" s="270" t="s">
        <v>34</v>
      </c>
      <c r="E169" s="270">
        <v>4</v>
      </c>
      <c r="F169" s="173"/>
      <c r="G169" s="174"/>
      <c r="H169" s="41"/>
      <c r="I169" s="41"/>
      <c r="J169" s="41"/>
      <c r="K169" s="174"/>
      <c r="L169" s="174"/>
      <c r="M169" s="174"/>
      <c r="N169" s="174"/>
      <c r="O169" s="174"/>
      <c r="P169" s="174"/>
    </row>
    <row r="170" spans="1:16" ht="14">
      <c r="A170" s="166">
        <f t="shared" si="10"/>
        <v>148</v>
      </c>
      <c r="B170" s="166" t="s">
        <v>32</v>
      </c>
      <c r="C170" s="169" t="s">
        <v>438</v>
      </c>
      <c r="D170" s="270" t="s">
        <v>34</v>
      </c>
      <c r="E170" s="270">
        <v>2</v>
      </c>
      <c r="F170" s="173"/>
      <c r="G170" s="174"/>
      <c r="H170" s="41"/>
      <c r="I170" s="41"/>
      <c r="J170" s="41"/>
      <c r="K170" s="174"/>
      <c r="L170" s="174"/>
      <c r="M170" s="174"/>
      <c r="N170" s="174"/>
      <c r="O170" s="174"/>
      <c r="P170" s="174"/>
    </row>
    <row r="171" spans="1:16" ht="14">
      <c r="A171" s="166">
        <f t="shared" si="10"/>
        <v>149</v>
      </c>
      <c r="B171" s="166" t="s">
        <v>32</v>
      </c>
      <c r="C171" s="169" t="s">
        <v>439</v>
      </c>
      <c r="D171" s="270" t="s">
        <v>34</v>
      </c>
      <c r="E171" s="270">
        <v>14</v>
      </c>
      <c r="F171" s="173"/>
      <c r="G171" s="174"/>
      <c r="H171" s="41"/>
      <c r="I171" s="41"/>
      <c r="J171" s="41"/>
      <c r="K171" s="174"/>
      <c r="L171" s="174"/>
      <c r="M171" s="174"/>
      <c r="N171" s="174"/>
      <c r="O171" s="174"/>
      <c r="P171" s="174"/>
    </row>
    <row r="172" spans="1:16" ht="14">
      <c r="A172" s="166">
        <f t="shared" si="10"/>
        <v>150</v>
      </c>
      <c r="B172" s="166" t="s">
        <v>32</v>
      </c>
      <c r="C172" s="169" t="s">
        <v>441</v>
      </c>
      <c r="D172" s="270" t="s">
        <v>34</v>
      </c>
      <c r="E172" s="270">
        <v>5</v>
      </c>
      <c r="F172" s="173"/>
      <c r="G172" s="174"/>
      <c r="H172" s="41"/>
      <c r="I172" s="41"/>
      <c r="J172" s="41"/>
      <c r="K172" s="174"/>
      <c r="L172" s="174"/>
      <c r="M172" s="174"/>
      <c r="N172" s="174"/>
      <c r="O172" s="174"/>
      <c r="P172" s="174"/>
    </row>
    <row r="173" spans="1:16" ht="14">
      <c r="A173" s="166">
        <f t="shared" si="10"/>
        <v>151</v>
      </c>
      <c r="B173" s="166" t="s">
        <v>32</v>
      </c>
      <c r="C173" s="169" t="s">
        <v>442</v>
      </c>
      <c r="D173" s="270" t="s">
        <v>34</v>
      </c>
      <c r="E173" s="270">
        <v>9</v>
      </c>
      <c r="F173" s="173"/>
      <c r="G173" s="174"/>
      <c r="H173" s="41"/>
      <c r="I173" s="41"/>
      <c r="J173" s="41"/>
      <c r="K173" s="174"/>
      <c r="L173" s="174"/>
      <c r="M173" s="174"/>
      <c r="N173" s="174"/>
      <c r="O173" s="174"/>
      <c r="P173" s="174"/>
    </row>
    <row r="174" spans="1:16" ht="14">
      <c r="A174" s="166">
        <f t="shared" si="10"/>
        <v>152</v>
      </c>
      <c r="B174" s="166" t="s">
        <v>32</v>
      </c>
      <c r="C174" s="169" t="s">
        <v>443</v>
      </c>
      <c r="D174" s="270" t="s">
        <v>34</v>
      </c>
      <c r="E174" s="270">
        <v>5</v>
      </c>
      <c r="F174" s="173"/>
      <c r="G174" s="174"/>
      <c r="H174" s="41"/>
      <c r="I174" s="41"/>
      <c r="J174" s="41"/>
      <c r="K174" s="174"/>
      <c r="L174" s="174"/>
      <c r="M174" s="174"/>
      <c r="N174" s="174"/>
      <c r="O174" s="174"/>
      <c r="P174" s="174"/>
    </row>
    <row r="175" spans="1:16" ht="14">
      <c r="A175" s="166">
        <f t="shared" si="10"/>
        <v>153</v>
      </c>
      <c r="B175" s="166" t="s">
        <v>32</v>
      </c>
      <c r="C175" s="169" t="s">
        <v>444</v>
      </c>
      <c r="D175" s="270" t="s">
        <v>34</v>
      </c>
      <c r="E175" s="270">
        <v>4</v>
      </c>
      <c r="F175" s="173"/>
      <c r="G175" s="174"/>
      <c r="H175" s="41"/>
      <c r="I175" s="41"/>
      <c r="J175" s="41"/>
      <c r="K175" s="174"/>
      <c r="L175" s="174"/>
      <c r="M175" s="174"/>
      <c r="N175" s="174"/>
      <c r="O175" s="174"/>
      <c r="P175" s="174"/>
    </row>
    <row r="176" spans="1:16" ht="14">
      <c r="A176" s="166">
        <f t="shared" si="10"/>
        <v>154</v>
      </c>
      <c r="B176" s="166" t="s">
        <v>32</v>
      </c>
      <c r="C176" s="169" t="s">
        <v>444</v>
      </c>
      <c r="D176" s="270" t="s">
        <v>34</v>
      </c>
      <c r="E176" s="270">
        <v>4</v>
      </c>
      <c r="F176" s="173"/>
      <c r="G176" s="174"/>
      <c r="H176" s="41"/>
      <c r="I176" s="41"/>
      <c r="J176" s="41"/>
      <c r="K176" s="174"/>
      <c r="L176" s="174"/>
      <c r="M176" s="174"/>
      <c r="N176" s="174"/>
      <c r="O176" s="174"/>
      <c r="P176" s="174"/>
    </row>
    <row r="177" spans="1:16" ht="14">
      <c r="A177" s="166">
        <f t="shared" si="10"/>
        <v>155</v>
      </c>
      <c r="B177" s="166" t="s">
        <v>32</v>
      </c>
      <c r="C177" s="169" t="s">
        <v>445</v>
      </c>
      <c r="D177" s="270" t="s">
        <v>34</v>
      </c>
      <c r="E177" s="270">
        <v>2</v>
      </c>
      <c r="F177" s="173"/>
      <c r="G177" s="174"/>
      <c r="H177" s="41"/>
      <c r="I177" s="41"/>
      <c r="J177" s="41"/>
      <c r="K177" s="174"/>
      <c r="L177" s="174"/>
      <c r="M177" s="174"/>
      <c r="N177" s="174"/>
      <c r="O177" s="174"/>
      <c r="P177" s="174"/>
    </row>
    <row r="178" spans="1:16" ht="14">
      <c r="A178" s="166">
        <f t="shared" si="10"/>
        <v>156</v>
      </c>
      <c r="B178" s="166" t="s">
        <v>32</v>
      </c>
      <c r="C178" s="169" t="s">
        <v>446</v>
      </c>
      <c r="D178" s="270" t="s">
        <v>34</v>
      </c>
      <c r="E178" s="270">
        <v>2</v>
      </c>
      <c r="F178" s="173"/>
      <c r="G178" s="174"/>
      <c r="H178" s="41"/>
      <c r="I178" s="41"/>
      <c r="J178" s="41"/>
      <c r="K178" s="174"/>
      <c r="L178" s="174"/>
      <c r="M178" s="174"/>
      <c r="N178" s="174"/>
      <c r="O178" s="174"/>
      <c r="P178" s="174"/>
    </row>
    <row r="179" spans="1:16" ht="14">
      <c r="A179" s="166">
        <f t="shared" si="10"/>
        <v>157</v>
      </c>
      <c r="B179" s="166" t="s">
        <v>32</v>
      </c>
      <c r="C179" s="169" t="s">
        <v>447</v>
      </c>
      <c r="D179" s="270" t="s">
        <v>34</v>
      </c>
      <c r="E179" s="270">
        <v>4</v>
      </c>
      <c r="F179" s="173"/>
      <c r="G179" s="174"/>
      <c r="H179" s="41"/>
      <c r="I179" s="41"/>
      <c r="J179" s="41"/>
      <c r="K179" s="174"/>
      <c r="L179" s="174"/>
      <c r="M179" s="174"/>
      <c r="N179" s="174"/>
      <c r="O179" s="174"/>
      <c r="P179" s="174"/>
    </row>
    <row r="180" spans="1:16" ht="14">
      <c r="A180" s="166">
        <f t="shared" si="10"/>
        <v>158</v>
      </c>
      <c r="B180" s="166" t="s">
        <v>32</v>
      </c>
      <c r="C180" s="169" t="s">
        <v>448</v>
      </c>
      <c r="D180" s="270" t="s">
        <v>34</v>
      </c>
      <c r="E180" s="270">
        <v>4</v>
      </c>
      <c r="F180" s="173"/>
      <c r="G180" s="174"/>
      <c r="H180" s="41"/>
      <c r="I180" s="41"/>
      <c r="J180" s="41"/>
      <c r="K180" s="174"/>
      <c r="L180" s="174"/>
      <c r="M180" s="174"/>
      <c r="N180" s="174"/>
      <c r="O180" s="174"/>
      <c r="P180" s="174"/>
    </row>
    <row r="181" spans="1:16" ht="14">
      <c r="A181" s="166">
        <f t="shared" si="10"/>
        <v>159</v>
      </c>
      <c r="B181" s="166" t="s">
        <v>32</v>
      </c>
      <c r="C181" s="169" t="s">
        <v>449</v>
      </c>
      <c r="D181" s="270" t="s">
        <v>34</v>
      </c>
      <c r="E181" s="270">
        <v>61</v>
      </c>
      <c r="F181" s="173"/>
      <c r="G181" s="174"/>
      <c r="H181" s="41"/>
      <c r="I181" s="41"/>
      <c r="J181" s="41"/>
      <c r="K181" s="174"/>
      <c r="L181" s="174"/>
      <c r="M181" s="174"/>
      <c r="N181" s="174"/>
      <c r="O181" s="174"/>
      <c r="P181" s="174"/>
    </row>
    <row r="182" spans="1:16" ht="14">
      <c r="A182" s="166">
        <f t="shared" si="10"/>
        <v>160</v>
      </c>
      <c r="B182" s="166" t="s">
        <v>32</v>
      </c>
      <c r="C182" s="169" t="s">
        <v>450</v>
      </c>
      <c r="D182" s="270" t="s">
        <v>34</v>
      </c>
      <c r="E182" s="270">
        <v>2</v>
      </c>
      <c r="F182" s="173"/>
      <c r="G182" s="174"/>
      <c r="H182" s="41"/>
      <c r="I182" s="41"/>
      <c r="J182" s="41"/>
      <c r="K182" s="174"/>
      <c r="L182" s="174"/>
      <c r="M182" s="174"/>
      <c r="N182" s="174"/>
      <c r="O182" s="174"/>
      <c r="P182" s="174"/>
    </row>
    <row r="183" spans="1:16" ht="14">
      <c r="A183" s="166">
        <f t="shared" si="10"/>
        <v>161</v>
      </c>
      <c r="B183" s="166" t="s">
        <v>32</v>
      </c>
      <c r="C183" s="169" t="s">
        <v>451</v>
      </c>
      <c r="D183" s="270" t="s">
        <v>34</v>
      </c>
      <c r="E183" s="270">
        <v>6</v>
      </c>
      <c r="F183" s="173"/>
      <c r="G183" s="174"/>
      <c r="H183" s="41"/>
      <c r="I183" s="41"/>
      <c r="J183" s="41"/>
      <c r="K183" s="174"/>
      <c r="L183" s="174"/>
      <c r="M183" s="174"/>
      <c r="N183" s="174"/>
      <c r="O183" s="174"/>
      <c r="P183" s="174"/>
    </row>
    <row r="184" spans="1:16" ht="14">
      <c r="A184" s="166">
        <f t="shared" si="10"/>
        <v>162</v>
      </c>
      <c r="B184" s="166" t="s">
        <v>32</v>
      </c>
      <c r="C184" s="169" t="s">
        <v>452</v>
      </c>
      <c r="D184" s="270" t="s">
        <v>34</v>
      </c>
      <c r="E184" s="270">
        <v>3</v>
      </c>
      <c r="F184" s="173"/>
      <c r="G184" s="174"/>
      <c r="H184" s="41"/>
      <c r="I184" s="41"/>
      <c r="J184" s="41"/>
      <c r="K184" s="174"/>
      <c r="L184" s="174"/>
      <c r="M184" s="174"/>
      <c r="N184" s="174"/>
      <c r="O184" s="174"/>
      <c r="P184" s="174"/>
    </row>
    <row r="185" spans="1:16" ht="14">
      <c r="A185" s="166">
        <f t="shared" si="10"/>
        <v>163</v>
      </c>
      <c r="B185" s="166" t="s">
        <v>32</v>
      </c>
      <c r="C185" s="169" t="s">
        <v>453</v>
      </c>
      <c r="D185" s="270" t="s">
        <v>34</v>
      </c>
      <c r="E185" s="270">
        <v>11</v>
      </c>
      <c r="F185" s="173"/>
      <c r="G185" s="174"/>
      <c r="H185" s="41"/>
      <c r="I185" s="41"/>
      <c r="J185" s="41"/>
      <c r="K185" s="174"/>
      <c r="L185" s="174"/>
      <c r="M185" s="174"/>
      <c r="N185" s="174"/>
      <c r="O185" s="174"/>
      <c r="P185" s="174"/>
    </row>
    <row r="186" spans="1:16" ht="14">
      <c r="A186" s="166">
        <f t="shared" si="10"/>
        <v>164</v>
      </c>
      <c r="B186" s="166" t="s">
        <v>32</v>
      </c>
      <c r="C186" s="169" t="s">
        <v>454</v>
      </c>
      <c r="D186" s="270" t="s">
        <v>34</v>
      </c>
      <c r="E186" s="270">
        <v>12</v>
      </c>
      <c r="F186" s="173"/>
      <c r="G186" s="174"/>
      <c r="H186" s="41"/>
      <c r="I186" s="41"/>
      <c r="J186" s="41"/>
      <c r="K186" s="174"/>
      <c r="L186" s="174"/>
      <c r="M186" s="174"/>
      <c r="N186" s="174"/>
      <c r="O186" s="174"/>
      <c r="P186" s="174"/>
    </row>
    <row r="187" spans="1:16" ht="14">
      <c r="A187" s="166">
        <f t="shared" si="10"/>
        <v>165</v>
      </c>
      <c r="B187" s="166" t="s">
        <v>32</v>
      </c>
      <c r="C187" s="169" t="s">
        <v>455</v>
      </c>
      <c r="D187" s="270" t="s">
        <v>34</v>
      </c>
      <c r="E187" s="270">
        <v>21</v>
      </c>
      <c r="F187" s="173"/>
      <c r="G187" s="174"/>
      <c r="H187" s="41"/>
      <c r="I187" s="41"/>
      <c r="J187" s="41"/>
      <c r="K187" s="174"/>
      <c r="L187" s="174"/>
      <c r="M187" s="174"/>
      <c r="N187" s="174"/>
      <c r="O187" s="174"/>
      <c r="P187" s="174"/>
    </row>
    <row r="188" spans="1:16" ht="14">
      <c r="A188" s="166">
        <f t="shared" si="10"/>
        <v>166</v>
      </c>
      <c r="B188" s="166" t="s">
        <v>32</v>
      </c>
      <c r="C188" s="169" t="s">
        <v>456</v>
      </c>
      <c r="D188" s="270" t="s">
        <v>34</v>
      </c>
      <c r="E188" s="270">
        <v>1</v>
      </c>
      <c r="F188" s="173"/>
      <c r="G188" s="174"/>
      <c r="H188" s="41"/>
      <c r="I188" s="41"/>
      <c r="J188" s="41"/>
      <c r="K188" s="174"/>
      <c r="L188" s="174"/>
      <c r="M188" s="174"/>
      <c r="N188" s="174"/>
      <c r="O188" s="174"/>
      <c r="P188" s="174"/>
    </row>
    <row r="189" spans="1:16" ht="14">
      <c r="A189" s="166">
        <f t="shared" si="10"/>
        <v>167</v>
      </c>
      <c r="B189" s="166" t="s">
        <v>32</v>
      </c>
      <c r="C189" s="169" t="s">
        <v>457</v>
      </c>
      <c r="D189" s="270" t="s">
        <v>34</v>
      </c>
      <c r="E189" s="270">
        <v>4</v>
      </c>
      <c r="F189" s="173"/>
      <c r="G189" s="174"/>
      <c r="H189" s="41"/>
      <c r="I189" s="41"/>
      <c r="J189" s="41"/>
      <c r="K189" s="174"/>
      <c r="L189" s="174"/>
      <c r="M189" s="174"/>
      <c r="N189" s="174"/>
      <c r="O189" s="174"/>
      <c r="P189" s="174"/>
    </row>
    <row r="190" spans="1:16" ht="28">
      <c r="A190" s="166">
        <f t="shared" si="10"/>
        <v>168</v>
      </c>
      <c r="B190" s="166" t="s">
        <v>32</v>
      </c>
      <c r="C190" s="169" t="s">
        <v>458</v>
      </c>
      <c r="D190" s="270" t="s">
        <v>34</v>
      </c>
      <c r="E190" s="270">
        <v>4</v>
      </c>
      <c r="F190" s="173"/>
      <c r="G190" s="174"/>
      <c r="H190" s="41"/>
      <c r="I190" s="41"/>
      <c r="J190" s="41"/>
      <c r="K190" s="174"/>
      <c r="L190" s="174"/>
      <c r="M190" s="174"/>
      <c r="N190" s="174"/>
      <c r="O190" s="174"/>
      <c r="P190" s="174"/>
    </row>
    <row r="191" spans="1:16" ht="14">
      <c r="A191" s="166">
        <f t="shared" si="10"/>
        <v>169</v>
      </c>
      <c r="B191" s="166" t="s">
        <v>32</v>
      </c>
      <c r="C191" s="169" t="s">
        <v>459</v>
      </c>
      <c r="D191" s="270" t="s">
        <v>34</v>
      </c>
      <c r="E191" s="270">
        <v>7</v>
      </c>
      <c r="F191" s="173"/>
      <c r="G191" s="174"/>
      <c r="H191" s="41"/>
      <c r="I191" s="41"/>
      <c r="J191" s="41"/>
      <c r="K191" s="174"/>
      <c r="L191" s="174"/>
      <c r="M191" s="174"/>
      <c r="N191" s="174"/>
      <c r="O191" s="174"/>
      <c r="P191" s="174"/>
    </row>
    <row r="192" spans="1:16" ht="14">
      <c r="A192" s="166">
        <f t="shared" si="10"/>
        <v>170</v>
      </c>
      <c r="B192" s="166" t="s">
        <v>32</v>
      </c>
      <c r="C192" s="169" t="s">
        <v>460</v>
      </c>
      <c r="D192" s="270" t="s">
        <v>34</v>
      </c>
      <c r="E192" s="270">
        <v>2</v>
      </c>
      <c r="F192" s="173"/>
      <c r="G192" s="174"/>
      <c r="H192" s="41"/>
      <c r="I192" s="41"/>
      <c r="J192" s="41"/>
      <c r="K192" s="174"/>
      <c r="L192" s="174"/>
      <c r="M192" s="174"/>
      <c r="N192" s="174"/>
      <c r="O192" s="174"/>
      <c r="P192" s="174"/>
    </row>
    <row r="193" spans="1:16" ht="14">
      <c r="A193" s="166">
        <f t="shared" si="10"/>
        <v>171</v>
      </c>
      <c r="B193" s="166" t="s">
        <v>32</v>
      </c>
      <c r="C193" s="169" t="s">
        <v>461</v>
      </c>
      <c r="D193" s="270" t="s">
        <v>34</v>
      </c>
      <c r="E193" s="270">
        <v>2</v>
      </c>
      <c r="F193" s="173"/>
      <c r="G193" s="174"/>
      <c r="H193" s="41"/>
      <c r="I193" s="41"/>
      <c r="J193" s="41"/>
      <c r="K193" s="174"/>
      <c r="L193" s="174"/>
      <c r="M193" s="174"/>
      <c r="N193" s="174"/>
      <c r="O193" s="174"/>
      <c r="P193" s="174"/>
    </row>
    <row r="194" spans="1:16" ht="14">
      <c r="A194" s="166">
        <f t="shared" si="10"/>
        <v>172</v>
      </c>
      <c r="B194" s="166" t="s">
        <v>32</v>
      </c>
      <c r="C194" s="169" t="s">
        <v>462</v>
      </c>
      <c r="D194" s="270" t="s">
        <v>34</v>
      </c>
      <c r="E194" s="270">
        <v>1</v>
      </c>
      <c r="F194" s="173"/>
      <c r="G194" s="174"/>
      <c r="H194" s="41"/>
      <c r="I194" s="41"/>
      <c r="J194" s="41"/>
      <c r="K194" s="174"/>
      <c r="L194" s="174"/>
      <c r="M194" s="174"/>
      <c r="N194" s="174"/>
      <c r="O194" s="174"/>
      <c r="P194" s="174"/>
    </row>
    <row r="195" spans="1:16" ht="28">
      <c r="A195" s="166">
        <f t="shared" si="10"/>
        <v>173</v>
      </c>
      <c r="B195" s="166" t="s">
        <v>32</v>
      </c>
      <c r="C195" s="169" t="s">
        <v>463</v>
      </c>
      <c r="D195" s="270" t="s">
        <v>34</v>
      </c>
      <c r="E195" s="270">
        <v>1</v>
      </c>
      <c r="F195" s="173"/>
      <c r="G195" s="174"/>
      <c r="H195" s="41"/>
      <c r="I195" s="41"/>
      <c r="J195" s="41"/>
      <c r="K195" s="174"/>
      <c r="L195" s="174"/>
      <c r="M195" s="174"/>
      <c r="N195" s="174"/>
      <c r="O195" s="174"/>
      <c r="P195" s="174"/>
    </row>
    <row r="196" spans="1:16" ht="14">
      <c r="A196" s="166">
        <f t="shared" si="10"/>
        <v>174</v>
      </c>
      <c r="B196" s="166" t="s">
        <v>32</v>
      </c>
      <c r="C196" s="169" t="s">
        <v>361</v>
      </c>
      <c r="D196" s="270" t="s">
        <v>53</v>
      </c>
      <c r="E196" s="270">
        <v>1</v>
      </c>
      <c r="F196" s="173"/>
      <c r="G196" s="174"/>
      <c r="H196" s="41"/>
      <c r="I196" s="173"/>
      <c r="J196" s="41"/>
      <c r="K196" s="174"/>
      <c r="L196" s="174"/>
      <c r="M196" s="174"/>
      <c r="N196" s="174"/>
      <c r="O196" s="174"/>
      <c r="P196" s="174"/>
    </row>
    <row r="197" spans="1:16" ht="14">
      <c r="A197" s="166">
        <f t="shared" si="10"/>
        <v>175</v>
      </c>
      <c r="B197" s="166" t="s">
        <v>32</v>
      </c>
      <c r="C197" s="178" t="s">
        <v>363</v>
      </c>
      <c r="D197" s="177" t="s">
        <v>33</v>
      </c>
      <c r="E197" s="177">
        <v>1</v>
      </c>
      <c r="F197" s="173"/>
      <c r="G197" s="174"/>
      <c r="H197" s="41"/>
      <c r="I197" s="41"/>
      <c r="J197" s="41"/>
      <c r="K197" s="174"/>
      <c r="L197" s="174"/>
      <c r="M197" s="174"/>
      <c r="N197" s="174"/>
      <c r="O197" s="174"/>
      <c r="P197" s="174"/>
    </row>
    <row r="198" spans="1:16">
      <c r="A198" s="166"/>
      <c r="B198" s="166"/>
      <c r="C198" s="178"/>
      <c r="D198" s="177"/>
      <c r="E198" s="177">
        <v>0</v>
      </c>
      <c r="F198" s="173"/>
      <c r="G198" s="174"/>
      <c r="H198" s="41"/>
      <c r="I198" s="41"/>
      <c r="J198" s="41"/>
      <c r="K198" s="174"/>
      <c r="L198" s="174"/>
      <c r="M198" s="174"/>
      <c r="N198" s="174"/>
      <c r="O198" s="174"/>
      <c r="P198" s="174"/>
    </row>
    <row r="199" spans="1:16" ht="14">
      <c r="A199" s="166"/>
      <c r="B199" s="166"/>
      <c r="C199" s="267" t="s">
        <v>464</v>
      </c>
      <c r="D199" s="177"/>
      <c r="E199" s="177">
        <v>0</v>
      </c>
      <c r="F199" s="173"/>
      <c r="G199" s="174"/>
      <c r="H199" s="41"/>
      <c r="I199" s="41"/>
      <c r="J199" s="41"/>
      <c r="K199" s="174"/>
      <c r="L199" s="174"/>
      <c r="M199" s="174"/>
      <c r="N199" s="174"/>
      <c r="O199" s="174"/>
      <c r="P199" s="174"/>
    </row>
    <row r="200" spans="1:16" ht="14">
      <c r="A200" s="166">
        <f>A197+1</f>
        <v>176</v>
      </c>
      <c r="B200" s="166" t="s">
        <v>32</v>
      </c>
      <c r="C200" s="169" t="s">
        <v>422</v>
      </c>
      <c r="D200" s="270" t="s">
        <v>44</v>
      </c>
      <c r="E200" s="270">
        <v>50.3</v>
      </c>
      <c r="F200" s="173"/>
      <c r="G200" s="174"/>
      <c r="H200" s="41"/>
      <c r="I200" s="173"/>
      <c r="J200" s="41"/>
      <c r="K200" s="174"/>
      <c r="L200" s="174"/>
      <c r="M200" s="174"/>
      <c r="N200" s="174"/>
      <c r="O200" s="174"/>
      <c r="P200" s="174"/>
    </row>
    <row r="201" spans="1:16" ht="14">
      <c r="A201" s="166">
        <f t="shared" si="10"/>
        <v>177</v>
      </c>
      <c r="B201" s="166" t="s">
        <v>32</v>
      </c>
      <c r="C201" s="169" t="s">
        <v>423</v>
      </c>
      <c r="D201" s="270" t="s">
        <v>44</v>
      </c>
      <c r="E201" s="270">
        <v>94.8</v>
      </c>
      <c r="F201" s="173"/>
      <c r="G201" s="174"/>
      <c r="H201" s="41"/>
      <c r="I201" s="173"/>
      <c r="J201" s="41"/>
      <c r="K201" s="174"/>
      <c r="L201" s="174"/>
      <c r="M201" s="174"/>
      <c r="N201" s="174"/>
      <c r="O201" s="174"/>
      <c r="P201" s="174"/>
    </row>
    <row r="202" spans="1:16" ht="14">
      <c r="A202" s="166">
        <f t="shared" si="10"/>
        <v>178</v>
      </c>
      <c r="B202" s="166" t="s">
        <v>32</v>
      </c>
      <c r="C202" s="169" t="s">
        <v>424</v>
      </c>
      <c r="D202" s="270" t="s">
        <v>44</v>
      </c>
      <c r="E202" s="270">
        <v>11.8</v>
      </c>
      <c r="F202" s="173"/>
      <c r="G202" s="174"/>
      <c r="H202" s="41"/>
      <c r="I202" s="173"/>
      <c r="J202" s="41"/>
      <c r="K202" s="174"/>
      <c r="L202" s="174"/>
      <c r="M202" s="174"/>
      <c r="N202" s="174"/>
      <c r="O202" s="174"/>
      <c r="P202" s="174"/>
    </row>
    <row r="203" spans="1:16" ht="14">
      <c r="A203" s="166">
        <f t="shared" si="10"/>
        <v>179</v>
      </c>
      <c r="B203" s="166" t="s">
        <v>32</v>
      </c>
      <c r="C203" s="169" t="s">
        <v>465</v>
      </c>
      <c r="D203" s="270" t="s">
        <v>34</v>
      </c>
      <c r="E203" s="270">
        <v>1</v>
      </c>
      <c r="F203" s="173"/>
      <c r="G203" s="174"/>
      <c r="H203" s="41"/>
      <c r="I203" s="173"/>
      <c r="J203" s="41"/>
      <c r="K203" s="174"/>
      <c r="L203" s="174"/>
      <c r="M203" s="174"/>
      <c r="N203" s="174"/>
      <c r="O203" s="174"/>
      <c r="P203" s="174"/>
    </row>
    <row r="204" spans="1:16" ht="14">
      <c r="A204" s="166">
        <f t="shared" si="10"/>
        <v>180</v>
      </c>
      <c r="B204" s="166" t="s">
        <v>32</v>
      </c>
      <c r="C204" s="169" t="s">
        <v>436</v>
      </c>
      <c r="D204" s="270" t="s">
        <v>34</v>
      </c>
      <c r="E204" s="270">
        <v>13</v>
      </c>
      <c r="F204" s="173"/>
      <c r="G204" s="174"/>
      <c r="H204" s="41"/>
      <c r="I204" s="173"/>
      <c r="J204" s="41"/>
      <c r="K204" s="174"/>
      <c r="L204" s="174"/>
      <c r="M204" s="174"/>
      <c r="N204" s="174"/>
      <c r="O204" s="174"/>
      <c r="P204" s="174"/>
    </row>
    <row r="205" spans="1:16" ht="14">
      <c r="A205" s="166">
        <f t="shared" si="10"/>
        <v>181</v>
      </c>
      <c r="B205" s="166" t="s">
        <v>32</v>
      </c>
      <c r="C205" s="169" t="s">
        <v>437</v>
      </c>
      <c r="D205" s="270" t="s">
        <v>34</v>
      </c>
      <c r="E205" s="270">
        <v>7</v>
      </c>
      <c r="F205" s="173"/>
      <c r="G205" s="174"/>
      <c r="H205" s="41"/>
      <c r="I205" s="173"/>
      <c r="J205" s="41"/>
      <c r="K205" s="174"/>
      <c r="L205" s="174"/>
      <c r="M205" s="174"/>
      <c r="N205" s="174"/>
      <c r="O205" s="174"/>
      <c r="P205" s="174"/>
    </row>
    <row r="206" spans="1:16" ht="14">
      <c r="A206" s="166">
        <f t="shared" si="10"/>
        <v>182</v>
      </c>
      <c r="B206" s="166" t="s">
        <v>32</v>
      </c>
      <c r="C206" s="169" t="s">
        <v>441</v>
      </c>
      <c r="D206" s="270" t="s">
        <v>34</v>
      </c>
      <c r="E206" s="270">
        <v>17</v>
      </c>
      <c r="F206" s="173"/>
      <c r="G206" s="174"/>
      <c r="H206" s="41"/>
      <c r="I206" s="173"/>
      <c r="J206" s="41"/>
      <c r="K206" s="174"/>
      <c r="L206" s="174"/>
      <c r="M206" s="174"/>
      <c r="N206" s="174"/>
      <c r="O206" s="174"/>
      <c r="P206" s="174"/>
    </row>
    <row r="207" spans="1:16" ht="14">
      <c r="A207" s="166">
        <f t="shared" si="10"/>
        <v>183</v>
      </c>
      <c r="B207" s="166" t="s">
        <v>32</v>
      </c>
      <c r="C207" s="169" t="s">
        <v>445</v>
      </c>
      <c r="D207" s="270" t="s">
        <v>34</v>
      </c>
      <c r="E207" s="270">
        <v>3</v>
      </c>
      <c r="F207" s="173"/>
      <c r="G207" s="174"/>
      <c r="H207" s="41"/>
      <c r="I207" s="173"/>
      <c r="J207" s="41"/>
      <c r="K207" s="174"/>
      <c r="L207" s="174"/>
      <c r="M207" s="174"/>
      <c r="N207" s="174"/>
      <c r="O207" s="174"/>
      <c r="P207" s="174"/>
    </row>
    <row r="208" spans="1:16" ht="14">
      <c r="A208" s="166">
        <f t="shared" ref="A208:A249" si="11">A207+1</f>
        <v>184</v>
      </c>
      <c r="B208" s="166" t="s">
        <v>32</v>
      </c>
      <c r="C208" s="169" t="s">
        <v>449</v>
      </c>
      <c r="D208" s="270" t="s">
        <v>34</v>
      </c>
      <c r="E208" s="270">
        <v>54</v>
      </c>
      <c r="F208" s="173"/>
      <c r="G208" s="174"/>
      <c r="H208" s="41"/>
      <c r="I208" s="173"/>
      <c r="J208" s="41"/>
      <c r="K208" s="174"/>
      <c r="L208" s="174"/>
      <c r="M208" s="174"/>
      <c r="N208" s="174"/>
      <c r="O208" s="174"/>
      <c r="P208" s="174"/>
    </row>
    <row r="209" spans="1:16" ht="14">
      <c r="A209" s="166">
        <f t="shared" si="11"/>
        <v>185</v>
      </c>
      <c r="B209" s="166" t="s">
        <v>32</v>
      </c>
      <c r="C209" s="169" t="s">
        <v>451</v>
      </c>
      <c r="D209" s="270" t="s">
        <v>34</v>
      </c>
      <c r="E209" s="270">
        <v>4</v>
      </c>
      <c r="F209" s="173"/>
      <c r="G209" s="174"/>
      <c r="H209" s="41"/>
      <c r="I209" s="173"/>
      <c r="J209" s="41"/>
      <c r="K209" s="174"/>
      <c r="L209" s="174"/>
      <c r="M209" s="174"/>
      <c r="N209" s="174"/>
      <c r="O209" s="174"/>
      <c r="P209" s="174"/>
    </row>
    <row r="210" spans="1:16" ht="14">
      <c r="A210" s="166">
        <f t="shared" si="11"/>
        <v>186</v>
      </c>
      <c r="B210" s="166" t="s">
        <v>32</v>
      </c>
      <c r="C210" s="169" t="s">
        <v>466</v>
      </c>
      <c r="D210" s="270" t="s">
        <v>34</v>
      </c>
      <c r="E210" s="270">
        <v>2</v>
      </c>
      <c r="F210" s="173"/>
      <c r="G210" s="174"/>
      <c r="H210" s="41"/>
      <c r="I210" s="173"/>
      <c r="J210" s="41"/>
      <c r="K210" s="174"/>
      <c r="L210" s="174"/>
      <c r="M210" s="174"/>
      <c r="N210" s="174"/>
      <c r="O210" s="174"/>
      <c r="P210" s="174"/>
    </row>
    <row r="211" spans="1:16" ht="14">
      <c r="A211" s="166">
        <f t="shared" si="11"/>
        <v>187</v>
      </c>
      <c r="B211" s="166" t="s">
        <v>32</v>
      </c>
      <c r="C211" s="169" t="s">
        <v>452</v>
      </c>
      <c r="D211" s="270" t="s">
        <v>34</v>
      </c>
      <c r="E211" s="270">
        <v>3</v>
      </c>
      <c r="F211" s="173"/>
      <c r="G211" s="174"/>
      <c r="H211" s="41"/>
      <c r="I211" s="173"/>
      <c r="J211" s="41"/>
      <c r="K211" s="174"/>
      <c r="L211" s="174"/>
      <c r="M211" s="174"/>
      <c r="N211" s="174"/>
      <c r="O211" s="174"/>
      <c r="P211" s="174"/>
    </row>
    <row r="212" spans="1:16" ht="14">
      <c r="A212" s="166">
        <f t="shared" si="11"/>
        <v>188</v>
      </c>
      <c r="B212" s="166" t="s">
        <v>32</v>
      </c>
      <c r="C212" s="169" t="s">
        <v>453</v>
      </c>
      <c r="D212" s="270" t="s">
        <v>34</v>
      </c>
      <c r="E212" s="270">
        <v>14</v>
      </c>
      <c r="F212" s="173"/>
      <c r="G212" s="174"/>
      <c r="H212" s="41"/>
      <c r="I212" s="173"/>
      <c r="J212" s="41"/>
      <c r="K212" s="174"/>
      <c r="L212" s="174"/>
      <c r="M212" s="174"/>
      <c r="N212" s="174"/>
      <c r="O212" s="174"/>
      <c r="P212" s="174"/>
    </row>
    <row r="213" spans="1:16" ht="14">
      <c r="A213" s="166">
        <f t="shared" si="11"/>
        <v>189</v>
      </c>
      <c r="B213" s="166" t="s">
        <v>32</v>
      </c>
      <c r="C213" s="169" t="s">
        <v>454</v>
      </c>
      <c r="D213" s="270" t="s">
        <v>34</v>
      </c>
      <c r="E213" s="270">
        <v>3</v>
      </c>
      <c r="F213" s="173"/>
      <c r="G213" s="174"/>
      <c r="H213" s="41"/>
      <c r="I213" s="173"/>
      <c r="J213" s="41"/>
      <c r="K213" s="174"/>
      <c r="L213" s="174"/>
      <c r="M213" s="174"/>
      <c r="N213" s="174"/>
      <c r="O213" s="174"/>
      <c r="P213" s="174"/>
    </row>
    <row r="214" spans="1:16" ht="14">
      <c r="A214" s="166">
        <f t="shared" si="11"/>
        <v>190</v>
      </c>
      <c r="B214" s="166" t="s">
        <v>32</v>
      </c>
      <c r="C214" s="169" t="s">
        <v>457</v>
      </c>
      <c r="D214" s="270" t="s">
        <v>34</v>
      </c>
      <c r="E214" s="270">
        <v>4</v>
      </c>
      <c r="F214" s="173"/>
      <c r="G214" s="174"/>
      <c r="H214" s="41"/>
      <c r="I214" s="173"/>
      <c r="J214" s="41"/>
      <c r="K214" s="174"/>
      <c r="L214" s="174"/>
      <c r="M214" s="174"/>
      <c r="N214" s="174"/>
      <c r="O214" s="174"/>
      <c r="P214" s="174"/>
    </row>
    <row r="215" spans="1:16" ht="28">
      <c r="A215" s="166">
        <f t="shared" si="11"/>
        <v>191</v>
      </c>
      <c r="B215" s="166" t="s">
        <v>32</v>
      </c>
      <c r="C215" s="169" t="s">
        <v>467</v>
      </c>
      <c r="D215" s="270" t="s">
        <v>34</v>
      </c>
      <c r="E215" s="270">
        <v>3</v>
      </c>
      <c r="F215" s="173"/>
      <c r="G215" s="174"/>
      <c r="H215" s="41"/>
      <c r="I215" s="41"/>
      <c r="J215" s="41"/>
      <c r="K215" s="174"/>
      <c r="L215" s="174"/>
      <c r="M215" s="174"/>
      <c r="N215" s="174"/>
      <c r="O215" s="174"/>
      <c r="P215" s="174"/>
    </row>
    <row r="216" spans="1:16" ht="28">
      <c r="A216" s="166">
        <f t="shared" si="11"/>
        <v>192</v>
      </c>
      <c r="B216" s="166" t="s">
        <v>32</v>
      </c>
      <c r="C216" s="169" t="s">
        <v>468</v>
      </c>
      <c r="D216" s="270" t="s">
        <v>34</v>
      </c>
      <c r="E216" s="270">
        <v>1</v>
      </c>
      <c r="F216" s="173"/>
      <c r="G216" s="174"/>
      <c r="H216" s="41"/>
      <c r="I216" s="41"/>
      <c r="J216" s="41"/>
      <c r="K216" s="174"/>
      <c r="L216" s="174"/>
      <c r="M216" s="174"/>
      <c r="N216" s="174"/>
      <c r="O216" s="174"/>
      <c r="P216" s="174"/>
    </row>
    <row r="217" spans="1:16" ht="14">
      <c r="A217" s="166">
        <f t="shared" si="11"/>
        <v>193</v>
      </c>
      <c r="B217" s="166" t="s">
        <v>32</v>
      </c>
      <c r="C217" s="169" t="s">
        <v>361</v>
      </c>
      <c r="D217" s="270" t="s">
        <v>53</v>
      </c>
      <c r="E217" s="270">
        <v>4</v>
      </c>
      <c r="F217" s="173"/>
      <c r="G217" s="174"/>
      <c r="H217" s="41"/>
      <c r="I217" s="173"/>
      <c r="J217" s="41"/>
      <c r="K217" s="174"/>
      <c r="L217" s="174"/>
      <c r="M217" s="174"/>
      <c r="N217" s="174"/>
      <c r="O217" s="174"/>
      <c r="P217" s="174"/>
    </row>
    <row r="218" spans="1:16" ht="14">
      <c r="A218" s="166">
        <f t="shared" si="11"/>
        <v>194</v>
      </c>
      <c r="B218" s="166" t="s">
        <v>32</v>
      </c>
      <c r="C218" s="178" t="s">
        <v>363</v>
      </c>
      <c r="D218" s="177" t="s">
        <v>33</v>
      </c>
      <c r="E218" s="177">
        <v>1</v>
      </c>
      <c r="F218" s="173"/>
      <c r="G218" s="174"/>
      <c r="H218" s="41"/>
      <c r="I218" s="41"/>
      <c r="J218" s="41"/>
      <c r="K218" s="174"/>
      <c r="L218" s="174"/>
      <c r="M218" s="174"/>
      <c r="N218" s="174"/>
      <c r="O218" s="174"/>
      <c r="P218" s="174"/>
    </row>
    <row r="219" spans="1:16">
      <c r="A219" s="166"/>
      <c r="B219" s="166"/>
      <c r="C219" s="178"/>
      <c r="D219" s="177"/>
      <c r="E219" s="177">
        <v>0</v>
      </c>
      <c r="F219" s="173"/>
      <c r="G219" s="174"/>
      <c r="H219" s="41"/>
      <c r="I219" s="41"/>
      <c r="J219" s="41"/>
      <c r="K219" s="174"/>
      <c r="L219" s="174"/>
      <c r="M219" s="174"/>
      <c r="N219" s="174"/>
      <c r="O219" s="174"/>
      <c r="P219" s="174"/>
    </row>
    <row r="220" spans="1:16" ht="14">
      <c r="A220" s="166"/>
      <c r="B220" s="166"/>
      <c r="C220" s="267" t="s">
        <v>469</v>
      </c>
      <c r="D220" s="177"/>
      <c r="E220" s="177">
        <v>0</v>
      </c>
      <c r="F220" s="173"/>
      <c r="G220" s="174"/>
      <c r="H220" s="41"/>
      <c r="I220" s="41"/>
      <c r="J220" s="41"/>
      <c r="K220" s="174"/>
      <c r="L220" s="174"/>
      <c r="M220" s="174"/>
      <c r="N220" s="174"/>
      <c r="O220" s="174"/>
      <c r="P220" s="174"/>
    </row>
    <row r="221" spans="1:16" ht="14">
      <c r="A221" s="166">
        <f>A218+1</f>
        <v>195</v>
      </c>
      <c r="B221" s="166" t="s">
        <v>32</v>
      </c>
      <c r="C221" s="169" t="s">
        <v>470</v>
      </c>
      <c r="D221" s="270" t="s">
        <v>44</v>
      </c>
      <c r="E221" s="270">
        <v>159.6</v>
      </c>
      <c r="F221" s="173"/>
      <c r="G221" s="174"/>
      <c r="H221" s="41"/>
      <c r="I221" s="173"/>
      <c r="J221" s="41"/>
      <c r="K221" s="174"/>
      <c r="L221" s="174"/>
      <c r="M221" s="174"/>
      <c r="N221" s="174"/>
      <c r="O221" s="174"/>
      <c r="P221" s="174"/>
    </row>
    <row r="222" spans="1:16" ht="14">
      <c r="A222" s="166">
        <f t="shared" si="11"/>
        <v>196</v>
      </c>
      <c r="B222" s="166" t="s">
        <v>32</v>
      </c>
      <c r="C222" s="169" t="s">
        <v>421</v>
      </c>
      <c r="D222" s="270" t="s">
        <v>44</v>
      </c>
      <c r="E222" s="270">
        <v>9.8000000000000007</v>
      </c>
      <c r="F222" s="173"/>
      <c r="G222" s="174"/>
      <c r="H222" s="41"/>
      <c r="I222" s="173"/>
      <c r="J222" s="41"/>
      <c r="K222" s="174"/>
      <c r="L222" s="174"/>
      <c r="M222" s="174"/>
      <c r="N222" s="174"/>
      <c r="O222" s="174"/>
      <c r="P222" s="174"/>
    </row>
    <row r="223" spans="1:16" ht="14">
      <c r="A223" s="166">
        <f t="shared" si="11"/>
        <v>197</v>
      </c>
      <c r="B223" s="166" t="s">
        <v>32</v>
      </c>
      <c r="C223" s="169" t="s">
        <v>471</v>
      </c>
      <c r="D223" s="270" t="s">
        <v>34</v>
      </c>
      <c r="E223" s="270">
        <v>19</v>
      </c>
      <c r="F223" s="173"/>
      <c r="G223" s="174"/>
      <c r="H223" s="41"/>
      <c r="I223" s="173"/>
      <c r="J223" s="41"/>
      <c r="K223" s="174"/>
      <c r="L223" s="174"/>
      <c r="M223" s="174"/>
      <c r="N223" s="174"/>
      <c r="O223" s="174"/>
      <c r="P223" s="174"/>
    </row>
    <row r="224" spans="1:16" ht="14">
      <c r="A224" s="166">
        <f t="shared" si="11"/>
        <v>198</v>
      </c>
      <c r="B224" s="166" t="s">
        <v>32</v>
      </c>
      <c r="C224" s="169" t="s">
        <v>472</v>
      </c>
      <c r="D224" s="270" t="s">
        <v>34</v>
      </c>
      <c r="E224" s="270">
        <v>3</v>
      </c>
      <c r="F224" s="173"/>
      <c r="G224" s="174"/>
      <c r="H224" s="41"/>
      <c r="I224" s="173"/>
      <c r="J224" s="41"/>
      <c r="K224" s="174"/>
      <c r="L224" s="174"/>
      <c r="M224" s="174"/>
      <c r="N224" s="174"/>
      <c r="O224" s="174"/>
      <c r="P224" s="174"/>
    </row>
    <row r="225" spans="1:16" ht="14">
      <c r="A225" s="166">
        <f t="shared" si="11"/>
        <v>199</v>
      </c>
      <c r="B225" s="166" t="s">
        <v>32</v>
      </c>
      <c r="C225" s="169" t="s">
        <v>431</v>
      </c>
      <c r="D225" s="270" t="s">
        <v>34</v>
      </c>
      <c r="E225" s="270">
        <v>1</v>
      </c>
      <c r="F225" s="173"/>
      <c r="G225" s="174"/>
      <c r="H225" s="41"/>
      <c r="I225" s="173"/>
      <c r="J225" s="41"/>
      <c r="K225" s="174"/>
      <c r="L225" s="174"/>
      <c r="M225" s="174"/>
      <c r="N225" s="174"/>
      <c r="O225" s="174"/>
      <c r="P225" s="174"/>
    </row>
    <row r="226" spans="1:16" ht="14">
      <c r="A226" s="166">
        <f t="shared" si="11"/>
        <v>200</v>
      </c>
      <c r="B226" s="166" t="s">
        <v>32</v>
      </c>
      <c r="C226" s="169" t="s">
        <v>433</v>
      </c>
      <c r="D226" s="270" t="s">
        <v>34</v>
      </c>
      <c r="E226" s="270">
        <v>3</v>
      </c>
      <c r="F226" s="173"/>
      <c r="G226" s="174"/>
      <c r="H226" s="41"/>
      <c r="I226" s="173"/>
      <c r="J226" s="41"/>
      <c r="K226" s="174"/>
      <c r="L226" s="174"/>
      <c r="M226" s="174"/>
      <c r="N226" s="174"/>
      <c r="O226" s="174"/>
      <c r="P226" s="174"/>
    </row>
    <row r="227" spans="1:16" ht="14">
      <c r="A227" s="166">
        <f t="shared" si="11"/>
        <v>201</v>
      </c>
      <c r="B227" s="166" t="s">
        <v>32</v>
      </c>
      <c r="C227" s="169" t="s">
        <v>434</v>
      </c>
      <c r="D227" s="270" t="s">
        <v>34</v>
      </c>
      <c r="E227" s="270">
        <v>6</v>
      </c>
      <c r="F227" s="173"/>
      <c r="G227" s="174"/>
      <c r="H227" s="41"/>
      <c r="I227" s="173"/>
      <c r="J227" s="41"/>
      <c r="K227" s="174"/>
      <c r="L227" s="174"/>
      <c r="M227" s="174"/>
      <c r="N227" s="174"/>
      <c r="O227" s="174"/>
      <c r="P227" s="174"/>
    </row>
    <row r="228" spans="1:16" ht="14">
      <c r="A228" s="166">
        <f t="shared" si="11"/>
        <v>202</v>
      </c>
      <c r="B228" s="166" t="s">
        <v>32</v>
      </c>
      <c r="C228" s="169" t="s">
        <v>438</v>
      </c>
      <c r="D228" s="270" t="s">
        <v>34</v>
      </c>
      <c r="E228" s="270">
        <v>3</v>
      </c>
      <c r="F228" s="173"/>
      <c r="G228" s="174"/>
      <c r="H228" s="41"/>
      <c r="I228" s="173"/>
      <c r="J228" s="41"/>
      <c r="K228" s="174"/>
      <c r="L228" s="174"/>
      <c r="M228" s="174"/>
      <c r="N228" s="174"/>
      <c r="O228" s="174"/>
      <c r="P228" s="174"/>
    </row>
    <row r="229" spans="1:16" ht="14">
      <c r="A229" s="166">
        <f t="shared" si="11"/>
        <v>203</v>
      </c>
      <c r="B229" s="166" t="s">
        <v>32</v>
      </c>
      <c r="C229" s="169" t="s">
        <v>443</v>
      </c>
      <c r="D229" s="270" t="s">
        <v>34</v>
      </c>
      <c r="E229" s="270">
        <v>2</v>
      </c>
      <c r="F229" s="173"/>
      <c r="G229" s="174"/>
      <c r="H229" s="41"/>
      <c r="I229" s="173"/>
      <c r="J229" s="41"/>
      <c r="K229" s="174"/>
      <c r="L229" s="174"/>
      <c r="M229" s="174"/>
      <c r="N229" s="174"/>
      <c r="O229" s="174"/>
      <c r="P229" s="174"/>
    </row>
    <row r="230" spans="1:16" ht="14">
      <c r="A230" s="166">
        <f t="shared" si="11"/>
        <v>204</v>
      </c>
      <c r="B230" s="166" t="s">
        <v>32</v>
      </c>
      <c r="C230" s="169" t="s">
        <v>444</v>
      </c>
      <c r="D230" s="270" t="s">
        <v>34</v>
      </c>
      <c r="E230" s="270">
        <v>1</v>
      </c>
      <c r="F230" s="173"/>
      <c r="G230" s="174"/>
      <c r="H230" s="41"/>
      <c r="I230" s="173"/>
      <c r="J230" s="41"/>
      <c r="K230" s="174"/>
      <c r="L230" s="174"/>
      <c r="M230" s="174"/>
      <c r="N230" s="174"/>
      <c r="O230" s="174"/>
      <c r="P230" s="174"/>
    </row>
    <row r="231" spans="1:16" ht="14">
      <c r="A231" s="166">
        <f t="shared" si="11"/>
        <v>205</v>
      </c>
      <c r="B231" s="166" t="s">
        <v>32</v>
      </c>
      <c r="C231" s="169" t="s">
        <v>473</v>
      </c>
      <c r="D231" s="270" t="s">
        <v>34</v>
      </c>
      <c r="E231" s="270">
        <v>6</v>
      </c>
      <c r="F231" s="173"/>
      <c r="G231" s="174"/>
      <c r="H231" s="41"/>
      <c r="I231" s="173"/>
      <c r="J231" s="41"/>
      <c r="K231" s="174"/>
      <c r="L231" s="174"/>
      <c r="M231" s="174"/>
      <c r="N231" s="174"/>
      <c r="O231" s="174"/>
      <c r="P231" s="174"/>
    </row>
    <row r="232" spans="1:16" ht="14">
      <c r="A232" s="166">
        <f t="shared" si="11"/>
        <v>206</v>
      </c>
      <c r="B232" s="166" t="s">
        <v>32</v>
      </c>
      <c r="C232" s="273" t="s">
        <v>474</v>
      </c>
      <c r="D232" s="177" t="s">
        <v>33</v>
      </c>
      <c r="E232" s="177">
        <v>3</v>
      </c>
      <c r="F232" s="173"/>
      <c r="G232" s="174"/>
      <c r="H232" s="41"/>
      <c r="I232" s="41"/>
      <c r="J232" s="41"/>
      <c r="K232" s="174"/>
      <c r="L232" s="174"/>
      <c r="M232" s="174"/>
      <c r="N232" s="174"/>
      <c r="O232" s="174"/>
      <c r="P232" s="174"/>
    </row>
    <row r="233" spans="1:16" ht="14">
      <c r="A233" s="166">
        <f t="shared" si="11"/>
        <v>207</v>
      </c>
      <c r="B233" s="166" t="s">
        <v>32</v>
      </c>
      <c r="C233" s="273" t="s">
        <v>475</v>
      </c>
      <c r="D233" s="177" t="s">
        <v>33</v>
      </c>
      <c r="E233" s="177">
        <v>27</v>
      </c>
      <c r="F233" s="173"/>
      <c r="G233" s="174"/>
      <c r="H233" s="41"/>
      <c r="I233" s="41"/>
      <c r="J233" s="41"/>
      <c r="K233" s="174"/>
      <c r="L233" s="174"/>
      <c r="M233" s="174"/>
      <c r="N233" s="174"/>
      <c r="O233" s="174"/>
      <c r="P233" s="174"/>
    </row>
    <row r="234" spans="1:16" ht="14">
      <c r="A234" s="166">
        <f t="shared" si="11"/>
        <v>208</v>
      </c>
      <c r="B234" s="166" t="s">
        <v>32</v>
      </c>
      <c r="C234" s="178" t="s">
        <v>363</v>
      </c>
      <c r="D234" s="177" t="s">
        <v>33</v>
      </c>
      <c r="E234" s="177">
        <v>1</v>
      </c>
      <c r="F234" s="173"/>
      <c r="G234" s="174"/>
      <c r="H234" s="41"/>
      <c r="I234" s="41"/>
      <c r="J234" s="41"/>
      <c r="K234" s="174"/>
      <c r="L234" s="174"/>
      <c r="M234" s="174"/>
      <c r="N234" s="174"/>
      <c r="O234" s="174"/>
      <c r="P234" s="174"/>
    </row>
    <row r="235" spans="1:16">
      <c r="A235" s="166"/>
      <c r="B235" s="166"/>
      <c r="C235" s="178"/>
      <c r="D235" s="177"/>
      <c r="E235" s="177">
        <v>0</v>
      </c>
      <c r="F235" s="173"/>
      <c r="G235" s="174"/>
      <c r="H235" s="41"/>
      <c r="I235" s="41"/>
      <c r="J235" s="41"/>
      <c r="K235" s="174"/>
      <c r="L235" s="174"/>
      <c r="M235" s="174"/>
      <c r="N235" s="174"/>
      <c r="O235" s="174"/>
      <c r="P235" s="174"/>
    </row>
    <row r="236" spans="1:16">
      <c r="A236" s="166"/>
      <c r="B236" s="166"/>
      <c r="C236" s="272" t="s">
        <v>476</v>
      </c>
      <c r="D236" s="177"/>
      <c r="E236" s="177">
        <v>0</v>
      </c>
      <c r="F236" s="173"/>
      <c r="G236" s="174"/>
      <c r="H236" s="41"/>
      <c r="I236" s="41"/>
      <c r="J236" s="41"/>
      <c r="K236" s="174"/>
      <c r="L236" s="174"/>
      <c r="M236" s="174"/>
      <c r="N236" s="174"/>
      <c r="O236" s="174"/>
      <c r="P236" s="174"/>
    </row>
    <row r="237" spans="1:16" ht="28">
      <c r="A237" s="166">
        <f>A234+1</f>
        <v>209</v>
      </c>
      <c r="B237" s="166" t="s">
        <v>32</v>
      </c>
      <c r="C237" s="169" t="s">
        <v>477</v>
      </c>
      <c r="D237" s="270" t="s">
        <v>33</v>
      </c>
      <c r="E237" s="270">
        <v>2</v>
      </c>
      <c r="F237" s="173"/>
      <c r="G237" s="174"/>
      <c r="H237" s="41"/>
      <c r="I237" s="41"/>
      <c r="J237" s="41"/>
      <c r="K237" s="174"/>
      <c r="L237" s="174"/>
      <c r="M237" s="174"/>
      <c r="N237" s="174"/>
      <c r="O237" s="174"/>
      <c r="P237" s="174"/>
    </row>
    <row r="238" spans="1:16" ht="28">
      <c r="A238" s="166">
        <f t="shared" si="11"/>
        <v>210</v>
      </c>
      <c r="B238" s="166" t="s">
        <v>32</v>
      </c>
      <c r="C238" s="169" t="s">
        <v>478</v>
      </c>
      <c r="D238" s="270" t="s">
        <v>33</v>
      </c>
      <c r="E238" s="270">
        <v>1</v>
      </c>
      <c r="F238" s="173"/>
      <c r="G238" s="174"/>
      <c r="H238" s="41"/>
      <c r="I238" s="41"/>
      <c r="J238" s="41"/>
      <c r="K238" s="174"/>
      <c r="L238" s="174"/>
      <c r="M238" s="174"/>
      <c r="N238" s="174"/>
      <c r="O238" s="174"/>
      <c r="P238" s="174"/>
    </row>
    <row r="239" spans="1:16" ht="28">
      <c r="A239" s="166">
        <f t="shared" si="11"/>
        <v>211</v>
      </c>
      <c r="B239" s="166" t="s">
        <v>32</v>
      </c>
      <c r="C239" s="169" t="s">
        <v>479</v>
      </c>
      <c r="D239" s="270" t="s">
        <v>33</v>
      </c>
      <c r="E239" s="270">
        <v>6</v>
      </c>
      <c r="F239" s="173"/>
      <c r="G239" s="174"/>
      <c r="H239" s="41"/>
      <c r="I239" s="41"/>
      <c r="J239" s="41"/>
      <c r="K239" s="174"/>
      <c r="L239" s="174"/>
      <c r="M239" s="174"/>
      <c r="N239" s="174"/>
      <c r="O239" s="174"/>
      <c r="P239" s="174"/>
    </row>
    <row r="240" spans="1:16" ht="28">
      <c r="A240" s="166">
        <f t="shared" si="11"/>
        <v>212</v>
      </c>
      <c r="B240" s="166" t="s">
        <v>32</v>
      </c>
      <c r="C240" s="169" t="s">
        <v>467</v>
      </c>
      <c r="D240" s="270" t="s">
        <v>33</v>
      </c>
      <c r="E240" s="270">
        <v>4</v>
      </c>
      <c r="F240" s="173"/>
      <c r="G240" s="174"/>
      <c r="H240" s="41"/>
      <c r="I240" s="173"/>
      <c r="J240" s="41"/>
      <c r="K240" s="174"/>
      <c r="L240" s="174"/>
      <c r="M240" s="174"/>
      <c r="N240" s="174"/>
      <c r="O240" s="174"/>
      <c r="P240" s="174"/>
    </row>
    <row r="241" spans="1:16" ht="14">
      <c r="A241" s="166">
        <f t="shared" si="11"/>
        <v>213</v>
      </c>
      <c r="B241" s="166" t="s">
        <v>32</v>
      </c>
      <c r="C241" s="169" t="s">
        <v>480</v>
      </c>
      <c r="D241" s="270" t="s">
        <v>33</v>
      </c>
      <c r="E241" s="270">
        <v>8</v>
      </c>
      <c r="F241" s="173"/>
      <c r="G241" s="174"/>
      <c r="H241" s="41"/>
      <c r="I241" s="41"/>
      <c r="J241" s="41"/>
      <c r="K241" s="174"/>
      <c r="L241" s="174"/>
      <c r="M241" s="174"/>
      <c r="N241" s="174"/>
      <c r="O241" s="174"/>
      <c r="P241" s="174"/>
    </row>
    <row r="242" spans="1:16" ht="14">
      <c r="A242" s="166">
        <f t="shared" si="11"/>
        <v>214</v>
      </c>
      <c r="B242" s="166" t="s">
        <v>32</v>
      </c>
      <c r="C242" s="169" t="s">
        <v>482</v>
      </c>
      <c r="D242" s="270" t="s">
        <v>33</v>
      </c>
      <c r="E242" s="270">
        <v>13</v>
      </c>
      <c r="F242" s="173"/>
      <c r="G242" s="174"/>
      <c r="H242" s="41"/>
      <c r="I242" s="41"/>
      <c r="J242" s="41"/>
      <c r="K242" s="174"/>
      <c r="L242" s="174"/>
      <c r="M242" s="174"/>
      <c r="N242" s="174"/>
      <c r="O242" s="174"/>
      <c r="P242" s="174"/>
    </row>
    <row r="243" spans="1:16" ht="28">
      <c r="A243" s="166">
        <f t="shared" si="11"/>
        <v>215</v>
      </c>
      <c r="B243" s="166" t="s">
        <v>32</v>
      </c>
      <c r="C243" s="169" t="s">
        <v>483</v>
      </c>
      <c r="D243" s="270" t="s">
        <v>33</v>
      </c>
      <c r="E243" s="270">
        <v>22</v>
      </c>
      <c r="F243" s="173"/>
      <c r="G243" s="174"/>
      <c r="H243" s="41"/>
      <c r="I243" s="41"/>
      <c r="J243" s="41"/>
      <c r="K243" s="174"/>
      <c r="L243" s="174"/>
      <c r="M243" s="174"/>
      <c r="N243" s="174"/>
      <c r="O243" s="174"/>
      <c r="P243" s="174"/>
    </row>
    <row r="244" spans="1:16" ht="28">
      <c r="A244" s="166">
        <f t="shared" si="11"/>
        <v>216</v>
      </c>
      <c r="B244" s="166" t="s">
        <v>32</v>
      </c>
      <c r="C244" s="169" t="s">
        <v>484</v>
      </c>
      <c r="D244" s="270" t="s">
        <v>33</v>
      </c>
      <c r="E244" s="270">
        <v>2</v>
      </c>
      <c r="F244" s="173"/>
      <c r="G244" s="174"/>
      <c r="H244" s="41"/>
      <c r="I244" s="41"/>
      <c r="J244" s="41"/>
      <c r="K244" s="174"/>
      <c r="L244" s="174"/>
      <c r="M244" s="174"/>
      <c r="N244" s="174"/>
      <c r="O244" s="174"/>
      <c r="P244" s="174"/>
    </row>
    <row r="245" spans="1:16" ht="14">
      <c r="A245" s="166">
        <f t="shared" si="11"/>
        <v>217</v>
      </c>
      <c r="B245" s="166" t="s">
        <v>32</v>
      </c>
      <c r="C245" s="169" t="s">
        <v>485</v>
      </c>
      <c r="D245" s="270" t="s">
        <v>33</v>
      </c>
      <c r="E245" s="270">
        <v>1</v>
      </c>
      <c r="F245" s="173"/>
      <c r="G245" s="174"/>
      <c r="H245" s="41"/>
      <c r="I245" s="41"/>
      <c r="J245" s="41"/>
      <c r="K245" s="174"/>
      <c r="L245" s="174"/>
      <c r="M245" s="174"/>
      <c r="N245" s="174"/>
      <c r="O245" s="174"/>
      <c r="P245" s="174"/>
    </row>
    <row r="246" spans="1:16">
      <c r="A246" s="166"/>
      <c r="B246" s="166"/>
      <c r="C246" s="272" t="s">
        <v>171</v>
      </c>
      <c r="D246" s="177"/>
      <c r="E246" s="177">
        <v>0</v>
      </c>
      <c r="F246" s="173"/>
      <c r="G246" s="174"/>
      <c r="H246" s="41"/>
      <c r="I246" s="41"/>
      <c r="J246" s="41"/>
      <c r="K246" s="174"/>
      <c r="L246" s="174"/>
      <c r="M246" s="174"/>
      <c r="N246" s="174"/>
      <c r="O246" s="174"/>
      <c r="P246" s="174"/>
    </row>
    <row r="247" spans="1:16" ht="42">
      <c r="A247" s="166">
        <f>A245+1</f>
        <v>218</v>
      </c>
      <c r="B247" s="166" t="s">
        <v>32</v>
      </c>
      <c r="C247" s="274" t="s">
        <v>486</v>
      </c>
      <c r="D247" s="268" t="s">
        <v>33</v>
      </c>
      <c r="E247" s="275">
        <v>1</v>
      </c>
      <c r="F247" s="173"/>
      <c r="G247" s="174"/>
      <c r="H247" s="41"/>
      <c r="I247" s="41"/>
      <c r="J247" s="41"/>
      <c r="K247" s="174"/>
      <c r="L247" s="174"/>
      <c r="M247" s="174"/>
      <c r="N247" s="174"/>
      <c r="O247" s="174"/>
      <c r="P247" s="174"/>
    </row>
    <row r="248" spans="1:16" ht="14">
      <c r="A248" s="166">
        <f t="shared" si="11"/>
        <v>219</v>
      </c>
      <c r="B248" s="166" t="s">
        <v>32</v>
      </c>
      <c r="C248" s="274" t="s">
        <v>193</v>
      </c>
      <c r="D248" s="268" t="s">
        <v>33</v>
      </c>
      <c r="E248" s="275">
        <v>1</v>
      </c>
      <c r="F248" s="173"/>
      <c r="G248" s="174"/>
      <c r="H248" s="41"/>
      <c r="I248" s="41"/>
      <c r="J248" s="41"/>
      <c r="K248" s="174"/>
      <c r="L248" s="174"/>
      <c r="M248" s="174"/>
      <c r="N248" s="174"/>
      <c r="O248" s="174"/>
      <c r="P248" s="174"/>
    </row>
    <row r="249" spans="1:16" ht="14">
      <c r="A249" s="166">
        <f t="shared" si="11"/>
        <v>220</v>
      </c>
      <c r="B249" s="166" t="s">
        <v>32</v>
      </c>
      <c r="C249" s="276" t="s">
        <v>194</v>
      </c>
      <c r="D249" s="268" t="s">
        <v>33</v>
      </c>
      <c r="E249" s="275">
        <v>1</v>
      </c>
      <c r="F249" s="173"/>
      <c r="G249" s="174"/>
      <c r="H249" s="41"/>
      <c r="I249" s="41"/>
      <c r="J249" s="41"/>
      <c r="K249" s="174"/>
      <c r="L249" s="174"/>
      <c r="M249" s="174"/>
      <c r="N249" s="174"/>
      <c r="O249" s="174"/>
      <c r="P249" s="174"/>
    </row>
    <row r="250" spans="1:16">
      <c r="A250" s="277"/>
      <c r="B250" s="277"/>
      <c r="C250" s="192"/>
      <c r="D250" s="278"/>
      <c r="E250" s="279"/>
      <c r="F250" s="195"/>
      <c r="G250" s="195"/>
      <c r="H250" s="194"/>
      <c r="I250" s="195"/>
      <c r="J250" s="195"/>
      <c r="K250" s="194"/>
      <c r="L250" s="194"/>
      <c r="M250" s="194"/>
      <c r="N250" s="194"/>
      <c r="O250" s="196"/>
      <c r="P250" s="196"/>
    </row>
    <row r="251" spans="1:16">
      <c r="A251" s="197"/>
      <c r="B251" s="197"/>
      <c r="C251" s="198"/>
      <c r="D251" s="240"/>
      <c r="E251" s="240"/>
      <c r="F251" s="201"/>
      <c r="G251" s="201"/>
      <c r="H251" s="201"/>
      <c r="I251" s="201"/>
      <c r="J251" s="202" t="s">
        <v>38</v>
      </c>
      <c r="K251" s="203"/>
      <c r="L251" s="203">
        <f t="shared" ref="L251:P251" si="12">SUM(L14:L250)</f>
        <v>0</v>
      </c>
      <c r="M251" s="203">
        <f t="shared" si="12"/>
        <v>0</v>
      </c>
      <c r="N251" s="203">
        <f t="shared" si="12"/>
        <v>0</v>
      </c>
      <c r="O251" s="203">
        <f t="shared" si="12"/>
        <v>0</v>
      </c>
      <c r="P251" s="203">
        <f t="shared" si="12"/>
        <v>0</v>
      </c>
    </row>
    <row r="254" spans="1:16">
      <c r="B254" s="280"/>
      <c r="C254" s="280"/>
      <c r="D254" s="281"/>
      <c r="E254" s="282"/>
    </row>
    <row r="255" spans="1:16">
      <c r="B255" s="283"/>
      <c r="C255" s="284"/>
      <c r="D255" s="284"/>
      <c r="E255" s="284"/>
      <c r="F255" s="285"/>
      <c r="G255" s="285"/>
      <c r="H255" s="285"/>
      <c r="I255" s="285"/>
      <c r="J255" s="285"/>
      <c r="K255" s="285"/>
      <c r="L255" s="285"/>
      <c r="M255" s="285"/>
      <c r="N255" s="285"/>
      <c r="O255" s="285"/>
      <c r="P255" s="285"/>
    </row>
    <row r="256" spans="1:16" ht="30" customHeight="1">
      <c r="B256" s="286"/>
      <c r="C256" s="284"/>
      <c r="D256" s="284"/>
      <c r="E256" s="284"/>
      <c r="F256" s="284"/>
      <c r="G256" s="284"/>
      <c r="H256" s="284"/>
      <c r="I256" s="284"/>
      <c r="J256" s="284"/>
      <c r="K256" s="284"/>
      <c r="L256" s="284"/>
      <c r="M256" s="284"/>
      <c r="N256" s="284"/>
      <c r="O256" s="284"/>
      <c r="P256" s="284"/>
    </row>
    <row r="257" spans="2:16">
      <c r="B257" s="286"/>
      <c r="C257" s="284"/>
      <c r="D257" s="284"/>
      <c r="E257" s="284"/>
      <c r="F257" s="284"/>
      <c r="G257" s="284"/>
      <c r="H257" s="284"/>
      <c r="I257" s="284"/>
      <c r="J257" s="284"/>
      <c r="K257" s="284"/>
      <c r="L257" s="284"/>
      <c r="M257" s="284"/>
      <c r="N257" s="284"/>
      <c r="O257" s="284"/>
      <c r="P257" s="284"/>
    </row>
    <row r="258" spans="2:16">
      <c r="B258" s="286"/>
      <c r="C258" s="284"/>
      <c r="D258" s="284"/>
      <c r="E258" s="284"/>
      <c r="F258" s="284"/>
      <c r="G258" s="284"/>
      <c r="H258" s="284"/>
      <c r="I258" s="284"/>
      <c r="J258" s="284"/>
      <c r="K258" s="284"/>
      <c r="L258" s="284"/>
      <c r="M258" s="284"/>
      <c r="N258" s="284"/>
      <c r="O258" s="284"/>
      <c r="P258" s="284"/>
    </row>
    <row r="259" spans="2:16">
      <c r="B259" s="286"/>
      <c r="C259" s="284"/>
      <c r="D259" s="284"/>
      <c r="E259" s="284"/>
      <c r="F259" s="285"/>
      <c r="G259" s="285"/>
      <c r="H259" s="285"/>
      <c r="I259" s="285"/>
      <c r="J259" s="285"/>
      <c r="K259" s="285"/>
      <c r="L259" s="285"/>
      <c r="M259" s="285"/>
      <c r="N259" s="285"/>
      <c r="O259" s="285"/>
      <c r="P259" s="285"/>
    </row>
    <row r="260" spans="2:16">
      <c r="C260" s="287"/>
      <c r="D260" s="284"/>
    </row>
    <row r="261" spans="2:16">
      <c r="C261" s="287"/>
      <c r="D261" s="284"/>
    </row>
    <row r="262" spans="2:16">
      <c r="C262" s="287"/>
      <c r="D262" s="284"/>
    </row>
  </sheetData>
  <mergeCells count="10">
    <mergeCell ref="L10:P10"/>
    <mergeCell ref="A1:P1"/>
    <mergeCell ref="A2:P2"/>
    <mergeCell ref="M7:O7"/>
    <mergeCell ref="A10:A11"/>
    <mergeCell ref="B10:B11"/>
    <mergeCell ref="C10:C11"/>
    <mergeCell ref="D10:D11"/>
    <mergeCell ref="E10:E11"/>
    <mergeCell ref="F10:K10"/>
  </mergeCells>
  <conditionalFormatting sqref="C13:C249">
    <cfRule type="expression" priority="1" stopIfTrue="1">
      <formula>#REF!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AB52-F4C6-49AB-B95E-3FA1E30A6209}">
  <sheetPr>
    <tabColor rgb="FFFFC000"/>
  </sheetPr>
  <dimension ref="A1:O37"/>
  <sheetViews>
    <sheetView showZeros="0" zoomScaleNormal="100" zoomScaleSheetLayoutView="115" workbookViewId="0">
      <selection activeCell="H31" sqref="H31"/>
    </sheetView>
  </sheetViews>
  <sheetFormatPr baseColWidth="10" defaultColWidth="8.83203125" defaultRowHeight="13"/>
  <cols>
    <col min="1" max="1" width="4.5" style="299" customWidth="1"/>
    <col min="2" max="2" width="6.5" style="299" customWidth="1"/>
    <col min="3" max="3" width="23.83203125" style="299" customWidth="1"/>
    <col min="4" max="4" width="14.5" style="299" customWidth="1"/>
    <col min="5" max="5" width="13" style="299" customWidth="1"/>
    <col min="6" max="6" width="14.33203125" style="299" customWidth="1"/>
    <col min="7" max="7" width="12.83203125" style="299" customWidth="1"/>
    <col min="8" max="8" width="13.5" style="299" customWidth="1"/>
    <col min="9" max="10" width="10.5" style="299" customWidth="1"/>
    <col min="11" max="11" width="12.83203125" style="299" customWidth="1"/>
    <col min="12" max="12" width="14.5" style="299" customWidth="1"/>
    <col min="13" max="13" width="18.83203125" style="299" customWidth="1"/>
    <col min="14" max="14" width="17.5" style="299" customWidth="1"/>
    <col min="15" max="237" width="8.83203125" style="299"/>
    <col min="238" max="238" width="4.5" style="299" customWidth="1"/>
    <col min="239" max="239" width="6.5" style="299" customWidth="1"/>
    <col min="240" max="240" width="23.83203125" style="299" customWidth="1"/>
    <col min="241" max="241" width="12.5" style="299" customWidth="1"/>
    <col min="242" max="242" width="13" style="299" customWidth="1"/>
    <col min="243" max="243" width="13.5" style="299" customWidth="1"/>
    <col min="244" max="244" width="10.1640625" style="299" customWidth="1"/>
    <col min="245" max="245" width="11.5" style="299" customWidth="1"/>
    <col min="246" max="246" width="11.5" style="299" bestFit="1" customWidth="1"/>
    <col min="247" max="247" width="8.83203125" style="299"/>
    <col min="248" max="248" width="10.5" style="299" bestFit="1" customWidth="1"/>
    <col min="249" max="493" width="8.83203125" style="299"/>
    <col min="494" max="494" width="4.5" style="299" customWidth="1"/>
    <col min="495" max="495" width="6.5" style="299" customWidth="1"/>
    <col min="496" max="496" width="23.83203125" style="299" customWidth="1"/>
    <col min="497" max="497" width="12.5" style="299" customWidth="1"/>
    <col min="498" max="498" width="13" style="299" customWidth="1"/>
    <col min="499" max="499" width="13.5" style="299" customWidth="1"/>
    <col min="500" max="500" width="10.1640625" style="299" customWidth="1"/>
    <col min="501" max="501" width="11.5" style="299" customWidth="1"/>
    <col min="502" max="502" width="11.5" style="299" bestFit="1" customWidth="1"/>
    <col min="503" max="503" width="8.83203125" style="299"/>
    <col min="504" max="504" width="10.5" style="299" bestFit="1" customWidth="1"/>
    <col min="505" max="749" width="8.83203125" style="299"/>
    <col min="750" max="750" width="4.5" style="299" customWidth="1"/>
    <col min="751" max="751" width="6.5" style="299" customWidth="1"/>
    <col min="752" max="752" width="23.83203125" style="299" customWidth="1"/>
    <col min="753" max="753" width="12.5" style="299" customWidth="1"/>
    <col min="754" max="754" width="13" style="299" customWidth="1"/>
    <col min="755" max="755" width="13.5" style="299" customWidth="1"/>
    <col min="756" max="756" width="10.1640625" style="299" customWidth="1"/>
    <col min="757" max="757" width="11.5" style="299" customWidth="1"/>
    <col min="758" max="758" width="11.5" style="299" bestFit="1" customWidth="1"/>
    <col min="759" max="759" width="8.83203125" style="299"/>
    <col min="760" max="760" width="10.5" style="299" bestFit="1" customWidth="1"/>
    <col min="761" max="1005" width="8.83203125" style="299"/>
    <col min="1006" max="1006" width="4.5" style="299" customWidth="1"/>
    <col min="1007" max="1007" width="6.5" style="299" customWidth="1"/>
    <col min="1008" max="1008" width="23.83203125" style="299" customWidth="1"/>
    <col min="1009" max="1009" width="12.5" style="299" customWidth="1"/>
    <col min="1010" max="1010" width="13" style="299" customWidth="1"/>
    <col min="1011" max="1011" width="13.5" style="299" customWidth="1"/>
    <col min="1012" max="1012" width="10.1640625" style="299" customWidth="1"/>
    <col min="1013" max="1013" width="11.5" style="299" customWidth="1"/>
    <col min="1014" max="1014" width="11.5" style="299" bestFit="1" customWidth="1"/>
    <col min="1015" max="1015" width="8.83203125" style="299"/>
    <col min="1016" max="1016" width="10.5" style="299" bestFit="1" customWidth="1"/>
    <col min="1017" max="1261" width="8.83203125" style="299"/>
    <col min="1262" max="1262" width="4.5" style="299" customWidth="1"/>
    <col min="1263" max="1263" width="6.5" style="299" customWidth="1"/>
    <col min="1264" max="1264" width="23.83203125" style="299" customWidth="1"/>
    <col min="1265" max="1265" width="12.5" style="299" customWidth="1"/>
    <col min="1266" max="1266" width="13" style="299" customWidth="1"/>
    <col min="1267" max="1267" width="13.5" style="299" customWidth="1"/>
    <col min="1268" max="1268" width="10.1640625" style="299" customWidth="1"/>
    <col min="1269" max="1269" width="11.5" style="299" customWidth="1"/>
    <col min="1270" max="1270" width="11.5" style="299" bestFit="1" customWidth="1"/>
    <col min="1271" max="1271" width="8.83203125" style="299"/>
    <col min="1272" max="1272" width="10.5" style="299" bestFit="1" customWidth="1"/>
    <col min="1273" max="1517" width="8.83203125" style="299"/>
    <col min="1518" max="1518" width="4.5" style="299" customWidth="1"/>
    <col min="1519" max="1519" width="6.5" style="299" customWidth="1"/>
    <col min="1520" max="1520" width="23.83203125" style="299" customWidth="1"/>
    <col min="1521" max="1521" width="12.5" style="299" customWidth="1"/>
    <col min="1522" max="1522" width="13" style="299" customWidth="1"/>
    <col min="1523" max="1523" width="13.5" style="299" customWidth="1"/>
    <col min="1524" max="1524" width="10.1640625" style="299" customWidth="1"/>
    <col min="1525" max="1525" width="11.5" style="299" customWidth="1"/>
    <col min="1526" max="1526" width="11.5" style="299" bestFit="1" customWidth="1"/>
    <col min="1527" max="1527" width="8.83203125" style="299"/>
    <col min="1528" max="1528" width="10.5" style="299" bestFit="1" customWidth="1"/>
    <col min="1529" max="1773" width="8.83203125" style="299"/>
    <col min="1774" max="1774" width="4.5" style="299" customWidth="1"/>
    <col min="1775" max="1775" width="6.5" style="299" customWidth="1"/>
    <col min="1776" max="1776" width="23.83203125" style="299" customWidth="1"/>
    <col min="1777" max="1777" width="12.5" style="299" customWidth="1"/>
    <col min="1778" max="1778" width="13" style="299" customWidth="1"/>
    <col min="1779" max="1779" width="13.5" style="299" customWidth="1"/>
    <col min="1780" max="1780" width="10.1640625" style="299" customWidth="1"/>
    <col min="1781" max="1781" width="11.5" style="299" customWidth="1"/>
    <col min="1782" max="1782" width="11.5" style="299" bestFit="1" customWidth="1"/>
    <col min="1783" max="1783" width="8.83203125" style="299"/>
    <col min="1784" max="1784" width="10.5" style="299" bestFit="1" customWidth="1"/>
    <col min="1785" max="2029" width="8.83203125" style="299"/>
    <col min="2030" max="2030" width="4.5" style="299" customWidth="1"/>
    <col min="2031" max="2031" width="6.5" style="299" customWidth="1"/>
    <col min="2032" max="2032" width="23.83203125" style="299" customWidth="1"/>
    <col min="2033" max="2033" width="12.5" style="299" customWidth="1"/>
    <col min="2034" max="2034" width="13" style="299" customWidth="1"/>
    <col min="2035" max="2035" width="13.5" style="299" customWidth="1"/>
    <col min="2036" max="2036" width="10.1640625" style="299" customWidth="1"/>
    <col min="2037" max="2037" width="11.5" style="299" customWidth="1"/>
    <col min="2038" max="2038" width="11.5" style="299" bestFit="1" customWidth="1"/>
    <col min="2039" max="2039" width="8.83203125" style="299"/>
    <col min="2040" max="2040" width="10.5" style="299" bestFit="1" customWidth="1"/>
    <col min="2041" max="2285" width="8.83203125" style="299"/>
    <col min="2286" max="2286" width="4.5" style="299" customWidth="1"/>
    <col min="2287" max="2287" width="6.5" style="299" customWidth="1"/>
    <col min="2288" max="2288" width="23.83203125" style="299" customWidth="1"/>
    <col min="2289" max="2289" width="12.5" style="299" customWidth="1"/>
    <col min="2290" max="2290" width="13" style="299" customWidth="1"/>
    <col min="2291" max="2291" width="13.5" style="299" customWidth="1"/>
    <col min="2292" max="2292" width="10.1640625" style="299" customWidth="1"/>
    <col min="2293" max="2293" width="11.5" style="299" customWidth="1"/>
    <col min="2294" max="2294" width="11.5" style="299" bestFit="1" customWidth="1"/>
    <col min="2295" max="2295" width="8.83203125" style="299"/>
    <col min="2296" max="2296" width="10.5" style="299" bestFit="1" customWidth="1"/>
    <col min="2297" max="2541" width="8.83203125" style="299"/>
    <col min="2542" max="2542" width="4.5" style="299" customWidth="1"/>
    <col min="2543" max="2543" width="6.5" style="299" customWidth="1"/>
    <col min="2544" max="2544" width="23.83203125" style="299" customWidth="1"/>
    <col min="2545" max="2545" width="12.5" style="299" customWidth="1"/>
    <col min="2546" max="2546" width="13" style="299" customWidth="1"/>
    <col min="2547" max="2547" width="13.5" style="299" customWidth="1"/>
    <col min="2548" max="2548" width="10.1640625" style="299" customWidth="1"/>
    <col min="2549" max="2549" width="11.5" style="299" customWidth="1"/>
    <col min="2550" max="2550" width="11.5" style="299" bestFit="1" customWidth="1"/>
    <col min="2551" max="2551" width="8.83203125" style="299"/>
    <col min="2552" max="2552" width="10.5" style="299" bestFit="1" customWidth="1"/>
    <col min="2553" max="2797" width="8.83203125" style="299"/>
    <col min="2798" max="2798" width="4.5" style="299" customWidth="1"/>
    <col min="2799" max="2799" width="6.5" style="299" customWidth="1"/>
    <col min="2800" max="2800" width="23.83203125" style="299" customWidth="1"/>
    <col min="2801" max="2801" width="12.5" style="299" customWidth="1"/>
    <col min="2802" max="2802" width="13" style="299" customWidth="1"/>
    <col min="2803" max="2803" width="13.5" style="299" customWidth="1"/>
    <col min="2804" max="2804" width="10.1640625" style="299" customWidth="1"/>
    <col min="2805" max="2805" width="11.5" style="299" customWidth="1"/>
    <col min="2806" max="2806" width="11.5" style="299" bestFit="1" customWidth="1"/>
    <col min="2807" max="2807" width="8.83203125" style="299"/>
    <col min="2808" max="2808" width="10.5" style="299" bestFit="1" customWidth="1"/>
    <col min="2809" max="3053" width="8.83203125" style="299"/>
    <col min="3054" max="3054" width="4.5" style="299" customWidth="1"/>
    <col min="3055" max="3055" width="6.5" style="299" customWidth="1"/>
    <col min="3056" max="3056" width="23.83203125" style="299" customWidth="1"/>
    <col min="3057" max="3057" width="12.5" style="299" customWidth="1"/>
    <col min="3058" max="3058" width="13" style="299" customWidth="1"/>
    <col min="3059" max="3059" width="13.5" style="299" customWidth="1"/>
    <col min="3060" max="3060" width="10.1640625" style="299" customWidth="1"/>
    <col min="3061" max="3061" width="11.5" style="299" customWidth="1"/>
    <col min="3062" max="3062" width="11.5" style="299" bestFit="1" customWidth="1"/>
    <col min="3063" max="3063" width="8.83203125" style="299"/>
    <col min="3064" max="3064" width="10.5" style="299" bestFit="1" customWidth="1"/>
    <col min="3065" max="3309" width="8.83203125" style="299"/>
    <col min="3310" max="3310" width="4.5" style="299" customWidth="1"/>
    <col min="3311" max="3311" width="6.5" style="299" customWidth="1"/>
    <col min="3312" max="3312" width="23.83203125" style="299" customWidth="1"/>
    <col min="3313" max="3313" width="12.5" style="299" customWidth="1"/>
    <col min="3314" max="3314" width="13" style="299" customWidth="1"/>
    <col min="3315" max="3315" width="13.5" style="299" customWidth="1"/>
    <col min="3316" max="3316" width="10.1640625" style="299" customWidth="1"/>
    <col min="3317" max="3317" width="11.5" style="299" customWidth="1"/>
    <col min="3318" max="3318" width="11.5" style="299" bestFit="1" customWidth="1"/>
    <col min="3319" max="3319" width="8.83203125" style="299"/>
    <col min="3320" max="3320" width="10.5" style="299" bestFit="1" customWidth="1"/>
    <col min="3321" max="3565" width="8.83203125" style="299"/>
    <col min="3566" max="3566" width="4.5" style="299" customWidth="1"/>
    <col min="3567" max="3567" width="6.5" style="299" customWidth="1"/>
    <col min="3568" max="3568" width="23.83203125" style="299" customWidth="1"/>
    <col min="3569" max="3569" width="12.5" style="299" customWidth="1"/>
    <col min="3570" max="3570" width="13" style="299" customWidth="1"/>
    <col min="3571" max="3571" width="13.5" style="299" customWidth="1"/>
    <col min="3572" max="3572" width="10.1640625" style="299" customWidth="1"/>
    <col min="3573" max="3573" width="11.5" style="299" customWidth="1"/>
    <col min="3574" max="3574" width="11.5" style="299" bestFit="1" customWidth="1"/>
    <col min="3575" max="3575" width="8.83203125" style="299"/>
    <col min="3576" max="3576" width="10.5" style="299" bestFit="1" customWidth="1"/>
    <col min="3577" max="3821" width="8.83203125" style="299"/>
    <col min="3822" max="3822" width="4.5" style="299" customWidth="1"/>
    <col min="3823" max="3823" width="6.5" style="299" customWidth="1"/>
    <col min="3824" max="3824" width="23.83203125" style="299" customWidth="1"/>
    <col min="3825" max="3825" width="12.5" style="299" customWidth="1"/>
    <col min="3826" max="3826" width="13" style="299" customWidth="1"/>
    <col min="3827" max="3827" width="13.5" style="299" customWidth="1"/>
    <col min="3828" max="3828" width="10.1640625" style="299" customWidth="1"/>
    <col min="3829" max="3829" width="11.5" style="299" customWidth="1"/>
    <col min="3830" max="3830" width="11.5" style="299" bestFit="1" customWidth="1"/>
    <col min="3831" max="3831" width="8.83203125" style="299"/>
    <col min="3832" max="3832" width="10.5" style="299" bestFit="1" customWidth="1"/>
    <col min="3833" max="4077" width="8.83203125" style="299"/>
    <col min="4078" max="4078" width="4.5" style="299" customWidth="1"/>
    <col min="4079" max="4079" width="6.5" style="299" customWidth="1"/>
    <col min="4080" max="4080" width="23.83203125" style="299" customWidth="1"/>
    <col min="4081" max="4081" width="12.5" style="299" customWidth="1"/>
    <col min="4082" max="4082" width="13" style="299" customWidth="1"/>
    <col min="4083" max="4083" width="13.5" style="299" customWidth="1"/>
    <col min="4084" max="4084" width="10.1640625" style="299" customWidth="1"/>
    <col min="4085" max="4085" width="11.5" style="299" customWidth="1"/>
    <col min="4086" max="4086" width="11.5" style="299" bestFit="1" customWidth="1"/>
    <col min="4087" max="4087" width="8.83203125" style="299"/>
    <col min="4088" max="4088" width="10.5" style="299" bestFit="1" customWidth="1"/>
    <col min="4089" max="4333" width="8.83203125" style="299"/>
    <col min="4334" max="4334" width="4.5" style="299" customWidth="1"/>
    <col min="4335" max="4335" width="6.5" style="299" customWidth="1"/>
    <col min="4336" max="4336" width="23.83203125" style="299" customWidth="1"/>
    <col min="4337" max="4337" width="12.5" style="299" customWidth="1"/>
    <col min="4338" max="4338" width="13" style="299" customWidth="1"/>
    <col min="4339" max="4339" width="13.5" style="299" customWidth="1"/>
    <col min="4340" max="4340" width="10.1640625" style="299" customWidth="1"/>
    <col min="4341" max="4341" width="11.5" style="299" customWidth="1"/>
    <col min="4342" max="4342" width="11.5" style="299" bestFit="1" customWidth="1"/>
    <col min="4343" max="4343" width="8.83203125" style="299"/>
    <col min="4344" max="4344" width="10.5" style="299" bestFit="1" customWidth="1"/>
    <col min="4345" max="4589" width="8.83203125" style="299"/>
    <col min="4590" max="4590" width="4.5" style="299" customWidth="1"/>
    <col min="4591" max="4591" width="6.5" style="299" customWidth="1"/>
    <col min="4592" max="4592" width="23.83203125" style="299" customWidth="1"/>
    <col min="4593" max="4593" width="12.5" style="299" customWidth="1"/>
    <col min="4594" max="4594" width="13" style="299" customWidth="1"/>
    <col min="4595" max="4595" width="13.5" style="299" customWidth="1"/>
    <col min="4596" max="4596" width="10.1640625" style="299" customWidth="1"/>
    <col min="4597" max="4597" width="11.5" style="299" customWidth="1"/>
    <col min="4598" max="4598" width="11.5" style="299" bestFit="1" customWidth="1"/>
    <col min="4599" max="4599" width="8.83203125" style="299"/>
    <col min="4600" max="4600" width="10.5" style="299" bestFit="1" customWidth="1"/>
    <col min="4601" max="4845" width="8.83203125" style="299"/>
    <col min="4846" max="4846" width="4.5" style="299" customWidth="1"/>
    <col min="4847" max="4847" width="6.5" style="299" customWidth="1"/>
    <col min="4848" max="4848" width="23.83203125" style="299" customWidth="1"/>
    <col min="4849" max="4849" width="12.5" style="299" customWidth="1"/>
    <col min="4850" max="4850" width="13" style="299" customWidth="1"/>
    <col min="4851" max="4851" width="13.5" style="299" customWidth="1"/>
    <col min="4852" max="4852" width="10.1640625" style="299" customWidth="1"/>
    <col min="4853" max="4853" width="11.5" style="299" customWidth="1"/>
    <col min="4854" max="4854" width="11.5" style="299" bestFit="1" customWidth="1"/>
    <col min="4855" max="4855" width="8.83203125" style="299"/>
    <col min="4856" max="4856" width="10.5" style="299" bestFit="1" customWidth="1"/>
    <col min="4857" max="5101" width="8.83203125" style="299"/>
    <col min="5102" max="5102" width="4.5" style="299" customWidth="1"/>
    <col min="5103" max="5103" width="6.5" style="299" customWidth="1"/>
    <col min="5104" max="5104" width="23.83203125" style="299" customWidth="1"/>
    <col min="5105" max="5105" width="12.5" style="299" customWidth="1"/>
    <col min="5106" max="5106" width="13" style="299" customWidth="1"/>
    <col min="5107" max="5107" width="13.5" style="299" customWidth="1"/>
    <col min="5108" max="5108" width="10.1640625" style="299" customWidth="1"/>
    <col min="5109" max="5109" width="11.5" style="299" customWidth="1"/>
    <col min="5110" max="5110" width="11.5" style="299" bestFit="1" customWidth="1"/>
    <col min="5111" max="5111" width="8.83203125" style="299"/>
    <col min="5112" max="5112" width="10.5" style="299" bestFit="1" customWidth="1"/>
    <col min="5113" max="5357" width="8.83203125" style="299"/>
    <col min="5358" max="5358" width="4.5" style="299" customWidth="1"/>
    <col min="5359" max="5359" width="6.5" style="299" customWidth="1"/>
    <col min="5360" max="5360" width="23.83203125" style="299" customWidth="1"/>
    <col min="5361" max="5361" width="12.5" style="299" customWidth="1"/>
    <col min="5362" max="5362" width="13" style="299" customWidth="1"/>
    <col min="5363" max="5363" width="13.5" style="299" customWidth="1"/>
    <col min="5364" max="5364" width="10.1640625" style="299" customWidth="1"/>
    <col min="5365" max="5365" width="11.5" style="299" customWidth="1"/>
    <col min="5366" max="5366" width="11.5" style="299" bestFit="1" customWidth="1"/>
    <col min="5367" max="5367" width="8.83203125" style="299"/>
    <col min="5368" max="5368" width="10.5" style="299" bestFit="1" customWidth="1"/>
    <col min="5369" max="5613" width="8.83203125" style="299"/>
    <col min="5614" max="5614" width="4.5" style="299" customWidth="1"/>
    <col min="5615" max="5615" width="6.5" style="299" customWidth="1"/>
    <col min="5616" max="5616" width="23.83203125" style="299" customWidth="1"/>
    <col min="5617" max="5617" width="12.5" style="299" customWidth="1"/>
    <col min="5618" max="5618" width="13" style="299" customWidth="1"/>
    <col min="5619" max="5619" width="13.5" style="299" customWidth="1"/>
    <col min="5620" max="5620" width="10.1640625" style="299" customWidth="1"/>
    <col min="5621" max="5621" width="11.5" style="299" customWidth="1"/>
    <col min="5622" max="5622" width="11.5" style="299" bestFit="1" customWidth="1"/>
    <col min="5623" max="5623" width="8.83203125" style="299"/>
    <col min="5624" max="5624" width="10.5" style="299" bestFit="1" customWidth="1"/>
    <col min="5625" max="5869" width="8.83203125" style="299"/>
    <col min="5870" max="5870" width="4.5" style="299" customWidth="1"/>
    <col min="5871" max="5871" width="6.5" style="299" customWidth="1"/>
    <col min="5872" max="5872" width="23.83203125" style="299" customWidth="1"/>
    <col min="5873" max="5873" width="12.5" style="299" customWidth="1"/>
    <col min="5874" max="5874" width="13" style="299" customWidth="1"/>
    <col min="5875" max="5875" width="13.5" style="299" customWidth="1"/>
    <col min="5876" max="5876" width="10.1640625" style="299" customWidth="1"/>
    <col min="5877" max="5877" width="11.5" style="299" customWidth="1"/>
    <col min="5878" max="5878" width="11.5" style="299" bestFit="1" customWidth="1"/>
    <col min="5879" max="5879" width="8.83203125" style="299"/>
    <col min="5880" max="5880" width="10.5" style="299" bestFit="1" customWidth="1"/>
    <col min="5881" max="6125" width="8.83203125" style="299"/>
    <col min="6126" max="6126" width="4.5" style="299" customWidth="1"/>
    <col min="6127" max="6127" width="6.5" style="299" customWidth="1"/>
    <col min="6128" max="6128" width="23.83203125" style="299" customWidth="1"/>
    <col min="6129" max="6129" width="12.5" style="299" customWidth="1"/>
    <col min="6130" max="6130" width="13" style="299" customWidth="1"/>
    <col min="6131" max="6131" width="13.5" style="299" customWidth="1"/>
    <col min="6132" max="6132" width="10.1640625" style="299" customWidth="1"/>
    <col min="6133" max="6133" width="11.5" style="299" customWidth="1"/>
    <col min="6134" max="6134" width="11.5" style="299" bestFit="1" customWidth="1"/>
    <col min="6135" max="6135" width="8.83203125" style="299"/>
    <col min="6136" max="6136" width="10.5" style="299" bestFit="1" customWidth="1"/>
    <col min="6137" max="6381" width="8.83203125" style="299"/>
    <col min="6382" max="6382" width="4.5" style="299" customWidth="1"/>
    <col min="6383" max="6383" width="6.5" style="299" customWidth="1"/>
    <col min="6384" max="6384" width="23.83203125" style="299" customWidth="1"/>
    <col min="6385" max="6385" width="12.5" style="299" customWidth="1"/>
    <col min="6386" max="6386" width="13" style="299" customWidth="1"/>
    <col min="6387" max="6387" width="13.5" style="299" customWidth="1"/>
    <col min="6388" max="6388" width="10.1640625" style="299" customWidth="1"/>
    <col min="6389" max="6389" width="11.5" style="299" customWidth="1"/>
    <col min="6390" max="6390" width="11.5" style="299" bestFit="1" customWidth="1"/>
    <col min="6391" max="6391" width="8.83203125" style="299"/>
    <col min="6392" max="6392" width="10.5" style="299" bestFit="1" customWidth="1"/>
    <col min="6393" max="6637" width="8.83203125" style="299"/>
    <col min="6638" max="6638" width="4.5" style="299" customWidth="1"/>
    <col min="6639" max="6639" width="6.5" style="299" customWidth="1"/>
    <col min="6640" max="6640" width="23.83203125" style="299" customWidth="1"/>
    <col min="6641" max="6641" width="12.5" style="299" customWidth="1"/>
    <col min="6642" max="6642" width="13" style="299" customWidth="1"/>
    <col min="6643" max="6643" width="13.5" style="299" customWidth="1"/>
    <col min="6644" max="6644" width="10.1640625" style="299" customWidth="1"/>
    <col min="6645" max="6645" width="11.5" style="299" customWidth="1"/>
    <col min="6646" max="6646" width="11.5" style="299" bestFit="1" customWidth="1"/>
    <col min="6647" max="6647" width="8.83203125" style="299"/>
    <col min="6648" max="6648" width="10.5" style="299" bestFit="1" customWidth="1"/>
    <col min="6649" max="6893" width="8.83203125" style="299"/>
    <col min="6894" max="6894" width="4.5" style="299" customWidth="1"/>
    <col min="6895" max="6895" width="6.5" style="299" customWidth="1"/>
    <col min="6896" max="6896" width="23.83203125" style="299" customWidth="1"/>
    <col min="6897" max="6897" width="12.5" style="299" customWidth="1"/>
    <col min="6898" max="6898" width="13" style="299" customWidth="1"/>
    <col min="6899" max="6899" width="13.5" style="299" customWidth="1"/>
    <col min="6900" max="6900" width="10.1640625" style="299" customWidth="1"/>
    <col min="6901" max="6901" width="11.5" style="299" customWidth="1"/>
    <col min="6902" max="6902" width="11.5" style="299" bestFit="1" customWidth="1"/>
    <col min="6903" max="6903" width="8.83203125" style="299"/>
    <col min="6904" max="6904" width="10.5" style="299" bestFit="1" customWidth="1"/>
    <col min="6905" max="7149" width="8.83203125" style="299"/>
    <col min="7150" max="7150" width="4.5" style="299" customWidth="1"/>
    <col min="7151" max="7151" width="6.5" style="299" customWidth="1"/>
    <col min="7152" max="7152" width="23.83203125" style="299" customWidth="1"/>
    <col min="7153" max="7153" width="12.5" style="299" customWidth="1"/>
    <col min="7154" max="7154" width="13" style="299" customWidth="1"/>
    <col min="7155" max="7155" width="13.5" style="299" customWidth="1"/>
    <col min="7156" max="7156" width="10.1640625" style="299" customWidth="1"/>
    <col min="7157" max="7157" width="11.5" style="299" customWidth="1"/>
    <col min="7158" max="7158" width="11.5" style="299" bestFit="1" customWidth="1"/>
    <col min="7159" max="7159" width="8.83203125" style="299"/>
    <col min="7160" max="7160" width="10.5" style="299" bestFit="1" customWidth="1"/>
    <col min="7161" max="7405" width="8.83203125" style="299"/>
    <col min="7406" max="7406" width="4.5" style="299" customWidth="1"/>
    <col min="7407" max="7407" width="6.5" style="299" customWidth="1"/>
    <col min="7408" max="7408" width="23.83203125" style="299" customWidth="1"/>
    <col min="7409" max="7409" width="12.5" style="299" customWidth="1"/>
    <col min="7410" max="7410" width="13" style="299" customWidth="1"/>
    <col min="7411" max="7411" width="13.5" style="299" customWidth="1"/>
    <col min="7412" max="7412" width="10.1640625" style="299" customWidth="1"/>
    <col min="7413" max="7413" width="11.5" style="299" customWidth="1"/>
    <col min="7414" max="7414" width="11.5" style="299" bestFit="1" customWidth="1"/>
    <col min="7415" max="7415" width="8.83203125" style="299"/>
    <col min="7416" max="7416" width="10.5" style="299" bestFit="1" customWidth="1"/>
    <col min="7417" max="7661" width="8.83203125" style="299"/>
    <col min="7662" max="7662" width="4.5" style="299" customWidth="1"/>
    <col min="7663" max="7663" width="6.5" style="299" customWidth="1"/>
    <col min="7664" max="7664" width="23.83203125" style="299" customWidth="1"/>
    <col min="7665" max="7665" width="12.5" style="299" customWidth="1"/>
    <col min="7666" max="7666" width="13" style="299" customWidth="1"/>
    <col min="7667" max="7667" width="13.5" style="299" customWidth="1"/>
    <col min="7668" max="7668" width="10.1640625" style="299" customWidth="1"/>
    <col min="7669" max="7669" width="11.5" style="299" customWidth="1"/>
    <col min="7670" max="7670" width="11.5" style="299" bestFit="1" customWidth="1"/>
    <col min="7671" max="7671" width="8.83203125" style="299"/>
    <col min="7672" max="7672" width="10.5" style="299" bestFit="1" customWidth="1"/>
    <col min="7673" max="7917" width="8.83203125" style="299"/>
    <col min="7918" max="7918" width="4.5" style="299" customWidth="1"/>
    <col min="7919" max="7919" width="6.5" style="299" customWidth="1"/>
    <col min="7920" max="7920" width="23.83203125" style="299" customWidth="1"/>
    <col min="7921" max="7921" width="12.5" style="299" customWidth="1"/>
    <col min="7922" max="7922" width="13" style="299" customWidth="1"/>
    <col min="7923" max="7923" width="13.5" style="299" customWidth="1"/>
    <col min="7924" max="7924" width="10.1640625" style="299" customWidth="1"/>
    <col min="7925" max="7925" width="11.5" style="299" customWidth="1"/>
    <col min="7926" max="7926" width="11.5" style="299" bestFit="1" customWidth="1"/>
    <col min="7927" max="7927" width="8.83203125" style="299"/>
    <col min="7928" max="7928" width="10.5" style="299" bestFit="1" customWidth="1"/>
    <col min="7929" max="8173" width="8.83203125" style="299"/>
    <col min="8174" max="8174" width="4.5" style="299" customWidth="1"/>
    <col min="8175" max="8175" width="6.5" style="299" customWidth="1"/>
    <col min="8176" max="8176" width="23.83203125" style="299" customWidth="1"/>
    <col min="8177" max="8177" width="12.5" style="299" customWidth="1"/>
    <col min="8178" max="8178" width="13" style="299" customWidth="1"/>
    <col min="8179" max="8179" width="13.5" style="299" customWidth="1"/>
    <col min="8180" max="8180" width="10.1640625" style="299" customWidth="1"/>
    <col min="8181" max="8181" width="11.5" style="299" customWidth="1"/>
    <col min="8182" max="8182" width="11.5" style="299" bestFit="1" customWidth="1"/>
    <col min="8183" max="8183" width="8.83203125" style="299"/>
    <col min="8184" max="8184" width="10.5" style="299" bestFit="1" customWidth="1"/>
    <col min="8185" max="8429" width="8.83203125" style="299"/>
    <col min="8430" max="8430" width="4.5" style="299" customWidth="1"/>
    <col min="8431" max="8431" width="6.5" style="299" customWidth="1"/>
    <col min="8432" max="8432" width="23.83203125" style="299" customWidth="1"/>
    <col min="8433" max="8433" width="12.5" style="299" customWidth="1"/>
    <col min="8434" max="8434" width="13" style="299" customWidth="1"/>
    <col min="8435" max="8435" width="13.5" style="299" customWidth="1"/>
    <col min="8436" max="8436" width="10.1640625" style="299" customWidth="1"/>
    <col min="8437" max="8437" width="11.5" style="299" customWidth="1"/>
    <col min="8438" max="8438" width="11.5" style="299" bestFit="1" customWidth="1"/>
    <col min="8439" max="8439" width="8.83203125" style="299"/>
    <col min="8440" max="8440" width="10.5" style="299" bestFit="1" customWidth="1"/>
    <col min="8441" max="8685" width="8.83203125" style="299"/>
    <col min="8686" max="8686" width="4.5" style="299" customWidth="1"/>
    <col min="8687" max="8687" width="6.5" style="299" customWidth="1"/>
    <col min="8688" max="8688" width="23.83203125" style="299" customWidth="1"/>
    <col min="8689" max="8689" width="12.5" style="299" customWidth="1"/>
    <col min="8690" max="8690" width="13" style="299" customWidth="1"/>
    <col min="8691" max="8691" width="13.5" style="299" customWidth="1"/>
    <col min="8692" max="8692" width="10.1640625" style="299" customWidth="1"/>
    <col min="8693" max="8693" width="11.5" style="299" customWidth="1"/>
    <col min="8694" max="8694" width="11.5" style="299" bestFit="1" customWidth="1"/>
    <col min="8695" max="8695" width="8.83203125" style="299"/>
    <col min="8696" max="8696" width="10.5" style="299" bestFit="1" customWidth="1"/>
    <col min="8697" max="8941" width="8.83203125" style="299"/>
    <col min="8942" max="8942" width="4.5" style="299" customWidth="1"/>
    <col min="8943" max="8943" width="6.5" style="299" customWidth="1"/>
    <col min="8944" max="8944" width="23.83203125" style="299" customWidth="1"/>
    <col min="8945" max="8945" width="12.5" style="299" customWidth="1"/>
    <col min="8946" max="8946" width="13" style="299" customWidth="1"/>
    <col min="8947" max="8947" width="13.5" style="299" customWidth="1"/>
    <col min="8948" max="8948" width="10.1640625" style="299" customWidth="1"/>
    <col min="8949" max="8949" width="11.5" style="299" customWidth="1"/>
    <col min="8950" max="8950" width="11.5" style="299" bestFit="1" customWidth="1"/>
    <col min="8951" max="8951" width="8.83203125" style="299"/>
    <col min="8952" max="8952" width="10.5" style="299" bestFit="1" customWidth="1"/>
    <col min="8953" max="9197" width="8.83203125" style="299"/>
    <col min="9198" max="9198" width="4.5" style="299" customWidth="1"/>
    <col min="9199" max="9199" width="6.5" style="299" customWidth="1"/>
    <col min="9200" max="9200" width="23.83203125" style="299" customWidth="1"/>
    <col min="9201" max="9201" width="12.5" style="299" customWidth="1"/>
    <col min="9202" max="9202" width="13" style="299" customWidth="1"/>
    <col min="9203" max="9203" width="13.5" style="299" customWidth="1"/>
    <col min="9204" max="9204" width="10.1640625" style="299" customWidth="1"/>
    <col min="9205" max="9205" width="11.5" style="299" customWidth="1"/>
    <col min="9206" max="9206" width="11.5" style="299" bestFit="1" customWidth="1"/>
    <col min="9207" max="9207" width="8.83203125" style="299"/>
    <col min="9208" max="9208" width="10.5" style="299" bestFit="1" customWidth="1"/>
    <col min="9209" max="9453" width="8.83203125" style="299"/>
    <col min="9454" max="9454" width="4.5" style="299" customWidth="1"/>
    <col min="9455" max="9455" width="6.5" style="299" customWidth="1"/>
    <col min="9456" max="9456" width="23.83203125" style="299" customWidth="1"/>
    <col min="9457" max="9457" width="12.5" style="299" customWidth="1"/>
    <col min="9458" max="9458" width="13" style="299" customWidth="1"/>
    <col min="9459" max="9459" width="13.5" style="299" customWidth="1"/>
    <col min="9460" max="9460" width="10.1640625" style="299" customWidth="1"/>
    <col min="9461" max="9461" width="11.5" style="299" customWidth="1"/>
    <col min="9462" max="9462" width="11.5" style="299" bestFit="1" customWidth="1"/>
    <col min="9463" max="9463" width="8.83203125" style="299"/>
    <col min="9464" max="9464" width="10.5" style="299" bestFit="1" customWidth="1"/>
    <col min="9465" max="9709" width="8.83203125" style="299"/>
    <col min="9710" max="9710" width="4.5" style="299" customWidth="1"/>
    <col min="9711" max="9711" width="6.5" style="299" customWidth="1"/>
    <col min="9712" max="9712" width="23.83203125" style="299" customWidth="1"/>
    <col min="9713" max="9713" width="12.5" style="299" customWidth="1"/>
    <col min="9714" max="9714" width="13" style="299" customWidth="1"/>
    <col min="9715" max="9715" width="13.5" style="299" customWidth="1"/>
    <col min="9716" max="9716" width="10.1640625" style="299" customWidth="1"/>
    <col min="9717" max="9717" width="11.5" style="299" customWidth="1"/>
    <col min="9718" max="9718" width="11.5" style="299" bestFit="1" customWidth="1"/>
    <col min="9719" max="9719" width="8.83203125" style="299"/>
    <col min="9720" max="9720" width="10.5" style="299" bestFit="1" customWidth="1"/>
    <col min="9721" max="9965" width="8.83203125" style="299"/>
    <col min="9966" max="9966" width="4.5" style="299" customWidth="1"/>
    <col min="9967" max="9967" width="6.5" style="299" customWidth="1"/>
    <col min="9968" max="9968" width="23.83203125" style="299" customWidth="1"/>
    <col min="9969" max="9969" width="12.5" style="299" customWidth="1"/>
    <col min="9970" max="9970" width="13" style="299" customWidth="1"/>
    <col min="9971" max="9971" width="13.5" style="299" customWidth="1"/>
    <col min="9972" max="9972" width="10.1640625" style="299" customWidth="1"/>
    <col min="9973" max="9973" width="11.5" style="299" customWidth="1"/>
    <col min="9974" max="9974" width="11.5" style="299" bestFit="1" customWidth="1"/>
    <col min="9975" max="9975" width="8.83203125" style="299"/>
    <col min="9976" max="9976" width="10.5" style="299" bestFit="1" customWidth="1"/>
    <col min="9977" max="10221" width="8.83203125" style="299"/>
    <col min="10222" max="10222" width="4.5" style="299" customWidth="1"/>
    <col min="10223" max="10223" width="6.5" style="299" customWidth="1"/>
    <col min="10224" max="10224" width="23.83203125" style="299" customWidth="1"/>
    <col min="10225" max="10225" width="12.5" style="299" customWidth="1"/>
    <col min="10226" max="10226" width="13" style="299" customWidth="1"/>
    <col min="10227" max="10227" width="13.5" style="299" customWidth="1"/>
    <col min="10228" max="10228" width="10.1640625" style="299" customWidth="1"/>
    <col min="10229" max="10229" width="11.5" style="299" customWidth="1"/>
    <col min="10230" max="10230" width="11.5" style="299" bestFit="1" customWidth="1"/>
    <col min="10231" max="10231" width="8.83203125" style="299"/>
    <col min="10232" max="10232" width="10.5" style="299" bestFit="1" customWidth="1"/>
    <col min="10233" max="10477" width="8.83203125" style="299"/>
    <col min="10478" max="10478" width="4.5" style="299" customWidth="1"/>
    <col min="10479" max="10479" width="6.5" style="299" customWidth="1"/>
    <col min="10480" max="10480" width="23.83203125" style="299" customWidth="1"/>
    <col min="10481" max="10481" width="12.5" style="299" customWidth="1"/>
    <col min="10482" max="10482" width="13" style="299" customWidth="1"/>
    <col min="10483" max="10483" width="13.5" style="299" customWidth="1"/>
    <col min="10484" max="10484" width="10.1640625" style="299" customWidth="1"/>
    <col min="10485" max="10485" width="11.5" style="299" customWidth="1"/>
    <col min="10486" max="10486" width="11.5" style="299" bestFit="1" customWidth="1"/>
    <col min="10487" max="10487" width="8.83203125" style="299"/>
    <col min="10488" max="10488" width="10.5" style="299" bestFit="1" customWidth="1"/>
    <col min="10489" max="10733" width="8.83203125" style="299"/>
    <col min="10734" max="10734" width="4.5" style="299" customWidth="1"/>
    <col min="10735" max="10735" width="6.5" style="299" customWidth="1"/>
    <col min="10736" max="10736" width="23.83203125" style="299" customWidth="1"/>
    <col min="10737" max="10737" width="12.5" style="299" customWidth="1"/>
    <col min="10738" max="10738" width="13" style="299" customWidth="1"/>
    <col min="10739" max="10739" width="13.5" style="299" customWidth="1"/>
    <col min="10740" max="10740" width="10.1640625" style="299" customWidth="1"/>
    <col min="10741" max="10741" width="11.5" style="299" customWidth="1"/>
    <col min="10742" max="10742" width="11.5" style="299" bestFit="1" customWidth="1"/>
    <col min="10743" max="10743" width="8.83203125" style="299"/>
    <col min="10744" max="10744" width="10.5" style="299" bestFit="1" customWidth="1"/>
    <col min="10745" max="10989" width="8.83203125" style="299"/>
    <col min="10990" max="10990" width="4.5" style="299" customWidth="1"/>
    <col min="10991" max="10991" width="6.5" style="299" customWidth="1"/>
    <col min="10992" max="10992" width="23.83203125" style="299" customWidth="1"/>
    <col min="10993" max="10993" width="12.5" style="299" customWidth="1"/>
    <col min="10994" max="10994" width="13" style="299" customWidth="1"/>
    <col min="10995" max="10995" width="13.5" style="299" customWidth="1"/>
    <col min="10996" max="10996" width="10.1640625" style="299" customWidth="1"/>
    <col min="10997" max="10997" width="11.5" style="299" customWidth="1"/>
    <col min="10998" max="10998" width="11.5" style="299" bestFit="1" customWidth="1"/>
    <col min="10999" max="10999" width="8.83203125" style="299"/>
    <col min="11000" max="11000" width="10.5" style="299" bestFit="1" customWidth="1"/>
    <col min="11001" max="11245" width="8.83203125" style="299"/>
    <col min="11246" max="11246" width="4.5" style="299" customWidth="1"/>
    <col min="11247" max="11247" width="6.5" style="299" customWidth="1"/>
    <col min="11248" max="11248" width="23.83203125" style="299" customWidth="1"/>
    <col min="11249" max="11249" width="12.5" style="299" customWidth="1"/>
    <col min="11250" max="11250" width="13" style="299" customWidth="1"/>
    <col min="11251" max="11251" width="13.5" style="299" customWidth="1"/>
    <col min="11252" max="11252" width="10.1640625" style="299" customWidth="1"/>
    <col min="11253" max="11253" width="11.5" style="299" customWidth="1"/>
    <col min="11254" max="11254" width="11.5" style="299" bestFit="1" customWidth="1"/>
    <col min="11255" max="11255" width="8.83203125" style="299"/>
    <col min="11256" max="11256" width="10.5" style="299" bestFit="1" customWidth="1"/>
    <col min="11257" max="11501" width="8.83203125" style="299"/>
    <col min="11502" max="11502" width="4.5" style="299" customWidth="1"/>
    <col min="11503" max="11503" width="6.5" style="299" customWidth="1"/>
    <col min="11504" max="11504" width="23.83203125" style="299" customWidth="1"/>
    <col min="11505" max="11505" width="12.5" style="299" customWidth="1"/>
    <col min="11506" max="11506" width="13" style="299" customWidth="1"/>
    <col min="11507" max="11507" width="13.5" style="299" customWidth="1"/>
    <col min="11508" max="11508" width="10.1640625" style="299" customWidth="1"/>
    <col min="11509" max="11509" width="11.5" style="299" customWidth="1"/>
    <col min="11510" max="11510" width="11.5" style="299" bestFit="1" customWidth="1"/>
    <col min="11511" max="11511" width="8.83203125" style="299"/>
    <col min="11512" max="11512" width="10.5" style="299" bestFit="1" customWidth="1"/>
    <col min="11513" max="11757" width="8.83203125" style="299"/>
    <col min="11758" max="11758" width="4.5" style="299" customWidth="1"/>
    <col min="11759" max="11759" width="6.5" style="299" customWidth="1"/>
    <col min="11760" max="11760" width="23.83203125" style="299" customWidth="1"/>
    <col min="11761" max="11761" width="12.5" style="299" customWidth="1"/>
    <col min="11762" max="11762" width="13" style="299" customWidth="1"/>
    <col min="11763" max="11763" width="13.5" style="299" customWidth="1"/>
    <col min="11764" max="11764" width="10.1640625" style="299" customWidth="1"/>
    <col min="11765" max="11765" width="11.5" style="299" customWidth="1"/>
    <col min="11766" max="11766" width="11.5" style="299" bestFit="1" customWidth="1"/>
    <col min="11767" max="11767" width="8.83203125" style="299"/>
    <col min="11768" max="11768" width="10.5" style="299" bestFit="1" customWidth="1"/>
    <col min="11769" max="12013" width="8.83203125" style="299"/>
    <col min="12014" max="12014" width="4.5" style="299" customWidth="1"/>
    <col min="12015" max="12015" width="6.5" style="299" customWidth="1"/>
    <col min="12016" max="12016" width="23.83203125" style="299" customWidth="1"/>
    <col min="12017" max="12017" width="12.5" style="299" customWidth="1"/>
    <col min="12018" max="12018" width="13" style="299" customWidth="1"/>
    <col min="12019" max="12019" width="13.5" style="299" customWidth="1"/>
    <col min="12020" max="12020" width="10.1640625" style="299" customWidth="1"/>
    <col min="12021" max="12021" width="11.5" style="299" customWidth="1"/>
    <col min="12022" max="12022" width="11.5" style="299" bestFit="1" customWidth="1"/>
    <col min="12023" max="12023" width="8.83203125" style="299"/>
    <col min="12024" max="12024" width="10.5" style="299" bestFit="1" customWidth="1"/>
    <col min="12025" max="12269" width="8.83203125" style="299"/>
    <col min="12270" max="12270" width="4.5" style="299" customWidth="1"/>
    <col min="12271" max="12271" width="6.5" style="299" customWidth="1"/>
    <col min="12272" max="12272" width="23.83203125" style="299" customWidth="1"/>
    <col min="12273" max="12273" width="12.5" style="299" customWidth="1"/>
    <col min="12274" max="12274" width="13" style="299" customWidth="1"/>
    <col min="12275" max="12275" width="13.5" style="299" customWidth="1"/>
    <col min="12276" max="12276" width="10.1640625" style="299" customWidth="1"/>
    <col min="12277" max="12277" width="11.5" style="299" customWidth="1"/>
    <col min="12278" max="12278" width="11.5" style="299" bestFit="1" customWidth="1"/>
    <col min="12279" max="12279" width="8.83203125" style="299"/>
    <col min="12280" max="12280" width="10.5" style="299" bestFit="1" customWidth="1"/>
    <col min="12281" max="12525" width="8.83203125" style="299"/>
    <col min="12526" max="12526" width="4.5" style="299" customWidth="1"/>
    <col min="12527" max="12527" width="6.5" style="299" customWidth="1"/>
    <col min="12528" max="12528" width="23.83203125" style="299" customWidth="1"/>
    <col min="12529" max="12529" width="12.5" style="299" customWidth="1"/>
    <col min="12530" max="12530" width="13" style="299" customWidth="1"/>
    <col min="12531" max="12531" width="13.5" style="299" customWidth="1"/>
    <col min="12532" max="12532" width="10.1640625" style="299" customWidth="1"/>
    <col min="12533" max="12533" width="11.5" style="299" customWidth="1"/>
    <col min="12534" max="12534" width="11.5" style="299" bestFit="1" customWidth="1"/>
    <col min="12535" max="12535" width="8.83203125" style="299"/>
    <col min="12536" max="12536" width="10.5" style="299" bestFit="1" customWidth="1"/>
    <col min="12537" max="12781" width="8.83203125" style="299"/>
    <col min="12782" max="12782" width="4.5" style="299" customWidth="1"/>
    <col min="12783" max="12783" width="6.5" style="299" customWidth="1"/>
    <col min="12784" max="12784" width="23.83203125" style="299" customWidth="1"/>
    <col min="12785" max="12785" width="12.5" style="299" customWidth="1"/>
    <col min="12786" max="12786" width="13" style="299" customWidth="1"/>
    <col min="12787" max="12787" width="13.5" style="299" customWidth="1"/>
    <col min="12788" max="12788" width="10.1640625" style="299" customWidth="1"/>
    <col min="12789" max="12789" width="11.5" style="299" customWidth="1"/>
    <col min="12790" max="12790" width="11.5" style="299" bestFit="1" customWidth="1"/>
    <col min="12791" max="12791" width="8.83203125" style="299"/>
    <col min="12792" max="12792" width="10.5" style="299" bestFit="1" customWidth="1"/>
    <col min="12793" max="13037" width="8.83203125" style="299"/>
    <col min="13038" max="13038" width="4.5" style="299" customWidth="1"/>
    <col min="13039" max="13039" width="6.5" style="299" customWidth="1"/>
    <col min="13040" max="13040" width="23.83203125" style="299" customWidth="1"/>
    <col min="13041" max="13041" width="12.5" style="299" customWidth="1"/>
    <col min="13042" max="13042" width="13" style="299" customWidth="1"/>
    <col min="13043" max="13043" width="13.5" style="299" customWidth="1"/>
    <col min="13044" max="13044" width="10.1640625" style="299" customWidth="1"/>
    <col min="13045" max="13045" width="11.5" style="299" customWidth="1"/>
    <col min="13046" max="13046" width="11.5" style="299" bestFit="1" customWidth="1"/>
    <col min="13047" max="13047" width="8.83203125" style="299"/>
    <col min="13048" max="13048" width="10.5" style="299" bestFit="1" customWidth="1"/>
    <col min="13049" max="13293" width="8.83203125" style="299"/>
    <col min="13294" max="13294" width="4.5" style="299" customWidth="1"/>
    <col min="13295" max="13295" width="6.5" style="299" customWidth="1"/>
    <col min="13296" max="13296" width="23.83203125" style="299" customWidth="1"/>
    <col min="13297" max="13297" width="12.5" style="299" customWidth="1"/>
    <col min="13298" max="13298" width="13" style="299" customWidth="1"/>
    <col min="13299" max="13299" width="13.5" style="299" customWidth="1"/>
    <col min="13300" max="13300" width="10.1640625" style="299" customWidth="1"/>
    <col min="13301" max="13301" width="11.5" style="299" customWidth="1"/>
    <col min="13302" max="13302" width="11.5" style="299" bestFit="1" customWidth="1"/>
    <col min="13303" max="13303" width="8.83203125" style="299"/>
    <col min="13304" max="13304" width="10.5" style="299" bestFit="1" customWidth="1"/>
    <col min="13305" max="13549" width="8.83203125" style="299"/>
    <col min="13550" max="13550" width="4.5" style="299" customWidth="1"/>
    <col min="13551" max="13551" width="6.5" style="299" customWidth="1"/>
    <col min="13552" max="13552" width="23.83203125" style="299" customWidth="1"/>
    <col min="13553" max="13553" width="12.5" style="299" customWidth="1"/>
    <col min="13554" max="13554" width="13" style="299" customWidth="1"/>
    <col min="13555" max="13555" width="13.5" style="299" customWidth="1"/>
    <col min="13556" max="13556" width="10.1640625" style="299" customWidth="1"/>
    <col min="13557" max="13557" width="11.5" style="299" customWidth="1"/>
    <col min="13558" max="13558" width="11.5" style="299" bestFit="1" customWidth="1"/>
    <col min="13559" max="13559" width="8.83203125" style="299"/>
    <col min="13560" max="13560" width="10.5" style="299" bestFit="1" customWidth="1"/>
    <col min="13561" max="13805" width="8.83203125" style="299"/>
    <col min="13806" max="13806" width="4.5" style="299" customWidth="1"/>
    <col min="13807" max="13807" width="6.5" style="299" customWidth="1"/>
    <col min="13808" max="13808" width="23.83203125" style="299" customWidth="1"/>
    <col min="13809" max="13809" width="12.5" style="299" customWidth="1"/>
    <col min="13810" max="13810" width="13" style="299" customWidth="1"/>
    <col min="13811" max="13811" width="13.5" style="299" customWidth="1"/>
    <col min="13812" max="13812" width="10.1640625" style="299" customWidth="1"/>
    <col min="13813" max="13813" width="11.5" style="299" customWidth="1"/>
    <col min="13814" max="13814" width="11.5" style="299" bestFit="1" customWidth="1"/>
    <col min="13815" max="13815" width="8.83203125" style="299"/>
    <col min="13816" max="13816" width="10.5" style="299" bestFit="1" customWidth="1"/>
    <col min="13817" max="14061" width="8.83203125" style="299"/>
    <col min="14062" max="14062" width="4.5" style="299" customWidth="1"/>
    <col min="14063" max="14063" width="6.5" style="299" customWidth="1"/>
    <col min="14064" max="14064" width="23.83203125" style="299" customWidth="1"/>
    <col min="14065" max="14065" width="12.5" style="299" customWidth="1"/>
    <col min="14066" max="14066" width="13" style="299" customWidth="1"/>
    <col min="14067" max="14067" width="13.5" style="299" customWidth="1"/>
    <col min="14068" max="14068" width="10.1640625" style="299" customWidth="1"/>
    <col min="14069" max="14069" width="11.5" style="299" customWidth="1"/>
    <col min="14070" max="14070" width="11.5" style="299" bestFit="1" customWidth="1"/>
    <col min="14071" max="14071" width="8.83203125" style="299"/>
    <col min="14072" max="14072" width="10.5" style="299" bestFit="1" customWidth="1"/>
    <col min="14073" max="14317" width="8.83203125" style="299"/>
    <col min="14318" max="14318" width="4.5" style="299" customWidth="1"/>
    <col min="14319" max="14319" width="6.5" style="299" customWidth="1"/>
    <col min="14320" max="14320" width="23.83203125" style="299" customWidth="1"/>
    <col min="14321" max="14321" width="12.5" style="299" customWidth="1"/>
    <col min="14322" max="14322" width="13" style="299" customWidth="1"/>
    <col min="14323" max="14323" width="13.5" style="299" customWidth="1"/>
    <col min="14324" max="14324" width="10.1640625" style="299" customWidth="1"/>
    <col min="14325" max="14325" width="11.5" style="299" customWidth="1"/>
    <col min="14326" max="14326" width="11.5" style="299" bestFit="1" customWidth="1"/>
    <col min="14327" max="14327" width="8.83203125" style="299"/>
    <col min="14328" max="14328" width="10.5" style="299" bestFit="1" customWidth="1"/>
    <col min="14329" max="14573" width="8.83203125" style="299"/>
    <col min="14574" max="14574" width="4.5" style="299" customWidth="1"/>
    <col min="14575" max="14575" width="6.5" style="299" customWidth="1"/>
    <col min="14576" max="14576" width="23.83203125" style="299" customWidth="1"/>
    <col min="14577" max="14577" width="12.5" style="299" customWidth="1"/>
    <col min="14578" max="14578" width="13" style="299" customWidth="1"/>
    <col min="14579" max="14579" width="13.5" style="299" customWidth="1"/>
    <col min="14580" max="14580" width="10.1640625" style="299" customWidth="1"/>
    <col min="14581" max="14581" width="11.5" style="299" customWidth="1"/>
    <col min="14582" max="14582" width="11.5" style="299" bestFit="1" customWidth="1"/>
    <col min="14583" max="14583" width="8.83203125" style="299"/>
    <col min="14584" max="14584" width="10.5" style="299" bestFit="1" customWidth="1"/>
    <col min="14585" max="14829" width="8.83203125" style="299"/>
    <col min="14830" max="14830" width="4.5" style="299" customWidth="1"/>
    <col min="14831" max="14831" width="6.5" style="299" customWidth="1"/>
    <col min="14832" max="14832" width="23.83203125" style="299" customWidth="1"/>
    <col min="14833" max="14833" width="12.5" style="299" customWidth="1"/>
    <col min="14834" max="14834" width="13" style="299" customWidth="1"/>
    <col min="14835" max="14835" width="13.5" style="299" customWidth="1"/>
    <col min="14836" max="14836" width="10.1640625" style="299" customWidth="1"/>
    <col min="14837" max="14837" width="11.5" style="299" customWidth="1"/>
    <col min="14838" max="14838" width="11.5" style="299" bestFit="1" customWidth="1"/>
    <col min="14839" max="14839" width="8.83203125" style="299"/>
    <col min="14840" max="14840" width="10.5" style="299" bestFit="1" customWidth="1"/>
    <col min="14841" max="15085" width="8.83203125" style="299"/>
    <col min="15086" max="15086" width="4.5" style="299" customWidth="1"/>
    <col min="15087" max="15087" width="6.5" style="299" customWidth="1"/>
    <col min="15088" max="15088" width="23.83203125" style="299" customWidth="1"/>
    <col min="15089" max="15089" width="12.5" style="299" customWidth="1"/>
    <col min="15090" max="15090" width="13" style="299" customWidth="1"/>
    <col min="15091" max="15091" width="13.5" style="299" customWidth="1"/>
    <col min="15092" max="15092" width="10.1640625" style="299" customWidth="1"/>
    <col min="15093" max="15093" width="11.5" style="299" customWidth="1"/>
    <col min="15094" max="15094" width="11.5" style="299" bestFit="1" customWidth="1"/>
    <col min="15095" max="15095" width="8.83203125" style="299"/>
    <col min="15096" max="15096" width="10.5" style="299" bestFit="1" customWidth="1"/>
    <col min="15097" max="15341" width="8.83203125" style="299"/>
    <col min="15342" max="15342" width="4.5" style="299" customWidth="1"/>
    <col min="15343" max="15343" width="6.5" style="299" customWidth="1"/>
    <col min="15344" max="15344" width="23.83203125" style="299" customWidth="1"/>
    <col min="15345" max="15345" width="12.5" style="299" customWidth="1"/>
    <col min="15346" max="15346" width="13" style="299" customWidth="1"/>
    <col min="15347" max="15347" width="13.5" style="299" customWidth="1"/>
    <col min="15348" max="15348" width="10.1640625" style="299" customWidth="1"/>
    <col min="15349" max="15349" width="11.5" style="299" customWidth="1"/>
    <col min="15350" max="15350" width="11.5" style="299" bestFit="1" customWidth="1"/>
    <col min="15351" max="15351" width="8.83203125" style="299"/>
    <col min="15352" max="15352" width="10.5" style="299" bestFit="1" customWidth="1"/>
    <col min="15353" max="15597" width="8.83203125" style="299"/>
    <col min="15598" max="15598" width="4.5" style="299" customWidth="1"/>
    <col min="15599" max="15599" width="6.5" style="299" customWidth="1"/>
    <col min="15600" max="15600" width="23.83203125" style="299" customWidth="1"/>
    <col min="15601" max="15601" width="12.5" style="299" customWidth="1"/>
    <col min="15602" max="15602" width="13" style="299" customWidth="1"/>
    <col min="15603" max="15603" width="13.5" style="299" customWidth="1"/>
    <col min="15604" max="15604" width="10.1640625" style="299" customWidth="1"/>
    <col min="15605" max="15605" width="11.5" style="299" customWidth="1"/>
    <col min="15606" max="15606" width="11.5" style="299" bestFit="1" customWidth="1"/>
    <col min="15607" max="15607" width="8.83203125" style="299"/>
    <col min="15608" max="15608" width="10.5" style="299" bestFit="1" customWidth="1"/>
    <col min="15609" max="15853" width="8.83203125" style="299"/>
    <col min="15854" max="15854" width="4.5" style="299" customWidth="1"/>
    <col min="15855" max="15855" width="6.5" style="299" customWidth="1"/>
    <col min="15856" max="15856" width="23.83203125" style="299" customWidth="1"/>
    <col min="15857" max="15857" width="12.5" style="299" customWidth="1"/>
    <col min="15858" max="15858" width="13" style="299" customWidth="1"/>
    <col min="15859" max="15859" width="13.5" style="299" customWidth="1"/>
    <col min="15860" max="15860" width="10.1640625" style="299" customWidth="1"/>
    <col min="15861" max="15861" width="11.5" style="299" customWidth="1"/>
    <col min="15862" max="15862" width="11.5" style="299" bestFit="1" customWidth="1"/>
    <col min="15863" max="15863" width="8.83203125" style="299"/>
    <col min="15864" max="15864" width="10.5" style="299" bestFit="1" customWidth="1"/>
    <col min="15865" max="16109" width="8.83203125" style="299"/>
    <col min="16110" max="16110" width="4.5" style="299" customWidth="1"/>
    <col min="16111" max="16111" width="6.5" style="299" customWidth="1"/>
    <col min="16112" max="16112" width="23.83203125" style="299" customWidth="1"/>
    <col min="16113" max="16113" width="12.5" style="299" customWidth="1"/>
    <col min="16114" max="16114" width="13" style="299" customWidth="1"/>
    <col min="16115" max="16115" width="13.5" style="299" customWidth="1"/>
    <col min="16116" max="16116" width="10.1640625" style="299" customWidth="1"/>
    <col min="16117" max="16117" width="11.5" style="299" customWidth="1"/>
    <col min="16118" max="16118" width="11.5" style="299" bestFit="1" customWidth="1"/>
    <col min="16119" max="16119" width="8.83203125" style="299"/>
    <col min="16120" max="16120" width="10.5" style="299" bestFit="1" customWidth="1"/>
    <col min="16121" max="16384" width="8.83203125" style="299"/>
  </cols>
  <sheetData>
    <row r="1" spans="1:15" ht="16">
      <c r="A1" s="477" t="s">
        <v>0</v>
      </c>
      <c r="B1" s="477"/>
      <c r="C1" s="477"/>
      <c r="D1" s="477"/>
      <c r="E1" s="477"/>
      <c r="F1" s="477"/>
      <c r="G1" s="477"/>
      <c r="H1" s="477"/>
      <c r="I1" s="298"/>
      <c r="J1" s="298"/>
    </row>
    <row r="2" spans="1:15" ht="17" thickBot="1">
      <c r="A2" s="478" t="s">
        <v>75</v>
      </c>
      <c r="B2" s="478"/>
      <c r="C2" s="478"/>
      <c r="D2" s="478"/>
      <c r="E2" s="478"/>
      <c r="F2" s="478"/>
      <c r="G2" s="478"/>
      <c r="H2" s="478"/>
      <c r="I2" s="298"/>
      <c r="J2" s="298"/>
    </row>
    <row r="3" spans="1:15">
      <c r="A3" s="479" t="s">
        <v>1</v>
      </c>
      <c r="B3" s="479"/>
      <c r="C3" s="479"/>
      <c r="D3" s="479"/>
      <c r="E3" s="479"/>
      <c r="F3" s="479"/>
      <c r="G3" s="479"/>
      <c r="H3" s="479"/>
      <c r="I3" s="300"/>
      <c r="J3" s="300"/>
    </row>
    <row r="4" spans="1:15">
      <c r="A4" s="301"/>
      <c r="B4" s="301"/>
      <c r="C4" s="301"/>
      <c r="D4" s="301"/>
      <c r="E4" s="301"/>
      <c r="F4" s="301"/>
      <c r="G4" s="301"/>
      <c r="H4" s="301"/>
      <c r="I4" s="301"/>
      <c r="J4" s="301"/>
    </row>
    <row r="5" spans="1:15">
      <c r="A5" s="2" t="s">
        <v>1677</v>
      </c>
      <c r="B5" s="2"/>
      <c r="C5" s="2"/>
      <c r="D5" s="219"/>
      <c r="E5" s="2"/>
      <c r="F5" s="2"/>
    </row>
    <row r="6" spans="1:15">
      <c r="A6" s="2" t="s">
        <v>1599</v>
      </c>
      <c r="B6" s="2"/>
      <c r="C6" s="2"/>
      <c r="D6" s="219"/>
      <c r="E6" s="2"/>
      <c r="F6" s="2"/>
    </row>
    <row r="7" spans="1:15">
      <c r="A7" s="2" t="s">
        <v>217</v>
      </c>
      <c r="B7" s="2"/>
      <c r="C7" s="2"/>
      <c r="D7" s="219"/>
      <c r="E7" s="2"/>
      <c r="F7" s="2"/>
    </row>
    <row r="8" spans="1:15">
      <c r="A8" s="209" t="s">
        <v>1222</v>
      </c>
      <c r="B8" s="209"/>
      <c r="C8" s="2"/>
      <c r="D8" s="219"/>
      <c r="E8" s="209"/>
      <c r="F8" s="209"/>
    </row>
    <row r="9" spans="1:15">
      <c r="A9" s="257"/>
      <c r="B9" s="257"/>
      <c r="C9" s="257"/>
      <c r="D9" s="257"/>
      <c r="E9" s="257"/>
      <c r="F9" s="257"/>
      <c r="J9" s="414"/>
    </row>
    <row r="10" spans="1:15">
      <c r="A10" s="257"/>
      <c r="E10" s="481" t="s">
        <v>2</v>
      </c>
      <c r="F10" s="481"/>
      <c r="G10" s="481"/>
      <c r="H10" s="302">
        <f>D29</f>
        <v>0</v>
      </c>
      <c r="I10" s="302"/>
      <c r="J10" s="414"/>
    </row>
    <row r="11" spans="1:15">
      <c r="A11" s="257"/>
      <c r="E11" s="481" t="s">
        <v>3</v>
      </c>
      <c r="F11" s="481"/>
      <c r="G11" s="481"/>
      <c r="H11" s="302">
        <f>H29</f>
        <v>0</v>
      </c>
      <c r="I11" s="302"/>
      <c r="J11" s="415"/>
    </row>
    <row r="12" spans="1:15">
      <c r="B12" s="481" t="s">
        <v>1308</v>
      </c>
      <c r="C12" s="481"/>
      <c r="D12" s="481"/>
      <c r="E12" s="481"/>
      <c r="F12" s="481"/>
      <c r="G12" s="481"/>
      <c r="H12" s="481"/>
      <c r="I12" s="303"/>
      <c r="J12" s="303"/>
    </row>
    <row r="14" spans="1:15" s="305" customFormat="1" ht="14">
      <c r="A14" s="480" t="s">
        <v>4</v>
      </c>
      <c r="B14" s="480" t="s">
        <v>5</v>
      </c>
      <c r="C14" s="480" t="s">
        <v>6</v>
      </c>
      <c r="D14" s="480" t="s">
        <v>7</v>
      </c>
      <c r="E14" s="482" t="s">
        <v>8</v>
      </c>
      <c r="F14" s="482"/>
      <c r="G14" s="482"/>
      <c r="H14" s="480" t="s">
        <v>9</v>
      </c>
      <c r="I14" s="304"/>
      <c r="J14" s="304"/>
      <c r="K14" s="299"/>
      <c r="L14" s="299"/>
      <c r="M14" s="299"/>
      <c r="N14" s="299"/>
      <c r="O14" s="299"/>
    </row>
    <row r="15" spans="1:15" s="305" customFormat="1" ht="30">
      <c r="A15" s="482"/>
      <c r="B15" s="480"/>
      <c r="C15" s="480"/>
      <c r="D15" s="480"/>
      <c r="E15" s="306" t="s">
        <v>10</v>
      </c>
      <c r="F15" s="306" t="s">
        <v>11</v>
      </c>
      <c r="G15" s="306" t="s">
        <v>12</v>
      </c>
      <c r="H15" s="480"/>
      <c r="I15" s="304"/>
      <c r="J15" s="304"/>
      <c r="K15" s="299"/>
      <c r="L15" s="299"/>
      <c r="M15" s="299"/>
      <c r="N15" s="299"/>
      <c r="O15" s="299"/>
    </row>
    <row r="16" spans="1:15" ht="14">
      <c r="A16" s="166"/>
      <c r="B16" s="166"/>
      <c r="C16" s="307"/>
      <c r="D16" s="307"/>
      <c r="E16" s="166"/>
      <c r="F16" s="166"/>
      <c r="G16" s="166"/>
      <c r="H16" s="166"/>
      <c r="I16" s="304"/>
      <c r="J16" s="304"/>
    </row>
    <row r="17" spans="1:15" ht="14">
      <c r="A17" s="166">
        <v>1</v>
      </c>
      <c r="B17" s="308" t="s">
        <v>139</v>
      </c>
      <c r="C17" s="309" t="str">
        <f>'1.1.ZD'!A2</f>
        <v>Zemes darbi</v>
      </c>
      <c r="D17" s="194"/>
      <c r="E17" s="194"/>
      <c r="F17" s="194"/>
      <c r="G17" s="194"/>
      <c r="H17" s="194"/>
      <c r="I17" s="416"/>
      <c r="J17" s="416"/>
    </row>
    <row r="18" spans="1:15" ht="14">
      <c r="A18" s="166">
        <f>A17+1</f>
        <v>2</v>
      </c>
      <c r="B18" s="308" t="s">
        <v>140</v>
      </c>
      <c r="C18" s="309" t="s">
        <v>86</v>
      </c>
      <c r="D18" s="194"/>
      <c r="E18" s="194"/>
      <c r="F18" s="194"/>
      <c r="G18" s="194"/>
      <c r="H18" s="194"/>
      <c r="I18" s="416"/>
      <c r="J18" s="416"/>
    </row>
    <row r="19" spans="1:15" ht="14">
      <c r="A19" s="166">
        <f t="shared" ref="A19:A28" si="0">A18+1</f>
        <v>3</v>
      </c>
      <c r="B19" s="308" t="s">
        <v>141</v>
      </c>
      <c r="C19" s="309" t="s">
        <v>153</v>
      </c>
      <c r="D19" s="194"/>
      <c r="E19" s="194"/>
      <c r="F19" s="194"/>
      <c r="G19" s="194"/>
      <c r="H19" s="194"/>
      <c r="I19" s="416"/>
      <c r="J19" s="416"/>
    </row>
    <row r="20" spans="1:15" ht="14">
      <c r="A20" s="166">
        <f t="shared" si="0"/>
        <v>4</v>
      </c>
      <c r="B20" s="308" t="s">
        <v>142</v>
      </c>
      <c r="C20" s="309" t="s">
        <v>54</v>
      </c>
      <c r="D20" s="194"/>
      <c r="E20" s="194"/>
      <c r="F20" s="194"/>
      <c r="G20" s="194"/>
      <c r="H20" s="194"/>
      <c r="I20" s="416"/>
      <c r="J20" s="416"/>
    </row>
    <row r="21" spans="1:15" ht="14.5" customHeight="1">
      <c r="A21" s="166">
        <f t="shared" si="0"/>
        <v>5</v>
      </c>
      <c r="B21" s="308" t="s">
        <v>143</v>
      </c>
      <c r="C21" s="309" t="s">
        <v>1574</v>
      </c>
      <c r="D21" s="194"/>
      <c r="E21" s="194"/>
      <c r="F21" s="194"/>
      <c r="G21" s="194"/>
      <c r="H21" s="194"/>
      <c r="I21" s="416"/>
      <c r="J21" s="416"/>
    </row>
    <row r="22" spans="1:15" ht="14">
      <c r="A22" s="166">
        <f t="shared" si="0"/>
        <v>6</v>
      </c>
      <c r="B22" s="308" t="s">
        <v>144</v>
      </c>
      <c r="C22" s="309" t="s">
        <v>151</v>
      </c>
      <c r="D22" s="194"/>
      <c r="E22" s="194"/>
      <c r="F22" s="194"/>
      <c r="G22" s="194"/>
      <c r="H22" s="194"/>
      <c r="I22" s="416"/>
      <c r="J22" s="416"/>
    </row>
    <row r="23" spans="1:15" ht="14">
      <c r="A23" s="166">
        <f t="shared" si="0"/>
        <v>7</v>
      </c>
      <c r="B23" s="308" t="s">
        <v>145</v>
      </c>
      <c r="C23" s="309" t="s">
        <v>167</v>
      </c>
      <c r="D23" s="194"/>
      <c r="E23" s="194"/>
      <c r="F23" s="194"/>
      <c r="G23" s="194"/>
      <c r="H23" s="194"/>
      <c r="I23" s="416"/>
      <c r="J23" s="416"/>
    </row>
    <row r="24" spans="1:15" ht="14">
      <c r="A24" s="166">
        <f t="shared" si="0"/>
        <v>8</v>
      </c>
      <c r="B24" s="308" t="s">
        <v>146</v>
      </c>
      <c r="C24" s="309" t="s">
        <v>168</v>
      </c>
      <c r="D24" s="194"/>
      <c r="E24" s="194"/>
      <c r="F24" s="194"/>
      <c r="G24" s="194"/>
      <c r="H24" s="194"/>
      <c r="I24" s="416"/>
      <c r="J24" s="416"/>
    </row>
    <row r="25" spans="1:15" ht="14">
      <c r="A25" s="166">
        <f t="shared" si="0"/>
        <v>9</v>
      </c>
      <c r="B25" s="308" t="s">
        <v>147</v>
      </c>
      <c r="C25" s="309" t="s">
        <v>160</v>
      </c>
      <c r="D25" s="194"/>
      <c r="E25" s="194"/>
      <c r="F25" s="194"/>
      <c r="G25" s="194"/>
      <c r="H25" s="194"/>
      <c r="I25" s="416"/>
      <c r="J25" s="416"/>
    </row>
    <row r="26" spans="1:15" ht="14">
      <c r="A26" s="166">
        <f t="shared" si="0"/>
        <v>10</v>
      </c>
      <c r="B26" s="308" t="s">
        <v>161</v>
      </c>
      <c r="C26" s="309" t="s">
        <v>1535</v>
      </c>
      <c r="D26" s="194"/>
      <c r="E26" s="194"/>
      <c r="F26" s="194"/>
      <c r="G26" s="194"/>
      <c r="H26" s="194"/>
      <c r="I26" s="416"/>
      <c r="J26" s="416"/>
    </row>
    <row r="27" spans="1:15" ht="14">
      <c r="A27" s="166">
        <f t="shared" si="0"/>
        <v>11</v>
      </c>
      <c r="B27" s="308" t="s">
        <v>162</v>
      </c>
      <c r="C27" s="309" t="str">
        <f>'1.11.DOP'!A2</f>
        <v>Būvlaukuma izmaksas</v>
      </c>
      <c r="D27" s="194"/>
      <c r="E27" s="194"/>
      <c r="F27" s="194"/>
      <c r="G27" s="194"/>
      <c r="H27" s="194"/>
      <c r="I27" s="416"/>
      <c r="J27" s="416"/>
    </row>
    <row r="28" spans="1:15" ht="14">
      <c r="A28" s="166">
        <f t="shared" si="0"/>
        <v>12</v>
      </c>
      <c r="B28" s="308" t="s">
        <v>1779</v>
      </c>
      <c r="C28" s="310" t="s">
        <v>1780</v>
      </c>
      <c r="D28" s="194"/>
      <c r="E28" s="194"/>
      <c r="F28" s="194"/>
      <c r="G28" s="194"/>
      <c r="H28" s="194"/>
      <c r="I28" s="416"/>
      <c r="J28" s="416"/>
    </row>
    <row r="29" spans="1:15" s="305" customFormat="1" ht="14">
      <c r="A29" s="311"/>
      <c r="B29" s="311"/>
      <c r="C29" s="312" t="s">
        <v>13</v>
      </c>
      <c r="D29" s="313">
        <f>SUM(D16:D28)</f>
        <v>0</v>
      </c>
      <c r="E29" s="313">
        <f>SUM(E16:E28)</f>
        <v>0</v>
      </c>
      <c r="F29" s="313">
        <f>SUM(F16:F28)</f>
        <v>0</v>
      </c>
      <c r="G29" s="313">
        <f>SUM(G16:G28)</f>
        <v>0</v>
      </c>
      <c r="H29" s="313">
        <f>SUM(H16:H28)</f>
        <v>0</v>
      </c>
      <c r="I29" s="416"/>
      <c r="J29" s="416"/>
      <c r="K29" s="299"/>
      <c r="L29" s="299"/>
      <c r="M29" s="299"/>
      <c r="N29" s="299"/>
      <c r="O29" s="299"/>
    </row>
    <row r="30" spans="1:15" s="305" customFormat="1" ht="18" customHeight="1">
      <c r="A30" s="311"/>
      <c r="B30" s="311"/>
      <c r="C30" s="411" t="s">
        <v>1581</v>
      </c>
      <c r="D30" s="412">
        <f>ROUND(D29*0.05,2)</f>
        <v>0</v>
      </c>
      <c r="E30" s="314" t="e">
        <f>#REF!</f>
        <v>#REF!</v>
      </c>
      <c r="F30" s="315"/>
      <c r="G30" s="315"/>
      <c r="H30" s="315"/>
      <c r="I30" s="416"/>
      <c r="J30" s="416"/>
      <c r="K30" s="299"/>
      <c r="L30" s="299"/>
      <c r="M30" s="299"/>
      <c r="N30" s="299"/>
      <c r="O30" s="299"/>
    </row>
    <row r="31" spans="1:15" s="305" customFormat="1" ht="15">
      <c r="A31" s="311"/>
      <c r="B31" s="311"/>
      <c r="C31" s="413" t="s">
        <v>14</v>
      </c>
      <c r="D31" s="412">
        <f>ROUND(D30*0.02,2)</f>
        <v>0</v>
      </c>
      <c r="E31" s="316" t="e">
        <f>#REF!</f>
        <v>#REF!</v>
      </c>
      <c r="F31" s="315"/>
      <c r="G31" s="315"/>
      <c r="H31" s="315"/>
      <c r="I31" s="416"/>
      <c r="J31" s="416"/>
      <c r="K31" s="299"/>
      <c r="L31" s="299"/>
      <c r="M31" s="299"/>
      <c r="N31" s="299"/>
      <c r="O31" s="299"/>
    </row>
    <row r="32" spans="1:15" s="305" customFormat="1" ht="18" customHeight="1">
      <c r="A32" s="311"/>
      <c r="B32" s="311"/>
      <c r="C32" s="411" t="s">
        <v>1582</v>
      </c>
      <c r="D32" s="412">
        <f>ROUND(D29*0.05,2)</f>
        <v>0</v>
      </c>
      <c r="E32" s="314" t="e">
        <f>#REF!</f>
        <v>#REF!</v>
      </c>
      <c r="F32" s="315"/>
      <c r="G32" s="315"/>
      <c r="H32" s="315"/>
      <c r="I32" s="416"/>
      <c r="J32" s="416"/>
      <c r="K32" s="299"/>
      <c r="L32" s="299"/>
      <c r="M32" s="299"/>
      <c r="N32" s="299"/>
      <c r="O32" s="299"/>
    </row>
    <row r="33" spans="1:15" s="305" customFormat="1" ht="14">
      <c r="A33" s="311"/>
      <c r="B33" s="311"/>
      <c r="C33" s="312" t="s">
        <v>15</v>
      </c>
      <c r="D33" s="317">
        <f>D29+D30+D32</f>
        <v>0</v>
      </c>
      <c r="E33" s="315"/>
      <c r="F33" s="318"/>
      <c r="G33" s="315"/>
      <c r="H33" s="315"/>
      <c r="I33" s="416"/>
      <c r="J33" s="416"/>
      <c r="K33" s="299"/>
      <c r="L33" s="299"/>
      <c r="M33" s="299"/>
      <c r="N33" s="299"/>
      <c r="O33" s="299"/>
    </row>
    <row r="34" spans="1:15" s="305" customFormat="1" ht="14">
      <c r="K34" s="299"/>
      <c r="L34" s="299"/>
      <c r="M34" s="299"/>
      <c r="N34" s="299"/>
      <c r="O34" s="299"/>
    </row>
    <row r="35" spans="1:15" s="305" customFormat="1" ht="14">
      <c r="K35" s="299"/>
      <c r="L35" s="299"/>
      <c r="M35" s="299"/>
      <c r="N35" s="299"/>
      <c r="O35" s="299"/>
    </row>
    <row r="36" spans="1:15" s="305" customFormat="1" ht="14"/>
    <row r="37" spans="1:15" s="305" customFormat="1" ht="14"/>
  </sheetData>
  <mergeCells count="12">
    <mergeCell ref="A1:H1"/>
    <mergeCell ref="A2:H2"/>
    <mergeCell ref="A3:H3"/>
    <mergeCell ref="H14:H15"/>
    <mergeCell ref="E10:G10"/>
    <mergeCell ref="E11:G11"/>
    <mergeCell ref="A14:A15"/>
    <mergeCell ref="B14:B15"/>
    <mergeCell ref="C14:C15"/>
    <mergeCell ref="D14:D15"/>
    <mergeCell ref="E14:G14"/>
    <mergeCell ref="B12:H12"/>
  </mergeCells>
  <phoneticPr fontId="12" type="noConversion"/>
  <pageMargins left="0.7" right="0.7" top="0.75" bottom="0.75" header="0.3" footer="0.3"/>
  <pageSetup paperSize="9" scale="85" fitToHeight="2"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5BC5-4D9C-463E-B111-21345A816D65}">
  <dimension ref="A1:Q678"/>
  <sheetViews>
    <sheetView showZeros="0" zoomScale="85" zoomScaleNormal="85" workbookViewId="0">
      <selection activeCell="S10" sqref="S10"/>
    </sheetView>
  </sheetViews>
  <sheetFormatPr baseColWidth="10" defaultColWidth="9.1640625" defaultRowHeight="13"/>
  <cols>
    <col min="1" max="1" width="4.5" style="2" customWidth="1"/>
    <col min="2" max="2" width="4.83203125" style="2" customWidth="1"/>
    <col min="3" max="3" width="55.83203125" style="2" customWidth="1"/>
    <col min="4" max="4" width="25.6640625" style="2" customWidth="1"/>
    <col min="5" max="5" width="6.5" style="2" customWidth="1"/>
    <col min="6" max="6" width="12.5" style="2" customWidth="1"/>
    <col min="7" max="7" width="10.5" style="303" customWidth="1"/>
    <col min="8" max="8" width="12.5" style="303" customWidth="1"/>
    <col min="9" max="9" width="8.83203125" style="303" customWidth="1"/>
    <col min="10" max="10" width="10.1640625" style="2" bestFit="1" customWidth="1"/>
    <col min="11" max="11" width="11" style="2" customWidth="1"/>
    <col min="12" max="12" width="9.5" style="2" customWidth="1"/>
    <col min="13" max="13" width="8.1640625" style="2" customWidth="1"/>
    <col min="14" max="14" width="10.5" style="2" customWidth="1"/>
    <col min="15" max="15" width="12.1640625" style="2" customWidth="1"/>
    <col min="16" max="16" width="11.5" style="2" customWidth="1"/>
    <col min="17" max="17" width="13.5" style="2" customWidth="1"/>
    <col min="18" max="165" width="9.1640625" style="2"/>
    <col min="166" max="166" width="4.5" style="2" customWidth="1"/>
    <col min="167" max="167" width="4.83203125" style="2" customWidth="1"/>
    <col min="168" max="168" width="51.5" style="2" customWidth="1"/>
    <col min="169" max="169" width="6.5" style="2" customWidth="1"/>
    <col min="170" max="170" width="12.5" style="2" customWidth="1"/>
    <col min="171" max="171" width="6.5" style="2" customWidth="1"/>
    <col min="172" max="172" width="8" style="2" customWidth="1"/>
    <col min="173" max="173" width="7.1640625" style="2" customWidth="1"/>
    <col min="174" max="174" width="9.1640625" style="2"/>
    <col min="175" max="175" width="11" style="2" customWidth="1"/>
    <col min="176" max="176" width="9.5" style="2" customWidth="1"/>
    <col min="177" max="177" width="8.1640625" style="2" customWidth="1"/>
    <col min="178" max="178" width="8.5" style="2" customWidth="1"/>
    <col min="179" max="179" width="9.83203125" style="2" customWidth="1"/>
    <col min="180" max="180" width="8.83203125" style="2" customWidth="1"/>
    <col min="181" max="181" width="9.5" style="2" customWidth="1"/>
    <col min="182" max="182" width="12.5" style="2" customWidth="1"/>
    <col min="183" max="183" width="9.1640625" style="2"/>
    <col min="184" max="184" width="11.1640625" style="2" bestFit="1" customWidth="1"/>
    <col min="185" max="185" width="10.5" style="2" bestFit="1" customWidth="1"/>
    <col min="186" max="186" width="11.1640625" style="2" bestFit="1" customWidth="1"/>
    <col min="187" max="421" width="9.1640625" style="2"/>
    <col min="422" max="422" width="4.5" style="2" customWidth="1"/>
    <col min="423" max="423" width="4.83203125" style="2" customWidth="1"/>
    <col min="424" max="424" width="51.5" style="2" customWidth="1"/>
    <col min="425" max="425" width="6.5" style="2" customWidth="1"/>
    <col min="426" max="426" width="12.5" style="2" customWidth="1"/>
    <col min="427" max="427" width="6.5" style="2" customWidth="1"/>
    <col min="428" max="428" width="8" style="2" customWidth="1"/>
    <col min="429" max="429" width="7.1640625" style="2" customWidth="1"/>
    <col min="430" max="430" width="9.1640625" style="2"/>
    <col min="431" max="431" width="11" style="2" customWidth="1"/>
    <col min="432" max="432" width="9.5" style="2" customWidth="1"/>
    <col min="433" max="433" width="8.1640625" style="2" customWidth="1"/>
    <col min="434" max="434" width="8.5" style="2" customWidth="1"/>
    <col min="435" max="435" width="9.83203125" style="2" customWidth="1"/>
    <col min="436" max="436" width="8.83203125" style="2" customWidth="1"/>
    <col min="437" max="437" width="9.5" style="2" customWidth="1"/>
    <col min="438" max="438" width="12.5" style="2" customWidth="1"/>
    <col min="439" max="439" width="9.1640625" style="2"/>
    <col min="440" max="440" width="11.1640625" style="2" bestFit="1" customWidth="1"/>
    <col min="441" max="441" width="10.5" style="2" bestFit="1" customWidth="1"/>
    <col min="442" max="442" width="11.1640625" style="2" bestFit="1" customWidth="1"/>
    <col min="443" max="677" width="9.1640625" style="2"/>
    <col min="678" max="678" width="4.5" style="2" customWidth="1"/>
    <col min="679" max="679" width="4.83203125" style="2" customWidth="1"/>
    <col min="680" max="680" width="51.5" style="2" customWidth="1"/>
    <col min="681" max="681" width="6.5" style="2" customWidth="1"/>
    <col min="682" max="682" width="12.5" style="2" customWidth="1"/>
    <col min="683" max="683" width="6.5" style="2" customWidth="1"/>
    <col min="684" max="684" width="8" style="2" customWidth="1"/>
    <col min="685" max="685" width="7.1640625" style="2" customWidth="1"/>
    <col min="686" max="686" width="9.1640625" style="2"/>
    <col min="687" max="687" width="11" style="2" customWidth="1"/>
    <col min="688" max="688" width="9.5" style="2" customWidth="1"/>
    <col min="689" max="689" width="8.1640625" style="2" customWidth="1"/>
    <col min="690" max="690" width="8.5" style="2" customWidth="1"/>
    <col min="691" max="691" width="9.83203125" style="2" customWidth="1"/>
    <col min="692" max="692" width="8.83203125" style="2" customWidth="1"/>
    <col min="693" max="693" width="9.5" style="2" customWidth="1"/>
    <col min="694" max="694" width="12.5" style="2" customWidth="1"/>
    <col min="695" max="695" width="9.1640625" style="2"/>
    <col min="696" max="696" width="11.1640625" style="2" bestFit="1" customWidth="1"/>
    <col min="697" max="697" width="10.5" style="2" bestFit="1" customWidth="1"/>
    <col min="698" max="698" width="11.1640625" style="2" bestFit="1" customWidth="1"/>
    <col min="699" max="933" width="9.1640625" style="2"/>
    <col min="934" max="934" width="4.5" style="2" customWidth="1"/>
    <col min="935" max="935" width="4.83203125" style="2" customWidth="1"/>
    <col min="936" max="936" width="51.5" style="2" customWidth="1"/>
    <col min="937" max="937" width="6.5" style="2" customWidth="1"/>
    <col min="938" max="938" width="12.5" style="2" customWidth="1"/>
    <col min="939" max="939" width="6.5" style="2" customWidth="1"/>
    <col min="940" max="940" width="8" style="2" customWidth="1"/>
    <col min="941" max="941" width="7.1640625" style="2" customWidth="1"/>
    <col min="942" max="942" width="9.1640625" style="2"/>
    <col min="943" max="943" width="11" style="2" customWidth="1"/>
    <col min="944" max="944" width="9.5" style="2" customWidth="1"/>
    <col min="945" max="945" width="8.1640625" style="2" customWidth="1"/>
    <col min="946" max="946" width="8.5" style="2" customWidth="1"/>
    <col min="947" max="947" width="9.83203125" style="2" customWidth="1"/>
    <col min="948" max="948" width="8.83203125" style="2" customWidth="1"/>
    <col min="949" max="949" width="9.5" style="2" customWidth="1"/>
    <col min="950" max="950" width="12.5" style="2" customWidth="1"/>
    <col min="951" max="951" width="9.1640625" style="2"/>
    <col min="952" max="952" width="11.1640625" style="2" bestFit="1" customWidth="1"/>
    <col min="953" max="953" width="10.5" style="2" bestFit="1" customWidth="1"/>
    <col min="954" max="954" width="11.1640625" style="2" bestFit="1" customWidth="1"/>
    <col min="955" max="1189" width="9.1640625" style="2"/>
    <col min="1190" max="1190" width="4.5" style="2" customWidth="1"/>
    <col min="1191" max="1191" width="4.83203125" style="2" customWidth="1"/>
    <col min="1192" max="1192" width="51.5" style="2" customWidth="1"/>
    <col min="1193" max="1193" width="6.5" style="2" customWidth="1"/>
    <col min="1194" max="1194" width="12.5" style="2" customWidth="1"/>
    <col min="1195" max="1195" width="6.5" style="2" customWidth="1"/>
    <col min="1196" max="1196" width="8" style="2" customWidth="1"/>
    <col min="1197" max="1197" width="7.1640625" style="2" customWidth="1"/>
    <col min="1198" max="1198" width="9.1640625" style="2"/>
    <col min="1199" max="1199" width="11" style="2" customWidth="1"/>
    <col min="1200" max="1200" width="9.5" style="2" customWidth="1"/>
    <col min="1201" max="1201" width="8.1640625" style="2" customWidth="1"/>
    <col min="1202" max="1202" width="8.5" style="2" customWidth="1"/>
    <col min="1203" max="1203" width="9.83203125" style="2" customWidth="1"/>
    <col min="1204" max="1204" width="8.83203125" style="2" customWidth="1"/>
    <col min="1205" max="1205" width="9.5" style="2" customWidth="1"/>
    <col min="1206" max="1206" width="12.5" style="2" customWidth="1"/>
    <col min="1207" max="1207" width="9.1640625" style="2"/>
    <col min="1208" max="1208" width="11.1640625" style="2" bestFit="1" customWidth="1"/>
    <col min="1209" max="1209" width="10.5" style="2" bestFit="1" customWidth="1"/>
    <col min="1210" max="1210" width="11.1640625" style="2" bestFit="1" customWidth="1"/>
    <col min="1211" max="1445" width="9.1640625" style="2"/>
    <col min="1446" max="1446" width="4.5" style="2" customWidth="1"/>
    <col min="1447" max="1447" width="4.83203125" style="2" customWidth="1"/>
    <col min="1448" max="1448" width="51.5" style="2" customWidth="1"/>
    <col min="1449" max="1449" width="6.5" style="2" customWidth="1"/>
    <col min="1450" max="1450" width="12.5" style="2" customWidth="1"/>
    <col min="1451" max="1451" width="6.5" style="2" customWidth="1"/>
    <col min="1452" max="1452" width="8" style="2" customWidth="1"/>
    <col min="1453" max="1453" width="7.1640625" style="2" customWidth="1"/>
    <col min="1454" max="1454" width="9.1640625" style="2"/>
    <col min="1455" max="1455" width="11" style="2" customWidth="1"/>
    <col min="1456" max="1456" width="9.5" style="2" customWidth="1"/>
    <col min="1457" max="1457" width="8.1640625" style="2" customWidth="1"/>
    <col min="1458" max="1458" width="8.5" style="2" customWidth="1"/>
    <col min="1459" max="1459" width="9.83203125" style="2" customWidth="1"/>
    <col min="1460" max="1460" width="8.83203125" style="2" customWidth="1"/>
    <col min="1461" max="1461" width="9.5" style="2" customWidth="1"/>
    <col min="1462" max="1462" width="12.5" style="2" customWidth="1"/>
    <col min="1463" max="1463" width="9.1640625" style="2"/>
    <col min="1464" max="1464" width="11.1640625" style="2" bestFit="1" customWidth="1"/>
    <col min="1465" max="1465" width="10.5" style="2" bestFit="1" customWidth="1"/>
    <col min="1466" max="1466" width="11.1640625" style="2" bestFit="1" customWidth="1"/>
    <col min="1467" max="1701" width="9.1640625" style="2"/>
    <col min="1702" max="1702" width="4.5" style="2" customWidth="1"/>
    <col min="1703" max="1703" width="4.83203125" style="2" customWidth="1"/>
    <col min="1704" max="1704" width="51.5" style="2" customWidth="1"/>
    <col min="1705" max="1705" width="6.5" style="2" customWidth="1"/>
    <col min="1706" max="1706" width="12.5" style="2" customWidth="1"/>
    <col min="1707" max="1707" width="6.5" style="2" customWidth="1"/>
    <col min="1708" max="1708" width="8" style="2" customWidth="1"/>
    <col min="1709" max="1709" width="7.1640625" style="2" customWidth="1"/>
    <col min="1710" max="1710" width="9.1640625" style="2"/>
    <col min="1711" max="1711" width="11" style="2" customWidth="1"/>
    <col min="1712" max="1712" width="9.5" style="2" customWidth="1"/>
    <col min="1713" max="1713" width="8.1640625" style="2" customWidth="1"/>
    <col min="1714" max="1714" width="8.5" style="2" customWidth="1"/>
    <col min="1715" max="1715" width="9.83203125" style="2" customWidth="1"/>
    <col min="1716" max="1716" width="8.83203125" style="2" customWidth="1"/>
    <col min="1717" max="1717" width="9.5" style="2" customWidth="1"/>
    <col min="1718" max="1718" width="12.5" style="2" customWidth="1"/>
    <col min="1719" max="1719" width="9.1640625" style="2"/>
    <col min="1720" max="1720" width="11.1640625" style="2" bestFit="1" customWidth="1"/>
    <col min="1721" max="1721" width="10.5" style="2" bestFit="1" customWidth="1"/>
    <col min="1722" max="1722" width="11.1640625" style="2" bestFit="1" customWidth="1"/>
    <col min="1723" max="1957" width="9.1640625" style="2"/>
    <col min="1958" max="1958" width="4.5" style="2" customWidth="1"/>
    <col min="1959" max="1959" width="4.83203125" style="2" customWidth="1"/>
    <col min="1960" max="1960" width="51.5" style="2" customWidth="1"/>
    <col min="1961" max="1961" width="6.5" style="2" customWidth="1"/>
    <col min="1962" max="1962" width="12.5" style="2" customWidth="1"/>
    <col min="1963" max="1963" width="6.5" style="2" customWidth="1"/>
    <col min="1964" max="1964" width="8" style="2" customWidth="1"/>
    <col min="1965" max="1965" width="7.1640625" style="2" customWidth="1"/>
    <col min="1966" max="1966" width="9.1640625" style="2"/>
    <col min="1967" max="1967" width="11" style="2" customWidth="1"/>
    <col min="1968" max="1968" width="9.5" style="2" customWidth="1"/>
    <col min="1969" max="1969" width="8.1640625" style="2" customWidth="1"/>
    <col min="1970" max="1970" width="8.5" style="2" customWidth="1"/>
    <col min="1971" max="1971" width="9.83203125" style="2" customWidth="1"/>
    <col min="1972" max="1972" width="8.83203125" style="2" customWidth="1"/>
    <col min="1973" max="1973" width="9.5" style="2" customWidth="1"/>
    <col min="1974" max="1974" width="12.5" style="2" customWidth="1"/>
    <col min="1975" max="1975" width="9.1640625" style="2"/>
    <col min="1976" max="1976" width="11.1640625" style="2" bestFit="1" customWidth="1"/>
    <col min="1977" max="1977" width="10.5" style="2" bestFit="1" customWidth="1"/>
    <col min="1978" max="1978" width="11.1640625" style="2" bestFit="1" customWidth="1"/>
    <col min="1979" max="2213" width="9.1640625" style="2"/>
    <col min="2214" max="2214" width="4.5" style="2" customWidth="1"/>
    <col min="2215" max="2215" width="4.83203125" style="2" customWidth="1"/>
    <col min="2216" max="2216" width="51.5" style="2" customWidth="1"/>
    <col min="2217" max="2217" width="6.5" style="2" customWidth="1"/>
    <col min="2218" max="2218" width="12.5" style="2" customWidth="1"/>
    <col min="2219" max="2219" width="6.5" style="2" customWidth="1"/>
    <col min="2220" max="2220" width="8" style="2" customWidth="1"/>
    <col min="2221" max="2221" width="7.1640625" style="2" customWidth="1"/>
    <col min="2222" max="2222" width="9.1640625" style="2"/>
    <col min="2223" max="2223" width="11" style="2" customWidth="1"/>
    <col min="2224" max="2224" width="9.5" style="2" customWidth="1"/>
    <col min="2225" max="2225" width="8.1640625" style="2" customWidth="1"/>
    <col min="2226" max="2226" width="8.5" style="2" customWidth="1"/>
    <col min="2227" max="2227" width="9.83203125" style="2" customWidth="1"/>
    <col min="2228" max="2228" width="8.83203125" style="2" customWidth="1"/>
    <col min="2229" max="2229" width="9.5" style="2" customWidth="1"/>
    <col min="2230" max="2230" width="12.5" style="2" customWidth="1"/>
    <col min="2231" max="2231" width="9.1640625" style="2"/>
    <col min="2232" max="2232" width="11.1640625" style="2" bestFit="1" customWidth="1"/>
    <col min="2233" max="2233" width="10.5" style="2" bestFit="1" customWidth="1"/>
    <col min="2234" max="2234" width="11.1640625" style="2" bestFit="1" customWidth="1"/>
    <col min="2235" max="2469" width="9.1640625" style="2"/>
    <col min="2470" max="2470" width="4.5" style="2" customWidth="1"/>
    <col min="2471" max="2471" width="4.83203125" style="2" customWidth="1"/>
    <col min="2472" max="2472" width="51.5" style="2" customWidth="1"/>
    <col min="2473" max="2473" width="6.5" style="2" customWidth="1"/>
    <col min="2474" max="2474" width="12.5" style="2" customWidth="1"/>
    <col min="2475" max="2475" width="6.5" style="2" customWidth="1"/>
    <col min="2476" max="2476" width="8" style="2" customWidth="1"/>
    <col min="2477" max="2477" width="7.1640625" style="2" customWidth="1"/>
    <col min="2478" max="2478" width="9.1640625" style="2"/>
    <col min="2479" max="2479" width="11" style="2" customWidth="1"/>
    <col min="2480" max="2480" width="9.5" style="2" customWidth="1"/>
    <col min="2481" max="2481" width="8.1640625" style="2" customWidth="1"/>
    <col min="2482" max="2482" width="8.5" style="2" customWidth="1"/>
    <col min="2483" max="2483" width="9.83203125" style="2" customWidth="1"/>
    <col min="2484" max="2484" width="8.83203125" style="2" customWidth="1"/>
    <col min="2485" max="2485" width="9.5" style="2" customWidth="1"/>
    <col min="2486" max="2486" width="12.5" style="2" customWidth="1"/>
    <col min="2487" max="2487" width="9.1640625" style="2"/>
    <col min="2488" max="2488" width="11.1640625" style="2" bestFit="1" customWidth="1"/>
    <col min="2489" max="2489" width="10.5" style="2" bestFit="1" customWidth="1"/>
    <col min="2490" max="2490" width="11.1640625" style="2" bestFit="1" customWidth="1"/>
    <col min="2491" max="2725" width="9.1640625" style="2"/>
    <col min="2726" max="2726" width="4.5" style="2" customWidth="1"/>
    <col min="2727" max="2727" width="4.83203125" style="2" customWidth="1"/>
    <col min="2728" max="2728" width="51.5" style="2" customWidth="1"/>
    <col min="2729" max="2729" width="6.5" style="2" customWidth="1"/>
    <col min="2730" max="2730" width="12.5" style="2" customWidth="1"/>
    <col min="2731" max="2731" width="6.5" style="2" customWidth="1"/>
    <col min="2732" max="2732" width="8" style="2" customWidth="1"/>
    <col min="2733" max="2733" width="7.1640625" style="2" customWidth="1"/>
    <col min="2734" max="2734" width="9.1640625" style="2"/>
    <col min="2735" max="2735" width="11" style="2" customWidth="1"/>
    <col min="2736" max="2736" width="9.5" style="2" customWidth="1"/>
    <col min="2737" max="2737" width="8.1640625" style="2" customWidth="1"/>
    <col min="2738" max="2738" width="8.5" style="2" customWidth="1"/>
    <col min="2739" max="2739" width="9.83203125" style="2" customWidth="1"/>
    <col min="2740" max="2740" width="8.83203125" style="2" customWidth="1"/>
    <col min="2741" max="2741" width="9.5" style="2" customWidth="1"/>
    <col min="2742" max="2742" width="12.5" style="2" customWidth="1"/>
    <col min="2743" max="2743" width="9.1640625" style="2"/>
    <col min="2744" max="2744" width="11.1640625" style="2" bestFit="1" customWidth="1"/>
    <col min="2745" max="2745" width="10.5" style="2" bestFit="1" customWidth="1"/>
    <col min="2746" max="2746" width="11.1640625" style="2" bestFit="1" customWidth="1"/>
    <col min="2747" max="2981" width="9.1640625" style="2"/>
    <col min="2982" max="2982" width="4.5" style="2" customWidth="1"/>
    <col min="2983" max="2983" width="4.83203125" style="2" customWidth="1"/>
    <col min="2984" max="2984" width="51.5" style="2" customWidth="1"/>
    <col min="2985" max="2985" width="6.5" style="2" customWidth="1"/>
    <col min="2986" max="2986" width="12.5" style="2" customWidth="1"/>
    <col min="2987" max="2987" width="6.5" style="2" customWidth="1"/>
    <col min="2988" max="2988" width="8" style="2" customWidth="1"/>
    <col min="2989" max="2989" width="7.1640625" style="2" customWidth="1"/>
    <col min="2990" max="2990" width="9.1640625" style="2"/>
    <col min="2991" max="2991" width="11" style="2" customWidth="1"/>
    <col min="2992" max="2992" width="9.5" style="2" customWidth="1"/>
    <col min="2993" max="2993" width="8.1640625" style="2" customWidth="1"/>
    <col min="2994" max="2994" width="8.5" style="2" customWidth="1"/>
    <col min="2995" max="2995" width="9.83203125" style="2" customWidth="1"/>
    <col min="2996" max="2996" width="8.83203125" style="2" customWidth="1"/>
    <col min="2997" max="2997" width="9.5" style="2" customWidth="1"/>
    <col min="2998" max="2998" width="12.5" style="2" customWidth="1"/>
    <col min="2999" max="2999" width="9.1640625" style="2"/>
    <col min="3000" max="3000" width="11.1640625" style="2" bestFit="1" customWidth="1"/>
    <col min="3001" max="3001" width="10.5" style="2" bestFit="1" customWidth="1"/>
    <col min="3002" max="3002" width="11.1640625" style="2" bestFit="1" customWidth="1"/>
    <col min="3003" max="3237" width="9.1640625" style="2"/>
    <col min="3238" max="3238" width="4.5" style="2" customWidth="1"/>
    <col min="3239" max="3239" width="4.83203125" style="2" customWidth="1"/>
    <col min="3240" max="3240" width="51.5" style="2" customWidth="1"/>
    <col min="3241" max="3241" width="6.5" style="2" customWidth="1"/>
    <col min="3242" max="3242" width="12.5" style="2" customWidth="1"/>
    <col min="3243" max="3243" width="6.5" style="2" customWidth="1"/>
    <col min="3244" max="3244" width="8" style="2" customWidth="1"/>
    <col min="3245" max="3245" width="7.1640625" style="2" customWidth="1"/>
    <col min="3246" max="3246" width="9.1640625" style="2"/>
    <col min="3247" max="3247" width="11" style="2" customWidth="1"/>
    <col min="3248" max="3248" width="9.5" style="2" customWidth="1"/>
    <col min="3249" max="3249" width="8.1640625" style="2" customWidth="1"/>
    <col min="3250" max="3250" width="8.5" style="2" customWidth="1"/>
    <col min="3251" max="3251" width="9.83203125" style="2" customWidth="1"/>
    <col min="3252" max="3252" width="8.83203125" style="2" customWidth="1"/>
    <col min="3253" max="3253" width="9.5" style="2" customWidth="1"/>
    <col min="3254" max="3254" width="12.5" style="2" customWidth="1"/>
    <col min="3255" max="3255" width="9.1640625" style="2"/>
    <col min="3256" max="3256" width="11.1640625" style="2" bestFit="1" customWidth="1"/>
    <col min="3257" max="3257" width="10.5" style="2" bestFit="1" customWidth="1"/>
    <col min="3258" max="3258" width="11.1640625" style="2" bestFit="1" customWidth="1"/>
    <col min="3259" max="3493" width="9.1640625" style="2"/>
    <col min="3494" max="3494" width="4.5" style="2" customWidth="1"/>
    <col min="3495" max="3495" width="4.83203125" style="2" customWidth="1"/>
    <col min="3496" max="3496" width="51.5" style="2" customWidth="1"/>
    <col min="3497" max="3497" width="6.5" style="2" customWidth="1"/>
    <col min="3498" max="3498" width="12.5" style="2" customWidth="1"/>
    <col min="3499" max="3499" width="6.5" style="2" customWidth="1"/>
    <col min="3500" max="3500" width="8" style="2" customWidth="1"/>
    <col min="3501" max="3501" width="7.1640625" style="2" customWidth="1"/>
    <col min="3502" max="3502" width="9.1640625" style="2"/>
    <col min="3503" max="3503" width="11" style="2" customWidth="1"/>
    <col min="3504" max="3504" width="9.5" style="2" customWidth="1"/>
    <col min="3505" max="3505" width="8.1640625" style="2" customWidth="1"/>
    <col min="3506" max="3506" width="8.5" style="2" customWidth="1"/>
    <col min="3507" max="3507" width="9.83203125" style="2" customWidth="1"/>
    <col min="3508" max="3508" width="8.83203125" style="2" customWidth="1"/>
    <col min="3509" max="3509" width="9.5" style="2" customWidth="1"/>
    <col min="3510" max="3510" width="12.5" style="2" customWidth="1"/>
    <col min="3511" max="3511" width="9.1640625" style="2"/>
    <col min="3512" max="3512" width="11.1640625" style="2" bestFit="1" customWidth="1"/>
    <col min="3513" max="3513" width="10.5" style="2" bestFit="1" customWidth="1"/>
    <col min="3514" max="3514" width="11.1640625" style="2" bestFit="1" customWidth="1"/>
    <col min="3515" max="3749" width="9.1640625" style="2"/>
    <col min="3750" max="3750" width="4.5" style="2" customWidth="1"/>
    <col min="3751" max="3751" width="4.83203125" style="2" customWidth="1"/>
    <col min="3752" max="3752" width="51.5" style="2" customWidth="1"/>
    <col min="3753" max="3753" width="6.5" style="2" customWidth="1"/>
    <col min="3754" max="3754" width="12.5" style="2" customWidth="1"/>
    <col min="3755" max="3755" width="6.5" style="2" customWidth="1"/>
    <col min="3756" max="3756" width="8" style="2" customWidth="1"/>
    <col min="3757" max="3757" width="7.1640625" style="2" customWidth="1"/>
    <col min="3758" max="3758" width="9.1640625" style="2"/>
    <col min="3759" max="3759" width="11" style="2" customWidth="1"/>
    <col min="3760" max="3760" width="9.5" style="2" customWidth="1"/>
    <col min="3761" max="3761" width="8.1640625" style="2" customWidth="1"/>
    <col min="3762" max="3762" width="8.5" style="2" customWidth="1"/>
    <col min="3763" max="3763" width="9.83203125" style="2" customWidth="1"/>
    <col min="3764" max="3764" width="8.83203125" style="2" customWidth="1"/>
    <col min="3765" max="3765" width="9.5" style="2" customWidth="1"/>
    <col min="3766" max="3766" width="12.5" style="2" customWidth="1"/>
    <col min="3767" max="3767" width="9.1640625" style="2"/>
    <col min="3768" max="3768" width="11.1640625" style="2" bestFit="1" customWidth="1"/>
    <col min="3769" max="3769" width="10.5" style="2" bestFit="1" customWidth="1"/>
    <col min="3770" max="3770" width="11.1640625" style="2" bestFit="1" customWidth="1"/>
    <col min="3771" max="4005" width="9.1640625" style="2"/>
    <col min="4006" max="4006" width="4.5" style="2" customWidth="1"/>
    <col min="4007" max="4007" width="4.83203125" style="2" customWidth="1"/>
    <col min="4008" max="4008" width="51.5" style="2" customWidth="1"/>
    <col min="4009" max="4009" width="6.5" style="2" customWidth="1"/>
    <col min="4010" max="4010" width="12.5" style="2" customWidth="1"/>
    <col min="4011" max="4011" width="6.5" style="2" customWidth="1"/>
    <col min="4012" max="4012" width="8" style="2" customWidth="1"/>
    <col min="4013" max="4013" width="7.1640625" style="2" customWidth="1"/>
    <col min="4014" max="4014" width="9.1640625" style="2"/>
    <col min="4015" max="4015" width="11" style="2" customWidth="1"/>
    <col min="4016" max="4016" width="9.5" style="2" customWidth="1"/>
    <col min="4017" max="4017" width="8.1640625" style="2" customWidth="1"/>
    <col min="4018" max="4018" width="8.5" style="2" customWidth="1"/>
    <col min="4019" max="4019" width="9.83203125" style="2" customWidth="1"/>
    <col min="4020" max="4020" width="8.83203125" style="2" customWidth="1"/>
    <col min="4021" max="4021" width="9.5" style="2" customWidth="1"/>
    <col min="4022" max="4022" width="12.5" style="2" customWidth="1"/>
    <col min="4023" max="4023" width="9.1640625" style="2"/>
    <col min="4024" max="4024" width="11.1640625" style="2" bestFit="1" customWidth="1"/>
    <col min="4025" max="4025" width="10.5" style="2" bestFit="1" customWidth="1"/>
    <col min="4026" max="4026" width="11.1640625" style="2" bestFit="1" customWidth="1"/>
    <col min="4027" max="4261" width="9.1640625" style="2"/>
    <col min="4262" max="4262" width="4.5" style="2" customWidth="1"/>
    <col min="4263" max="4263" width="4.83203125" style="2" customWidth="1"/>
    <col min="4264" max="4264" width="51.5" style="2" customWidth="1"/>
    <col min="4265" max="4265" width="6.5" style="2" customWidth="1"/>
    <col min="4266" max="4266" width="12.5" style="2" customWidth="1"/>
    <col min="4267" max="4267" width="6.5" style="2" customWidth="1"/>
    <col min="4268" max="4268" width="8" style="2" customWidth="1"/>
    <col min="4269" max="4269" width="7.1640625" style="2" customWidth="1"/>
    <col min="4270" max="4270" width="9.1640625" style="2"/>
    <col min="4271" max="4271" width="11" style="2" customWidth="1"/>
    <col min="4272" max="4272" width="9.5" style="2" customWidth="1"/>
    <col min="4273" max="4273" width="8.1640625" style="2" customWidth="1"/>
    <col min="4274" max="4274" width="8.5" style="2" customWidth="1"/>
    <col min="4275" max="4275" width="9.83203125" style="2" customWidth="1"/>
    <col min="4276" max="4276" width="8.83203125" style="2" customWidth="1"/>
    <col min="4277" max="4277" width="9.5" style="2" customWidth="1"/>
    <col min="4278" max="4278" width="12.5" style="2" customWidth="1"/>
    <col min="4279" max="4279" width="9.1640625" style="2"/>
    <col min="4280" max="4280" width="11.1640625" style="2" bestFit="1" customWidth="1"/>
    <col min="4281" max="4281" width="10.5" style="2" bestFit="1" customWidth="1"/>
    <col min="4282" max="4282" width="11.1640625" style="2" bestFit="1" customWidth="1"/>
    <col min="4283" max="4517" width="9.1640625" style="2"/>
    <col min="4518" max="4518" width="4.5" style="2" customWidth="1"/>
    <col min="4519" max="4519" width="4.83203125" style="2" customWidth="1"/>
    <col min="4520" max="4520" width="51.5" style="2" customWidth="1"/>
    <col min="4521" max="4521" width="6.5" style="2" customWidth="1"/>
    <col min="4522" max="4522" width="12.5" style="2" customWidth="1"/>
    <col min="4523" max="4523" width="6.5" style="2" customWidth="1"/>
    <col min="4524" max="4524" width="8" style="2" customWidth="1"/>
    <col min="4525" max="4525" width="7.1640625" style="2" customWidth="1"/>
    <col min="4526" max="4526" width="9.1640625" style="2"/>
    <col min="4527" max="4527" width="11" style="2" customWidth="1"/>
    <col min="4528" max="4528" width="9.5" style="2" customWidth="1"/>
    <col min="4529" max="4529" width="8.1640625" style="2" customWidth="1"/>
    <col min="4530" max="4530" width="8.5" style="2" customWidth="1"/>
    <col min="4531" max="4531" width="9.83203125" style="2" customWidth="1"/>
    <col min="4532" max="4532" width="8.83203125" style="2" customWidth="1"/>
    <col min="4533" max="4533" width="9.5" style="2" customWidth="1"/>
    <col min="4534" max="4534" width="12.5" style="2" customWidth="1"/>
    <col min="4535" max="4535" width="9.1640625" style="2"/>
    <col min="4536" max="4536" width="11.1640625" style="2" bestFit="1" customWidth="1"/>
    <col min="4537" max="4537" width="10.5" style="2" bestFit="1" customWidth="1"/>
    <col min="4538" max="4538" width="11.1640625" style="2" bestFit="1" customWidth="1"/>
    <col min="4539" max="4773" width="9.1640625" style="2"/>
    <col min="4774" max="4774" width="4.5" style="2" customWidth="1"/>
    <col min="4775" max="4775" width="4.83203125" style="2" customWidth="1"/>
    <col min="4776" max="4776" width="51.5" style="2" customWidth="1"/>
    <col min="4777" max="4777" width="6.5" style="2" customWidth="1"/>
    <col min="4778" max="4778" width="12.5" style="2" customWidth="1"/>
    <col min="4779" max="4779" width="6.5" style="2" customWidth="1"/>
    <col min="4780" max="4780" width="8" style="2" customWidth="1"/>
    <col min="4781" max="4781" width="7.1640625" style="2" customWidth="1"/>
    <col min="4782" max="4782" width="9.1640625" style="2"/>
    <col min="4783" max="4783" width="11" style="2" customWidth="1"/>
    <col min="4784" max="4784" width="9.5" style="2" customWidth="1"/>
    <col min="4785" max="4785" width="8.1640625" style="2" customWidth="1"/>
    <col min="4786" max="4786" width="8.5" style="2" customWidth="1"/>
    <col min="4787" max="4787" width="9.83203125" style="2" customWidth="1"/>
    <col min="4788" max="4788" width="8.83203125" style="2" customWidth="1"/>
    <col min="4789" max="4789" width="9.5" style="2" customWidth="1"/>
    <col min="4790" max="4790" width="12.5" style="2" customWidth="1"/>
    <col min="4791" max="4791" width="9.1640625" style="2"/>
    <col min="4792" max="4792" width="11.1640625" style="2" bestFit="1" customWidth="1"/>
    <col min="4793" max="4793" width="10.5" style="2" bestFit="1" customWidth="1"/>
    <col min="4794" max="4794" width="11.1640625" style="2" bestFit="1" customWidth="1"/>
    <col min="4795" max="5029" width="9.1640625" style="2"/>
    <col min="5030" max="5030" width="4.5" style="2" customWidth="1"/>
    <col min="5031" max="5031" width="4.83203125" style="2" customWidth="1"/>
    <col min="5032" max="5032" width="51.5" style="2" customWidth="1"/>
    <col min="5033" max="5033" width="6.5" style="2" customWidth="1"/>
    <col min="5034" max="5034" width="12.5" style="2" customWidth="1"/>
    <col min="5035" max="5035" width="6.5" style="2" customWidth="1"/>
    <col min="5036" max="5036" width="8" style="2" customWidth="1"/>
    <col min="5037" max="5037" width="7.1640625" style="2" customWidth="1"/>
    <col min="5038" max="5038" width="9.1640625" style="2"/>
    <col min="5039" max="5039" width="11" style="2" customWidth="1"/>
    <col min="5040" max="5040" width="9.5" style="2" customWidth="1"/>
    <col min="5041" max="5041" width="8.1640625" style="2" customWidth="1"/>
    <col min="5042" max="5042" width="8.5" style="2" customWidth="1"/>
    <col min="5043" max="5043" width="9.83203125" style="2" customWidth="1"/>
    <col min="5044" max="5044" width="8.83203125" style="2" customWidth="1"/>
    <col min="5045" max="5045" width="9.5" style="2" customWidth="1"/>
    <col min="5046" max="5046" width="12.5" style="2" customWidth="1"/>
    <col min="5047" max="5047" width="9.1640625" style="2"/>
    <col min="5048" max="5048" width="11.1640625" style="2" bestFit="1" customWidth="1"/>
    <col min="5049" max="5049" width="10.5" style="2" bestFit="1" customWidth="1"/>
    <col min="5050" max="5050" width="11.1640625" style="2" bestFit="1" customWidth="1"/>
    <col min="5051" max="5285" width="9.1640625" style="2"/>
    <col min="5286" max="5286" width="4.5" style="2" customWidth="1"/>
    <col min="5287" max="5287" width="4.83203125" style="2" customWidth="1"/>
    <col min="5288" max="5288" width="51.5" style="2" customWidth="1"/>
    <col min="5289" max="5289" width="6.5" style="2" customWidth="1"/>
    <col min="5290" max="5290" width="12.5" style="2" customWidth="1"/>
    <col min="5291" max="5291" width="6.5" style="2" customWidth="1"/>
    <col min="5292" max="5292" width="8" style="2" customWidth="1"/>
    <col min="5293" max="5293" width="7.1640625" style="2" customWidth="1"/>
    <col min="5294" max="5294" width="9.1640625" style="2"/>
    <col min="5295" max="5295" width="11" style="2" customWidth="1"/>
    <col min="5296" max="5296" width="9.5" style="2" customWidth="1"/>
    <col min="5297" max="5297" width="8.1640625" style="2" customWidth="1"/>
    <col min="5298" max="5298" width="8.5" style="2" customWidth="1"/>
    <col min="5299" max="5299" width="9.83203125" style="2" customWidth="1"/>
    <col min="5300" max="5300" width="8.83203125" style="2" customWidth="1"/>
    <col min="5301" max="5301" width="9.5" style="2" customWidth="1"/>
    <col min="5302" max="5302" width="12.5" style="2" customWidth="1"/>
    <col min="5303" max="5303" width="9.1640625" style="2"/>
    <col min="5304" max="5304" width="11.1640625" style="2" bestFit="1" customWidth="1"/>
    <col min="5305" max="5305" width="10.5" style="2" bestFit="1" customWidth="1"/>
    <col min="5306" max="5306" width="11.1640625" style="2" bestFit="1" customWidth="1"/>
    <col min="5307" max="5541" width="9.1640625" style="2"/>
    <col min="5542" max="5542" width="4.5" style="2" customWidth="1"/>
    <col min="5543" max="5543" width="4.83203125" style="2" customWidth="1"/>
    <col min="5544" max="5544" width="51.5" style="2" customWidth="1"/>
    <col min="5545" max="5545" width="6.5" style="2" customWidth="1"/>
    <col min="5546" max="5546" width="12.5" style="2" customWidth="1"/>
    <col min="5547" max="5547" width="6.5" style="2" customWidth="1"/>
    <col min="5548" max="5548" width="8" style="2" customWidth="1"/>
    <col min="5549" max="5549" width="7.1640625" style="2" customWidth="1"/>
    <col min="5550" max="5550" width="9.1640625" style="2"/>
    <col min="5551" max="5551" width="11" style="2" customWidth="1"/>
    <col min="5552" max="5552" width="9.5" style="2" customWidth="1"/>
    <col min="5553" max="5553" width="8.1640625" style="2" customWidth="1"/>
    <col min="5554" max="5554" width="8.5" style="2" customWidth="1"/>
    <col min="5555" max="5555" width="9.83203125" style="2" customWidth="1"/>
    <col min="5556" max="5556" width="8.83203125" style="2" customWidth="1"/>
    <col min="5557" max="5557" width="9.5" style="2" customWidth="1"/>
    <col min="5558" max="5558" width="12.5" style="2" customWidth="1"/>
    <col min="5559" max="5559" width="9.1640625" style="2"/>
    <col min="5560" max="5560" width="11.1640625" style="2" bestFit="1" customWidth="1"/>
    <col min="5561" max="5561" width="10.5" style="2" bestFit="1" customWidth="1"/>
    <col min="5562" max="5562" width="11.1640625" style="2" bestFit="1" customWidth="1"/>
    <col min="5563" max="5797" width="9.1640625" style="2"/>
    <col min="5798" max="5798" width="4.5" style="2" customWidth="1"/>
    <col min="5799" max="5799" width="4.83203125" style="2" customWidth="1"/>
    <col min="5800" max="5800" width="51.5" style="2" customWidth="1"/>
    <col min="5801" max="5801" width="6.5" style="2" customWidth="1"/>
    <col min="5802" max="5802" width="12.5" style="2" customWidth="1"/>
    <col min="5803" max="5803" width="6.5" style="2" customWidth="1"/>
    <col min="5804" max="5804" width="8" style="2" customWidth="1"/>
    <col min="5805" max="5805" width="7.1640625" style="2" customWidth="1"/>
    <col min="5806" max="5806" width="9.1640625" style="2"/>
    <col min="5807" max="5807" width="11" style="2" customWidth="1"/>
    <col min="5808" max="5808" width="9.5" style="2" customWidth="1"/>
    <col min="5809" max="5809" width="8.1640625" style="2" customWidth="1"/>
    <col min="5810" max="5810" width="8.5" style="2" customWidth="1"/>
    <col min="5811" max="5811" width="9.83203125" style="2" customWidth="1"/>
    <col min="5812" max="5812" width="8.83203125" style="2" customWidth="1"/>
    <col min="5813" max="5813" width="9.5" style="2" customWidth="1"/>
    <col min="5814" max="5814" width="12.5" style="2" customWidth="1"/>
    <col min="5815" max="5815" width="9.1640625" style="2"/>
    <col min="5816" max="5816" width="11.1640625" style="2" bestFit="1" customWidth="1"/>
    <col min="5817" max="5817" width="10.5" style="2" bestFit="1" customWidth="1"/>
    <col min="5818" max="5818" width="11.1640625" style="2" bestFit="1" customWidth="1"/>
    <col min="5819" max="6053" width="9.1640625" style="2"/>
    <col min="6054" max="6054" width="4.5" style="2" customWidth="1"/>
    <col min="6055" max="6055" width="4.83203125" style="2" customWidth="1"/>
    <col min="6056" max="6056" width="51.5" style="2" customWidth="1"/>
    <col min="6057" max="6057" width="6.5" style="2" customWidth="1"/>
    <col min="6058" max="6058" width="12.5" style="2" customWidth="1"/>
    <col min="6059" max="6059" width="6.5" style="2" customWidth="1"/>
    <col min="6060" max="6060" width="8" style="2" customWidth="1"/>
    <col min="6061" max="6061" width="7.1640625" style="2" customWidth="1"/>
    <col min="6062" max="6062" width="9.1640625" style="2"/>
    <col min="6063" max="6063" width="11" style="2" customWidth="1"/>
    <col min="6064" max="6064" width="9.5" style="2" customWidth="1"/>
    <col min="6065" max="6065" width="8.1640625" style="2" customWidth="1"/>
    <col min="6066" max="6066" width="8.5" style="2" customWidth="1"/>
    <col min="6067" max="6067" width="9.83203125" style="2" customWidth="1"/>
    <col min="6068" max="6068" width="8.83203125" style="2" customWidth="1"/>
    <col min="6069" max="6069" width="9.5" style="2" customWidth="1"/>
    <col min="6070" max="6070" width="12.5" style="2" customWidth="1"/>
    <col min="6071" max="6071" width="9.1640625" style="2"/>
    <col min="6072" max="6072" width="11.1640625" style="2" bestFit="1" customWidth="1"/>
    <col min="6073" max="6073" width="10.5" style="2" bestFit="1" customWidth="1"/>
    <col min="6074" max="6074" width="11.1640625" style="2" bestFit="1" customWidth="1"/>
    <col min="6075" max="6309" width="9.1640625" style="2"/>
    <col min="6310" max="6310" width="4.5" style="2" customWidth="1"/>
    <col min="6311" max="6311" width="4.83203125" style="2" customWidth="1"/>
    <col min="6312" max="6312" width="51.5" style="2" customWidth="1"/>
    <col min="6313" max="6313" width="6.5" style="2" customWidth="1"/>
    <col min="6314" max="6314" width="12.5" style="2" customWidth="1"/>
    <col min="6315" max="6315" width="6.5" style="2" customWidth="1"/>
    <col min="6316" max="6316" width="8" style="2" customWidth="1"/>
    <col min="6317" max="6317" width="7.1640625" style="2" customWidth="1"/>
    <col min="6318" max="6318" width="9.1640625" style="2"/>
    <col min="6319" max="6319" width="11" style="2" customWidth="1"/>
    <col min="6320" max="6320" width="9.5" style="2" customWidth="1"/>
    <col min="6321" max="6321" width="8.1640625" style="2" customWidth="1"/>
    <col min="6322" max="6322" width="8.5" style="2" customWidth="1"/>
    <col min="6323" max="6323" width="9.83203125" style="2" customWidth="1"/>
    <col min="6324" max="6324" width="8.83203125" style="2" customWidth="1"/>
    <col min="6325" max="6325" width="9.5" style="2" customWidth="1"/>
    <col min="6326" max="6326" width="12.5" style="2" customWidth="1"/>
    <col min="6327" max="6327" width="9.1640625" style="2"/>
    <col min="6328" max="6328" width="11.1640625" style="2" bestFit="1" customWidth="1"/>
    <col min="6329" max="6329" width="10.5" style="2" bestFit="1" customWidth="1"/>
    <col min="6330" max="6330" width="11.1640625" style="2" bestFit="1" customWidth="1"/>
    <col min="6331" max="6565" width="9.1640625" style="2"/>
    <col min="6566" max="6566" width="4.5" style="2" customWidth="1"/>
    <col min="6567" max="6567" width="4.83203125" style="2" customWidth="1"/>
    <col min="6568" max="6568" width="51.5" style="2" customWidth="1"/>
    <col min="6569" max="6569" width="6.5" style="2" customWidth="1"/>
    <col min="6570" max="6570" width="12.5" style="2" customWidth="1"/>
    <col min="6571" max="6571" width="6.5" style="2" customWidth="1"/>
    <col min="6572" max="6572" width="8" style="2" customWidth="1"/>
    <col min="6573" max="6573" width="7.1640625" style="2" customWidth="1"/>
    <col min="6574" max="6574" width="9.1640625" style="2"/>
    <col min="6575" max="6575" width="11" style="2" customWidth="1"/>
    <col min="6576" max="6576" width="9.5" style="2" customWidth="1"/>
    <col min="6577" max="6577" width="8.1640625" style="2" customWidth="1"/>
    <col min="6578" max="6578" width="8.5" style="2" customWidth="1"/>
    <col min="6579" max="6579" width="9.83203125" style="2" customWidth="1"/>
    <col min="6580" max="6580" width="8.83203125" style="2" customWidth="1"/>
    <col min="6581" max="6581" width="9.5" style="2" customWidth="1"/>
    <col min="6582" max="6582" width="12.5" style="2" customWidth="1"/>
    <col min="6583" max="6583" width="9.1640625" style="2"/>
    <col min="6584" max="6584" width="11.1640625" style="2" bestFit="1" customWidth="1"/>
    <col min="6585" max="6585" width="10.5" style="2" bestFit="1" customWidth="1"/>
    <col min="6586" max="6586" width="11.1640625" style="2" bestFit="1" customWidth="1"/>
    <col min="6587" max="6821" width="9.1640625" style="2"/>
    <col min="6822" max="6822" width="4.5" style="2" customWidth="1"/>
    <col min="6823" max="6823" width="4.83203125" style="2" customWidth="1"/>
    <col min="6824" max="6824" width="51.5" style="2" customWidth="1"/>
    <col min="6825" max="6825" width="6.5" style="2" customWidth="1"/>
    <col min="6826" max="6826" width="12.5" style="2" customWidth="1"/>
    <col min="6827" max="6827" width="6.5" style="2" customWidth="1"/>
    <col min="6828" max="6828" width="8" style="2" customWidth="1"/>
    <col min="6829" max="6829" width="7.1640625" style="2" customWidth="1"/>
    <col min="6830" max="6830" width="9.1640625" style="2"/>
    <col min="6831" max="6831" width="11" style="2" customWidth="1"/>
    <col min="6832" max="6832" width="9.5" style="2" customWidth="1"/>
    <col min="6833" max="6833" width="8.1640625" style="2" customWidth="1"/>
    <col min="6834" max="6834" width="8.5" style="2" customWidth="1"/>
    <col min="6835" max="6835" width="9.83203125" style="2" customWidth="1"/>
    <col min="6836" max="6836" width="8.83203125" style="2" customWidth="1"/>
    <col min="6837" max="6837" width="9.5" style="2" customWidth="1"/>
    <col min="6838" max="6838" width="12.5" style="2" customWidth="1"/>
    <col min="6839" max="6839" width="9.1640625" style="2"/>
    <col min="6840" max="6840" width="11.1640625" style="2" bestFit="1" customWidth="1"/>
    <col min="6841" max="6841" width="10.5" style="2" bestFit="1" customWidth="1"/>
    <col min="6842" max="6842" width="11.1640625" style="2" bestFit="1" customWidth="1"/>
    <col min="6843" max="7077" width="9.1640625" style="2"/>
    <col min="7078" max="7078" width="4.5" style="2" customWidth="1"/>
    <col min="7079" max="7079" width="4.83203125" style="2" customWidth="1"/>
    <col min="7080" max="7080" width="51.5" style="2" customWidth="1"/>
    <col min="7081" max="7081" width="6.5" style="2" customWidth="1"/>
    <col min="7082" max="7082" width="12.5" style="2" customWidth="1"/>
    <col min="7083" max="7083" width="6.5" style="2" customWidth="1"/>
    <col min="7084" max="7084" width="8" style="2" customWidth="1"/>
    <col min="7085" max="7085" width="7.1640625" style="2" customWidth="1"/>
    <col min="7086" max="7086" width="9.1640625" style="2"/>
    <col min="7087" max="7087" width="11" style="2" customWidth="1"/>
    <col min="7088" max="7088" width="9.5" style="2" customWidth="1"/>
    <col min="7089" max="7089" width="8.1640625" style="2" customWidth="1"/>
    <col min="7090" max="7090" width="8.5" style="2" customWidth="1"/>
    <col min="7091" max="7091" width="9.83203125" style="2" customWidth="1"/>
    <col min="7092" max="7092" width="8.83203125" style="2" customWidth="1"/>
    <col min="7093" max="7093" width="9.5" style="2" customWidth="1"/>
    <col min="7094" max="7094" width="12.5" style="2" customWidth="1"/>
    <col min="7095" max="7095" width="9.1640625" style="2"/>
    <col min="7096" max="7096" width="11.1640625" style="2" bestFit="1" customWidth="1"/>
    <col min="7097" max="7097" width="10.5" style="2" bestFit="1" customWidth="1"/>
    <col min="7098" max="7098" width="11.1640625" style="2" bestFit="1" customWidth="1"/>
    <col min="7099" max="7333" width="9.1640625" style="2"/>
    <col min="7334" max="7334" width="4.5" style="2" customWidth="1"/>
    <col min="7335" max="7335" width="4.83203125" style="2" customWidth="1"/>
    <col min="7336" max="7336" width="51.5" style="2" customWidth="1"/>
    <col min="7337" max="7337" width="6.5" style="2" customWidth="1"/>
    <col min="7338" max="7338" width="12.5" style="2" customWidth="1"/>
    <col min="7339" max="7339" width="6.5" style="2" customWidth="1"/>
    <col min="7340" max="7340" width="8" style="2" customWidth="1"/>
    <col min="7341" max="7341" width="7.1640625" style="2" customWidth="1"/>
    <col min="7342" max="7342" width="9.1640625" style="2"/>
    <col min="7343" max="7343" width="11" style="2" customWidth="1"/>
    <col min="7344" max="7344" width="9.5" style="2" customWidth="1"/>
    <col min="7345" max="7345" width="8.1640625" style="2" customWidth="1"/>
    <col min="7346" max="7346" width="8.5" style="2" customWidth="1"/>
    <col min="7347" max="7347" width="9.83203125" style="2" customWidth="1"/>
    <col min="7348" max="7348" width="8.83203125" style="2" customWidth="1"/>
    <col min="7349" max="7349" width="9.5" style="2" customWidth="1"/>
    <col min="7350" max="7350" width="12.5" style="2" customWidth="1"/>
    <col min="7351" max="7351" width="9.1640625" style="2"/>
    <col min="7352" max="7352" width="11.1640625" style="2" bestFit="1" customWidth="1"/>
    <col min="7353" max="7353" width="10.5" style="2" bestFit="1" customWidth="1"/>
    <col min="7354" max="7354" width="11.1640625" style="2" bestFit="1" customWidth="1"/>
    <col min="7355" max="7589" width="9.1640625" style="2"/>
    <col min="7590" max="7590" width="4.5" style="2" customWidth="1"/>
    <col min="7591" max="7591" width="4.83203125" style="2" customWidth="1"/>
    <col min="7592" max="7592" width="51.5" style="2" customWidth="1"/>
    <col min="7593" max="7593" width="6.5" style="2" customWidth="1"/>
    <col min="7594" max="7594" width="12.5" style="2" customWidth="1"/>
    <col min="7595" max="7595" width="6.5" style="2" customWidth="1"/>
    <col min="7596" max="7596" width="8" style="2" customWidth="1"/>
    <col min="7597" max="7597" width="7.1640625" style="2" customWidth="1"/>
    <col min="7598" max="7598" width="9.1640625" style="2"/>
    <col min="7599" max="7599" width="11" style="2" customWidth="1"/>
    <col min="7600" max="7600" width="9.5" style="2" customWidth="1"/>
    <col min="7601" max="7601" width="8.1640625" style="2" customWidth="1"/>
    <col min="7602" max="7602" width="8.5" style="2" customWidth="1"/>
    <col min="7603" max="7603" width="9.83203125" style="2" customWidth="1"/>
    <col min="7604" max="7604" width="8.83203125" style="2" customWidth="1"/>
    <col min="7605" max="7605" width="9.5" style="2" customWidth="1"/>
    <col min="7606" max="7606" width="12.5" style="2" customWidth="1"/>
    <col min="7607" max="7607" width="9.1640625" style="2"/>
    <col min="7608" max="7608" width="11.1640625" style="2" bestFit="1" customWidth="1"/>
    <col min="7609" max="7609" width="10.5" style="2" bestFit="1" customWidth="1"/>
    <col min="7610" max="7610" width="11.1640625" style="2" bestFit="1" customWidth="1"/>
    <col min="7611" max="7845" width="9.1640625" style="2"/>
    <col min="7846" max="7846" width="4.5" style="2" customWidth="1"/>
    <col min="7847" max="7847" width="4.83203125" style="2" customWidth="1"/>
    <col min="7848" max="7848" width="51.5" style="2" customWidth="1"/>
    <col min="7849" max="7849" width="6.5" style="2" customWidth="1"/>
    <col min="7850" max="7850" width="12.5" style="2" customWidth="1"/>
    <col min="7851" max="7851" width="6.5" style="2" customWidth="1"/>
    <col min="7852" max="7852" width="8" style="2" customWidth="1"/>
    <col min="7853" max="7853" width="7.1640625" style="2" customWidth="1"/>
    <col min="7854" max="7854" width="9.1640625" style="2"/>
    <col min="7855" max="7855" width="11" style="2" customWidth="1"/>
    <col min="7856" max="7856" width="9.5" style="2" customWidth="1"/>
    <col min="7857" max="7857" width="8.1640625" style="2" customWidth="1"/>
    <col min="7858" max="7858" width="8.5" style="2" customWidth="1"/>
    <col min="7859" max="7859" width="9.83203125" style="2" customWidth="1"/>
    <col min="7860" max="7860" width="8.83203125" style="2" customWidth="1"/>
    <col min="7861" max="7861" width="9.5" style="2" customWidth="1"/>
    <col min="7862" max="7862" width="12.5" style="2" customWidth="1"/>
    <col min="7863" max="7863" width="9.1640625" style="2"/>
    <col min="7864" max="7864" width="11.1640625" style="2" bestFit="1" customWidth="1"/>
    <col min="7865" max="7865" width="10.5" style="2" bestFit="1" customWidth="1"/>
    <col min="7866" max="7866" width="11.1640625" style="2" bestFit="1" customWidth="1"/>
    <col min="7867" max="8101" width="9.1640625" style="2"/>
    <col min="8102" max="8102" width="4.5" style="2" customWidth="1"/>
    <col min="8103" max="8103" width="4.83203125" style="2" customWidth="1"/>
    <col min="8104" max="8104" width="51.5" style="2" customWidth="1"/>
    <col min="8105" max="8105" width="6.5" style="2" customWidth="1"/>
    <col min="8106" max="8106" width="12.5" style="2" customWidth="1"/>
    <col min="8107" max="8107" width="6.5" style="2" customWidth="1"/>
    <col min="8108" max="8108" width="8" style="2" customWidth="1"/>
    <col min="8109" max="8109" width="7.1640625" style="2" customWidth="1"/>
    <col min="8110" max="8110" width="9.1640625" style="2"/>
    <col min="8111" max="8111" width="11" style="2" customWidth="1"/>
    <col min="8112" max="8112" width="9.5" style="2" customWidth="1"/>
    <col min="8113" max="8113" width="8.1640625" style="2" customWidth="1"/>
    <col min="8114" max="8114" width="8.5" style="2" customWidth="1"/>
    <col min="8115" max="8115" width="9.83203125" style="2" customWidth="1"/>
    <col min="8116" max="8116" width="8.83203125" style="2" customWidth="1"/>
    <col min="8117" max="8117" width="9.5" style="2" customWidth="1"/>
    <col min="8118" max="8118" width="12.5" style="2" customWidth="1"/>
    <col min="8119" max="8119" width="9.1640625" style="2"/>
    <col min="8120" max="8120" width="11.1640625" style="2" bestFit="1" customWidth="1"/>
    <col min="8121" max="8121" width="10.5" style="2" bestFit="1" customWidth="1"/>
    <col min="8122" max="8122" width="11.1640625" style="2" bestFit="1" customWidth="1"/>
    <col min="8123" max="8357" width="9.1640625" style="2"/>
    <col min="8358" max="8358" width="4.5" style="2" customWidth="1"/>
    <col min="8359" max="8359" width="4.83203125" style="2" customWidth="1"/>
    <col min="8360" max="8360" width="51.5" style="2" customWidth="1"/>
    <col min="8361" max="8361" width="6.5" style="2" customWidth="1"/>
    <col min="8362" max="8362" width="12.5" style="2" customWidth="1"/>
    <col min="8363" max="8363" width="6.5" style="2" customWidth="1"/>
    <col min="8364" max="8364" width="8" style="2" customWidth="1"/>
    <col min="8365" max="8365" width="7.1640625" style="2" customWidth="1"/>
    <col min="8366" max="8366" width="9.1640625" style="2"/>
    <col min="8367" max="8367" width="11" style="2" customWidth="1"/>
    <col min="8368" max="8368" width="9.5" style="2" customWidth="1"/>
    <col min="8369" max="8369" width="8.1640625" style="2" customWidth="1"/>
    <col min="8370" max="8370" width="8.5" style="2" customWidth="1"/>
    <col min="8371" max="8371" width="9.83203125" style="2" customWidth="1"/>
    <col min="8372" max="8372" width="8.83203125" style="2" customWidth="1"/>
    <col min="8373" max="8373" width="9.5" style="2" customWidth="1"/>
    <col min="8374" max="8374" width="12.5" style="2" customWidth="1"/>
    <col min="8375" max="8375" width="9.1640625" style="2"/>
    <col min="8376" max="8376" width="11.1640625" style="2" bestFit="1" customWidth="1"/>
    <col min="8377" max="8377" width="10.5" style="2" bestFit="1" customWidth="1"/>
    <col min="8378" max="8378" width="11.1640625" style="2" bestFit="1" customWidth="1"/>
    <col min="8379" max="8613" width="9.1640625" style="2"/>
    <col min="8614" max="8614" width="4.5" style="2" customWidth="1"/>
    <col min="8615" max="8615" width="4.83203125" style="2" customWidth="1"/>
    <col min="8616" max="8616" width="51.5" style="2" customWidth="1"/>
    <col min="8617" max="8617" width="6.5" style="2" customWidth="1"/>
    <col min="8618" max="8618" width="12.5" style="2" customWidth="1"/>
    <col min="8619" max="8619" width="6.5" style="2" customWidth="1"/>
    <col min="8620" max="8620" width="8" style="2" customWidth="1"/>
    <col min="8621" max="8621" width="7.1640625" style="2" customWidth="1"/>
    <col min="8622" max="8622" width="9.1640625" style="2"/>
    <col min="8623" max="8623" width="11" style="2" customWidth="1"/>
    <col min="8624" max="8624" width="9.5" style="2" customWidth="1"/>
    <col min="8625" max="8625" width="8.1640625" style="2" customWidth="1"/>
    <col min="8626" max="8626" width="8.5" style="2" customWidth="1"/>
    <col min="8627" max="8627" width="9.83203125" style="2" customWidth="1"/>
    <col min="8628" max="8628" width="8.83203125" style="2" customWidth="1"/>
    <col min="8629" max="8629" width="9.5" style="2" customWidth="1"/>
    <col min="8630" max="8630" width="12.5" style="2" customWidth="1"/>
    <col min="8631" max="8631" width="9.1640625" style="2"/>
    <col min="8632" max="8632" width="11.1640625" style="2" bestFit="1" customWidth="1"/>
    <col min="8633" max="8633" width="10.5" style="2" bestFit="1" customWidth="1"/>
    <col min="8634" max="8634" width="11.1640625" style="2" bestFit="1" customWidth="1"/>
    <col min="8635" max="8869" width="9.1640625" style="2"/>
    <col min="8870" max="8870" width="4.5" style="2" customWidth="1"/>
    <col min="8871" max="8871" width="4.83203125" style="2" customWidth="1"/>
    <col min="8872" max="8872" width="51.5" style="2" customWidth="1"/>
    <col min="8873" max="8873" width="6.5" style="2" customWidth="1"/>
    <col min="8874" max="8874" width="12.5" style="2" customWidth="1"/>
    <col min="8875" max="8875" width="6.5" style="2" customWidth="1"/>
    <col min="8876" max="8876" width="8" style="2" customWidth="1"/>
    <col min="8877" max="8877" width="7.1640625" style="2" customWidth="1"/>
    <col min="8878" max="8878" width="9.1640625" style="2"/>
    <col min="8879" max="8879" width="11" style="2" customWidth="1"/>
    <col min="8880" max="8880" width="9.5" style="2" customWidth="1"/>
    <col min="8881" max="8881" width="8.1640625" style="2" customWidth="1"/>
    <col min="8882" max="8882" width="8.5" style="2" customWidth="1"/>
    <col min="8883" max="8883" width="9.83203125" style="2" customWidth="1"/>
    <col min="8884" max="8884" width="8.83203125" style="2" customWidth="1"/>
    <col min="8885" max="8885" width="9.5" style="2" customWidth="1"/>
    <col min="8886" max="8886" width="12.5" style="2" customWidth="1"/>
    <col min="8887" max="8887" width="9.1640625" style="2"/>
    <col min="8888" max="8888" width="11.1640625" style="2" bestFit="1" customWidth="1"/>
    <col min="8889" max="8889" width="10.5" style="2" bestFit="1" customWidth="1"/>
    <col min="8890" max="8890" width="11.1640625" style="2" bestFit="1" customWidth="1"/>
    <col min="8891" max="9125" width="9.1640625" style="2"/>
    <col min="9126" max="9126" width="4.5" style="2" customWidth="1"/>
    <col min="9127" max="9127" width="4.83203125" style="2" customWidth="1"/>
    <col min="9128" max="9128" width="51.5" style="2" customWidth="1"/>
    <col min="9129" max="9129" width="6.5" style="2" customWidth="1"/>
    <col min="9130" max="9130" width="12.5" style="2" customWidth="1"/>
    <col min="9131" max="9131" width="6.5" style="2" customWidth="1"/>
    <col min="9132" max="9132" width="8" style="2" customWidth="1"/>
    <col min="9133" max="9133" width="7.1640625" style="2" customWidth="1"/>
    <col min="9134" max="9134" width="9.1640625" style="2"/>
    <col min="9135" max="9135" width="11" style="2" customWidth="1"/>
    <col min="9136" max="9136" width="9.5" style="2" customWidth="1"/>
    <col min="9137" max="9137" width="8.1640625" style="2" customWidth="1"/>
    <col min="9138" max="9138" width="8.5" style="2" customWidth="1"/>
    <col min="9139" max="9139" width="9.83203125" style="2" customWidth="1"/>
    <col min="9140" max="9140" width="8.83203125" style="2" customWidth="1"/>
    <col min="9141" max="9141" width="9.5" style="2" customWidth="1"/>
    <col min="9142" max="9142" width="12.5" style="2" customWidth="1"/>
    <col min="9143" max="9143" width="9.1640625" style="2"/>
    <col min="9144" max="9144" width="11.1640625" style="2" bestFit="1" customWidth="1"/>
    <col min="9145" max="9145" width="10.5" style="2" bestFit="1" customWidth="1"/>
    <col min="9146" max="9146" width="11.1640625" style="2" bestFit="1" customWidth="1"/>
    <col min="9147" max="9381" width="9.1640625" style="2"/>
    <col min="9382" max="9382" width="4.5" style="2" customWidth="1"/>
    <col min="9383" max="9383" width="4.83203125" style="2" customWidth="1"/>
    <col min="9384" max="9384" width="51.5" style="2" customWidth="1"/>
    <col min="9385" max="9385" width="6.5" style="2" customWidth="1"/>
    <col min="9386" max="9386" width="12.5" style="2" customWidth="1"/>
    <col min="9387" max="9387" width="6.5" style="2" customWidth="1"/>
    <col min="9388" max="9388" width="8" style="2" customWidth="1"/>
    <col min="9389" max="9389" width="7.1640625" style="2" customWidth="1"/>
    <col min="9390" max="9390" width="9.1640625" style="2"/>
    <col min="9391" max="9391" width="11" style="2" customWidth="1"/>
    <col min="9392" max="9392" width="9.5" style="2" customWidth="1"/>
    <col min="9393" max="9393" width="8.1640625" style="2" customWidth="1"/>
    <col min="9394" max="9394" width="8.5" style="2" customWidth="1"/>
    <col min="9395" max="9395" width="9.83203125" style="2" customWidth="1"/>
    <col min="9396" max="9396" width="8.83203125" style="2" customWidth="1"/>
    <col min="9397" max="9397" width="9.5" style="2" customWidth="1"/>
    <col min="9398" max="9398" width="12.5" style="2" customWidth="1"/>
    <col min="9399" max="9399" width="9.1640625" style="2"/>
    <col min="9400" max="9400" width="11.1640625" style="2" bestFit="1" customWidth="1"/>
    <col min="9401" max="9401" width="10.5" style="2" bestFit="1" customWidth="1"/>
    <col min="9402" max="9402" width="11.1640625" style="2" bestFit="1" customWidth="1"/>
    <col min="9403" max="9637" width="9.1640625" style="2"/>
    <col min="9638" max="9638" width="4.5" style="2" customWidth="1"/>
    <col min="9639" max="9639" width="4.83203125" style="2" customWidth="1"/>
    <col min="9640" max="9640" width="51.5" style="2" customWidth="1"/>
    <col min="9641" max="9641" width="6.5" style="2" customWidth="1"/>
    <col min="9642" max="9642" width="12.5" style="2" customWidth="1"/>
    <col min="9643" max="9643" width="6.5" style="2" customWidth="1"/>
    <col min="9644" max="9644" width="8" style="2" customWidth="1"/>
    <col min="9645" max="9645" width="7.1640625" style="2" customWidth="1"/>
    <col min="9646" max="9646" width="9.1640625" style="2"/>
    <col min="9647" max="9647" width="11" style="2" customWidth="1"/>
    <col min="9648" max="9648" width="9.5" style="2" customWidth="1"/>
    <col min="9649" max="9649" width="8.1640625" style="2" customWidth="1"/>
    <col min="9650" max="9650" width="8.5" style="2" customWidth="1"/>
    <col min="9651" max="9651" width="9.83203125" style="2" customWidth="1"/>
    <col min="9652" max="9652" width="8.83203125" style="2" customWidth="1"/>
    <col min="9653" max="9653" width="9.5" style="2" customWidth="1"/>
    <col min="9654" max="9654" width="12.5" style="2" customWidth="1"/>
    <col min="9655" max="9655" width="9.1640625" style="2"/>
    <col min="9656" max="9656" width="11.1640625" style="2" bestFit="1" customWidth="1"/>
    <col min="9657" max="9657" width="10.5" style="2" bestFit="1" customWidth="1"/>
    <col min="9658" max="9658" width="11.1640625" style="2" bestFit="1" customWidth="1"/>
    <col min="9659" max="9893" width="9.1640625" style="2"/>
    <col min="9894" max="9894" width="4.5" style="2" customWidth="1"/>
    <col min="9895" max="9895" width="4.83203125" style="2" customWidth="1"/>
    <col min="9896" max="9896" width="51.5" style="2" customWidth="1"/>
    <col min="9897" max="9897" width="6.5" style="2" customWidth="1"/>
    <col min="9898" max="9898" width="12.5" style="2" customWidth="1"/>
    <col min="9899" max="9899" width="6.5" style="2" customWidth="1"/>
    <col min="9900" max="9900" width="8" style="2" customWidth="1"/>
    <col min="9901" max="9901" width="7.1640625" style="2" customWidth="1"/>
    <col min="9902" max="9902" width="9.1640625" style="2"/>
    <col min="9903" max="9903" width="11" style="2" customWidth="1"/>
    <col min="9904" max="9904" width="9.5" style="2" customWidth="1"/>
    <col min="9905" max="9905" width="8.1640625" style="2" customWidth="1"/>
    <col min="9906" max="9906" width="8.5" style="2" customWidth="1"/>
    <col min="9907" max="9907" width="9.83203125" style="2" customWidth="1"/>
    <col min="9908" max="9908" width="8.83203125" style="2" customWidth="1"/>
    <col min="9909" max="9909" width="9.5" style="2" customWidth="1"/>
    <col min="9910" max="9910" width="12.5" style="2" customWidth="1"/>
    <col min="9911" max="9911" width="9.1640625" style="2"/>
    <col min="9912" max="9912" width="11.1640625" style="2" bestFit="1" customWidth="1"/>
    <col min="9913" max="9913" width="10.5" style="2" bestFit="1" customWidth="1"/>
    <col min="9914" max="9914" width="11.1640625" style="2" bestFit="1" customWidth="1"/>
    <col min="9915" max="10149" width="9.1640625" style="2"/>
    <col min="10150" max="10150" width="4.5" style="2" customWidth="1"/>
    <col min="10151" max="10151" width="4.83203125" style="2" customWidth="1"/>
    <col min="10152" max="10152" width="51.5" style="2" customWidth="1"/>
    <col min="10153" max="10153" width="6.5" style="2" customWidth="1"/>
    <col min="10154" max="10154" width="12.5" style="2" customWidth="1"/>
    <col min="10155" max="10155" width="6.5" style="2" customWidth="1"/>
    <col min="10156" max="10156" width="8" style="2" customWidth="1"/>
    <col min="10157" max="10157" width="7.1640625" style="2" customWidth="1"/>
    <col min="10158" max="10158" width="9.1640625" style="2"/>
    <col min="10159" max="10159" width="11" style="2" customWidth="1"/>
    <col min="10160" max="10160" width="9.5" style="2" customWidth="1"/>
    <col min="10161" max="10161" width="8.1640625" style="2" customWidth="1"/>
    <col min="10162" max="10162" width="8.5" style="2" customWidth="1"/>
    <col min="10163" max="10163" width="9.83203125" style="2" customWidth="1"/>
    <col min="10164" max="10164" width="8.83203125" style="2" customWidth="1"/>
    <col min="10165" max="10165" width="9.5" style="2" customWidth="1"/>
    <col min="10166" max="10166" width="12.5" style="2" customWidth="1"/>
    <col min="10167" max="10167" width="9.1640625" style="2"/>
    <col min="10168" max="10168" width="11.1640625" style="2" bestFit="1" customWidth="1"/>
    <col min="10169" max="10169" width="10.5" style="2" bestFit="1" customWidth="1"/>
    <col min="10170" max="10170" width="11.1640625" style="2" bestFit="1" customWidth="1"/>
    <col min="10171" max="10405" width="9.1640625" style="2"/>
    <col min="10406" max="10406" width="4.5" style="2" customWidth="1"/>
    <col min="10407" max="10407" width="4.83203125" style="2" customWidth="1"/>
    <col min="10408" max="10408" width="51.5" style="2" customWidth="1"/>
    <col min="10409" max="10409" width="6.5" style="2" customWidth="1"/>
    <col min="10410" max="10410" width="12.5" style="2" customWidth="1"/>
    <col min="10411" max="10411" width="6.5" style="2" customWidth="1"/>
    <col min="10412" max="10412" width="8" style="2" customWidth="1"/>
    <col min="10413" max="10413" width="7.1640625" style="2" customWidth="1"/>
    <col min="10414" max="10414" width="9.1640625" style="2"/>
    <col min="10415" max="10415" width="11" style="2" customWidth="1"/>
    <col min="10416" max="10416" width="9.5" style="2" customWidth="1"/>
    <col min="10417" max="10417" width="8.1640625" style="2" customWidth="1"/>
    <col min="10418" max="10418" width="8.5" style="2" customWidth="1"/>
    <col min="10419" max="10419" width="9.83203125" style="2" customWidth="1"/>
    <col min="10420" max="10420" width="8.83203125" style="2" customWidth="1"/>
    <col min="10421" max="10421" width="9.5" style="2" customWidth="1"/>
    <col min="10422" max="10422" width="12.5" style="2" customWidth="1"/>
    <col min="10423" max="10423" width="9.1640625" style="2"/>
    <col min="10424" max="10424" width="11.1640625" style="2" bestFit="1" customWidth="1"/>
    <col min="10425" max="10425" width="10.5" style="2" bestFit="1" customWidth="1"/>
    <col min="10426" max="10426" width="11.1640625" style="2" bestFit="1" customWidth="1"/>
    <col min="10427" max="10661" width="9.1640625" style="2"/>
    <col min="10662" max="10662" width="4.5" style="2" customWidth="1"/>
    <col min="10663" max="10663" width="4.83203125" style="2" customWidth="1"/>
    <col min="10664" max="10664" width="51.5" style="2" customWidth="1"/>
    <col min="10665" max="10665" width="6.5" style="2" customWidth="1"/>
    <col min="10666" max="10666" width="12.5" style="2" customWidth="1"/>
    <col min="10667" max="10667" width="6.5" style="2" customWidth="1"/>
    <col min="10668" max="10668" width="8" style="2" customWidth="1"/>
    <col min="10669" max="10669" width="7.1640625" style="2" customWidth="1"/>
    <col min="10670" max="10670" width="9.1640625" style="2"/>
    <col min="10671" max="10671" width="11" style="2" customWidth="1"/>
    <col min="10672" max="10672" width="9.5" style="2" customWidth="1"/>
    <col min="10673" max="10673" width="8.1640625" style="2" customWidth="1"/>
    <col min="10674" max="10674" width="8.5" style="2" customWidth="1"/>
    <col min="10675" max="10675" width="9.83203125" style="2" customWidth="1"/>
    <col min="10676" max="10676" width="8.83203125" style="2" customWidth="1"/>
    <col min="10677" max="10677" width="9.5" style="2" customWidth="1"/>
    <col min="10678" max="10678" width="12.5" style="2" customWidth="1"/>
    <col min="10679" max="10679" width="9.1640625" style="2"/>
    <col min="10680" max="10680" width="11.1640625" style="2" bestFit="1" customWidth="1"/>
    <col min="10681" max="10681" width="10.5" style="2" bestFit="1" customWidth="1"/>
    <col min="10682" max="10682" width="11.1640625" style="2" bestFit="1" customWidth="1"/>
    <col min="10683" max="10917" width="9.1640625" style="2"/>
    <col min="10918" max="10918" width="4.5" style="2" customWidth="1"/>
    <col min="10919" max="10919" width="4.83203125" style="2" customWidth="1"/>
    <col min="10920" max="10920" width="51.5" style="2" customWidth="1"/>
    <col min="10921" max="10921" width="6.5" style="2" customWidth="1"/>
    <col min="10922" max="10922" width="12.5" style="2" customWidth="1"/>
    <col min="10923" max="10923" width="6.5" style="2" customWidth="1"/>
    <col min="10924" max="10924" width="8" style="2" customWidth="1"/>
    <col min="10925" max="10925" width="7.1640625" style="2" customWidth="1"/>
    <col min="10926" max="10926" width="9.1640625" style="2"/>
    <col min="10927" max="10927" width="11" style="2" customWidth="1"/>
    <col min="10928" max="10928" width="9.5" style="2" customWidth="1"/>
    <col min="10929" max="10929" width="8.1640625" style="2" customWidth="1"/>
    <col min="10930" max="10930" width="8.5" style="2" customWidth="1"/>
    <col min="10931" max="10931" width="9.83203125" style="2" customWidth="1"/>
    <col min="10932" max="10932" width="8.83203125" style="2" customWidth="1"/>
    <col min="10933" max="10933" width="9.5" style="2" customWidth="1"/>
    <col min="10934" max="10934" width="12.5" style="2" customWidth="1"/>
    <col min="10935" max="10935" width="9.1640625" style="2"/>
    <col min="10936" max="10936" width="11.1640625" style="2" bestFit="1" customWidth="1"/>
    <col min="10937" max="10937" width="10.5" style="2" bestFit="1" customWidth="1"/>
    <col min="10938" max="10938" width="11.1640625" style="2" bestFit="1" customWidth="1"/>
    <col min="10939" max="11173" width="9.1640625" style="2"/>
    <col min="11174" max="11174" width="4.5" style="2" customWidth="1"/>
    <col min="11175" max="11175" width="4.83203125" style="2" customWidth="1"/>
    <col min="11176" max="11176" width="51.5" style="2" customWidth="1"/>
    <col min="11177" max="11177" width="6.5" style="2" customWidth="1"/>
    <col min="11178" max="11178" width="12.5" style="2" customWidth="1"/>
    <col min="11179" max="11179" width="6.5" style="2" customWidth="1"/>
    <col min="11180" max="11180" width="8" style="2" customWidth="1"/>
    <col min="11181" max="11181" width="7.1640625" style="2" customWidth="1"/>
    <col min="11182" max="11182" width="9.1640625" style="2"/>
    <col min="11183" max="11183" width="11" style="2" customWidth="1"/>
    <col min="11184" max="11184" width="9.5" style="2" customWidth="1"/>
    <col min="11185" max="11185" width="8.1640625" style="2" customWidth="1"/>
    <col min="11186" max="11186" width="8.5" style="2" customWidth="1"/>
    <col min="11187" max="11187" width="9.83203125" style="2" customWidth="1"/>
    <col min="11188" max="11188" width="8.83203125" style="2" customWidth="1"/>
    <col min="11189" max="11189" width="9.5" style="2" customWidth="1"/>
    <col min="11190" max="11190" width="12.5" style="2" customWidth="1"/>
    <col min="11191" max="11191" width="9.1640625" style="2"/>
    <col min="11192" max="11192" width="11.1640625" style="2" bestFit="1" customWidth="1"/>
    <col min="11193" max="11193" width="10.5" style="2" bestFit="1" customWidth="1"/>
    <col min="11194" max="11194" width="11.1640625" style="2" bestFit="1" customWidth="1"/>
    <col min="11195" max="11429" width="9.1640625" style="2"/>
    <col min="11430" max="11430" width="4.5" style="2" customWidth="1"/>
    <col min="11431" max="11431" width="4.83203125" style="2" customWidth="1"/>
    <col min="11432" max="11432" width="51.5" style="2" customWidth="1"/>
    <col min="11433" max="11433" width="6.5" style="2" customWidth="1"/>
    <col min="11434" max="11434" width="12.5" style="2" customWidth="1"/>
    <col min="11435" max="11435" width="6.5" style="2" customWidth="1"/>
    <col min="11436" max="11436" width="8" style="2" customWidth="1"/>
    <col min="11437" max="11437" width="7.1640625" style="2" customWidth="1"/>
    <col min="11438" max="11438" width="9.1640625" style="2"/>
    <col min="11439" max="11439" width="11" style="2" customWidth="1"/>
    <col min="11440" max="11440" width="9.5" style="2" customWidth="1"/>
    <col min="11441" max="11441" width="8.1640625" style="2" customWidth="1"/>
    <col min="11442" max="11442" width="8.5" style="2" customWidth="1"/>
    <col min="11443" max="11443" width="9.83203125" style="2" customWidth="1"/>
    <col min="11444" max="11444" width="8.83203125" style="2" customWidth="1"/>
    <col min="11445" max="11445" width="9.5" style="2" customWidth="1"/>
    <col min="11446" max="11446" width="12.5" style="2" customWidth="1"/>
    <col min="11447" max="11447" width="9.1640625" style="2"/>
    <col min="11448" max="11448" width="11.1640625" style="2" bestFit="1" customWidth="1"/>
    <col min="11449" max="11449" width="10.5" style="2" bestFit="1" customWidth="1"/>
    <col min="11450" max="11450" width="11.1640625" style="2" bestFit="1" customWidth="1"/>
    <col min="11451" max="11685" width="9.1640625" style="2"/>
    <col min="11686" max="11686" width="4.5" style="2" customWidth="1"/>
    <col min="11687" max="11687" width="4.83203125" style="2" customWidth="1"/>
    <col min="11688" max="11688" width="51.5" style="2" customWidth="1"/>
    <col min="11689" max="11689" width="6.5" style="2" customWidth="1"/>
    <col min="11690" max="11690" width="12.5" style="2" customWidth="1"/>
    <col min="11691" max="11691" width="6.5" style="2" customWidth="1"/>
    <col min="11692" max="11692" width="8" style="2" customWidth="1"/>
    <col min="11693" max="11693" width="7.1640625" style="2" customWidth="1"/>
    <col min="11694" max="11694" width="9.1640625" style="2"/>
    <col min="11695" max="11695" width="11" style="2" customWidth="1"/>
    <col min="11696" max="11696" width="9.5" style="2" customWidth="1"/>
    <col min="11697" max="11697" width="8.1640625" style="2" customWidth="1"/>
    <col min="11698" max="11698" width="8.5" style="2" customWidth="1"/>
    <col min="11699" max="11699" width="9.83203125" style="2" customWidth="1"/>
    <col min="11700" max="11700" width="8.83203125" style="2" customWidth="1"/>
    <col min="11701" max="11701" width="9.5" style="2" customWidth="1"/>
    <col min="11702" max="11702" width="12.5" style="2" customWidth="1"/>
    <col min="11703" max="11703" width="9.1640625" style="2"/>
    <col min="11704" max="11704" width="11.1640625" style="2" bestFit="1" customWidth="1"/>
    <col min="11705" max="11705" width="10.5" style="2" bestFit="1" customWidth="1"/>
    <col min="11706" max="11706" width="11.1640625" style="2" bestFit="1" customWidth="1"/>
    <col min="11707" max="11941" width="9.1640625" style="2"/>
    <col min="11942" max="11942" width="4.5" style="2" customWidth="1"/>
    <col min="11943" max="11943" width="4.83203125" style="2" customWidth="1"/>
    <col min="11944" max="11944" width="51.5" style="2" customWidth="1"/>
    <col min="11945" max="11945" width="6.5" style="2" customWidth="1"/>
    <col min="11946" max="11946" width="12.5" style="2" customWidth="1"/>
    <col min="11947" max="11947" width="6.5" style="2" customWidth="1"/>
    <col min="11948" max="11948" width="8" style="2" customWidth="1"/>
    <col min="11949" max="11949" width="7.1640625" style="2" customWidth="1"/>
    <col min="11950" max="11950" width="9.1640625" style="2"/>
    <col min="11951" max="11951" width="11" style="2" customWidth="1"/>
    <col min="11952" max="11952" width="9.5" style="2" customWidth="1"/>
    <col min="11953" max="11953" width="8.1640625" style="2" customWidth="1"/>
    <col min="11954" max="11954" width="8.5" style="2" customWidth="1"/>
    <col min="11955" max="11955" width="9.83203125" style="2" customWidth="1"/>
    <col min="11956" max="11956" width="8.83203125" style="2" customWidth="1"/>
    <col min="11957" max="11957" width="9.5" style="2" customWidth="1"/>
    <col min="11958" max="11958" width="12.5" style="2" customWidth="1"/>
    <col min="11959" max="11959" width="9.1640625" style="2"/>
    <col min="11960" max="11960" width="11.1640625" style="2" bestFit="1" customWidth="1"/>
    <col min="11961" max="11961" width="10.5" style="2" bestFit="1" customWidth="1"/>
    <col min="11962" max="11962" width="11.1640625" style="2" bestFit="1" customWidth="1"/>
    <col min="11963" max="12197" width="9.1640625" style="2"/>
    <col min="12198" max="12198" width="4.5" style="2" customWidth="1"/>
    <col min="12199" max="12199" width="4.83203125" style="2" customWidth="1"/>
    <col min="12200" max="12200" width="51.5" style="2" customWidth="1"/>
    <col min="12201" max="12201" width="6.5" style="2" customWidth="1"/>
    <col min="12202" max="12202" width="12.5" style="2" customWidth="1"/>
    <col min="12203" max="12203" width="6.5" style="2" customWidth="1"/>
    <col min="12204" max="12204" width="8" style="2" customWidth="1"/>
    <col min="12205" max="12205" width="7.1640625" style="2" customWidth="1"/>
    <col min="12206" max="12206" width="9.1640625" style="2"/>
    <col min="12207" max="12207" width="11" style="2" customWidth="1"/>
    <col min="12208" max="12208" width="9.5" style="2" customWidth="1"/>
    <col min="12209" max="12209" width="8.1640625" style="2" customWidth="1"/>
    <col min="12210" max="12210" width="8.5" style="2" customWidth="1"/>
    <col min="12211" max="12211" width="9.83203125" style="2" customWidth="1"/>
    <col min="12212" max="12212" width="8.83203125" style="2" customWidth="1"/>
    <col min="12213" max="12213" width="9.5" style="2" customWidth="1"/>
    <col min="12214" max="12214" width="12.5" style="2" customWidth="1"/>
    <col min="12215" max="12215" width="9.1640625" style="2"/>
    <col min="12216" max="12216" width="11.1640625" style="2" bestFit="1" customWidth="1"/>
    <col min="12217" max="12217" width="10.5" style="2" bestFit="1" customWidth="1"/>
    <col min="12218" max="12218" width="11.1640625" style="2" bestFit="1" customWidth="1"/>
    <col min="12219" max="12453" width="9.1640625" style="2"/>
    <col min="12454" max="12454" width="4.5" style="2" customWidth="1"/>
    <col min="12455" max="12455" width="4.83203125" style="2" customWidth="1"/>
    <col min="12456" max="12456" width="51.5" style="2" customWidth="1"/>
    <col min="12457" max="12457" width="6.5" style="2" customWidth="1"/>
    <col min="12458" max="12458" width="12.5" style="2" customWidth="1"/>
    <col min="12459" max="12459" width="6.5" style="2" customWidth="1"/>
    <col min="12460" max="12460" width="8" style="2" customWidth="1"/>
    <col min="12461" max="12461" width="7.1640625" style="2" customWidth="1"/>
    <col min="12462" max="12462" width="9.1640625" style="2"/>
    <col min="12463" max="12463" width="11" style="2" customWidth="1"/>
    <col min="12464" max="12464" width="9.5" style="2" customWidth="1"/>
    <col min="12465" max="12465" width="8.1640625" style="2" customWidth="1"/>
    <col min="12466" max="12466" width="8.5" style="2" customWidth="1"/>
    <col min="12467" max="12467" width="9.83203125" style="2" customWidth="1"/>
    <col min="12468" max="12468" width="8.83203125" style="2" customWidth="1"/>
    <col min="12469" max="12469" width="9.5" style="2" customWidth="1"/>
    <col min="12470" max="12470" width="12.5" style="2" customWidth="1"/>
    <col min="12471" max="12471" width="9.1640625" style="2"/>
    <col min="12472" max="12472" width="11.1640625" style="2" bestFit="1" customWidth="1"/>
    <col min="12473" max="12473" width="10.5" style="2" bestFit="1" customWidth="1"/>
    <col min="12474" max="12474" width="11.1640625" style="2" bestFit="1" customWidth="1"/>
    <col min="12475" max="12709" width="9.1640625" style="2"/>
    <col min="12710" max="12710" width="4.5" style="2" customWidth="1"/>
    <col min="12711" max="12711" width="4.83203125" style="2" customWidth="1"/>
    <col min="12712" max="12712" width="51.5" style="2" customWidth="1"/>
    <col min="12713" max="12713" width="6.5" style="2" customWidth="1"/>
    <col min="12714" max="12714" width="12.5" style="2" customWidth="1"/>
    <col min="12715" max="12715" width="6.5" style="2" customWidth="1"/>
    <col min="12716" max="12716" width="8" style="2" customWidth="1"/>
    <col min="12717" max="12717" width="7.1640625" style="2" customWidth="1"/>
    <col min="12718" max="12718" width="9.1640625" style="2"/>
    <col min="12719" max="12719" width="11" style="2" customWidth="1"/>
    <col min="12720" max="12720" width="9.5" style="2" customWidth="1"/>
    <col min="12721" max="12721" width="8.1640625" style="2" customWidth="1"/>
    <col min="12722" max="12722" width="8.5" style="2" customWidth="1"/>
    <col min="12723" max="12723" width="9.83203125" style="2" customWidth="1"/>
    <col min="12724" max="12724" width="8.83203125" style="2" customWidth="1"/>
    <col min="12725" max="12725" width="9.5" style="2" customWidth="1"/>
    <col min="12726" max="12726" width="12.5" style="2" customWidth="1"/>
    <col min="12727" max="12727" width="9.1640625" style="2"/>
    <col min="12728" max="12728" width="11.1640625" style="2" bestFit="1" customWidth="1"/>
    <col min="12729" max="12729" width="10.5" style="2" bestFit="1" customWidth="1"/>
    <col min="12730" max="12730" width="11.1640625" style="2" bestFit="1" customWidth="1"/>
    <col min="12731" max="12965" width="9.1640625" style="2"/>
    <col min="12966" max="12966" width="4.5" style="2" customWidth="1"/>
    <col min="12967" max="12967" width="4.83203125" style="2" customWidth="1"/>
    <col min="12968" max="12968" width="51.5" style="2" customWidth="1"/>
    <col min="12969" max="12969" width="6.5" style="2" customWidth="1"/>
    <col min="12970" max="12970" width="12.5" style="2" customWidth="1"/>
    <col min="12971" max="12971" width="6.5" style="2" customWidth="1"/>
    <col min="12972" max="12972" width="8" style="2" customWidth="1"/>
    <col min="12973" max="12973" width="7.1640625" style="2" customWidth="1"/>
    <col min="12974" max="12974" width="9.1640625" style="2"/>
    <col min="12975" max="12975" width="11" style="2" customWidth="1"/>
    <col min="12976" max="12976" width="9.5" style="2" customWidth="1"/>
    <col min="12977" max="12977" width="8.1640625" style="2" customWidth="1"/>
    <col min="12978" max="12978" width="8.5" style="2" customWidth="1"/>
    <col min="12979" max="12979" width="9.83203125" style="2" customWidth="1"/>
    <col min="12980" max="12980" width="8.83203125" style="2" customWidth="1"/>
    <col min="12981" max="12981" width="9.5" style="2" customWidth="1"/>
    <col min="12982" max="12982" width="12.5" style="2" customWidth="1"/>
    <col min="12983" max="12983" width="9.1640625" style="2"/>
    <col min="12984" max="12984" width="11.1640625" style="2" bestFit="1" customWidth="1"/>
    <col min="12985" max="12985" width="10.5" style="2" bestFit="1" customWidth="1"/>
    <col min="12986" max="12986" width="11.1640625" style="2" bestFit="1" customWidth="1"/>
    <col min="12987" max="13221" width="9.1640625" style="2"/>
    <col min="13222" max="13222" width="4.5" style="2" customWidth="1"/>
    <col min="13223" max="13223" width="4.83203125" style="2" customWidth="1"/>
    <col min="13224" max="13224" width="51.5" style="2" customWidth="1"/>
    <col min="13225" max="13225" width="6.5" style="2" customWidth="1"/>
    <col min="13226" max="13226" width="12.5" style="2" customWidth="1"/>
    <col min="13227" max="13227" width="6.5" style="2" customWidth="1"/>
    <col min="13228" max="13228" width="8" style="2" customWidth="1"/>
    <col min="13229" max="13229" width="7.1640625" style="2" customWidth="1"/>
    <col min="13230" max="13230" width="9.1640625" style="2"/>
    <col min="13231" max="13231" width="11" style="2" customWidth="1"/>
    <col min="13232" max="13232" width="9.5" style="2" customWidth="1"/>
    <col min="13233" max="13233" width="8.1640625" style="2" customWidth="1"/>
    <col min="13234" max="13234" width="8.5" style="2" customWidth="1"/>
    <col min="13235" max="13235" width="9.83203125" style="2" customWidth="1"/>
    <col min="13236" max="13236" width="8.83203125" style="2" customWidth="1"/>
    <col min="13237" max="13237" width="9.5" style="2" customWidth="1"/>
    <col min="13238" max="13238" width="12.5" style="2" customWidth="1"/>
    <col min="13239" max="13239" width="9.1640625" style="2"/>
    <col min="13240" max="13240" width="11.1640625" style="2" bestFit="1" customWidth="1"/>
    <col min="13241" max="13241" width="10.5" style="2" bestFit="1" customWidth="1"/>
    <col min="13242" max="13242" width="11.1640625" style="2" bestFit="1" customWidth="1"/>
    <col min="13243" max="13477" width="9.1640625" style="2"/>
    <col min="13478" max="13478" width="4.5" style="2" customWidth="1"/>
    <col min="13479" max="13479" width="4.83203125" style="2" customWidth="1"/>
    <col min="13480" max="13480" width="51.5" style="2" customWidth="1"/>
    <col min="13481" max="13481" width="6.5" style="2" customWidth="1"/>
    <col min="13482" max="13482" width="12.5" style="2" customWidth="1"/>
    <col min="13483" max="13483" width="6.5" style="2" customWidth="1"/>
    <col min="13484" max="13484" width="8" style="2" customWidth="1"/>
    <col min="13485" max="13485" width="7.1640625" style="2" customWidth="1"/>
    <col min="13486" max="13486" width="9.1640625" style="2"/>
    <col min="13487" max="13487" width="11" style="2" customWidth="1"/>
    <col min="13488" max="13488" width="9.5" style="2" customWidth="1"/>
    <col min="13489" max="13489" width="8.1640625" style="2" customWidth="1"/>
    <col min="13490" max="13490" width="8.5" style="2" customWidth="1"/>
    <col min="13491" max="13491" width="9.83203125" style="2" customWidth="1"/>
    <col min="13492" max="13492" width="8.83203125" style="2" customWidth="1"/>
    <col min="13493" max="13493" width="9.5" style="2" customWidth="1"/>
    <col min="13494" max="13494" width="12.5" style="2" customWidth="1"/>
    <col min="13495" max="13495" width="9.1640625" style="2"/>
    <col min="13496" max="13496" width="11.1640625" style="2" bestFit="1" customWidth="1"/>
    <col min="13497" max="13497" width="10.5" style="2" bestFit="1" customWidth="1"/>
    <col min="13498" max="13498" width="11.1640625" style="2" bestFit="1" customWidth="1"/>
    <col min="13499" max="13733" width="9.1640625" style="2"/>
    <col min="13734" max="13734" width="4.5" style="2" customWidth="1"/>
    <col min="13735" max="13735" width="4.83203125" style="2" customWidth="1"/>
    <col min="13736" max="13736" width="51.5" style="2" customWidth="1"/>
    <col min="13737" max="13737" width="6.5" style="2" customWidth="1"/>
    <col min="13738" max="13738" width="12.5" style="2" customWidth="1"/>
    <col min="13739" max="13739" width="6.5" style="2" customWidth="1"/>
    <col min="13740" max="13740" width="8" style="2" customWidth="1"/>
    <col min="13741" max="13741" width="7.1640625" style="2" customWidth="1"/>
    <col min="13742" max="13742" width="9.1640625" style="2"/>
    <col min="13743" max="13743" width="11" style="2" customWidth="1"/>
    <col min="13744" max="13744" width="9.5" style="2" customWidth="1"/>
    <col min="13745" max="13745" width="8.1640625" style="2" customWidth="1"/>
    <col min="13746" max="13746" width="8.5" style="2" customWidth="1"/>
    <col min="13747" max="13747" width="9.83203125" style="2" customWidth="1"/>
    <col min="13748" max="13748" width="8.83203125" style="2" customWidth="1"/>
    <col min="13749" max="13749" width="9.5" style="2" customWidth="1"/>
    <col min="13750" max="13750" width="12.5" style="2" customWidth="1"/>
    <col min="13751" max="13751" width="9.1640625" style="2"/>
    <col min="13752" max="13752" width="11.1640625" style="2" bestFit="1" customWidth="1"/>
    <col min="13753" max="13753" width="10.5" style="2" bestFit="1" customWidth="1"/>
    <col min="13754" max="13754" width="11.1640625" style="2" bestFit="1" customWidth="1"/>
    <col min="13755" max="13989" width="9.1640625" style="2"/>
    <col min="13990" max="13990" width="4.5" style="2" customWidth="1"/>
    <col min="13991" max="13991" width="4.83203125" style="2" customWidth="1"/>
    <col min="13992" max="13992" width="51.5" style="2" customWidth="1"/>
    <col min="13993" max="13993" width="6.5" style="2" customWidth="1"/>
    <col min="13994" max="13994" width="12.5" style="2" customWidth="1"/>
    <col min="13995" max="13995" width="6.5" style="2" customWidth="1"/>
    <col min="13996" max="13996" width="8" style="2" customWidth="1"/>
    <col min="13997" max="13997" width="7.1640625" style="2" customWidth="1"/>
    <col min="13998" max="13998" width="9.1640625" style="2"/>
    <col min="13999" max="13999" width="11" style="2" customWidth="1"/>
    <col min="14000" max="14000" width="9.5" style="2" customWidth="1"/>
    <col min="14001" max="14001" width="8.1640625" style="2" customWidth="1"/>
    <col min="14002" max="14002" width="8.5" style="2" customWidth="1"/>
    <col min="14003" max="14003" width="9.83203125" style="2" customWidth="1"/>
    <col min="14004" max="14004" width="8.83203125" style="2" customWidth="1"/>
    <col min="14005" max="14005" width="9.5" style="2" customWidth="1"/>
    <col min="14006" max="14006" width="12.5" style="2" customWidth="1"/>
    <col min="14007" max="14007" width="9.1640625" style="2"/>
    <col min="14008" max="14008" width="11.1640625" style="2" bestFit="1" customWidth="1"/>
    <col min="14009" max="14009" width="10.5" style="2" bestFit="1" customWidth="1"/>
    <col min="14010" max="14010" width="11.1640625" style="2" bestFit="1" customWidth="1"/>
    <col min="14011" max="14245" width="9.1640625" style="2"/>
    <col min="14246" max="14246" width="4.5" style="2" customWidth="1"/>
    <col min="14247" max="14247" width="4.83203125" style="2" customWidth="1"/>
    <col min="14248" max="14248" width="51.5" style="2" customWidth="1"/>
    <col min="14249" max="14249" width="6.5" style="2" customWidth="1"/>
    <col min="14250" max="14250" width="12.5" style="2" customWidth="1"/>
    <col min="14251" max="14251" width="6.5" style="2" customWidth="1"/>
    <col min="14252" max="14252" width="8" style="2" customWidth="1"/>
    <col min="14253" max="14253" width="7.1640625" style="2" customWidth="1"/>
    <col min="14254" max="14254" width="9.1640625" style="2"/>
    <col min="14255" max="14255" width="11" style="2" customWidth="1"/>
    <col min="14256" max="14256" width="9.5" style="2" customWidth="1"/>
    <col min="14257" max="14257" width="8.1640625" style="2" customWidth="1"/>
    <col min="14258" max="14258" width="8.5" style="2" customWidth="1"/>
    <col min="14259" max="14259" width="9.83203125" style="2" customWidth="1"/>
    <col min="14260" max="14260" width="8.83203125" style="2" customWidth="1"/>
    <col min="14261" max="14261" width="9.5" style="2" customWidth="1"/>
    <col min="14262" max="14262" width="12.5" style="2" customWidth="1"/>
    <col min="14263" max="14263" width="9.1640625" style="2"/>
    <col min="14264" max="14264" width="11.1640625" style="2" bestFit="1" customWidth="1"/>
    <col min="14265" max="14265" width="10.5" style="2" bestFit="1" customWidth="1"/>
    <col min="14266" max="14266" width="11.1640625" style="2" bestFit="1" customWidth="1"/>
    <col min="14267" max="14501" width="9.1640625" style="2"/>
    <col min="14502" max="14502" width="4.5" style="2" customWidth="1"/>
    <col min="14503" max="14503" width="4.83203125" style="2" customWidth="1"/>
    <col min="14504" max="14504" width="51.5" style="2" customWidth="1"/>
    <col min="14505" max="14505" width="6.5" style="2" customWidth="1"/>
    <col min="14506" max="14506" width="12.5" style="2" customWidth="1"/>
    <col min="14507" max="14507" width="6.5" style="2" customWidth="1"/>
    <col min="14508" max="14508" width="8" style="2" customWidth="1"/>
    <col min="14509" max="14509" width="7.1640625" style="2" customWidth="1"/>
    <col min="14510" max="14510" width="9.1640625" style="2"/>
    <col min="14511" max="14511" width="11" style="2" customWidth="1"/>
    <col min="14512" max="14512" width="9.5" style="2" customWidth="1"/>
    <col min="14513" max="14513" width="8.1640625" style="2" customWidth="1"/>
    <col min="14514" max="14514" width="8.5" style="2" customWidth="1"/>
    <col min="14515" max="14515" width="9.83203125" style="2" customWidth="1"/>
    <col min="14516" max="14516" width="8.83203125" style="2" customWidth="1"/>
    <col min="14517" max="14517" width="9.5" style="2" customWidth="1"/>
    <col min="14518" max="14518" width="12.5" style="2" customWidth="1"/>
    <col min="14519" max="14519" width="9.1640625" style="2"/>
    <col min="14520" max="14520" width="11.1640625" style="2" bestFit="1" customWidth="1"/>
    <col min="14521" max="14521" width="10.5" style="2" bestFit="1" customWidth="1"/>
    <col min="14522" max="14522" width="11.1640625" style="2" bestFit="1" customWidth="1"/>
    <col min="14523" max="14757" width="9.1640625" style="2"/>
    <col min="14758" max="14758" width="4.5" style="2" customWidth="1"/>
    <col min="14759" max="14759" width="4.83203125" style="2" customWidth="1"/>
    <col min="14760" max="14760" width="51.5" style="2" customWidth="1"/>
    <col min="14761" max="14761" width="6.5" style="2" customWidth="1"/>
    <col min="14762" max="14762" width="12.5" style="2" customWidth="1"/>
    <col min="14763" max="14763" width="6.5" style="2" customWidth="1"/>
    <col min="14764" max="14764" width="8" style="2" customWidth="1"/>
    <col min="14765" max="14765" width="7.1640625" style="2" customWidth="1"/>
    <col min="14766" max="14766" width="9.1640625" style="2"/>
    <col min="14767" max="14767" width="11" style="2" customWidth="1"/>
    <col min="14768" max="14768" width="9.5" style="2" customWidth="1"/>
    <col min="14769" max="14769" width="8.1640625" style="2" customWidth="1"/>
    <col min="14770" max="14770" width="8.5" style="2" customWidth="1"/>
    <col min="14771" max="14771" width="9.83203125" style="2" customWidth="1"/>
    <col min="14772" max="14772" width="8.83203125" style="2" customWidth="1"/>
    <col min="14773" max="14773" width="9.5" style="2" customWidth="1"/>
    <col min="14774" max="14774" width="12.5" style="2" customWidth="1"/>
    <col min="14775" max="14775" width="9.1640625" style="2"/>
    <col min="14776" max="14776" width="11.1640625" style="2" bestFit="1" customWidth="1"/>
    <col min="14777" max="14777" width="10.5" style="2" bestFit="1" customWidth="1"/>
    <col min="14778" max="14778" width="11.1640625" style="2" bestFit="1" customWidth="1"/>
    <col min="14779" max="15013" width="9.1640625" style="2"/>
    <col min="15014" max="15014" width="4.5" style="2" customWidth="1"/>
    <col min="15015" max="15015" width="4.83203125" style="2" customWidth="1"/>
    <col min="15016" max="15016" width="51.5" style="2" customWidth="1"/>
    <col min="15017" max="15017" width="6.5" style="2" customWidth="1"/>
    <col min="15018" max="15018" width="12.5" style="2" customWidth="1"/>
    <col min="15019" max="15019" width="6.5" style="2" customWidth="1"/>
    <col min="15020" max="15020" width="8" style="2" customWidth="1"/>
    <col min="15021" max="15021" width="7.1640625" style="2" customWidth="1"/>
    <col min="15022" max="15022" width="9.1640625" style="2"/>
    <col min="15023" max="15023" width="11" style="2" customWidth="1"/>
    <col min="15024" max="15024" width="9.5" style="2" customWidth="1"/>
    <col min="15025" max="15025" width="8.1640625" style="2" customWidth="1"/>
    <col min="15026" max="15026" width="8.5" style="2" customWidth="1"/>
    <col min="15027" max="15027" width="9.83203125" style="2" customWidth="1"/>
    <col min="15028" max="15028" width="8.83203125" style="2" customWidth="1"/>
    <col min="15029" max="15029" width="9.5" style="2" customWidth="1"/>
    <col min="15030" max="15030" width="12.5" style="2" customWidth="1"/>
    <col min="15031" max="15031" width="9.1640625" style="2"/>
    <col min="15032" max="15032" width="11.1640625" style="2" bestFit="1" customWidth="1"/>
    <col min="15033" max="15033" width="10.5" style="2" bestFit="1" customWidth="1"/>
    <col min="15034" max="15034" width="11.1640625" style="2" bestFit="1" customWidth="1"/>
    <col min="15035" max="15269" width="9.1640625" style="2"/>
    <col min="15270" max="15270" width="4.5" style="2" customWidth="1"/>
    <col min="15271" max="15271" width="4.83203125" style="2" customWidth="1"/>
    <col min="15272" max="15272" width="51.5" style="2" customWidth="1"/>
    <col min="15273" max="15273" width="6.5" style="2" customWidth="1"/>
    <col min="15274" max="15274" width="12.5" style="2" customWidth="1"/>
    <col min="15275" max="15275" width="6.5" style="2" customWidth="1"/>
    <col min="15276" max="15276" width="8" style="2" customWidth="1"/>
    <col min="15277" max="15277" width="7.1640625" style="2" customWidth="1"/>
    <col min="15278" max="15278" width="9.1640625" style="2"/>
    <col min="15279" max="15279" width="11" style="2" customWidth="1"/>
    <col min="15280" max="15280" width="9.5" style="2" customWidth="1"/>
    <col min="15281" max="15281" width="8.1640625" style="2" customWidth="1"/>
    <col min="15282" max="15282" width="8.5" style="2" customWidth="1"/>
    <col min="15283" max="15283" width="9.83203125" style="2" customWidth="1"/>
    <col min="15284" max="15284" width="8.83203125" style="2" customWidth="1"/>
    <col min="15285" max="15285" width="9.5" style="2" customWidth="1"/>
    <col min="15286" max="15286" width="12.5" style="2" customWidth="1"/>
    <col min="15287" max="15287" width="9.1640625" style="2"/>
    <col min="15288" max="15288" width="11.1640625" style="2" bestFit="1" customWidth="1"/>
    <col min="15289" max="15289" width="10.5" style="2" bestFit="1" customWidth="1"/>
    <col min="15290" max="15290" width="11.1640625" style="2" bestFit="1" customWidth="1"/>
    <col min="15291" max="15525" width="9.1640625" style="2"/>
    <col min="15526" max="15526" width="4.5" style="2" customWidth="1"/>
    <col min="15527" max="15527" width="4.83203125" style="2" customWidth="1"/>
    <col min="15528" max="15528" width="51.5" style="2" customWidth="1"/>
    <col min="15529" max="15529" width="6.5" style="2" customWidth="1"/>
    <col min="15530" max="15530" width="12.5" style="2" customWidth="1"/>
    <col min="15531" max="15531" width="6.5" style="2" customWidth="1"/>
    <col min="15532" max="15532" width="8" style="2" customWidth="1"/>
    <col min="15533" max="15533" width="7.1640625" style="2" customWidth="1"/>
    <col min="15534" max="15534" width="9.1640625" style="2"/>
    <col min="15535" max="15535" width="11" style="2" customWidth="1"/>
    <col min="15536" max="15536" width="9.5" style="2" customWidth="1"/>
    <col min="15537" max="15537" width="8.1640625" style="2" customWidth="1"/>
    <col min="15538" max="15538" width="8.5" style="2" customWidth="1"/>
    <col min="15539" max="15539" width="9.83203125" style="2" customWidth="1"/>
    <col min="15540" max="15540" width="8.83203125" style="2" customWidth="1"/>
    <col min="15541" max="15541" width="9.5" style="2" customWidth="1"/>
    <col min="15542" max="15542" width="12.5" style="2" customWidth="1"/>
    <col min="15543" max="15543" width="9.1640625" style="2"/>
    <col min="15544" max="15544" width="11.1640625" style="2" bestFit="1" customWidth="1"/>
    <col min="15545" max="15545" width="10.5" style="2" bestFit="1" customWidth="1"/>
    <col min="15546" max="15546" width="11.1640625" style="2" bestFit="1" customWidth="1"/>
    <col min="15547" max="15781" width="9.1640625" style="2"/>
    <col min="15782" max="15782" width="4.5" style="2" customWidth="1"/>
    <col min="15783" max="15783" width="4.83203125" style="2" customWidth="1"/>
    <col min="15784" max="15784" width="51.5" style="2" customWidth="1"/>
    <col min="15785" max="15785" width="6.5" style="2" customWidth="1"/>
    <col min="15786" max="15786" width="12.5" style="2" customWidth="1"/>
    <col min="15787" max="15787" width="6.5" style="2" customWidth="1"/>
    <col min="15788" max="15788" width="8" style="2" customWidth="1"/>
    <col min="15789" max="15789" width="7.1640625" style="2" customWidth="1"/>
    <col min="15790" max="15790" width="9.1640625" style="2"/>
    <col min="15791" max="15791" width="11" style="2" customWidth="1"/>
    <col min="15792" max="15792" width="9.5" style="2" customWidth="1"/>
    <col min="15793" max="15793" width="8.1640625" style="2" customWidth="1"/>
    <col min="15794" max="15794" width="8.5" style="2" customWidth="1"/>
    <col min="15795" max="15795" width="9.83203125" style="2" customWidth="1"/>
    <col min="15796" max="15796" width="8.83203125" style="2" customWidth="1"/>
    <col min="15797" max="15797" width="9.5" style="2" customWidth="1"/>
    <col min="15798" max="15798" width="12.5" style="2" customWidth="1"/>
    <col min="15799" max="15799" width="9.1640625" style="2"/>
    <col min="15800" max="15800" width="11.1640625" style="2" bestFit="1" customWidth="1"/>
    <col min="15801" max="15801" width="10.5" style="2" bestFit="1" customWidth="1"/>
    <col min="15802" max="15802" width="11.1640625" style="2" bestFit="1" customWidth="1"/>
    <col min="15803" max="16037" width="9.1640625" style="2"/>
    <col min="16038" max="16038" width="4.5" style="2" customWidth="1"/>
    <col min="16039" max="16039" width="4.83203125" style="2" customWidth="1"/>
    <col min="16040" max="16040" width="51.5" style="2" customWidth="1"/>
    <col min="16041" max="16041" width="6.5" style="2" customWidth="1"/>
    <col min="16042" max="16042" width="12.5" style="2" customWidth="1"/>
    <col min="16043" max="16043" width="6.5" style="2" customWidth="1"/>
    <col min="16044" max="16044" width="8" style="2" customWidth="1"/>
    <col min="16045" max="16045" width="7.1640625" style="2" customWidth="1"/>
    <col min="16046" max="16046" width="9.1640625" style="2"/>
    <col min="16047" max="16047" width="11" style="2" customWidth="1"/>
    <col min="16048" max="16048" width="9.5" style="2" customWidth="1"/>
    <col min="16049" max="16049" width="8.1640625" style="2" customWidth="1"/>
    <col min="16050" max="16050" width="8.5" style="2" customWidth="1"/>
    <col min="16051" max="16051" width="9.83203125" style="2" customWidth="1"/>
    <col min="16052" max="16052" width="8.83203125" style="2" customWidth="1"/>
    <col min="16053" max="16053" width="9.5" style="2" customWidth="1"/>
    <col min="16054" max="16054" width="12.5" style="2" customWidth="1"/>
    <col min="16055" max="16055" width="9.1640625" style="2"/>
    <col min="16056" max="16056" width="11.1640625" style="2" bestFit="1" customWidth="1"/>
    <col min="16057" max="16057" width="10.5" style="2" bestFit="1" customWidth="1"/>
    <col min="16058" max="16058" width="11.1640625" style="2" bestFit="1" customWidth="1"/>
    <col min="16059" max="16384" width="9.1640625" style="2"/>
  </cols>
  <sheetData>
    <row r="1" spans="1:17" s="43" customFormat="1" ht="12">
      <c r="A1" s="493" t="s">
        <v>125</v>
      </c>
      <c r="B1" s="493"/>
      <c r="C1" s="493"/>
      <c r="D1" s="493"/>
      <c r="E1" s="493"/>
      <c r="F1" s="493"/>
      <c r="G1" s="493"/>
      <c r="H1" s="493"/>
      <c r="I1" s="493"/>
      <c r="J1" s="493"/>
      <c r="K1" s="493"/>
      <c r="L1" s="493"/>
      <c r="M1" s="493"/>
      <c r="N1" s="493"/>
      <c r="O1" s="493"/>
      <c r="P1" s="493"/>
      <c r="Q1" s="493"/>
    </row>
    <row r="2" spans="1:17" s="43" customFormat="1" ht="12">
      <c r="A2" s="493" t="s">
        <v>606</v>
      </c>
      <c r="B2" s="493"/>
      <c r="C2" s="493"/>
      <c r="D2" s="493"/>
      <c r="E2" s="493"/>
      <c r="F2" s="493"/>
      <c r="G2" s="493"/>
      <c r="H2" s="493"/>
      <c r="I2" s="493"/>
      <c r="J2" s="493"/>
      <c r="K2" s="493"/>
      <c r="L2" s="493"/>
      <c r="M2" s="493"/>
      <c r="N2" s="493"/>
      <c r="O2" s="493"/>
      <c r="P2" s="493"/>
      <c r="Q2" s="493"/>
    </row>
    <row r="4" spans="1:17">
      <c r="A4" s="2" t="s">
        <v>1598</v>
      </c>
    </row>
    <row r="5" spans="1:17">
      <c r="A5" s="2" t="s">
        <v>1599</v>
      </c>
    </row>
    <row r="6" spans="1:17">
      <c r="A6" s="2" t="s">
        <v>217</v>
      </c>
    </row>
    <row r="7" spans="1:17">
      <c r="A7" s="209" t="s">
        <v>128</v>
      </c>
      <c r="B7" s="209"/>
      <c r="L7" s="44"/>
      <c r="M7" s="45" t="s">
        <v>17</v>
      </c>
      <c r="N7" s="494">
        <f>Q131</f>
        <v>0</v>
      </c>
      <c r="O7" s="494"/>
      <c r="P7" s="494"/>
      <c r="Q7" s="46" t="s">
        <v>18</v>
      </c>
    </row>
    <row r="8" spans="1:17">
      <c r="L8" s="44"/>
      <c r="M8" s="45" t="s">
        <v>19</v>
      </c>
      <c r="N8" s="44" t="s">
        <v>1566</v>
      </c>
      <c r="O8" s="44"/>
      <c r="P8" s="44"/>
      <c r="Q8" s="44"/>
    </row>
    <row r="9" spans="1:17">
      <c r="L9" s="44"/>
      <c r="M9" s="44"/>
      <c r="N9" s="44"/>
      <c r="O9" s="44"/>
      <c r="P9" s="44"/>
      <c r="Q9" s="44"/>
    </row>
    <row r="10" spans="1:17">
      <c r="A10" s="507" t="s">
        <v>20</v>
      </c>
      <c r="B10" s="507" t="s">
        <v>21</v>
      </c>
      <c r="C10" s="508" t="s">
        <v>65</v>
      </c>
      <c r="D10" s="508" t="s">
        <v>67</v>
      </c>
      <c r="E10" s="509" t="s">
        <v>22</v>
      </c>
      <c r="F10" s="509" t="s">
        <v>23</v>
      </c>
      <c r="G10" s="504" t="s">
        <v>24</v>
      </c>
      <c r="H10" s="504"/>
      <c r="I10" s="504"/>
      <c r="J10" s="504"/>
      <c r="K10" s="504"/>
      <c r="L10" s="504"/>
      <c r="M10" s="504" t="s">
        <v>25</v>
      </c>
      <c r="N10" s="504"/>
      <c r="O10" s="504"/>
      <c r="P10" s="504"/>
      <c r="Q10" s="504"/>
    </row>
    <row r="11" spans="1:17" ht="56">
      <c r="A11" s="507"/>
      <c r="B11" s="507"/>
      <c r="C11" s="508"/>
      <c r="D11" s="508"/>
      <c r="E11" s="509"/>
      <c r="F11" s="509"/>
      <c r="G11" s="165" t="s">
        <v>26</v>
      </c>
      <c r="H11" s="165" t="s">
        <v>734</v>
      </c>
      <c r="I11" s="165" t="s">
        <v>735</v>
      </c>
      <c r="J11" s="239" t="s">
        <v>27</v>
      </c>
      <c r="K11" s="239" t="s">
        <v>28</v>
      </c>
      <c r="L11" s="239" t="s">
        <v>29</v>
      </c>
      <c r="M11" s="239" t="s">
        <v>30</v>
      </c>
      <c r="N11" s="239" t="s">
        <v>31</v>
      </c>
      <c r="O11" s="239" t="s">
        <v>27</v>
      </c>
      <c r="P11" s="239" t="s">
        <v>28</v>
      </c>
      <c r="Q11" s="239" t="s">
        <v>736</v>
      </c>
    </row>
    <row r="12" spans="1:17" s="255" customFormat="1">
      <c r="A12" s="166">
        <v>1</v>
      </c>
      <c r="B12" s="166">
        <f t="shared" ref="B12:Q12" si="0">A12+1</f>
        <v>2</v>
      </c>
      <c r="C12" s="166">
        <f t="shared" si="0"/>
        <v>3</v>
      </c>
      <c r="D12" s="166">
        <f t="shared" ref="D12" si="1">C12+1</f>
        <v>4</v>
      </c>
      <c r="E12" s="166">
        <f t="shared" ref="E12" si="2">D12+1</f>
        <v>5</v>
      </c>
      <c r="F12" s="166">
        <f t="shared" ref="F12" si="3">E12+1</f>
        <v>6</v>
      </c>
      <c r="G12" s="166">
        <v>7</v>
      </c>
      <c r="H12" s="166">
        <v>7</v>
      </c>
      <c r="I12" s="166">
        <f t="shared" si="0"/>
        <v>8</v>
      </c>
      <c r="J12" s="166">
        <v>9</v>
      </c>
      <c r="K12" s="166">
        <v>10</v>
      </c>
      <c r="L12" s="166">
        <f t="shared" si="0"/>
        <v>11</v>
      </c>
      <c r="M12" s="166">
        <f t="shared" si="0"/>
        <v>12</v>
      </c>
      <c r="N12" s="166">
        <f t="shared" si="0"/>
        <v>13</v>
      </c>
      <c r="O12" s="166">
        <f t="shared" si="0"/>
        <v>14</v>
      </c>
      <c r="P12" s="166">
        <f t="shared" si="0"/>
        <v>15</v>
      </c>
      <c r="Q12" s="166">
        <f t="shared" si="0"/>
        <v>16</v>
      </c>
    </row>
    <row r="13" spans="1:17" s="255" customFormat="1" ht="14">
      <c r="A13" s="166"/>
      <c r="B13" s="166"/>
      <c r="C13" s="167" t="s">
        <v>607</v>
      </c>
      <c r="D13" s="167"/>
      <c r="E13" s="166"/>
      <c r="F13" s="166"/>
      <c r="G13" s="166"/>
      <c r="H13" s="166"/>
      <c r="I13" s="166"/>
      <c r="J13" s="166"/>
      <c r="K13" s="166"/>
      <c r="L13" s="168"/>
      <c r="M13" s="168"/>
      <c r="N13" s="168"/>
      <c r="O13" s="168"/>
      <c r="P13" s="168"/>
      <c r="Q13" s="168"/>
    </row>
    <row r="14" spans="1:17" s="255" customFormat="1" ht="14">
      <c r="A14" s="166">
        <v>1</v>
      </c>
      <c r="B14" s="166" t="s">
        <v>32</v>
      </c>
      <c r="C14" s="169" t="s">
        <v>608</v>
      </c>
      <c r="D14" s="170" t="s">
        <v>609</v>
      </c>
      <c r="E14" s="171" t="s">
        <v>291</v>
      </c>
      <c r="F14" s="172">
        <v>1</v>
      </c>
      <c r="G14" s="173"/>
      <c r="H14" s="174"/>
      <c r="I14" s="1"/>
      <c r="J14" s="1"/>
      <c r="K14" s="1"/>
      <c r="L14" s="174"/>
      <c r="M14" s="174"/>
      <c r="N14" s="174"/>
      <c r="O14" s="174"/>
      <c r="P14" s="174"/>
      <c r="Q14" s="174"/>
    </row>
    <row r="15" spans="1:17" s="255" customFormat="1" ht="14">
      <c r="A15" s="166">
        <f t="shared" ref="A15:A78" si="4">A14+1</f>
        <v>2</v>
      </c>
      <c r="B15" s="166" t="s">
        <v>32</v>
      </c>
      <c r="C15" s="175" t="s">
        <v>610</v>
      </c>
      <c r="D15" s="176" t="s">
        <v>611</v>
      </c>
      <c r="E15" s="177" t="s">
        <v>44</v>
      </c>
      <c r="F15" s="172">
        <v>165</v>
      </c>
      <c r="G15" s="173"/>
      <c r="H15" s="174"/>
      <c r="I15" s="1"/>
      <c r="J15" s="1"/>
      <c r="K15" s="1"/>
      <c r="L15" s="174"/>
      <c r="M15" s="174"/>
      <c r="N15" s="174"/>
      <c r="O15" s="174"/>
      <c r="P15" s="174"/>
      <c r="Q15" s="174"/>
    </row>
    <row r="16" spans="1:17" s="255" customFormat="1" ht="14">
      <c r="A16" s="166">
        <f t="shared" si="4"/>
        <v>3</v>
      </c>
      <c r="B16" s="166" t="s">
        <v>32</v>
      </c>
      <c r="C16" s="178" t="s">
        <v>612</v>
      </c>
      <c r="D16" s="179" t="s">
        <v>613</v>
      </c>
      <c r="E16" s="171" t="s">
        <v>34</v>
      </c>
      <c r="F16" s="172">
        <f>F14</f>
        <v>1</v>
      </c>
      <c r="G16" s="173"/>
      <c r="H16" s="174"/>
      <c r="I16" s="1"/>
      <c r="J16" s="1"/>
      <c r="K16" s="1"/>
      <c r="L16" s="174"/>
      <c r="M16" s="174"/>
      <c r="N16" s="174"/>
      <c r="O16" s="174"/>
      <c r="P16" s="174"/>
      <c r="Q16" s="174"/>
    </row>
    <row r="17" spans="1:17" s="255" customFormat="1" ht="28">
      <c r="A17" s="166">
        <f t="shared" si="4"/>
        <v>4</v>
      </c>
      <c r="B17" s="166" t="s">
        <v>32</v>
      </c>
      <c r="C17" s="180" t="s">
        <v>614</v>
      </c>
      <c r="D17" s="179" t="s">
        <v>615</v>
      </c>
      <c r="E17" s="171" t="s">
        <v>34</v>
      </c>
      <c r="F17" s="172">
        <f>F14</f>
        <v>1</v>
      </c>
      <c r="G17" s="173"/>
      <c r="H17" s="174"/>
      <c r="I17" s="1"/>
      <c r="J17" s="1"/>
      <c r="K17" s="1"/>
      <c r="L17" s="174"/>
      <c r="M17" s="174"/>
      <c r="N17" s="174"/>
      <c r="O17" s="174"/>
      <c r="P17" s="174"/>
      <c r="Q17" s="174"/>
    </row>
    <row r="18" spans="1:17" s="255" customFormat="1" ht="14">
      <c r="A18" s="166">
        <f t="shared" si="4"/>
        <v>5</v>
      </c>
      <c r="B18" s="166" t="s">
        <v>32</v>
      </c>
      <c r="C18" s="181" t="s">
        <v>616</v>
      </c>
      <c r="D18" s="176" t="s">
        <v>617</v>
      </c>
      <c r="E18" s="171" t="s">
        <v>34</v>
      </c>
      <c r="F18" s="182">
        <v>4</v>
      </c>
      <c r="G18" s="173"/>
      <c r="H18" s="174"/>
      <c r="I18" s="1"/>
      <c r="J18" s="1"/>
      <c r="K18" s="1"/>
      <c r="L18" s="174"/>
      <c r="M18" s="174"/>
      <c r="N18" s="174"/>
      <c r="O18" s="174"/>
      <c r="P18" s="174"/>
      <c r="Q18" s="174"/>
    </row>
    <row r="19" spans="1:17" s="255" customFormat="1" ht="14">
      <c r="A19" s="166">
        <f t="shared" si="4"/>
        <v>6</v>
      </c>
      <c r="B19" s="166" t="s">
        <v>32</v>
      </c>
      <c r="C19" s="175" t="s">
        <v>618</v>
      </c>
      <c r="D19" s="176"/>
      <c r="E19" s="171" t="s">
        <v>291</v>
      </c>
      <c r="F19" s="177">
        <f>F14</f>
        <v>1</v>
      </c>
      <c r="G19" s="173"/>
      <c r="H19" s="174"/>
      <c r="I19" s="1"/>
      <c r="J19" s="1"/>
      <c r="K19" s="1"/>
      <c r="L19" s="174"/>
      <c r="M19" s="174"/>
      <c r="N19" s="174"/>
      <c r="O19" s="174"/>
      <c r="P19" s="174"/>
      <c r="Q19" s="174"/>
    </row>
    <row r="20" spans="1:17" s="255" customFormat="1" ht="14">
      <c r="A20" s="166">
        <f t="shared" si="4"/>
        <v>7</v>
      </c>
      <c r="B20" s="166" t="s">
        <v>32</v>
      </c>
      <c r="C20" s="178" t="s">
        <v>619</v>
      </c>
      <c r="D20" s="176" t="s">
        <v>620</v>
      </c>
      <c r="E20" s="171" t="s">
        <v>34</v>
      </c>
      <c r="F20" s="183">
        <v>4</v>
      </c>
      <c r="G20" s="173"/>
      <c r="H20" s="174"/>
      <c r="I20" s="1"/>
      <c r="J20" s="1"/>
      <c r="K20" s="1"/>
      <c r="L20" s="174"/>
      <c r="M20" s="174"/>
      <c r="N20" s="174"/>
      <c r="O20" s="174"/>
      <c r="P20" s="174"/>
      <c r="Q20" s="174"/>
    </row>
    <row r="21" spans="1:17" s="255" customFormat="1" ht="14">
      <c r="A21" s="166">
        <f t="shared" si="4"/>
        <v>8</v>
      </c>
      <c r="B21" s="166" t="s">
        <v>32</v>
      </c>
      <c r="C21" s="178" t="s">
        <v>621</v>
      </c>
      <c r="D21" s="176" t="s">
        <v>622</v>
      </c>
      <c r="E21" s="171" t="s">
        <v>291</v>
      </c>
      <c r="F21" s="183">
        <f>F20</f>
        <v>4</v>
      </c>
      <c r="G21" s="173"/>
      <c r="H21" s="174"/>
      <c r="I21" s="1"/>
      <c r="J21" s="1"/>
      <c r="K21" s="1"/>
      <c r="L21" s="174"/>
      <c r="M21" s="174"/>
      <c r="N21" s="174"/>
      <c r="O21" s="174"/>
      <c r="P21" s="174"/>
      <c r="Q21" s="174"/>
    </row>
    <row r="22" spans="1:17" s="255" customFormat="1" ht="14">
      <c r="A22" s="166">
        <f t="shared" si="4"/>
        <v>9</v>
      </c>
      <c r="B22" s="166" t="s">
        <v>32</v>
      </c>
      <c r="C22" s="178" t="s">
        <v>623</v>
      </c>
      <c r="D22" s="176" t="s">
        <v>624</v>
      </c>
      <c r="E22" s="171" t="s">
        <v>34</v>
      </c>
      <c r="F22" s="183">
        <v>1</v>
      </c>
      <c r="G22" s="173"/>
      <c r="H22" s="174"/>
      <c r="I22" s="1"/>
      <c r="J22" s="1"/>
      <c r="K22" s="1"/>
      <c r="L22" s="174"/>
      <c r="M22" s="174"/>
      <c r="N22" s="174"/>
      <c r="O22" s="174"/>
      <c r="P22" s="174"/>
      <c r="Q22" s="174"/>
    </row>
    <row r="23" spans="1:17" s="255" customFormat="1" ht="14">
      <c r="A23" s="166">
        <f t="shared" si="4"/>
        <v>10</v>
      </c>
      <c r="B23" s="166" t="s">
        <v>32</v>
      </c>
      <c r="C23" s="178" t="s">
        <v>625</v>
      </c>
      <c r="D23" s="184" t="s">
        <v>626</v>
      </c>
      <c r="E23" s="171" t="s">
        <v>34</v>
      </c>
      <c r="F23" s="183">
        <v>2</v>
      </c>
      <c r="G23" s="173"/>
      <c r="H23" s="174"/>
      <c r="I23" s="1"/>
      <c r="J23" s="1"/>
      <c r="K23" s="1"/>
      <c r="L23" s="174"/>
      <c r="M23" s="174"/>
      <c r="N23" s="174"/>
      <c r="O23" s="174"/>
      <c r="P23" s="174"/>
      <c r="Q23" s="174"/>
    </row>
    <row r="24" spans="1:17" s="255" customFormat="1" ht="14">
      <c r="A24" s="166">
        <f t="shared" si="4"/>
        <v>11</v>
      </c>
      <c r="B24" s="166" t="s">
        <v>32</v>
      </c>
      <c r="C24" s="178" t="s">
        <v>627</v>
      </c>
      <c r="D24" s="184" t="s">
        <v>628</v>
      </c>
      <c r="E24" s="171" t="s">
        <v>34</v>
      </c>
      <c r="F24" s="183">
        <f>1</f>
        <v>1</v>
      </c>
      <c r="G24" s="173"/>
      <c r="H24" s="174"/>
      <c r="I24" s="1"/>
      <c r="J24" s="1"/>
      <c r="K24" s="1"/>
      <c r="L24" s="174"/>
      <c r="M24" s="174"/>
      <c r="N24" s="174"/>
      <c r="O24" s="174"/>
      <c r="P24" s="174"/>
      <c r="Q24" s="174"/>
    </row>
    <row r="25" spans="1:17" s="255" customFormat="1" ht="14">
      <c r="A25" s="166">
        <f t="shared" si="4"/>
        <v>12</v>
      </c>
      <c r="B25" s="166" t="s">
        <v>32</v>
      </c>
      <c r="C25" s="178" t="s">
        <v>629</v>
      </c>
      <c r="D25" s="176" t="s">
        <v>630</v>
      </c>
      <c r="E25" s="171" t="s">
        <v>34</v>
      </c>
      <c r="F25" s="183">
        <v>9</v>
      </c>
      <c r="G25" s="173"/>
      <c r="H25" s="174"/>
      <c r="I25" s="1"/>
      <c r="J25" s="1"/>
      <c r="K25" s="1"/>
      <c r="L25" s="174"/>
      <c r="M25" s="174"/>
      <c r="N25" s="174"/>
      <c r="O25" s="174"/>
      <c r="P25" s="174"/>
      <c r="Q25" s="174"/>
    </row>
    <row r="26" spans="1:17" s="255" customFormat="1" ht="28">
      <c r="A26" s="166">
        <f t="shared" si="4"/>
        <v>13</v>
      </c>
      <c r="B26" s="166" t="s">
        <v>32</v>
      </c>
      <c r="C26" s="180" t="s">
        <v>631</v>
      </c>
      <c r="D26" s="179"/>
      <c r="E26" s="171" t="s">
        <v>34</v>
      </c>
      <c r="F26" s="171">
        <v>3</v>
      </c>
      <c r="G26" s="173"/>
      <c r="H26" s="174"/>
      <c r="I26" s="1"/>
      <c r="J26" s="1"/>
      <c r="K26" s="1"/>
      <c r="L26" s="174"/>
      <c r="M26" s="174"/>
      <c r="N26" s="174"/>
      <c r="O26" s="174"/>
      <c r="P26" s="174"/>
      <c r="Q26" s="174"/>
    </row>
    <row r="27" spans="1:17" s="255" customFormat="1" ht="28">
      <c r="A27" s="166">
        <f t="shared" si="4"/>
        <v>14</v>
      </c>
      <c r="B27" s="166" t="s">
        <v>32</v>
      </c>
      <c r="C27" s="175" t="s">
        <v>632</v>
      </c>
      <c r="D27" s="184"/>
      <c r="E27" s="171" t="s">
        <v>34</v>
      </c>
      <c r="F27" s="171">
        <v>6</v>
      </c>
      <c r="G27" s="173"/>
      <c r="H27" s="174"/>
      <c r="I27" s="1"/>
      <c r="J27" s="1"/>
      <c r="K27" s="1"/>
      <c r="L27" s="174"/>
      <c r="M27" s="174"/>
      <c r="N27" s="174"/>
      <c r="O27" s="174"/>
      <c r="P27" s="174"/>
      <c r="Q27" s="174"/>
    </row>
    <row r="28" spans="1:17" s="255" customFormat="1" ht="14">
      <c r="A28" s="166">
        <f t="shared" si="4"/>
        <v>15</v>
      </c>
      <c r="B28" s="166" t="s">
        <v>32</v>
      </c>
      <c r="C28" s="175" t="s">
        <v>633</v>
      </c>
      <c r="D28" s="184"/>
      <c r="E28" s="171" t="s">
        <v>291</v>
      </c>
      <c r="F28" s="171">
        <v>18</v>
      </c>
      <c r="G28" s="173"/>
      <c r="H28" s="174"/>
      <c r="I28" s="1"/>
      <c r="J28" s="1"/>
      <c r="K28" s="1"/>
      <c r="L28" s="174"/>
      <c r="M28" s="174"/>
      <c r="N28" s="174"/>
      <c r="O28" s="174"/>
      <c r="P28" s="174"/>
      <c r="Q28" s="174"/>
    </row>
    <row r="29" spans="1:17" s="255" customFormat="1" ht="14">
      <c r="A29" s="166">
        <f t="shared" si="4"/>
        <v>16</v>
      </c>
      <c r="B29" s="166" t="s">
        <v>32</v>
      </c>
      <c r="C29" s="180" t="s">
        <v>634</v>
      </c>
      <c r="D29" s="179"/>
      <c r="E29" s="171" t="s">
        <v>34</v>
      </c>
      <c r="F29" s="171">
        <f>F25+F28</f>
        <v>27</v>
      </c>
      <c r="G29" s="173"/>
      <c r="H29" s="174"/>
      <c r="I29" s="1"/>
      <c r="J29" s="1"/>
      <c r="K29" s="1"/>
      <c r="L29" s="174"/>
      <c r="M29" s="174"/>
      <c r="N29" s="174"/>
      <c r="O29" s="174"/>
      <c r="P29" s="174"/>
      <c r="Q29" s="174"/>
    </row>
    <row r="30" spans="1:17" s="255" customFormat="1" ht="14">
      <c r="A30" s="166">
        <f t="shared" si="4"/>
        <v>17</v>
      </c>
      <c r="B30" s="166" t="s">
        <v>32</v>
      </c>
      <c r="C30" s="175" t="s">
        <v>635</v>
      </c>
      <c r="D30" s="176" t="s">
        <v>636</v>
      </c>
      <c r="E30" s="177" t="s">
        <v>44</v>
      </c>
      <c r="F30" s="185">
        <f>F34*0.9-15</f>
        <v>1560</v>
      </c>
      <c r="G30" s="173"/>
      <c r="H30" s="174"/>
      <c r="I30" s="1"/>
      <c r="J30" s="1"/>
      <c r="K30" s="1"/>
      <c r="L30" s="174"/>
      <c r="M30" s="174"/>
      <c r="N30" s="174"/>
      <c r="O30" s="174"/>
      <c r="P30" s="174"/>
      <c r="Q30" s="174"/>
    </row>
    <row r="31" spans="1:17" s="255" customFormat="1" ht="14">
      <c r="A31" s="166">
        <f t="shared" si="4"/>
        <v>18</v>
      </c>
      <c r="B31" s="166" t="s">
        <v>32</v>
      </c>
      <c r="C31" s="181" t="s">
        <v>637</v>
      </c>
      <c r="D31" s="184"/>
      <c r="E31" s="171" t="s">
        <v>291</v>
      </c>
      <c r="F31" s="177">
        <v>1</v>
      </c>
      <c r="G31" s="173"/>
      <c r="H31" s="174"/>
      <c r="I31" s="1"/>
      <c r="J31" s="1"/>
      <c r="K31" s="1"/>
      <c r="L31" s="174"/>
      <c r="M31" s="174"/>
      <c r="N31" s="174"/>
      <c r="O31" s="174"/>
      <c r="P31" s="174"/>
      <c r="Q31" s="174"/>
    </row>
    <row r="32" spans="1:17" s="255" customFormat="1" ht="28">
      <c r="A32" s="166">
        <f t="shared" si="4"/>
        <v>19</v>
      </c>
      <c r="B32" s="166" t="s">
        <v>32</v>
      </c>
      <c r="C32" s="175" t="s">
        <v>310</v>
      </c>
      <c r="D32" s="184"/>
      <c r="E32" s="171" t="s">
        <v>291</v>
      </c>
      <c r="F32" s="177">
        <v>1</v>
      </c>
      <c r="G32" s="173"/>
      <c r="H32" s="174"/>
      <c r="I32" s="1"/>
      <c r="J32" s="1"/>
      <c r="K32" s="1"/>
      <c r="L32" s="174"/>
      <c r="M32" s="174"/>
      <c r="N32" s="174"/>
      <c r="O32" s="174"/>
      <c r="P32" s="174"/>
      <c r="Q32" s="174"/>
    </row>
    <row r="33" spans="1:17" s="255" customFormat="1" ht="14">
      <c r="A33" s="166">
        <f t="shared" si="4"/>
        <v>20</v>
      </c>
      <c r="B33" s="166" t="s">
        <v>32</v>
      </c>
      <c r="C33" s="181" t="s">
        <v>638</v>
      </c>
      <c r="D33" s="184" t="s">
        <v>600</v>
      </c>
      <c r="E33" s="171" t="s">
        <v>291</v>
      </c>
      <c r="F33" s="177">
        <v>1</v>
      </c>
      <c r="G33" s="173"/>
      <c r="H33" s="174"/>
      <c r="I33" s="1"/>
      <c r="J33" s="1"/>
      <c r="K33" s="1"/>
      <c r="L33" s="174"/>
      <c r="M33" s="174"/>
      <c r="N33" s="174"/>
      <c r="O33" s="174"/>
      <c r="P33" s="174"/>
      <c r="Q33" s="174"/>
    </row>
    <row r="34" spans="1:17" s="255" customFormat="1" ht="14">
      <c r="A34" s="166">
        <f t="shared" si="4"/>
        <v>21</v>
      </c>
      <c r="B34" s="166" t="s">
        <v>32</v>
      </c>
      <c r="C34" s="175" t="s">
        <v>639</v>
      </c>
      <c r="D34" s="179" t="s">
        <v>640</v>
      </c>
      <c r="E34" s="171" t="s">
        <v>44</v>
      </c>
      <c r="F34" s="182">
        <f>(3*20)+(4*30)+(4*60)+(5*50)+(5*40)+(2*20)+(2*25)+(2*25)+30+40+30+(6*35)+(8*50)+30</f>
        <v>1750</v>
      </c>
      <c r="G34" s="173"/>
      <c r="H34" s="174"/>
      <c r="I34" s="1"/>
      <c r="J34" s="1"/>
      <c r="K34" s="1"/>
      <c r="L34" s="174"/>
      <c r="M34" s="174"/>
      <c r="N34" s="174"/>
      <c r="O34" s="174"/>
      <c r="P34" s="174"/>
      <c r="Q34" s="174"/>
    </row>
    <row r="35" spans="1:17" s="255" customFormat="1" ht="14">
      <c r="A35" s="166">
        <f t="shared" si="4"/>
        <v>22</v>
      </c>
      <c r="B35" s="166" t="s">
        <v>32</v>
      </c>
      <c r="C35" s="181" t="s">
        <v>641</v>
      </c>
      <c r="D35" s="184"/>
      <c r="E35" s="171" t="s">
        <v>291</v>
      </c>
      <c r="F35" s="177">
        <v>1</v>
      </c>
      <c r="G35" s="173"/>
      <c r="H35" s="174"/>
      <c r="I35" s="1"/>
      <c r="J35" s="1"/>
      <c r="K35" s="1"/>
      <c r="L35" s="174"/>
      <c r="M35" s="174"/>
      <c r="N35" s="174"/>
      <c r="O35" s="174"/>
      <c r="P35" s="174"/>
      <c r="Q35" s="174"/>
    </row>
    <row r="36" spans="1:17" s="255" customFormat="1" ht="14">
      <c r="A36" s="166">
        <f t="shared" si="4"/>
        <v>23</v>
      </c>
      <c r="B36" s="166" t="s">
        <v>32</v>
      </c>
      <c r="C36" s="181" t="s">
        <v>642</v>
      </c>
      <c r="D36" s="176"/>
      <c r="E36" s="171" t="s">
        <v>291</v>
      </c>
      <c r="F36" s="171">
        <v>1</v>
      </c>
      <c r="G36" s="173"/>
      <c r="H36" s="174"/>
      <c r="I36" s="1"/>
      <c r="J36" s="1"/>
      <c r="K36" s="1"/>
      <c r="L36" s="174"/>
      <c r="M36" s="174"/>
      <c r="N36" s="174"/>
      <c r="O36" s="174"/>
      <c r="P36" s="174"/>
      <c r="Q36" s="174"/>
    </row>
    <row r="37" spans="1:17" s="255" customFormat="1" ht="14">
      <c r="A37" s="166">
        <f t="shared" si="4"/>
        <v>24</v>
      </c>
      <c r="B37" s="166" t="s">
        <v>32</v>
      </c>
      <c r="C37" s="181" t="s">
        <v>643</v>
      </c>
      <c r="D37" s="176"/>
      <c r="E37" s="171" t="s">
        <v>291</v>
      </c>
      <c r="F37" s="177">
        <v>1</v>
      </c>
      <c r="G37" s="173"/>
      <c r="H37" s="174"/>
      <c r="I37" s="1"/>
      <c r="J37" s="1"/>
      <c r="K37" s="1"/>
      <c r="L37" s="174"/>
      <c r="M37" s="174"/>
      <c r="N37" s="174"/>
      <c r="O37" s="174"/>
      <c r="P37" s="174"/>
      <c r="Q37" s="174"/>
    </row>
    <row r="38" spans="1:17" s="255" customFormat="1" ht="14">
      <c r="A38" s="166">
        <f t="shared" si="4"/>
        <v>25</v>
      </c>
      <c r="B38" s="166" t="s">
        <v>32</v>
      </c>
      <c r="C38" s="181" t="s">
        <v>644</v>
      </c>
      <c r="D38" s="184"/>
      <c r="E38" s="171" t="s">
        <v>291</v>
      </c>
      <c r="F38" s="177">
        <v>1</v>
      </c>
      <c r="G38" s="173"/>
      <c r="H38" s="174"/>
      <c r="I38" s="1"/>
      <c r="J38" s="1"/>
      <c r="K38" s="1"/>
      <c r="L38" s="174"/>
      <c r="M38" s="174"/>
      <c r="N38" s="174"/>
      <c r="O38" s="174"/>
      <c r="P38" s="174"/>
      <c r="Q38" s="174"/>
    </row>
    <row r="39" spans="1:17" s="255" customFormat="1">
      <c r="A39" s="166"/>
      <c r="B39" s="166"/>
      <c r="C39" s="186"/>
      <c r="D39" s="186"/>
      <c r="E39" s="187"/>
      <c r="F39" s="188"/>
      <c r="G39" s="173"/>
      <c r="H39" s="174"/>
      <c r="I39" s="1"/>
      <c r="J39" s="1"/>
      <c r="K39" s="1"/>
      <c r="L39" s="174"/>
      <c r="M39" s="174"/>
      <c r="N39" s="174"/>
      <c r="O39" s="174"/>
      <c r="P39" s="174"/>
      <c r="Q39" s="174"/>
    </row>
    <row r="40" spans="1:17" s="255" customFormat="1" ht="14">
      <c r="A40" s="166"/>
      <c r="B40" s="166"/>
      <c r="C40" s="204" t="s">
        <v>645</v>
      </c>
      <c r="D40" s="186"/>
      <c r="E40" s="187"/>
      <c r="F40" s="188"/>
      <c r="G40" s="173"/>
      <c r="H40" s="174"/>
      <c r="I40" s="1"/>
      <c r="J40" s="1"/>
      <c r="K40" s="1"/>
      <c r="L40" s="174"/>
      <c r="M40" s="174"/>
      <c r="N40" s="174"/>
      <c r="O40" s="174"/>
      <c r="P40" s="174"/>
      <c r="Q40" s="174"/>
    </row>
    <row r="41" spans="1:17" s="255" customFormat="1" ht="28">
      <c r="A41" s="166">
        <f>A38+1</f>
        <v>26</v>
      </c>
      <c r="B41" s="166" t="s">
        <v>32</v>
      </c>
      <c r="C41" s="181" t="s">
        <v>646</v>
      </c>
      <c r="D41" s="184" t="s">
        <v>647</v>
      </c>
      <c r="E41" s="171" t="s">
        <v>34</v>
      </c>
      <c r="F41" s="171">
        <v>1</v>
      </c>
      <c r="G41" s="173"/>
      <c r="H41" s="174"/>
      <c r="I41" s="1"/>
      <c r="J41" s="1"/>
      <c r="K41" s="1"/>
      <c r="L41" s="174"/>
      <c r="M41" s="174"/>
      <c r="N41" s="174"/>
      <c r="O41" s="174"/>
      <c r="P41" s="174"/>
      <c r="Q41" s="174"/>
    </row>
    <row r="42" spans="1:17" s="255" customFormat="1" ht="14">
      <c r="A42" s="166">
        <f t="shared" si="4"/>
        <v>27</v>
      </c>
      <c r="B42" s="166" t="s">
        <v>32</v>
      </c>
      <c r="C42" s="181" t="s">
        <v>648</v>
      </c>
      <c r="D42" s="184" t="s">
        <v>649</v>
      </c>
      <c r="E42" s="189" t="s">
        <v>34</v>
      </c>
      <c r="F42" s="171">
        <v>1</v>
      </c>
      <c r="G42" s="173"/>
      <c r="H42" s="174"/>
      <c r="I42" s="1"/>
      <c r="J42" s="1"/>
      <c r="K42" s="1"/>
      <c r="L42" s="174"/>
      <c r="M42" s="174"/>
      <c r="N42" s="174"/>
      <c r="O42" s="174"/>
      <c r="P42" s="174"/>
      <c r="Q42" s="174"/>
    </row>
    <row r="43" spans="1:17" s="255" customFormat="1" ht="14">
      <c r="A43" s="166">
        <f t="shared" si="4"/>
        <v>28</v>
      </c>
      <c r="B43" s="166" t="s">
        <v>32</v>
      </c>
      <c r="C43" s="181" t="s">
        <v>650</v>
      </c>
      <c r="D43" s="184" t="s">
        <v>651</v>
      </c>
      <c r="E43" s="189" t="s">
        <v>34</v>
      </c>
      <c r="F43" s="171">
        <v>1</v>
      </c>
      <c r="G43" s="173"/>
      <c r="H43" s="174"/>
      <c r="I43" s="1"/>
      <c r="J43" s="1"/>
      <c r="K43" s="1"/>
      <c r="L43" s="174"/>
      <c r="M43" s="174"/>
      <c r="N43" s="174"/>
      <c r="O43" s="174"/>
      <c r="P43" s="174"/>
      <c r="Q43" s="174"/>
    </row>
    <row r="44" spans="1:17" s="255" customFormat="1" ht="14">
      <c r="A44" s="166">
        <f t="shared" si="4"/>
        <v>29</v>
      </c>
      <c r="B44" s="166" t="s">
        <v>32</v>
      </c>
      <c r="C44" s="178" t="s">
        <v>652</v>
      </c>
      <c r="D44" s="184"/>
      <c r="E44" s="189" t="s">
        <v>34</v>
      </c>
      <c r="F44" s="177">
        <f>1+1</f>
        <v>2</v>
      </c>
      <c r="G44" s="173"/>
      <c r="H44" s="174"/>
      <c r="I44" s="1"/>
      <c r="J44" s="1"/>
      <c r="K44" s="1"/>
      <c r="L44" s="174"/>
      <c r="M44" s="174"/>
      <c r="N44" s="174"/>
      <c r="O44" s="174"/>
      <c r="P44" s="174"/>
      <c r="Q44" s="174"/>
    </row>
    <row r="45" spans="1:17" s="255" customFormat="1" ht="14">
      <c r="A45" s="166">
        <f t="shared" si="4"/>
        <v>30</v>
      </c>
      <c r="B45" s="166" t="s">
        <v>32</v>
      </c>
      <c r="C45" s="190" t="s">
        <v>653</v>
      </c>
      <c r="D45" s="172" t="s">
        <v>654</v>
      </c>
      <c r="E45" s="171" t="s">
        <v>34</v>
      </c>
      <c r="F45" s="171">
        <v>2</v>
      </c>
      <c r="G45" s="173"/>
      <c r="H45" s="174"/>
      <c r="I45" s="1"/>
      <c r="J45" s="1"/>
      <c r="K45" s="1"/>
      <c r="L45" s="174"/>
      <c r="M45" s="174"/>
      <c r="N45" s="174"/>
      <c r="O45" s="174"/>
      <c r="P45" s="174"/>
      <c r="Q45" s="174"/>
    </row>
    <row r="46" spans="1:17" s="255" customFormat="1" ht="14">
      <c r="A46" s="166">
        <f t="shared" si="4"/>
        <v>31</v>
      </c>
      <c r="B46" s="166" t="s">
        <v>32</v>
      </c>
      <c r="C46" s="190" t="s">
        <v>655</v>
      </c>
      <c r="D46" s="172" t="s">
        <v>656</v>
      </c>
      <c r="E46" s="171" t="s">
        <v>34</v>
      </c>
      <c r="F46" s="171">
        <f>F45</f>
        <v>2</v>
      </c>
      <c r="G46" s="173"/>
      <c r="H46" s="174"/>
      <c r="I46" s="1"/>
      <c r="J46" s="1"/>
      <c r="K46" s="1"/>
      <c r="L46" s="174"/>
      <c r="M46" s="174"/>
      <c r="N46" s="174"/>
      <c r="O46" s="174"/>
      <c r="P46" s="174"/>
      <c r="Q46" s="174"/>
    </row>
    <row r="47" spans="1:17" s="255" customFormat="1" ht="14">
      <c r="A47" s="166">
        <f t="shared" si="4"/>
        <v>32</v>
      </c>
      <c r="B47" s="166" t="s">
        <v>32</v>
      </c>
      <c r="C47" s="181" t="s">
        <v>657</v>
      </c>
      <c r="D47" s="172" t="s">
        <v>658</v>
      </c>
      <c r="E47" s="171" t="s">
        <v>34</v>
      </c>
      <c r="F47" s="171">
        <v>1</v>
      </c>
      <c r="G47" s="173"/>
      <c r="H47" s="174"/>
      <c r="I47" s="1"/>
      <c r="J47" s="1"/>
      <c r="K47" s="1"/>
      <c r="L47" s="174"/>
      <c r="M47" s="174"/>
      <c r="N47" s="174"/>
      <c r="O47" s="174"/>
      <c r="P47" s="174"/>
      <c r="Q47" s="174"/>
    </row>
    <row r="48" spans="1:17" s="255" customFormat="1" ht="14">
      <c r="A48" s="166">
        <f t="shared" si="4"/>
        <v>33</v>
      </c>
      <c r="B48" s="166" t="s">
        <v>32</v>
      </c>
      <c r="C48" s="181" t="s">
        <v>659</v>
      </c>
      <c r="D48" s="171"/>
      <c r="E48" s="171" t="s">
        <v>34</v>
      </c>
      <c r="F48" s="171">
        <v>1</v>
      </c>
      <c r="G48" s="173"/>
      <c r="H48" s="174"/>
      <c r="I48" s="1"/>
      <c r="J48" s="1"/>
      <c r="K48" s="1"/>
      <c r="L48" s="174"/>
      <c r="M48" s="174"/>
      <c r="N48" s="174"/>
      <c r="O48" s="174"/>
      <c r="P48" s="174"/>
      <c r="Q48" s="174"/>
    </row>
    <row r="49" spans="1:17" s="255" customFormat="1" ht="14">
      <c r="A49" s="166">
        <f t="shared" si="4"/>
        <v>34</v>
      </c>
      <c r="B49" s="166" t="s">
        <v>32</v>
      </c>
      <c r="C49" s="181" t="s">
        <v>660</v>
      </c>
      <c r="D49" s="172" t="s">
        <v>661</v>
      </c>
      <c r="E49" s="171" t="s">
        <v>34</v>
      </c>
      <c r="F49" s="171">
        <v>1</v>
      </c>
      <c r="G49" s="173"/>
      <c r="H49" s="174"/>
      <c r="I49" s="1"/>
      <c r="J49" s="1"/>
      <c r="K49" s="1"/>
      <c r="L49" s="174"/>
      <c r="M49" s="174"/>
      <c r="N49" s="174"/>
      <c r="O49" s="174"/>
      <c r="P49" s="174"/>
      <c r="Q49" s="174"/>
    </row>
    <row r="50" spans="1:17" s="255" customFormat="1" ht="14">
      <c r="A50" s="166">
        <f t="shared" si="4"/>
        <v>35</v>
      </c>
      <c r="B50" s="166" t="s">
        <v>32</v>
      </c>
      <c r="C50" s="181" t="s">
        <v>662</v>
      </c>
      <c r="D50" s="171" t="s">
        <v>663</v>
      </c>
      <c r="E50" s="171" t="s">
        <v>291</v>
      </c>
      <c r="F50" s="171">
        <v>1</v>
      </c>
      <c r="G50" s="173"/>
      <c r="H50" s="174"/>
      <c r="I50" s="1"/>
      <c r="J50" s="1"/>
      <c r="K50" s="1"/>
      <c r="L50" s="174"/>
      <c r="M50" s="174"/>
      <c r="N50" s="174"/>
      <c r="O50" s="174"/>
      <c r="P50" s="174"/>
      <c r="Q50" s="174"/>
    </row>
    <row r="51" spans="1:17" s="255" customFormat="1" ht="14">
      <c r="A51" s="166">
        <f t="shared" si="4"/>
        <v>36</v>
      </c>
      <c r="B51" s="166" t="s">
        <v>32</v>
      </c>
      <c r="C51" s="181" t="s">
        <v>664</v>
      </c>
      <c r="D51" s="172" t="s">
        <v>665</v>
      </c>
      <c r="E51" s="171" t="s">
        <v>34</v>
      </c>
      <c r="F51" s="171">
        <v>1</v>
      </c>
      <c r="G51" s="173"/>
      <c r="H51" s="174"/>
      <c r="I51" s="1"/>
      <c r="J51" s="1"/>
      <c r="K51" s="1"/>
      <c r="L51" s="174"/>
      <c r="M51" s="174"/>
      <c r="N51" s="174"/>
      <c r="O51" s="174"/>
      <c r="P51" s="174"/>
      <c r="Q51" s="174"/>
    </row>
    <row r="52" spans="1:17" s="255" customFormat="1" ht="14">
      <c r="A52" s="166">
        <f t="shared" si="4"/>
        <v>37</v>
      </c>
      <c r="B52" s="166" t="s">
        <v>32</v>
      </c>
      <c r="C52" s="181" t="s">
        <v>666</v>
      </c>
      <c r="D52" s="184" t="s">
        <v>667</v>
      </c>
      <c r="E52" s="189" t="s">
        <v>34</v>
      </c>
      <c r="F52" s="189">
        <v>5</v>
      </c>
      <c r="G52" s="173"/>
      <c r="H52" s="174"/>
      <c r="I52" s="1"/>
      <c r="J52" s="1"/>
      <c r="K52" s="1"/>
      <c r="L52" s="174"/>
      <c r="M52" s="174"/>
      <c r="N52" s="174"/>
      <c r="O52" s="174"/>
      <c r="P52" s="174"/>
      <c r="Q52" s="174"/>
    </row>
    <row r="53" spans="1:17" s="255" customFormat="1" ht="14">
      <c r="A53" s="166">
        <f t="shared" si="4"/>
        <v>38</v>
      </c>
      <c r="B53" s="166" t="s">
        <v>32</v>
      </c>
      <c r="C53" s="181" t="s">
        <v>668</v>
      </c>
      <c r="D53" s="172" t="s">
        <v>669</v>
      </c>
      <c r="E53" s="171" t="s">
        <v>34</v>
      </c>
      <c r="F53" s="171">
        <v>13</v>
      </c>
      <c r="G53" s="173"/>
      <c r="H53" s="174"/>
      <c r="I53" s="1"/>
      <c r="J53" s="1"/>
      <c r="K53" s="1"/>
      <c r="L53" s="174"/>
      <c r="M53" s="174"/>
      <c r="N53" s="174"/>
      <c r="O53" s="174"/>
      <c r="P53" s="174"/>
      <c r="Q53" s="174"/>
    </row>
    <row r="54" spans="1:17" s="255" customFormat="1" ht="14">
      <c r="A54" s="166">
        <f t="shared" si="4"/>
        <v>39</v>
      </c>
      <c r="B54" s="166" t="s">
        <v>32</v>
      </c>
      <c r="C54" s="181" t="s">
        <v>670</v>
      </c>
      <c r="D54" s="172" t="s">
        <v>671</v>
      </c>
      <c r="E54" s="171" t="s">
        <v>34</v>
      </c>
      <c r="F54" s="171">
        <f>F52+F53</f>
        <v>18</v>
      </c>
      <c r="G54" s="173"/>
      <c r="H54" s="174"/>
      <c r="I54" s="1"/>
      <c r="J54" s="1"/>
      <c r="K54" s="1"/>
      <c r="L54" s="174"/>
      <c r="M54" s="174"/>
      <c r="N54" s="174"/>
      <c r="O54" s="174"/>
      <c r="P54" s="174"/>
      <c r="Q54" s="174"/>
    </row>
    <row r="55" spans="1:17" s="255" customFormat="1" ht="14">
      <c r="A55" s="166">
        <f t="shared" si="4"/>
        <v>40</v>
      </c>
      <c r="B55" s="166" t="s">
        <v>32</v>
      </c>
      <c r="C55" s="181" t="s">
        <v>672</v>
      </c>
      <c r="D55" s="184" t="s">
        <v>673</v>
      </c>
      <c r="E55" s="171" t="s">
        <v>34</v>
      </c>
      <c r="F55" s="171">
        <f>13-5</f>
        <v>8</v>
      </c>
      <c r="G55" s="173"/>
      <c r="H55" s="174"/>
      <c r="I55" s="1"/>
      <c r="J55" s="1"/>
      <c r="K55" s="1"/>
      <c r="L55" s="174"/>
      <c r="M55" s="174"/>
      <c r="N55" s="174"/>
      <c r="O55" s="174"/>
      <c r="P55" s="174"/>
      <c r="Q55" s="174"/>
    </row>
    <row r="56" spans="1:17" s="255" customFormat="1" ht="14">
      <c r="A56" s="166">
        <f t="shared" si="4"/>
        <v>41</v>
      </c>
      <c r="B56" s="166" t="s">
        <v>32</v>
      </c>
      <c r="C56" s="181" t="s">
        <v>674</v>
      </c>
      <c r="D56" s="184" t="s">
        <v>675</v>
      </c>
      <c r="E56" s="171" t="s">
        <v>34</v>
      </c>
      <c r="F56" s="171">
        <f>F41*3</f>
        <v>3</v>
      </c>
      <c r="G56" s="173"/>
      <c r="H56" s="174"/>
      <c r="I56" s="1"/>
      <c r="J56" s="1"/>
      <c r="K56" s="1"/>
      <c r="L56" s="174"/>
      <c r="M56" s="174"/>
      <c r="N56" s="174"/>
      <c r="O56" s="174"/>
      <c r="P56" s="174"/>
      <c r="Q56" s="174"/>
    </row>
    <row r="57" spans="1:17" s="255" customFormat="1" ht="14">
      <c r="A57" s="166">
        <f t="shared" si="4"/>
        <v>42</v>
      </c>
      <c r="B57" s="166" t="s">
        <v>32</v>
      </c>
      <c r="C57" s="175" t="s">
        <v>635</v>
      </c>
      <c r="D57" s="176" t="s">
        <v>636</v>
      </c>
      <c r="E57" s="177" t="s">
        <v>44</v>
      </c>
      <c r="F57" s="177">
        <f>(SUM(F61:F63)*0.8)+20</f>
        <v>1020</v>
      </c>
      <c r="G57" s="173"/>
      <c r="H57" s="174"/>
      <c r="I57" s="1"/>
      <c r="J57" s="173"/>
      <c r="K57" s="1"/>
      <c r="L57" s="174"/>
      <c r="M57" s="174"/>
      <c r="N57" s="174"/>
      <c r="O57" s="174"/>
      <c r="P57" s="174"/>
      <c r="Q57" s="174"/>
    </row>
    <row r="58" spans="1:17" s="255" customFormat="1" ht="14">
      <c r="A58" s="166">
        <f t="shared" si="4"/>
        <v>43</v>
      </c>
      <c r="B58" s="166" t="s">
        <v>32</v>
      </c>
      <c r="C58" s="181" t="s">
        <v>637</v>
      </c>
      <c r="D58" s="184"/>
      <c r="E58" s="171" t="s">
        <v>291</v>
      </c>
      <c r="F58" s="177">
        <v>1</v>
      </c>
      <c r="G58" s="173"/>
      <c r="H58" s="174"/>
      <c r="I58" s="1"/>
      <c r="J58" s="1"/>
      <c r="K58" s="1"/>
      <c r="L58" s="174"/>
      <c r="M58" s="174"/>
      <c r="N58" s="174"/>
      <c r="O58" s="174"/>
      <c r="P58" s="174"/>
      <c r="Q58" s="174"/>
    </row>
    <row r="59" spans="1:17" s="255" customFormat="1" ht="28">
      <c r="A59" s="166">
        <f t="shared" si="4"/>
        <v>44</v>
      </c>
      <c r="B59" s="166" t="s">
        <v>32</v>
      </c>
      <c r="C59" s="175" t="s">
        <v>310</v>
      </c>
      <c r="D59" s="184"/>
      <c r="E59" s="171" t="s">
        <v>291</v>
      </c>
      <c r="F59" s="177">
        <v>1</v>
      </c>
      <c r="G59" s="173"/>
      <c r="H59" s="174"/>
      <c r="I59" s="1"/>
      <c r="J59" s="1"/>
      <c r="K59" s="1"/>
      <c r="L59" s="174"/>
      <c r="M59" s="174"/>
      <c r="N59" s="174"/>
      <c r="O59" s="174"/>
      <c r="P59" s="174"/>
      <c r="Q59" s="174"/>
    </row>
    <row r="60" spans="1:17" s="255" customFormat="1" ht="14">
      <c r="A60" s="166">
        <f t="shared" si="4"/>
        <v>45</v>
      </c>
      <c r="B60" s="166" t="s">
        <v>32</v>
      </c>
      <c r="C60" s="181" t="s">
        <v>638</v>
      </c>
      <c r="D60" s="184" t="s">
        <v>600</v>
      </c>
      <c r="E60" s="171" t="s">
        <v>291</v>
      </c>
      <c r="F60" s="177">
        <v>1</v>
      </c>
      <c r="G60" s="173"/>
      <c r="H60" s="174"/>
      <c r="I60" s="1"/>
      <c r="J60" s="173"/>
      <c r="K60" s="1"/>
      <c r="L60" s="174"/>
      <c r="M60" s="174"/>
      <c r="N60" s="174"/>
      <c r="O60" s="174"/>
      <c r="P60" s="174"/>
      <c r="Q60" s="174"/>
    </row>
    <row r="61" spans="1:17" s="255" customFormat="1" ht="14">
      <c r="A61" s="166">
        <f t="shared" si="4"/>
        <v>46</v>
      </c>
      <c r="B61" s="166" t="s">
        <v>32</v>
      </c>
      <c r="C61" s="181" t="s">
        <v>676</v>
      </c>
      <c r="D61" s="172" t="s">
        <v>677</v>
      </c>
      <c r="E61" s="171" t="s">
        <v>44</v>
      </c>
      <c r="F61" s="171">
        <f>20+30+20+40+60+60+60+65+70+50+50+50+45+35+30+35+35+30+30+35+25+20+20+20+50+50+40+40+(35)</f>
        <v>1150</v>
      </c>
      <c r="G61" s="173"/>
      <c r="H61" s="174"/>
      <c r="I61" s="1"/>
      <c r="J61" s="1"/>
      <c r="K61" s="1"/>
      <c r="L61" s="174"/>
      <c r="M61" s="174"/>
      <c r="N61" s="174"/>
      <c r="O61" s="174"/>
      <c r="P61" s="174"/>
      <c r="Q61" s="174"/>
    </row>
    <row r="62" spans="1:17" s="255" customFormat="1" ht="14">
      <c r="A62" s="166">
        <f t="shared" si="4"/>
        <v>47</v>
      </c>
      <c r="B62" s="166" t="s">
        <v>32</v>
      </c>
      <c r="C62" s="181" t="s">
        <v>678</v>
      </c>
      <c r="D62" s="172" t="s">
        <v>679</v>
      </c>
      <c r="E62" s="171" t="s">
        <v>44</v>
      </c>
      <c r="F62" s="171">
        <v>50</v>
      </c>
      <c r="G62" s="173"/>
      <c r="H62" s="174"/>
      <c r="I62" s="1"/>
      <c r="J62" s="1"/>
      <c r="K62" s="1"/>
      <c r="L62" s="174"/>
      <c r="M62" s="174"/>
      <c r="N62" s="174"/>
      <c r="O62" s="174"/>
      <c r="P62" s="174"/>
      <c r="Q62" s="174"/>
    </row>
    <row r="63" spans="1:17" s="255" customFormat="1" ht="14">
      <c r="A63" s="166">
        <f t="shared" si="4"/>
        <v>48</v>
      </c>
      <c r="B63" s="166" t="s">
        <v>32</v>
      </c>
      <c r="C63" s="181" t="s">
        <v>680</v>
      </c>
      <c r="D63" s="172" t="s">
        <v>681</v>
      </c>
      <c r="E63" s="171" t="s">
        <v>34</v>
      </c>
      <c r="F63" s="171">
        <f>50</f>
        <v>50</v>
      </c>
      <c r="G63" s="173"/>
      <c r="H63" s="174"/>
      <c r="I63" s="1"/>
      <c r="J63" s="1"/>
      <c r="K63" s="1"/>
      <c r="L63" s="174"/>
      <c r="M63" s="174"/>
      <c r="N63" s="174"/>
      <c r="O63" s="174"/>
      <c r="P63" s="174"/>
      <c r="Q63" s="174"/>
    </row>
    <row r="64" spans="1:17" s="255" customFormat="1" ht="14">
      <c r="A64" s="166">
        <f t="shared" si="4"/>
        <v>49</v>
      </c>
      <c r="B64" s="166" t="s">
        <v>32</v>
      </c>
      <c r="C64" s="181" t="s">
        <v>682</v>
      </c>
      <c r="D64" s="176"/>
      <c r="E64" s="171" t="s">
        <v>291</v>
      </c>
      <c r="F64" s="171">
        <v>1</v>
      </c>
      <c r="G64" s="173"/>
      <c r="H64" s="174"/>
      <c r="I64" s="1"/>
      <c r="J64" s="1"/>
      <c r="K64" s="1"/>
      <c r="L64" s="174"/>
      <c r="M64" s="174"/>
      <c r="N64" s="174"/>
      <c r="O64" s="174"/>
      <c r="P64" s="174"/>
      <c r="Q64" s="174"/>
    </row>
    <row r="65" spans="1:17" s="255" customFormat="1" ht="14">
      <c r="A65" s="166">
        <f t="shared" si="4"/>
        <v>50</v>
      </c>
      <c r="B65" s="166" t="s">
        <v>32</v>
      </c>
      <c r="C65" s="181" t="s">
        <v>683</v>
      </c>
      <c r="D65" s="184"/>
      <c r="E65" s="171" t="s">
        <v>291</v>
      </c>
      <c r="F65" s="177">
        <v>1</v>
      </c>
      <c r="G65" s="173"/>
      <c r="H65" s="174"/>
      <c r="I65" s="1"/>
      <c r="J65" s="1"/>
      <c r="K65" s="1"/>
      <c r="L65" s="174"/>
      <c r="M65" s="174"/>
      <c r="N65" s="174"/>
      <c r="O65" s="174"/>
      <c r="P65" s="174"/>
      <c r="Q65" s="174"/>
    </row>
    <row r="66" spans="1:17" s="255" customFormat="1" ht="14">
      <c r="A66" s="166">
        <f t="shared" si="4"/>
        <v>51</v>
      </c>
      <c r="B66" s="166" t="s">
        <v>32</v>
      </c>
      <c r="C66" s="181" t="s">
        <v>642</v>
      </c>
      <c r="D66" s="176"/>
      <c r="E66" s="171" t="s">
        <v>291</v>
      </c>
      <c r="F66" s="171">
        <v>1</v>
      </c>
      <c r="G66" s="173"/>
      <c r="H66" s="174"/>
      <c r="I66" s="1"/>
      <c r="J66" s="1"/>
      <c r="K66" s="1"/>
      <c r="L66" s="174"/>
      <c r="M66" s="174"/>
      <c r="N66" s="174"/>
      <c r="O66" s="174"/>
      <c r="P66" s="174"/>
      <c r="Q66" s="174"/>
    </row>
    <row r="67" spans="1:17" s="255" customFormat="1" ht="14">
      <c r="A67" s="166">
        <f t="shared" si="4"/>
        <v>52</v>
      </c>
      <c r="B67" s="166" t="s">
        <v>32</v>
      </c>
      <c r="C67" s="181" t="s">
        <v>644</v>
      </c>
      <c r="D67" s="184"/>
      <c r="E67" s="171" t="s">
        <v>291</v>
      </c>
      <c r="F67" s="177">
        <v>1</v>
      </c>
      <c r="G67" s="173"/>
      <c r="H67" s="174"/>
      <c r="I67" s="1"/>
      <c r="J67" s="1"/>
      <c r="K67" s="1"/>
      <c r="L67" s="174"/>
      <c r="M67" s="174"/>
      <c r="N67" s="174"/>
      <c r="O67" s="174"/>
      <c r="P67" s="174"/>
      <c r="Q67" s="174"/>
    </row>
    <row r="68" spans="1:17" s="255" customFormat="1">
      <c r="A68" s="166"/>
      <c r="B68" s="166"/>
      <c r="C68" s="186"/>
      <c r="D68" s="186"/>
      <c r="E68" s="187"/>
      <c r="F68" s="188"/>
      <c r="G68" s="173"/>
      <c r="H68" s="174"/>
      <c r="I68" s="1"/>
      <c r="J68" s="1"/>
      <c r="K68" s="1"/>
      <c r="L68" s="174"/>
      <c r="M68" s="174"/>
      <c r="N68" s="174"/>
      <c r="O68" s="174"/>
      <c r="P68" s="174"/>
      <c r="Q68" s="174"/>
    </row>
    <row r="69" spans="1:17" s="255" customFormat="1" ht="14">
      <c r="A69" s="166"/>
      <c r="B69" s="166"/>
      <c r="C69" s="206" t="s">
        <v>684</v>
      </c>
      <c r="D69" s="186"/>
      <c r="E69" s="187"/>
      <c r="F69" s="188"/>
      <c r="G69" s="173"/>
      <c r="H69" s="174"/>
      <c r="I69" s="1"/>
      <c r="J69" s="1"/>
      <c r="K69" s="1"/>
      <c r="L69" s="174"/>
      <c r="M69" s="174"/>
      <c r="N69" s="174"/>
      <c r="O69" s="174"/>
      <c r="P69" s="174"/>
      <c r="Q69" s="174"/>
    </row>
    <row r="70" spans="1:17" s="255" customFormat="1" ht="28">
      <c r="A70" s="166">
        <f>A67+1</f>
        <v>53</v>
      </c>
      <c r="B70" s="166" t="s">
        <v>32</v>
      </c>
      <c r="C70" s="175" t="s">
        <v>685</v>
      </c>
      <c r="D70" s="176" t="s">
        <v>686</v>
      </c>
      <c r="E70" s="177" t="s">
        <v>291</v>
      </c>
      <c r="F70" s="177">
        <v>5</v>
      </c>
      <c r="G70" s="173"/>
      <c r="H70" s="174"/>
      <c r="I70" s="1"/>
      <c r="J70" s="1"/>
      <c r="K70" s="1"/>
      <c r="L70" s="174"/>
      <c r="M70" s="174"/>
      <c r="N70" s="174"/>
      <c r="O70" s="174"/>
      <c r="P70" s="174"/>
      <c r="Q70" s="174"/>
    </row>
    <row r="71" spans="1:17" s="255" customFormat="1" ht="14">
      <c r="A71" s="166">
        <f t="shared" si="4"/>
        <v>54</v>
      </c>
      <c r="B71" s="166" t="s">
        <v>32</v>
      </c>
      <c r="C71" s="181" t="s">
        <v>687</v>
      </c>
      <c r="D71" s="189"/>
      <c r="E71" s="189" t="s">
        <v>34</v>
      </c>
      <c r="F71" s="171">
        <f>F70</f>
        <v>5</v>
      </c>
      <c r="G71" s="173"/>
      <c r="H71" s="174"/>
      <c r="I71" s="1"/>
      <c r="J71" s="1"/>
      <c r="K71" s="1"/>
      <c r="L71" s="174"/>
      <c r="M71" s="174"/>
      <c r="N71" s="174"/>
      <c r="O71" s="174"/>
      <c r="P71" s="174"/>
      <c r="Q71" s="174"/>
    </row>
    <row r="72" spans="1:17" s="255" customFormat="1" ht="14">
      <c r="A72" s="166">
        <f t="shared" si="4"/>
        <v>55</v>
      </c>
      <c r="B72" s="166" t="s">
        <v>32</v>
      </c>
      <c r="C72" s="178" t="s">
        <v>688</v>
      </c>
      <c r="D72" s="176" t="s">
        <v>689</v>
      </c>
      <c r="E72" s="177" t="s">
        <v>34</v>
      </c>
      <c r="F72" s="177">
        <f>F70</f>
        <v>5</v>
      </c>
      <c r="G72" s="173"/>
      <c r="H72" s="174"/>
      <c r="I72" s="1"/>
      <c r="J72" s="1"/>
      <c r="K72" s="1"/>
      <c r="L72" s="174"/>
      <c r="M72" s="174"/>
      <c r="N72" s="174"/>
      <c r="O72" s="174"/>
      <c r="P72" s="174"/>
      <c r="Q72" s="174"/>
    </row>
    <row r="73" spans="1:17" s="255" customFormat="1" ht="14">
      <c r="A73" s="166">
        <f t="shared" si="4"/>
        <v>56</v>
      </c>
      <c r="B73" s="166" t="s">
        <v>32</v>
      </c>
      <c r="C73" s="178" t="s">
        <v>690</v>
      </c>
      <c r="D73" s="176" t="s">
        <v>691</v>
      </c>
      <c r="E73" s="177" t="s">
        <v>34</v>
      </c>
      <c r="F73" s="177">
        <v>100</v>
      </c>
      <c r="G73" s="173"/>
      <c r="H73" s="174"/>
      <c r="I73" s="1"/>
      <c r="J73" s="1"/>
      <c r="K73" s="1"/>
      <c r="L73" s="174"/>
      <c r="M73" s="174"/>
      <c r="N73" s="174"/>
      <c r="O73" s="174"/>
      <c r="P73" s="174"/>
      <c r="Q73" s="174"/>
    </row>
    <row r="74" spans="1:17" s="255" customFormat="1" ht="14">
      <c r="A74" s="166">
        <f t="shared" si="4"/>
        <v>57</v>
      </c>
      <c r="B74" s="166" t="s">
        <v>32</v>
      </c>
      <c r="C74" s="175" t="s">
        <v>692</v>
      </c>
      <c r="D74" s="176"/>
      <c r="E74" s="177" t="s">
        <v>34</v>
      </c>
      <c r="F74" s="177">
        <f>F72</f>
        <v>5</v>
      </c>
      <c r="G74" s="173"/>
      <c r="H74" s="174"/>
      <c r="I74" s="1"/>
      <c r="J74" s="1"/>
      <c r="K74" s="1"/>
      <c r="L74" s="174"/>
      <c r="M74" s="174"/>
      <c r="N74" s="174"/>
      <c r="O74" s="174"/>
      <c r="P74" s="174"/>
      <c r="Q74" s="174"/>
    </row>
    <row r="75" spans="1:17" s="255" customFormat="1" ht="14">
      <c r="A75" s="166">
        <f t="shared" si="4"/>
        <v>58</v>
      </c>
      <c r="B75" s="166" t="s">
        <v>32</v>
      </c>
      <c r="C75" s="178" t="s">
        <v>693</v>
      </c>
      <c r="D75" s="176" t="s">
        <v>673</v>
      </c>
      <c r="E75" s="177" t="s">
        <v>34</v>
      </c>
      <c r="F75" s="177">
        <f>F74</f>
        <v>5</v>
      </c>
      <c r="G75" s="173"/>
      <c r="H75" s="174"/>
      <c r="I75" s="1"/>
      <c r="J75" s="173"/>
      <c r="K75" s="1"/>
      <c r="L75" s="174"/>
      <c r="M75" s="174"/>
      <c r="N75" s="174"/>
      <c r="O75" s="174"/>
      <c r="P75" s="174"/>
      <c r="Q75" s="174"/>
    </row>
    <row r="76" spans="1:17" s="255" customFormat="1" ht="14">
      <c r="A76" s="166">
        <f t="shared" si="4"/>
        <v>59</v>
      </c>
      <c r="B76" s="166" t="s">
        <v>32</v>
      </c>
      <c r="C76" s="175" t="s">
        <v>635</v>
      </c>
      <c r="D76" s="184" t="s">
        <v>636</v>
      </c>
      <c r="E76" s="171" t="s">
        <v>44</v>
      </c>
      <c r="F76" s="177">
        <f>SUM(F80:F84)*0.8+20</f>
        <v>300</v>
      </c>
      <c r="G76" s="173"/>
      <c r="H76" s="174"/>
      <c r="I76" s="1"/>
      <c r="J76" s="173"/>
      <c r="K76" s="1"/>
      <c r="L76" s="174"/>
      <c r="M76" s="174"/>
      <c r="N76" s="174"/>
      <c r="O76" s="174"/>
      <c r="P76" s="174"/>
      <c r="Q76" s="174"/>
    </row>
    <row r="77" spans="1:17" s="255" customFormat="1" ht="14">
      <c r="A77" s="166">
        <f t="shared" si="4"/>
        <v>60</v>
      </c>
      <c r="B77" s="166" t="s">
        <v>32</v>
      </c>
      <c r="C77" s="175" t="s">
        <v>637</v>
      </c>
      <c r="D77" s="184"/>
      <c r="E77" s="171" t="s">
        <v>291</v>
      </c>
      <c r="F77" s="177">
        <v>1</v>
      </c>
      <c r="G77" s="173"/>
      <c r="H77" s="174"/>
      <c r="I77" s="1"/>
      <c r="J77" s="1"/>
      <c r="K77" s="1"/>
      <c r="L77" s="174"/>
      <c r="M77" s="174"/>
      <c r="N77" s="174"/>
      <c r="O77" s="174"/>
      <c r="P77" s="174"/>
      <c r="Q77" s="174"/>
    </row>
    <row r="78" spans="1:17" s="255" customFormat="1" ht="28">
      <c r="A78" s="166">
        <f t="shared" si="4"/>
        <v>61</v>
      </c>
      <c r="B78" s="166" t="s">
        <v>32</v>
      </c>
      <c r="C78" s="175" t="s">
        <v>310</v>
      </c>
      <c r="D78" s="184"/>
      <c r="E78" s="171" t="s">
        <v>291</v>
      </c>
      <c r="F78" s="177">
        <v>1</v>
      </c>
      <c r="G78" s="173"/>
      <c r="H78" s="174"/>
      <c r="I78" s="1"/>
      <c r="J78" s="1"/>
      <c r="K78" s="1"/>
      <c r="L78" s="174"/>
      <c r="M78" s="174"/>
      <c r="N78" s="174"/>
      <c r="O78" s="174"/>
      <c r="P78" s="174"/>
      <c r="Q78" s="174"/>
    </row>
    <row r="79" spans="1:17" s="255" customFormat="1" ht="14">
      <c r="A79" s="166">
        <f t="shared" ref="A79:A129" si="5">A78+1</f>
        <v>62</v>
      </c>
      <c r="B79" s="166" t="s">
        <v>32</v>
      </c>
      <c r="C79" s="181" t="s">
        <v>638</v>
      </c>
      <c r="D79" s="184" t="s">
        <v>600</v>
      </c>
      <c r="E79" s="171" t="s">
        <v>291</v>
      </c>
      <c r="F79" s="177">
        <v>1</v>
      </c>
      <c r="G79" s="173"/>
      <c r="H79" s="174"/>
      <c r="I79" s="1"/>
      <c r="J79" s="173"/>
      <c r="K79" s="173"/>
      <c r="L79" s="174"/>
      <c r="M79" s="174"/>
      <c r="N79" s="174"/>
      <c r="O79" s="174"/>
      <c r="P79" s="174"/>
      <c r="Q79" s="174"/>
    </row>
    <row r="80" spans="1:17" s="255" customFormat="1" ht="14">
      <c r="A80" s="166">
        <f t="shared" si="5"/>
        <v>63</v>
      </c>
      <c r="B80" s="166" t="s">
        <v>32</v>
      </c>
      <c r="C80" s="181" t="s">
        <v>694</v>
      </c>
      <c r="D80" s="184" t="s">
        <v>695</v>
      </c>
      <c r="E80" s="189" t="s">
        <v>44</v>
      </c>
      <c r="F80" s="171">
        <v>150</v>
      </c>
      <c r="G80" s="173"/>
      <c r="H80" s="174"/>
      <c r="I80" s="1"/>
      <c r="J80" s="173"/>
      <c r="K80" s="173"/>
      <c r="L80" s="174"/>
      <c r="M80" s="174"/>
      <c r="N80" s="174"/>
      <c r="O80" s="174"/>
      <c r="P80" s="174"/>
      <c r="Q80" s="174"/>
    </row>
    <row r="81" spans="1:17" s="255" customFormat="1" ht="14">
      <c r="A81" s="166">
        <f t="shared" si="5"/>
        <v>64</v>
      </c>
      <c r="B81" s="166" t="s">
        <v>32</v>
      </c>
      <c r="C81" s="181" t="s">
        <v>696</v>
      </c>
      <c r="D81" s="172" t="s">
        <v>677</v>
      </c>
      <c r="E81" s="189" t="s">
        <v>44</v>
      </c>
      <c r="F81" s="171">
        <f>5*10</f>
        <v>50</v>
      </c>
      <c r="G81" s="173"/>
      <c r="H81" s="174"/>
      <c r="I81" s="1"/>
      <c r="J81" s="173"/>
      <c r="K81" s="1"/>
      <c r="L81" s="174"/>
      <c r="M81" s="174"/>
      <c r="N81" s="174"/>
      <c r="O81" s="174"/>
      <c r="P81" s="174"/>
      <c r="Q81" s="174"/>
    </row>
    <row r="82" spans="1:17" s="255" customFormat="1" ht="28">
      <c r="A82" s="166">
        <f t="shared" si="5"/>
        <v>65</v>
      </c>
      <c r="B82" s="166" t="s">
        <v>32</v>
      </c>
      <c r="C82" s="181" t="s">
        <v>697</v>
      </c>
      <c r="D82" s="172" t="s">
        <v>677</v>
      </c>
      <c r="E82" s="189" t="s">
        <v>44</v>
      </c>
      <c r="F82" s="171">
        <f>F81</f>
        <v>50</v>
      </c>
      <c r="G82" s="173"/>
      <c r="H82" s="174"/>
      <c r="I82" s="1"/>
      <c r="J82" s="173"/>
      <c r="K82" s="1"/>
      <c r="L82" s="174"/>
      <c r="M82" s="174"/>
      <c r="N82" s="174"/>
      <c r="O82" s="174"/>
      <c r="P82" s="174"/>
      <c r="Q82" s="174"/>
    </row>
    <row r="83" spans="1:17" s="255" customFormat="1" ht="14">
      <c r="A83" s="166">
        <f t="shared" si="5"/>
        <v>66</v>
      </c>
      <c r="B83" s="166" t="s">
        <v>32</v>
      </c>
      <c r="C83" s="175" t="s">
        <v>698</v>
      </c>
      <c r="D83" s="184" t="s">
        <v>699</v>
      </c>
      <c r="E83" s="189" t="s">
        <v>44</v>
      </c>
      <c r="F83" s="171">
        <f>F81</f>
        <v>50</v>
      </c>
      <c r="G83" s="173"/>
      <c r="H83" s="174"/>
      <c r="I83" s="1"/>
      <c r="J83" s="1"/>
      <c r="K83" s="1"/>
      <c r="L83" s="174"/>
      <c r="M83" s="174"/>
      <c r="N83" s="174"/>
      <c r="O83" s="174"/>
      <c r="P83" s="174"/>
      <c r="Q83" s="174"/>
    </row>
    <row r="84" spans="1:17" s="255" customFormat="1" ht="14">
      <c r="A84" s="166">
        <f t="shared" si="5"/>
        <v>67</v>
      </c>
      <c r="B84" s="166" t="s">
        <v>32</v>
      </c>
      <c r="C84" s="181" t="s">
        <v>680</v>
      </c>
      <c r="D84" s="184" t="s">
        <v>681</v>
      </c>
      <c r="E84" s="189" t="s">
        <v>34</v>
      </c>
      <c r="F84" s="171">
        <f>10*5</f>
        <v>50</v>
      </c>
      <c r="G84" s="173"/>
      <c r="H84" s="174"/>
      <c r="I84" s="1"/>
      <c r="J84" s="1"/>
      <c r="K84" s="1"/>
      <c r="L84" s="174"/>
      <c r="M84" s="174"/>
      <c r="N84" s="174"/>
      <c r="O84" s="174"/>
      <c r="P84" s="174"/>
      <c r="Q84" s="174"/>
    </row>
    <row r="85" spans="1:17" s="255" customFormat="1" ht="14">
      <c r="A85" s="166">
        <f t="shared" si="5"/>
        <v>68</v>
      </c>
      <c r="B85" s="166" t="s">
        <v>32</v>
      </c>
      <c r="C85" s="181" t="s">
        <v>682</v>
      </c>
      <c r="D85" s="176"/>
      <c r="E85" s="171" t="s">
        <v>291</v>
      </c>
      <c r="F85" s="171">
        <v>1</v>
      </c>
      <c r="G85" s="173"/>
      <c r="H85" s="174"/>
      <c r="I85" s="1"/>
      <c r="J85" s="1"/>
      <c r="K85" s="1"/>
      <c r="L85" s="174"/>
      <c r="M85" s="174"/>
      <c r="N85" s="174"/>
      <c r="O85" s="174"/>
      <c r="P85" s="174"/>
      <c r="Q85" s="174"/>
    </row>
    <row r="86" spans="1:17" s="255" customFormat="1" ht="14">
      <c r="A86" s="166">
        <f t="shared" si="5"/>
        <v>69</v>
      </c>
      <c r="B86" s="166" t="s">
        <v>32</v>
      </c>
      <c r="C86" s="181" t="s">
        <v>683</v>
      </c>
      <c r="D86" s="184"/>
      <c r="E86" s="171" t="s">
        <v>291</v>
      </c>
      <c r="F86" s="177">
        <v>1</v>
      </c>
      <c r="G86" s="173"/>
      <c r="H86" s="174"/>
      <c r="I86" s="1"/>
      <c r="J86" s="1"/>
      <c r="K86" s="1"/>
      <c r="L86" s="174"/>
      <c r="M86" s="174"/>
      <c r="N86" s="174"/>
      <c r="O86" s="174"/>
      <c r="P86" s="174"/>
      <c r="Q86" s="174"/>
    </row>
    <row r="87" spans="1:17" s="255" customFormat="1" ht="14">
      <c r="A87" s="166">
        <f t="shared" si="5"/>
        <v>70</v>
      </c>
      <c r="B87" s="166" t="s">
        <v>32</v>
      </c>
      <c r="C87" s="181" t="s">
        <v>642</v>
      </c>
      <c r="D87" s="176"/>
      <c r="E87" s="171" t="s">
        <v>291</v>
      </c>
      <c r="F87" s="171">
        <v>1</v>
      </c>
      <c r="G87" s="173"/>
      <c r="H87" s="174"/>
      <c r="I87" s="1"/>
      <c r="J87" s="1"/>
      <c r="K87" s="1"/>
      <c r="L87" s="174"/>
      <c r="M87" s="174"/>
      <c r="N87" s="174"/>
      <c r="O87" s="174"/>
      <c r="P87" s="174"/>
      <c r="Q87" s="174"/>
    </row>
    <row r="88" spans="1:17" s="255" customFormat="1" ht="14">
      <c r="A88" s="166">
        <f t="shared" si="5"/>
        <v>71</v>
      </c>
      <c r="B88" s="166" t="s">
        <v>32</v>
      </c>
      <c r="C88" s="181" t="s">
        <v>644</v>
      </c>
      <c r="D88" s="176"/>
      <c r="E88" s="171" t="s">
        <v>291</v>
      </c>
      <c r="F88" s="171">
        <v>1</v>
      </c>
      <c r="G88" s="173"/>
      <c r="H88" s="174"/>
      <c r="I88" s="1"/>
      <c r="J88" s="1"/>
      <c r="K88" s="1"/>
      <c r="L88" s="174"/>
      <c r="M88" s="174"/>
      <c r="N88" s="174"/>
      <c r="O88" s="174"/>
      <c r="P88" s="174"/>
      <c r="Q88" s="174"/>
    </row>
    <row r="89" spans="1:17" s="255" customFormat="1">
      <c r="A89" s="166"/>
      <c r="B89" s="166"/>
      <c r="C89" s="181"/>
      <c r="D89" s="176"/>
      <c r="E89" s="171"/>
      <c r="F89" s="171"/>
      <c r="G89" s="173"/>
      <c r="H89" s="174"/>
      <c r="I89" s="1"/>
      <c r="J89" s="1"/>
      <c r="K89" s="1"/>
      <c r="L89" s="174"/>
      <c r="M89" s="174"/>
      <c r="N89" s="174"/>
      <c r="O89" s="174"/>
      <c r="P89" s="174"/>
      <c r="Q89" s="174"/>
    </row>
    <row r="90" spans="1:17" s="255" customFormat="1" ht="14">
      <c r="A90" s="166"/>
      <c r="B90" s="166"/>
      <c r="C90" s="205" t="s">
        <v>700</v>
      </c>
      <c r="D90" s="176"/>
      <c r="E90" s="171"/>
      <c r="F90" s="171"/>
      <c r="G90" s="173"/>
      <c r="H90" s="174"/>
      <c r="I90" s="1"/>
      <c r="J90" s="1"/>
      <c r="K90" s="1"/>
      <c r="L90" s="174"/>
      <c r="M90" s="174"/>
      <c r="N90" s="174"/>
      <c r="O90" s="174"/>
      <c r="P90" s="174"/>
      <c r="Q90" s="174"/>
    </row>
    <row r="91" spans="1:17" s="255" customFormat="1" ht="14">
      <c r="A91" s="166">
        <f>A88+1</f>
        <v>72</v>
      </c>
      <c r="B91" s="166" t="s">
        <v>32</v>
      </c>
      <c r="C91" s="181" t="s">
        <v>616</v>
      </c>
      <c r="D91" s="176" t="s">
        <v>617</v>
      </c>
      <c r="E91" s="171" t="s">
        <v>34</v>
      </c>
      <c r="F91" s="172">
        <v>1</v>
      </c>
      <c r="G91" s="173"/>
      <c r="H91" s="174"/>
      <c r="I91" s="1"/>
      <c r="J91" s="173"/>
      <c r="K91" s="1"/>
      <c r="L91" s="174"/>
      <c r="M91" s="174"/>
      <c r="N91" s="174"/>
      <c r="O91" s="174"/>
      <c r="P91" s="174"/>
      <c r="Q91" s="174"/>
    </row>
    <row r="92" spans="1:17" s="255" customFormat="1" ht="14">
      <c r="A92" s="166">
        <f t="shared" si="5"/>
        <v>73</v>
      </c>
      <c r="B92" s="166" t="s">
        <v>32</v>
      </c>
      <c r="C92" s="178" t="s">
        <v>619</v>
      </c>
      <c r="D92" s="176" t="s">
        <v>620</v>
      </c>
      <c r="E92" s="171" t="s">
        <v>34</v>
      </c>
      <c r="F92" s="171">
        <v>1</v>
      </c>
      <c r="G92" s="173"/>
      <c r="H92" s="174"/>
      <c r="I92" s="1"/>
      <c r="J92" s="173"/>
      <c r="K92" s="1"/>
      <c r="L92" s="174"/>
      <c r="M92" s="174"/>
      <c r="N92" s="174"/>
      <c r="O92" s="174"/>
      <c r="P92" s="174"/>
      <c r="Q92" s="174"/>
    </row>
    <row r="93" spans="1:17" s="255" customFormat="1" ht="14">
      <c r="A93" s="166">
        <f t="shared" si="5"/>
        <v>74</v>
      </c>
      <c r="B93" s="166" t="s">
        <v>32</v>
      </c>
      <c r="C93" s="178" t="s">
        <v>621</v>
      </c>
      <c r="D93" s="176" t="s">
        <v>622</v>
      </c>
      <c r="E93" s="171" t="s">
        <v>291</v>
      </c>
      <c r="F93" s="171">
        <v>1</v>
      </c>
      <c r="G93" s="173"/>
      <c r="H93" s="174"/>
      <c r="I93" s="1"/>
      <c r="J93" s="173"/>
      <c r="K93" s="1"/>
      <c r="L93" s="174"/>
      <c r="M93" s="174"/>
      <c r="N93" s="174"/>
      <c r="O93" s="174"/>
      <c r="P93" s="174"/>
      <c r="Q93" s="174"/>
    </row>
    <row r="94" spans="1:17" s="255" customFormat="1" ht="14">
      <c r="A94" s="166">
        <f t="shared" si="5"/>
        <v>75</v>
      </c>
      <c r="B94" s="166" t="s">
        <v>32</v>
      </c>
      <c r="C94" s="175" t="s">
        <v>701</v>
      </c>
      <c r="D94" s="176" t="s">
        <v>702</v>
      </c>
      <c r="E94" s="171" t="s">
        <v>34</v>
      </c>
      <c r="F94" s="171">
        <v>2</v>
      </c>
      <c r="G94" s="173"/>
      <c r="H94" s="174"/>
      <c r="I94" s="1"/>
      <c r="J94" s="1"/>
      <c r="K94" s="1"/>
      <c r="L94" s="174"/>
      <c r="M94" s="174"/>
      <c r="N94" s="174"/>
      <c r="O94" s="174"/>
      <c r="P94" s="174"/>
      <c r="Q94" s="174"/>
    </row>
    <row r="95" spans="1:17" s="255" customFormat="1" ht="14">
      <c r="A95" s="166">
        <f t="shared" si="5"/>
        <v>76</v>
      </c>
      <c r="B95" s="166" t="s">
        <v>32</v>
      </c>
      <c r="C95" s="178" t="s">
        <v>703</v>
      </c>
      <c r="D95" s="177" t="s">
        <v>704</v>
      </c>
      <c r="E95" s="171" t="s">
        <v>34</v>
      </c>
      <c r="F95" s="171">
        <v>1</v>
      </c>
      <c r="G95" s="173"/>
      <c r="H95" s="174"/>
      <c r="I95" s="1"/>
      <c r="J95" s="1"/>
      <c r="K95" s="1"/>
      <c r="L95" s="174"/>
      <c r="M95" s="174"/>
      <c r="N95" s="174"/>
      <c r="O95" s="174"/>
      <c r="P95" s="174"/>
      <c r="Q95" s="174"/>
    </row>
    <row r="96" spans="1:17" s="255" customFormat="1" ht="14">
      <c r="A96" s="166">
        <f t="shared" si="5"/>
        <v>77</v>
      </c>
      <c r="B96" s="166" t="s">
        <v>32</v>
      </c>
      <c r="C96" s="181" t="s">
        <v>705</v>
      </c>
      <c r="D96" s="189"/>
      <c r="E96" s="171" t="s">
        <v>291</v>
      </c>
      <c r="F96" s="171">
        <v>1</v>
      </c>
      <c r="G96" s="173"/>
      <c r="H96" s="174"/>
      <c r="I96" s="1"/>
      <c r="J96" s="1"/>
      <c r="K96" s="1"/>
      <c r="L96" s="174"/>
      <c r="M96" s="174"/>
      <c r="N96" s="174"/>
      <c r="O96" s="174"/>
      <c r="P96" s="174"/>
      <c r="Q96" s="174"/>
    </row>
    <row r="97" spans="1:17" s="255" customFormat="1" ht="28">
      <c r="A97" s="166">
        <f t="shared" si="5"/>
        <v>78</v>
      </c>
      <c r="B97" s="166" t="s">
        <v>32</v>
      </c>
      <c r="C97" s="181" t="s">
        <v>706</v>
      </c>
      <c r="D97" s="184"/>
      <c r="E97" s="189" t="s">
        <v>291</v>
      </c>
      <c r="F97" s="177">
        <v>1</v>
      </c>
      <c r="G97" s="173"/>
      <c r="H97" s="174"/>
      <c r="I97" s="1"/>
      <c r="J97" s="1"/>
      <c r="K97" s="1"/>
      <c r="L97" s="174"/>
      <c r="M97" s="174"/>
      <c r="N97" s="174"/>
      <c r="O97" s="174"/>
      <c r="P97" s="174"/>
      <c r="Q97" s="174"/>
    </row>
    <row r="98" spans="1:17" s="255" customFormat="1" ht="14">
      <c r="A98" s="166">
        <f t="shared" si="5"/>
        <v>79</v>
      </c>
      <c r="B98" s="166" t="s">
        <v>32</v>
      </c>
      <c r="C98" s="178" t="s">
        <v>652</v>
      </c>
      <c r="D98" s="184"/>
      <c r="E98" s="189" t="s">
        <v>34</v>
      </c>
      <c r="F98" s="177">
        <v>1</v>
      </c>
      <c r="G98" s="173"/>
      <c r="H98" s="174"/>
      <c r="I98" s="1"/>
      <c r="J98" s="1"/>
      <c r="K98" s="1"/>
      <c r="L98" s="174"/>
      <c r="M98" s="174"/>
      <c r="N98" s="174"/>
      <c r="O98" s="174"/>
      <c r="P98" s="174"/>
      <c r="Q98" s="174"/>
    </row>
    <row r="99" spans="1:17" s="255" customFormat="1" ht="14">
      <c r="A99" s="166">
        <f t="shared" si="5"/>
        <v>80</v>
      </c>
      <c r="B99" s="166" t="s">
        <v>32</v>
      </c>
      <c r="C99" s="181" t="s">
        <v>707</v>
      </c>
      <c r="D99" s="184" t="s">
        <v>708</v>
      </c>
      <c r="E99" s="189" t="s">
        <v>34</v>
      </c>
      <c r="F99" s="177">
        <v>9</v>
      </c>
      <c r="G99" s="173"/>
      <c r="H99" s="174"/>
      <c r="I99" s="1"/>
      <c r="J99" s="1"/>
      <c r="K99" s="1"/>
      <c r="L99" s="174"/>
      <c r="M99" s="174"/>
      <c r="N99" s="174"/>
      <c r="O99" s="174"/>
      <c r="P99" s="174"/>
      <c r="Q99" s="174"/>
    </row>
    <row r="100" spans="1:17" s="255" customFormat="1" ht="14">
      <c r="A100" s="166">
        <f t="shared" si="5"/>
        <v>81</v>
      </c>
      <c r="B100" s="166" t="s">
        <v>32</v>
      </c>
      <c r="C100" s="181" t="s">
        <v>709</v>
      </c>
      <c r="D100" s="189" t="s">
        <v>710</v>
      </c>
      <c r="E100" s="171" t="s">
        <v>34</v>
      </c>
      <c r="F100" s="171">
        <v>1</v>
      </c>
      <c r="G100" s="173"/>
      <c r="H100" s="174"/>
      <c r="I100" s="1"/>
      <c r="J100" s="1"/>
      <c r="K100" s="1"/>
      <c r="L100" s="174"/>
      <c r="M100" s="174"/>
      <c r="N100" s="174"/>
      <c r="O100" s="174"/>
      <c r="P100" s="174"/>
      <c r="Q100" s="174"/>
    </row>
    <row r="101" spans="1:17" s="255" customFormat="1" ht="28">
      <c r="A101" s="166">
        <f t="shared" si="5"/>
        <v>82</v>
      </c>
      <c r="B101" s="166" t="s">
        <v>32</v>
      </c>
      <c r="C101" s="169" t="s">
        <v>711</v>
      </c>
      <c r="D101" s="170" t="s">
        <v>712</v>
      </c>
      <c r="E101" s="171" t="s">
        <v>34</v>
      </c>
      <c r="F101" s="171">
        <v>9</v>
      </c>
      <c r="G101" s="173"/>
      <c r="H101" s="174"/>
      <c r="I101" s="1"/>
      <c r="J101" s="1"/>
      <c r="K101" s="1"/>
      <c r="L101" s="174"/>
      <c r="M101" s="174"/>
      <c r="N101" s="174"/>
      <c r="O101" s="174"/>
      <c r="P101" s="174"/>
      <c r="Q101" s="174"/>
    </row>
    <row r="102" spans="1:17" s="255" customFormat="1" ht="28">
      <c r="A102" s="166">
        <f t="shared" si="5"/>
        <v>83</v>
      </c>
      <c r="B102" s="166" t="s">
        <v>32</v>
      </c>
      <c r="C102" s="175" t="s">
        <v>711</v>
      </c>
      <c r="D102" s="176" t="s">
        <v>713</v>
      </c>
      <c r="E102" s="171" t="s">
        <v>34</v>
      </c>
      <c r="F102" s="171">
        <v>12</v>
      </c>
      <c r="G102" s="173"/>
      <c r="H102" s="174"/>
      <c r="I102" s="1"/>
      <c r="J102" s="1"/>
      <c r="K102" s="1"/>
      <c r="L102" s="174"/>
      <c r="M102" s="174"/>
      <c r="N102" s="174"/>
      <c r="O102" s="174"/>
      <c r="P102" s="174"/>
      <c r="Q102" s="174"/>
    </row>
    <row r="103" spans="1:17" s="255" customFormat="1" ht="14">
      <c r="A103" s="166">
        <f t="shared" si="5"/>
        <v>84</v>
      </c>
      <c r="B103" s="166" t="s">
        <v>32</v>
      </c>
      <c r="C103" s="175" t="s">
        <v>714</v>
      </c>
      <c r="D103" s="176" t="s">
        <v>715</v>
      </c>
      <c r="E103" s="171" t="s">
        <v>34</v>
      </c>
      <c r="F103" s="171">
        <f>F101+F102</f>
        <v>21</v>
      </c>
      <c r="G103" s="173"/>
      <c r="H103" s="174"/>
      <c r="I103" s="1"/>
      <c r="J103" s="1"/>
      <c r="K103" s="1"/>
      <c r="L103" s="174"/>
      <c r="M103" s="174"/>
      <c r="N103" s="174"/>
      <c r="O103" s="174"/>
      <c r="P103" s="174"/>
      <c r="Q103" s="174"/>
    </row>
    <row r="104" spans="1:17" s="255" customFormat="1" ht="28">
      <c r="A104" s="166">
        <f t="shared" si="5"/>
        <v>85</v>
      </c>
      <c r="B104" s="166" t="s">
        <v>32</v>
      </c>
      <c r="C104" s="178" t="s">
        <v>716</v>
      </c>
      <c r="D104" s="176" t="s">
        <v>717</v>
      </c>
      <c r="E104" s="171" t="s">
        <v>34</v>
      </c>
      <c r="F104" s="171">
        <f>SUM(F101:F102)</f>
        <v>21</v>
      </c>
      <c r="G104" s="173"/>
      <c r="H104" s="174"/>
      <c r="I104" s="1"/>
      <c r="J104" s="1"/>
      <c r="K104" s="1"/>
      <c r="L104" s="174"/>
      <c r="M104" s="174"/>
      <c r="N104" s="174"/>
      <c r="O104" s="174"/>
      <c r="P104" s="174"/>
      <c r="Q104" s="174"/>
    </row>
    <row r="105" spans="1:17" s="255" customFormat="1" ht="14">
      <c r="A105" s="166">
        <f t="shared" si="5"/>
        <v>86</v>
      </c>
      <c r="B105" s="166" t="s">
        <v>32</v>
      </c>
      <c r="C105" s="178" t="s">
        <v>635</v>
      </c>
      <c r="D105" s="176" t="s">
        <v>636</v>
      </c>
      <c r="E105" s="177" t="s">
        <v>44</v>
      </c>
      <c r="F105" s="177">
        <f>F109*0.9+7</f>
        <v>700</v>
      </c>
      <c r="G105" s="173"/>
      <c r="H105" s="174"/>
      <c r="I105" s="1"/>
      <c r="J105" s="173"/>
      <c r="K105" s="1"/>
      <c r="L105" s="174"/>
      <c r="M105" s="174"/>
      <c r="N105" s="174"/>
      <c r="O105" s="174"/>
      <c r="P105" s="174"/>
      <c r="Q105" s="174"/>
    </row>
    <row r="106" spans="1:17" s="255" customFormat="1" ht="14">
      <c r="A106" s="166">
        <f t="shared" si="5"/>
        <v>87</v>
      </c>
      <c r="B106" s="166" t="s">
        <v>32</v>
      </c>
      <c r="C106" s="181" t="s">
        <v>637</v>
      </c>
      <c r="D106" s="184"/>
      <c r="E106" s="171" t="s">
        <v>291</v>
      </c>
      <c r="F106" s="177">
        <v>1</v>
      </c>
      <c r="G106" s="173"/>
      <c r="H106" s="174"/>
      <c r="I106" s="1"/>
      <c r="J106" s="1"/>
      <c r="K106" s="1"/>
      <c r="L106" s="174"/>
      <c r="M106" s="174"/>
      <c r="N106" s="174"/>
      <c r="O106" s="174"/>
      <c r="P106" s="174"/>
      <c r="Q106" s="174"/>
    </row>
    <row r="107" spans="1:17" s="255" customFormat="1" ht="28">
      <c r="A107" s="166">
        <f t="shared" si="5"/>
        <v>88</v>
      </c>
      <c r="B107" s="166" t="s">
        <v>32</v>
      </c>
      <c r="C107" s="175" t="s">
        <v>310</v>
      </c>
      <c r="D107" s="184"/>
      <c r="E107" s="171" t="s">
        <v>291</v>
      </c>
      <c r="F107" s="177">
        <v>1</v>
      </c>
      <c r="G107" s="173"/>
      <c r="H107" s="174"/>
      <c r="I107" s="1"/>
      <c r="J107" s="1"/>
      <c r="K107" s="1"/>
      <c r="L107" s="174"/>
      <c r="M107" s="174"/>
      <c r="N107" s="174"/>
      <c r="O107" s="174"/>
      <c r="P107" s="174"/>
      <c r="Q107" s="174"/>
    </row>
    <row r="108" spans="1:17" s="255" customFormat="1" ht="14">
      <c r="A108" s="166">
        <f t="shared" si="5"/>
        <v>89</v>
      </c>
      <c r="B108" s="166" t="s">
        <v>32</v>
      </c>
      <c r="C108" s="181" t="s">
        <v>638</v>
      </c>
      <c r="D108" s="184" t="s">
        <v>600</v>
      </c>
      <c r="E108" s="171" t="s">
        <v>291</v>
      </c>
      <c r="F108" s="177">
        <v>1</v>
      </c>
      <c r="G108" s="173"/>
      <c r="H108" s="174"/>
      <c r="I108" s="1"/>
      <c r="J108" s="173"/>
      <c r="K108" s="1"/>
      <c r="L108" s="174"/>
      <c r="M108" s="174"/>
      <c r="N108" s="174"/>
      <c r="O108" s="174"/>
      <c r="P108" s="174"/>
      <c r="Q108" s="174"/>
    </row>
    <row r="109" spans="1:17" s="255" customFormat="1" ht="14">
      <c r="A109" s="166">
        <f t="shared" si="5"/>
        <v>90</v>
      </c>
      <c r="B109" s="166" t="s">
        <v>32</v>
      </c>
      <c r="C109" s="175" t="s">
        <v>718</v>
      </c>
      <c r="D109" s="179" t="s">
        <v>695</v>
      </c>
      <c r="E109" s="171" t="s">
        <v>44</v>
      </c>
      <c r="F109" s="182">
        <f>(2*20)+(2*30)+60+70+40+(2*30)+15+(4*20)+25+40+45+60+50+55+45+(25)</f>
        <v>770</v>
      </c>
      <c r="G109" s="173"/>
      <c r="H109" s="174"/>
      <c r="I109" s="1"/>
      <c r="J109" s="173"/>
      <c r="K109" s="1"/>
      <c r="L109" s="174"/>
      <c r="M109" s="174"/>
      <c r="N109" s="174"/>
      <c r="O109" s="174"/>
      <c r="P109" s="174"/>
      <c r="Q109" s="174"/>
    </row>
    <row r="110" spans="1:17" s="255" customFormat="1" ht="14">
      <c r="A110" s="166">
        <f t="shared" si="5"/>
        <v>91</v>
      </c>
      <c r="B110" s="166" t="s">
        <v>32</v>
      </c>
      <c r="C110" s="181" t="s">
        <v>682</v>
      </c>
      <c r="D110" s="176"/>
      <c r="E110" s="171" t="s">
        <v>291</v>
      </c>
      <c r="F110" s="171">
        <v>1</v>
      </c>
      <c r="G110" s="173"/>
      <c r="H110" s="174"/>
      <c r="I110" s="1"/>
      <c r="J110" s="1"/>
      <c r="K110" s="1"/>
      <c r="L110" s="174"/>
      <c r="M110" s="174"/>
      <c r="N110" s="174"/>
      <c r="O110" s="174"/>
      <c r="P110" s="174"/>
      <c r="Q110" s="174"/>
    </row>
    <row r="111" spans="1:17" s="255" customFormat="1" ht="14">
      <c r="A111" s="166">
        <f t="shared" si="5"/>
        <v>92</v>
      </c>
      <c r="B111" s="166" t="s">
        <v>32</v>
      </c>
      <c r="C111" s="181" t="s">
        <v>719</v>
      </c>
      <c r="D111" s="184"/>
      <c r="E111" s="171" t="s">
        <v>291</v>
      </c>
      <c r="F111" s="177">
        <v>1</v>
      </c>
      <c r="G111" s="173"/>
      <c r="H111" s="174"/>
      <c r="I111" s="1"/>
      <c r="J111" s="1"/>
      <c r="K111" s="1"/>
      <c r="L111" s="174"/>
      <c r="M111" s="174"/>
      <c r="N111" s="174"/>
      <c r="O111" s="174"/>
      <c r="P111" s="174"/>
      <c r="Q111" s="174"/>
    </row>
    <row r="112" spans="1:17" s="255" customFormat="1" ht="14">
      <c r="A112" s="166">
        <f t="shared" si="5"/>
        <v>93</v>
      </c>
      <c r="B112" s="166" t="s">
        <v>32</v>
      </c>
      <c r="C112" s="181" t="s">
        <v>642</v>
      </c>
      <c r="D112" s="176"/>
      <c r="E112" s="171" t="s">
        <v>291</v>
      </c>
      <c r="F112" s="171">
        <v>1</v>
      </c>
      <c r="G112" s="173"/>
      <c r="H112" s="174"/>
      <c r="I112" s="1"/>
      <c r="J112" s="1"/>
      <c r="K112" s="1"/>
      <c r="L112" s="174"/>
      <c r="M112" s="174"/>
      <c r="N112" s="174"/>
      <c r="O112" s="174"/>
      <c r="P112" s="174"/>
      <c r="Q112" s="174"/>
    </row>
    <row r="113" spans="1:17" s="255" customFormat="1" ht="14">
      <c r="A113" s="166">
        <f t="shared" si="5"/>
        <v>94</v>
      </c>
      <c r="B113" s="166" t="s">
        <v>32</v>
      </c>
      <c r="C113" s="181" t="s">
        <v>644</v>
      </c>
      <c r="D113" s="184"/>
      <c r="E113" s="171" t="s">
        <v>291</v>
      </c>
      <c r="F113" s="177">
        <v>1</v>
      </c>
      <c r="G113" s="173"/>
      <c r="H113" s="174"/>
      <c r="I113" s="1"/>
      <c r="J113" s="1"/>
      <c r="K113" s="1"/>
      <c r="L113" s="174"/>
      <c r="M113" s="174"/>
      <c r="N113" s="174"/>
      <c r="O113" s="174"/>
      <c r="P113" s="174"/>
      <c r="Q113" s="174"/>
    </row>
    <row r="114" spans="1:17" s="255" customFormat="1">
      <c r="A114" s="166"/>
      <c r="B114" s="166"/>
      <c r="C114" s="181"/>
      <c r="D114" s="176"/>
      <c r="E114" s="171"/>
      <c r="F114" s="171"/>
      <c r="G114" s="173"/>
      <c r="H114" s="174"/>
      <c r="I114" s="1"/>
      <c r="J114" s="1"/>
      <c r="K114" s="1"/>
      <c r="L114" s="174"/>
      <c r="M114" s="174"/>
      <c r="N114" s="174"/>
      <c r="O114" s="174"/>
      <c r="P114" s="174"/>
      <c r="Q114" s="174"/>
    </row>
    <row r="115" spans="1:17" s="255" customFormat="1" ht="14">
      <c r="A115" s="166"/>
      <c r="B115" s="166"/>
      <c r="C115" s="205" t="s">
        <v>720</v>
      </c>
      <c r="D115" s="176"/>
      <c r="E115" s="171"/>
      <c r="F115" s="171"/>
      <c r="G115" s="173"/>
      <c r="H115" s="174"/>
      <c r="I115" s="1"/>
      <c r="J115" s="1"/>
      <c r="K115" s="1"/>
      <c r="L115" s="174"/>
      <c r="M115" s="174"/>
      <c r="N115" s="174"/>
      <c r="O115" s="174"/>
      <c r="P115" s="174"/>
      <c r="Q115" s="174"/>
    </row>
    <row r="116" spans="1:17" s="255" customFormat="1" ht="14">
      <c r="A116" s="166">
        <f>A113+1</f>
        <v>95</v>
      </c>
      <c r="B116" s="166" t="s">
        <v>32</v>
      </c>
      <c r="C116" s="181" t="s">
        <v>721</v>
      </c>
      <c r="D116" s="172" t="s">
        <v>722</v>
      </c>
      <c r="E116" s="171" t="s">
        <v>291</v>
      </c>
      <c r="F116" s="171">
        <v>2</v>
      </c>
      <c r="G116" s="173"/>
      <c r="H116" s="174"/>
      <c r="I116" s="1"/>
      <c r="J116" s="1"/>
      <c r="K116" s="1"/>
      <c r="L116" s="174"/>
      <c r="M116" s="174"/>
      <c r="N116" s="174"/>
      <c r="O116" s="174"/>
      <c r="P116" s="174"/>
      <c r="Q116" s="174"/>
    </row>
    <row r="117" spans="1:17" s="255" customFormat="1" ht="14">
      <c r="A117" s="166">
        <f t="shared" si="5"/>
        <v>96</v>
      </c>
      <c r="B117" s="166" t="s">
        <v>32</v>
      </c>
      <c r="C117" s="181" t="s">
        <v>723</v>
      </c>
      <c r="D117" s="172" t="s">
        <v>724</v>
      </c>
      <c r="E117" s="171" t="s">
        <v>34</v>
      </c>
      <c r="F117" s="171">
        <v>1</v>
      </c>
      <c r="G117" s="173"/>
      <c r="H117" s="174"/>
      <c r="I117" s="1"/>
      <c r="J117" s="1"/>
      <c r="K117" s="1"/>
      <c r="L117" s="174"/>
      <c r="M117" s="174"/>
      <c r="N117" s="174"/>
      <c r="O117" s="174"/>
      <c r="P117" s="174"/>
      <c r="Q117" s="174"/>
    </row>
    <row r="118" spans="1:17" s="255" customFormat="1" ht="14">
      <c r="A118" s="166">
        <f t="shared" si="5"/>
        <v>97</v>
      </c>
      <c r="B118" s="166" t="s">
        <v>32</v>
      </c>
      <c r="C118" s="181" t="s">
        <v>725</v>
      </c>
      <c r="D118" s="172" t="s">
        <v>726</v>
      </c>
      <c r="E118" s="171" t="s">
        <v>34</v>
      </c>
      <c r="F118" s="171">
        <f>F117</f>
        <v>1</v>
      </c>
      <c r="G118" s="173"/>
      <c r="H118" s="174"/>
      <c r="I118" s="1"/>
      <c r="J118" s="1"/>
      <c r="K118" s="1"/>
      <c r="L118" s="174"/>
      <c r="M118" s="174"/>
      <c r="N118" s="174"/>
      <c r="O118" s="174"/>
      <c r="P118" s="174"/>
      <c r="Q118" s="174"/>
    </row>
    <row r="119" spans="1:17" s="255" customFormat="1" ht="14">
      <c r="A119" s="166">
        <f t="shared" si="5"/>
        <v>98</v>
      </c>
      <c r="B119" s="166" t="s">
        <v>32</v>
      </c>
      <c r="C119" s="181" t="s">
        <v>727</v>
      </c>
      <c r="D119" s="172" t="s">
        <v>728</v>
      </c>
      <c r="E119" s="171" t="s">
        <v>34</v>
      </c>
      <c r="F119" s="171">
        <v>1</v>
      </c>
      <c r="G119" s="173"/>
      <c r="H119" s="174"/>
      <c r="I119" s="1"/>
      <c r="J119" s="1"/>
      <c r="K119" s="1"/>
      <c r="L119" s="174"/>
      <c r="M119" s="174"/>
      <c r="N119" s="174"/>
      <c r="O119" s="174"/>
      <c r="P119" s="174"/>
      <c r="Q119" s="174"/>
    </row>
    <row r="120" spans="1:17" s="255" customFormat="1" ht="14">
      <c r="A120" s="166">
        <f t="shared" si="5"/>
        <v>99</v>
      </c>
      <c r="B120" s="166" t="s">
        <v>32</v>
      </c>
      <c r="C120" s="181" t="s">
        <v>729</v>
      </c>
      <c r="D120" s="172" t="s">
        <v>730</v>
      </c>
      <c r="E120" s="171" t="s">
        <v>34</v>
      </c>
      <c r="F120" s="171">
        <v>1</v>
      </c>
      <c r="G120" s="173"/>
      <c r="H120" s="174"/>
      <c r="I120" s="1"/>
      <c r="J120" s="1"/>
      <c r="K120" s="1"/>
      <c r="L120" s="174"/>
      <c r="M120" s="174"/>
      <c r="N120" s="174"/>
      <c r="O120" s="174"/>
      <c r="P120" s="174"/>
      <c r="Q120" s="174"/>
    </row>
    <row r="121" spans="1:17" s="255" customFormat="1" ht="14">
      <c r="A121" s="166">
        <f t="shared" si="5"/>
        <v>100</v>
      </c>
      <c r="B121" s="166" t="s">
        <v>32</v>
      </c>
      <c r="C121" s="175" t="s">
        <v>635</v>
      </c>
      <c r="D121" s="176" t="s">
        <v>636</v>
      </c>
      <c r="E121" s="177" t="s">
        <v>44</v>
      </c>
      <c r="F121" s="191">
        <f>(F125)*0.6</f>
        <v>12</v>
      </c>
      <c r="G121" s="173"/>
      <c r="H121" s="174"/>
      <c r="I121" s="1"/>
      <c r="J121" s="173"/>
      <c r="K121" s="1"/>
      <c r="L121" s="174"/>
      <c r="M121" s="174"/>
      <c r="N121" s="174"/>
      <c r="O121" s="174"/>
      <c r="P121" s="174"/>
      <c r="Q121" s="174"/>
    </row>
    <row r="122" spans="1:17" s="255" customFormat="1" ht="14">
      <c r="A122" s="166">
        <f t="shared" si="5"/>
        <v>101</v>
      </c>
      <c r="B122" s="166" t="s">
        <v>32</v>
      </c>
      <c r="C122" s="181" t="s">
        <v>637</v>
      </c>
      <c r="D122" s="184"/>
      <c r="E122" s="171" t="s">
        <v>291</v>
      </c>
      <c r="F122" s="177">
        <v>1</v>
      </c>
      <c r="G122" s="173"/>
      <c r="H122" s="174"/>
      <c r="I122" s="1"/>
      <c r="J122" s="1"/>
      <c r="K122" s="1"/>
      <c r="L122" s="174"/>
      <c r="M122" s="174"/>
      <c r="N122" s="174"/>
      <c r="O122" s="174"/>
      <c r="P122" s="174"/>
      <c r="Q122" s="174"/>
    </row>
    <row r="123" spans="1:17" s="255" customFormat="1" ht="28">
      <c r="A123" s="166">
        <f t="shared" si="5"/>
        <v>102</v>
      </c>
      <c r="B123" s="166" t="s">
        <v>32</v>
      </c>
      <c r="C123" s="175" t="s">
        <v>310</v>
      </c>
      <c r="D123" s="184"/>
      <c r="E123" s="171" t="s">
        <v>291</v>
      </c>
      <c r="F123" s="177">
        <v>1</v>
      </c>
      <c r="G123" s="173"/>
      <c r="H123" s="174"/>
      <c r="I123" s="1"/>
      <c r="J123" s="1"/>
      <c r="K123" s="1"/>
      <c r="L123" s="174"/>
      <c r="M123" s="174"/>
      <c r="N123" s="174"/>
      <c r="O123" s="174"/>
      <c r="P123" s="174"/>
      <c r="Q123" s="174"/>
    </row>
    <row r="124" spans="1:17" s="255" customFormat="1" ht="14">
      <c r="A124" s="166">
        <f t="shared" si="5"/>
        <v>103</v>
      </c>
      <c r="B124" s="166" t="s">
        <v>32</v>
      </c>
      <c r="C124" s="181" t="s">
        <v>638</v>
      </c>
      <c r="D124" s="184" t="s">
        <v>600</v>
      </c>
      <c r="E124" s="171" t="s">
        <v>291</v>
      </c>
      <c r="F124" s="177">
        <v>1</v>
      </c>
      <c r="G124" s="173"/>
      <c r="H124" s="174"/>
      <c r="I124" s="1"/>
      <c r="J124" s="173"/>
      <c r="K124" s="1"/>
      <c r="L124" s="174"/>
      <c r="M124" s="174"/>
      <c r="N124" s="174"/>
      <c r="O124" s="174"/>
      <c r="P124" s="174"/>
      <c r="Q124" s="174"/>
    </row>
    <row r="125" spans="1:17" s="255" customFormat="1" ht="14">
      <c r="A125" s="166">
        <f t="shared" si="5"/>
        <v>104</v>
      </c>
      <c r="B125" s="166" t="s">
        <v>32</v>
      </c>
      <c r="C125" s="181" t="s">
        <v>731</v>
      </c>
      <c r="D125" s="172" t="s">
        <v>732</v>
      </c>
      <c r="E125" s="171" t="s">
        <v>44</v>
      </c>
      <c r="F125" s="171">
        <v>20</v>
      </c>
      <c r="G125" s="173"/>
      <c r="H125" s="174"/>
      <c r="I125" s="1"/>
      <c r="J125" s="1"/>
      <c r="K125" s="1"/>
      <c r="L125" s="174"/>
      <c r="M125" s="174"/>
      <c r="N125" s="174"/>
      <c r="O125" s="174"/>
      <c r="P125" s="174"/>
      <c r="Q125" s="174"/>
    </row>
    <row r="126" spans="1:17" s="255" customFormat="1" ht="14">
      <c r="A126" s="166">
        <f t="shared" si="5"/>
        <v>105</v>
      </c>
      <c r="B126" s="166" t="s">
        <v>32</v>
      </c>
      <c r="C126" s="190" t="s">
        <v>680</v>
      </c>
      <c r="D126" s="172" t="s">
        <v>681</v>
      </c>
      <c r="E126" s="171" t="s">
        <v>34</v>
      </c>
      <c r="F126" s="171">
        <v>20</v>
      </c>
      <c r="G126" s="173"/>
      <c r="H126" s="174"/>
      <c r="I126" s="1"/>
      <c r="J126" s="173"/>
      <c r="K126" s="1"/>
      <c r="L126" s="174"/>
      <c r="M126" s="174"/>
      <c r="N126" s="174"/>
      <c r="O126" s="174"/>
      <c r="P126" s="174"/>
      <c r="Q126" s="174"/>
    </row>
    <row r="127" spans="1:17" s="255" customFormat="1" ht="14">
      <c r="A127" s="166">
        <f t="shared" si="5"/>
        <v>106</v>
      </c>
      <c r="B127" s="166" t="s">
        <v>32</v>
      </c>
      <c r="C127" s="181" t="s">
        <v>733</v>
      </c>
      <c r="D127" s="184"/>
      <c r="E127" s="171" t="s">
        <v>291</v>
      </c>
      <c r="F127" s="177">
        <v>1</v>
      </c>
      <c r="G127" s="173"/>
      <c r="H127" s="174"/>
      <c r="I127" s="1"/>
      <c r="J127" s="1"/>
      <c r="K127" s="1"/>
      <c r="L127" s="174"/>
      <c r="M127" s="174"/>
      <c r="N127" s="174"/>
      <c r="O127" s="174"/>
      <c r="P127" s="174"/>
      <c r="Q127" s="174"/>
    </row>
    <row r="128" spans="1:17" s="255" customFormat="1" ht="14">
      <c r="A128" s="166">
        <f t="shared" si="5"/>
        <v>107</v>
      </c>
      <c r="B128" s="166" t="s">
        <v>32</v>
      </c>
      <c r="C128" s="181" t="s">
        <v>642</v>
      </c>
      <c r="D128" s="176"/>
      <c r="E128" s="171" t="s">
        <v>291</v>
      </c>
      <c r="F128" s="171">
        <v>1</v>
      </c>
      <c r="G128" s="173"/>
      <c r="H128" s="174"/>
      <c r="I128" s="1"/>
      <c r="J128" s="1"/>
      <c r="K128" s="1"/>
      <c r="L128" s="174"/>
      <c r="M128" s="174"/>
      <c r="N128" s="174"/>
      <c r="O128" s="174"/>
      <c r="P128" s="174"/>
      <c r="Q128" s="174"/>
    </row>
    <row r="129" spans="1:17" s="255" customFormat="1" ht="14">
      <c r="A129" s="166">
        <f t="shared" si="5"/>
        <v>108</v>
      </c>
      <c r="B129" s="166" t="s">
        <v>32</v>
      </c>
      <c r="C129" s="181" t="s">
        <v>644</v>
      </c>
      <c r="D129" s="184"/>
      <c r="E129" s="171" t="s">
        <v>291</v>
      </c>
      <c r="F129" s="177">
        <v>1</v>
      </c>
      <c r="G129" s="173"/>
      <c r="H129" s="174"/>
      <c r="I129" s="1"/>
      <c r="J129" s="1"/>
      <c r="K129" s="1"/>
      <c r="L129" s="174"/>
      <c r="M129" s="174"/>
      <c r="N129" s="174"/>
      <c r="O129" s="174"/>
      <c r="P129" s="174"/>
      <c r="Q129" s="174"/>
    </row>
    <row r="130" spans="1:17" s="330" customFormat="1">
      <c r="A130" s="192"/>
      <c r="B130" s="192"/>
      <c r="C130" s="192"/>
      <c r="D130" s="192"/>
      <c r="E130" s="166"/>
      <c r="F130" s="166"/>
      <c r="G130" s="193"/>
      <c r="H130" s="193"/>
      <c r="I130" s="193"/>
      <c r="J130" s="194"/>
      <c r="K130" s="195"/>
      <c r="L130" s="195"/>
      <c r="M130" s="194"/>
      <c r="N130" s="194"/>
      <c r="O130" s="194"/>
      <c r="P130" s="194"/>
      <c r="Q130" s="196"/>
    </row>
    <row r="131" spans="1:17" s="258" customFormat="1">
      <c r="A131" s="197"/>
      <c r="B131" s="197"/>
      <c r="C131" s="198"/>
      <c r="D131" s="198"/>
      <c r="E131" s="240"/>
      <c r="F131" s="240"/>
      <c r="G131" s="199"/>
      <c r="H131" s="200"/>
      <c r="I131" s="200"/>
      <c r="J131" s="201"/>
      <c r="K131" s="201"/>
      <c r="L131" s="202" t="s">
        <v>38</v>
      </c>
      <c r="M131" s="203">
        <f>SUM(M13:M130)</f>
        <v>0</v>
      </c>
      <c r="N131" s="203">
        <f>SUM(N13:N130)</f>
        <v>0</v>
      </c>
      <c r="O131" s="203">
        <f>SUM(O13:O130)</f>
        <v>0</v>
      </c>
      <c r="P131" s="203">
        <f>SUM(P13:P130)</f>
        <v>0</v>
      </c>
      <c r="Q131" s="203">
        <f>SUM(Q13:Q130)</f>
        <v>0</v>
      </c>
    </row>
    <row r="132" spans="1:17" s="255" customFormat="1">
      <c r="C132" s="328"/>
      <c r="D132" s="328"/>
      <c r="G132" s="303"/>
      <c r="H132" s="303"/>
      <c r="I132" s="303"/>
    </row>
    <row r="133" spans="1:17" s="258" customFormat="1" ht="25.25" customHeight="1">
      <c r="A133" s="255"/>
      <c r="B133" s="255"/>
      <c r="C133" s="510"/>
      <c r="D133" s="510"/>
      <c r="E133" s="510"/>
      <c r="F133" s="510"/>
      <c r="G133" s="510"/>
      <c r="H133" s="510"/>
      <c r="I133" s="510"/>
      <c r="J133" s="510"/>
      <c r="K133" s="510"/>
      <c r="L133" s="510"/>
      <c r="M133" s="510"/>
      <c r="N133" s="510"/>
      <c r="O133" s="510"/>
      <c r="P133" s="510"/>
      <c r="Q133" s="510"/>
    </row>
    <row r="134" spans="1:17" s="255" customFormat="1">
      <c r="G134" s="303"/>
      <c r="H134" s="303"/>
      <c r="I134" s="303"/>
    </row>
    <row r="135" spans="1:17" s="255" customFormat="1">
      <c r="G135" s="303"/>
      <c r="H135" s="303"/>
      <c r="I135" s="303"/>
    </row>
    <row r="136" spans="1:17" s="255" customFormat="1">
      <c r="G136" s="303"/>
      <c r="H136" s="303"/>
      <c r="I136" s="303"/>
    </row>
    <row r="137" spans="1:17" s="255" customFormat="1">
      <c r="G137" s="303"/>
      <c r="H137" s="303"/>
      <c r="I137" s="303"/>
    </row>
    <row r="138" spans="1:17" s="255" customFormat="1">
      <c r="G138" s="303"/>
      <c r="H138" s="303"/>
      <c r="I138" s="303"/>
    </row>
    <row r="139" spans="1:17" s="255" customFormat="1">
      <c r="G139" s="303"/>
      <c r="H139" s="303"/>
      <c r="I139" s="303"/>
    </row>
    <row r="140" spans="1:17" s="255" customFormat="1">
      <c r="G140" s="303"/>
      <c r="H140" s="303"/>
      <c r="I140" s="303"/>
    </row>
    <row r="141" spans="1:17" s="255" customFormat="1">
      <c r="G141" s="303"/>
      <c r="H141" s="303"/>
      <c r="I141" s="303"/>
    </row>
    <row r="142" spans="1:17" s="255" customFormat="1">
      <c r="G142" s="303"/>
      <c r="H142" s="303"/>
      <c r="I142" s="303"/>
    </row>
    <row r="143" spans="1:17" s="255" customFormat="1">
      <c r="G143" s="303"/>
      <c r="H143" s="303"/>
      <c r="I143" s="303"/>
    </row>
    <row r="144" spans="1:17" s="255" customFormat="1">
      <c r="G144" s="303"/>
      <c r="H144" s="303"/>
      <c r="I144" s="303"/>
    </row>
    <row r="145" spans="7:9" s="255" customFormat="1">
      <c r="G145" s="303"/>
      <c r="H145" s="303"/>
      <c r="I145" s="303"/>
    </row>
    <row r="146" spans="7:9" s="255" customFormat="1">
      <c r="G146" s="303"/>
      <c r="H146" s="303"/>
      <c r="I146" s="303"/>
    </row>
    <row r="147" spans="7:9" s="255" customFormat="1">
      <c r="G147" s="303"/>
      <c r="H147" s="303"/>
      <c r="I147" s="303"/>
    </row>
    <row r="148" spans="7:9" s="255" customFormat="1">
      <c r="G148" s="303"/>
      <c r="H148" s="303"/>
      <c r="I148" s="303"/>
    </row>
    <row r="149" spans="7:9" s="255" customFormat="1">
      <c r="G149" s="303"/>
      <c r="H149" s="303"/>
      <c r="I149" s="303"/>
    </row>
    <row r="150" spans="7:9" s="255" customFormat="1">
      <c r="G150" s="303"/>
      <c r="H150" s="303"/>
      <c r="I150" s="303"/>
    </row>
    <row r="151" spans="7:9" s="255" customFormat="1">
      <c r="G151" s="303"/>
      <c r="H151" s="303"/>
      <c r="I151" s="303"/>
    </row>
    <row r="152" spans="7:9" s="255" customFormat="1">
      <c r="G152" s="303"/>
      <c r="H152" s="303"/>
      <c r="I152" s="303"/>
    </row>
    <row r="153" spans="7:9" s="255" customFormat="1">
      <c r="G153" s="303"/>
      <c r="H153" s="303"/>
      <c r="I153" s="303"/>
    </row>
    <row r="154" spans="7:9" s="255" customFormat="1">
      <c r="G154" s="303"/>
      <c r="H154" s="303"/>
      <c r="I154" s="303"/>
    </row>
    <row r="155" spans="7:9" s="255" customFormat="1">
      <c r="G155" s="303"/>
      <c r="H155" s="303"/>
      <c r="I155" s="303"/>
    </row>
    <row r="156" spans="7:9" s="255" customFormat="1">
      <c r="G156" s="303"/>
      <c r="H156" s="303"/>
      <c r="I156" s="303"/>
    </row>
    <row r="157" spans="7:9" s="255" customFormat="1">
      <c r="G157" s="303"/>
      <c r="H157" s="303"/>
      <c r="I157" s="303"/>
    </row>
    <row r="158" spans="7:9" s="255" customFormat="1">
      <c r="G158" s="303"/>
      <c r="H158" s="303"/>
      <c r="I158" s="303"/>
    </row>
    <row r="159" spans="7:9" s="255" customFormat="1">
      <c r="G159" s="303"/>
      <c r="H159" s="303"/>
      <c r="I159" s="303"/>
    </row>
    <row r="160" spans="7:9" s="255" customFormat="1">
      <c r="G160" s="303"/>
      <c r="H160" s="303"/>
      <c r="I160" s="303"/>
    </row>
    <row r="161" spans="7:9" s="255" customFormat="1">
      <c r="G161" s="303"/>
      <c r="H161" s="303"/>
      <c r="I161" s="303"/>
    </row>
    <row r="162" spans="7:9" s="255" customFormat="1">
      <c r="G162" s="303"/>
      <c r="H162" s="303"/>
      <c r="I162" s="303"/>
    </row>
    <row r="163" spans="7:9" s="255" customFormat="1">
      <c r="G163" s="303"/>
      <c r="H163" s="303"/>
      <c r="I163" s="303"/>
    </row>
    <row r="164" spans="7:9" s="255" customFormat="1">
      <c r="G164" s="303"/>
      <c r="H164" s="303"/>
      <c r="I164" s="303"/>
    </row>
    <row r="165" spans="7:9" s="255" customFormat="1">
      <c r="G165" s="303"/>
      <c r="H165" s="303"/>
      <c r="I165" s="303"/>
    </row>
    <row r="166" spans="7:9" s="255" customFormat="1">
      <c r="G166" s="303"/>
      <c r="H166" s="303"/>
      <c r="I166" s="303"/>
    </row>
    <row r="167" spans="7:9" s="255" customFormat="1">
      <c r="G167" s="303"/>
      <c r="H167" s="303"/>
      <c r="I167" s="303"/>
    </row>
    <row r="168" spans="7:9" s="255" customFormat="1">
      <c r="G168" s="303"/>
      <c r="H168" s="303"/>
      <c r="I168" s="303"/>
    </row>
    <row r="169" spans="7:9" s="255" customFormat="1">
      <c r="G169" s="303"/>
      <c r="H169" s="303"/>
      <c r="I169" s="303"/>
    </row>
    <row r="170" spans="7:9" s="255" customFormat="1">
      <c r="G170" s="303"/>
      <c r="H170" s="303"/>
      <c r="I170" s="303"/>
    </row>
    <row r="171" spans="7:9" s="255" customFormat="1">
      <c r="G171" s="303"/>
      <c r="H171" s="303"/>
      <c r="I171" s="303"/>
    </row>
    <row r="172" spans="7:9" s="255" customFormat="1">
      <c r="G172" s="303"/>
      <c r="H172" s="303"/>
      <c r="I172" s="303"/>
    </row>
    <row r="173" spans="7:9" s="255" customFormat="1">
      <c r="G173" s="303"/>
      <c r="H173" s="303"/>
      <c r="I173" s="303"/>
    </row>
    <row r="174" spans="7:9" s="255" customFormat="1">
      <c r="G174" s="303"/>
      <c r="H174" s="303"/>
      <c r="I174" s="303"/>
    </row>
    <row r="175" spans="7:9" s="255" customFormat="1">
      <c r="G175" s="303"/>
      <c r="H175" s="303"/>
      <c r="I175" s="303"/>
    </row>
    <row r="176" spans="7:9" s="255" customFormat="1">
      <c r="G176" s="303"/>
      <c r="H176" s="303"/>
      <c r="I176" s="303"/>
    </row>
    <row r="177" spans="7:9" s="255" customFormat="1">
      <c r="G177" s="303"/>
      <c r="H177" s="303"/>
      <c r="I177" s="303"/>
    </row>
    <row r="178" spans="7:9" s="255" customFormat="1">
      <c r="G178" s="303"/>
      <c r="H178" s="303"/>
      <c r="I178" s="303"/>
    </row>
    <row r="179" spans="7:9" s="255" customFormat="1">
      <c r="G179" s="303"/>
      <c r="H179" s="303"/>
      <c r="I179" s="303"/>
    </row>
    <row r="180" spans="7:9" s="255" customFormat="1">
      <c r="G180" s="303"/>
      <c r="H180" s="303"/>
      <c r="I180" s="303"/>
    </row>
    <row r="181" spans="7:9" s="255" customFormat="1">
      <c r="G181" s="303"/>
      <c r="H181" s="303"/>
      <c r="I181" s="303"/>
    </row>
    <row r="182" spans="7:9" s="255" customFormat="1">
      <c r="G182" s="303"/>
      <c r="H182" s="303"/>
      <c r="I182" s="303"/>
    </row>
    <row r="183" spans="7:9" s="255" customFormat="1">
      <c r="G183" s="303"/>
      <c r="H183" s="303"/>
      <c r="I183" s="303"/>
    </row>
    <row r="184" spans="7:9" s="255" customFormat="1">
      <c r="G184" s="303"/>
      <c r="H184" s="303"/>
      <c r="I184" s="303"/>
    </row>
    <row r="185" spans="7:9" s="255" customFormat="1">
      <c r="G185" s="303"/>
      <c r="H185" s="303"/>
      <c r="I185" s="303"/>
    </row>
    <row r="186" spans="7:9" s="255" customFormat="1">
      <c r="G186" s="303"/>
      <c r="H186" s="303"/>
      <c r="I186" s="303"/>
    </row>
    <row r="187" spans="7:9" s="255" customFormat="1">
      <c r="G187" s="303"/>
      <c r="H187" s="303"/>
      <c r="I187" s="303"/>
    </row>
    <row r="188" spans="7:9" s="255" customFormat="1">
      <c r="G188" s="303"/>
      <c r="H188" s="303"/>
      <c r="I188" s="303"/>
    </row>
    <row r="189" spans="7:9" s="255" customFormat="1">
      <c r="G189" s="303"/>
      <c r="H189" s="303"/>
      <c r="I189" s="303"/>
    </row>
    <row r="190" spans="7:9" s="255" customFormat="1">
      <c r="G190" s="303"/>
      <c r="H190" s="303"/>
      <c r="I190" s="303"/>
    </row>
    <row r="191" spans="7:9" s="255" customFormat="1">
      <c r="G191" s="303"/>
      <c r="H191" s="303"/>
      <c r="I191" s="303"/>
    </row>
    <row r="192" spans="7:9" s="255" customFormat="1">
      <c r="G192" s="303"/>
      <c r="H192" s="303"/>
      <c r="I192" s="303"/>
    </row>
    <row r="193" spans="3:9" s="255" customFormat="1">
      <c r="G193" s="303"/>
      <c r="H193" s="303"/>
      <c r="I193" s="303"/>
    </row>
    <row r="194" spans="3:9" s="255" customFormat="1">
      <c r="G194" s="303"/>
      <c r="H194" s="303"/>
      <c r="I194" s="303"/>
    </row>
    <row r="195" spans="3:9" s="255" customFormat="1">
      <c r="G195" s="303"/>
      <c r="H195" s="303"/>
      <c r="I195" s="303"/>
    </row>
    <row r="196" spans="3:9" s="255" customFormat="1">
      <c r="G196" s="303"/>
      <c r="H196" s="303"/>
      <c r="I196" s="303"/>
    </row>
    <row r="197" spans="3:9" s="255" customFormat="1">
      <c r="G197" s="303"/>
      <c r="H197" s="303"/>
      <c r="I197" s="303"/>
    </row>
    <row r="198" spans="3:9" s="255" customFormat="1">
      <c r="C198" s="329"/>
      <c r="D198" s="329"/>
      <c r="G198" s="303"/>
      <c r="H198" s="303"/>
      <c r="I198" s="303"/>
    </row>
    <row r="199" spans="3:9" s="255" customFormat="1">
      <c r="C199" s="329"/>
      <c r="D199" s="329"/>
      <c r="G199" s="303"/>
      <c r="H199" s="303"/>
      <c r="I199" s="303"/>
    </row>
    <row r="200" spans="3:9" s="255" customFormat="1">
      <c r="C200" s="329"/>
      <c r="D200" s="329"/>
      <c r="G200" s="303"/>
      <c r="H200" s="303"/>
      <c r="I200" s="303"/>
    </row>
    <row r="201" spans="3:9" s="255" customFormat="1">
      <c r="C201" s="329"/>
      <c r="D201" s="329"/>
      <c r="G201" s="303"/>
      <c r="H201" s="303"/>
      <c r="I201" s="303"/>
    </row>
    <row r="202" spans="3:9" s="255" customFormat="1">
      <c r="C202" s="329"/>
      <c r="D202" s="329"/>
      <c r="G202" s="303"/>
      <c r="H202" s="303"/>
      <c r="I202" s="303"/>
    </row>
    <row r="203" spans="3:9" s="255" customFormat="1">
      <c r="C203" s="329"/>
      <c r="D203" s="329"/>
      <c r="G203" s="303"/>
      <c r="H203" s="303"/>
      <c r="I203" s="303"/>
    </row>
    <row r="204" spans="3:9" s="255" customFormat="1">
      <c r="C204" s="329"/>
      <c r="D204" s="329"/>
      <c r="G204" s="303"/>
      <c r="H204" s="303"/>
      <c r="I204" s="303"/>
    </row>
    <row r="205" spans="3:9" s="255" customFormat="1">
      <c r="G205" s="303"/>
      <c r="H205" s="303"/>
      <c r="I205" s="303"/>
    </row>
    <row r="206" spans="3:9" s="255" customFormat="1">
      <c r="G206" s="303"/>
      <c r="H206" s="303"/>
      <c r="I206" s="303"/>
    </row>
    <row r="207" spans="3:9" s="255" customFormat="1">
      <c r="G207" s="303"/>
      <c r="H207" s="303"/>
      <c r="I207" s="303"/>
    </row>
    <row r="208" spans="3:9" s="255" customFormat="1">
      <c r="G208" s="303"/>
      <c r="H208" s="303"/>
      <c r="I208" s="303"/>
    </row>
    <row r="209" spans="7:9" s="255" customFormat="1">
      <c r="G209" s="303"/>
      <c r="H209" s="303"/>
      <c r="I209" s="303"/>
    </row>
    <row r="210" spans="7:9" s="255" customFormat="1">
      <c r="G210" s="303"/>
      <c r="H210" s="303"/>
      <c r="I210" s="303"/>
    </row>
    <row r="211" spans="7:9" s="255" customFormat="1">
      <c r="G211" s="303"/>
      <c r="H211" s="303"/>
      <c r="I211" s="303"/>
    </row>
    <row r="212" spans="7:9" s="255" customFormat="1">
      <c r="G212" s="303"/>
      <c r="H212" s="303"/>
      <c r="I212" s="303"/>
    </row>
    <row r="213" spans="7:9" s="255" customFormat="1">
      <c r="G213" s="303"/>
      <c r="H213" s="303"/>
      <c r="I213" s="303"/>
    </row>
    <row r="214" spans="7:9" s="255" customFormat="1">
      <c r="G214" s="303"/>
      <c r="H214" s="303"/>
      <c r="I214" s="303"/>
    </row>
    <row r="215" spans="7:9" s="255" customFormat="1">
      <c r="G215" s="303"/>
      <c r="H215" s="303"/>
      <c r="I215" s="303"/>
    </row>
    <row r="216" spans="7:9" s="255" customFormat="1">
      <c r="G216" s="303"/>
      <c r="H216" s="303"/>
      <c r="I216" s="303"/>
    </row>
    <row r="217" spans="7:9" s="255" customFormat="1">
      <c r="G217" s="303"/>
      <c r="H217" s="303"/>
      <c r="I217" s="303"/>
    </row>
    <row r="218" spans="7:9" s="255" customFormat="1">
      <c r="G218" s="303"/>
      <c r="H218" s="303"/>
      <c r="I218" s="303"/>
    </row>
    <row r="219" spans="7:9" s="255" customFormat="1">
      <c r="G219" s="303"/>
      <c r="H219" s="303"/>
      <c r="I219" s="303"/>
    </row>
    <row r="220" spans="7:9" s="255" customFormat="1">
      <c r="G220" s="303"/>
      <c r="H220" s="303"/>
      <c r="I220" s="303"/>
    </row>
    <row r="221" spans="7:9" s="255" customFormat="1">
      <c r="G221" s="303"/>
      <c r="H221" s="303"/>
      <c r="I221" s="303"/>
    </row>
    <row r="222" spans="7:9" s="255" customFormat="1">
      <c r="G222" s="303"/>
      <c r="H222" s="303"/>
      <c r="I222" s="303"/>
    </row>
    <row r="223" spans="7:9" s="255" customFormat="1">
      <c r="G223" s="303"/>
      <c r="H223" s="303"/>
      <c r="I223" s="303"/>
    </row>
    <row r="224" spans="7:9" s="255" customFormat="1">
      <c r="G224" s="303"/>
      <c r="H224" s="303"/>
      <c r="I224" s="303"/>
    </row>
    <row r="225" spans="7:9" s="255" customFormat="1">
      <c r="G225" s="303"/>
      <c r="H225" s="303"/>
      <c r="I225" s="303"/>
    </row>
    <row r="226" spans="7:9" s="255" customFormat="1">
      <c r="G226" s="303"/>
      <c r="H226" s="303"/>
      <c r="I226" s="303"/>
    </row>
    <row r="227" spans="7:9" s="255" customFormat="1">
      <c r="G227" s="303"/>
      <c r="H227" s="303"/>
      <c r="I227" s="303"/>
    </row>
    <row r="228" spans="7:9" s="255" customFormat="1">
      <c r="G228" s="303"/>
      <c r="H228" s="303"/>
      <c r="I228" s="303"/>
    </row>
    <row r="229" spans="7:9" s="255" customFormat="1">
      <c r="G229" s="303"/>
      <c r="H229" s="303"/>
      <c r="I229" s="303"/>
    </row>
    <row r="230" spans="7:9" s="255" customFormat="1">
      <c r="G230" s="303"/>
      <c r="H230" s="303"/>
      <c r="I230" s="303"/>
    </row>
    <row r="231" spans="7:9" s="255" customFormat="1">
      <c r="G231" s="303"/>
      <c r="H231" s="303"/>
      <c r="I231" s="303"/>
    </row>
    <row r="232" spans="7:9" s="255" customFormat="1">
      <c r="G232" s="303"/>
      <c r="H232" s="303"/>
      <c r="I232" s="303"/>
    </row>
    <row r="233" spans="7:9" s="255" customFormat="1">
      <c r="G233" s="303"/>
      <c r="H233" s="303"/>
      <c r="I233" s="303"/>
    </row>
    <row r="234" spans="7:9" s="255" customFormat="1">
      <c r="G234" s="303"/>
      <c r="H234" s="303"/>
      <c r="I234" s="303"/>
    </row>
    <row r="235" spans="7:9" s="255" customFormat="1">
      <c r="G235" s="303"/>
      <c r="H235" s="303"/>
      <c r="I235" s="303"/>
    </row>
    <row r="236" spans="7:9" s="255" customFormat="1">
      <c r="G236" s="303"/>
      <c r="H236" s="303"/>
      <c r="I236" s="303"/>
    </row>
    <row r="237" spans="7:9" s="255" customFormat="1">
      <c r="G237" s="303"/>
      <c r="H237" s="303"/>
      <c r="I237" s="303"/>
    </row>
    <row r="238" spans="7:9" s="255" customFormat="1">
      <c r="G238" s="303"/>
      <c r="H238" s="303"/>
      <c r="I238" s="303"/>
    </row>
    <row r="239" spans="7:9" s="255" customFormat="1">
      <c r="G239" s="303"/>
      <c r="H239" s="303"/>
      <c r="I239" s="303"/>
    </row>
    <row r="240" spans="7:9" s="255" customFormat="1">
      <c r="G240" s="303"/>
      <c r="H240" s="303"/>
      <c r="I240" s="303"/>
    </row>
    <row r="241" spans="7:9" s="255" customFormat="1">
      <c r="G241" s="303"/>
      <c r="H241" s="303"/>
      <c r="I241" s="303"/>
    </row>
    <row r="242" spans="7:9" s="255" customFormat="1">
      <c r="G242" s="303"/>
      <c r="H242" s="303"/>
      <c r="I242" s="303"/>
    </row>
    <row r="243" spans="7:9" s="255" customFormat="1">
      <c r="G243" s="303"/>
      <c r="H243" s="303"/>
      <c r="I243" s="303"/>
    </row>
    <row r="244" spans="7:9" s="255" customFormat="1">
      <c r="G244" s="303"/>
      <c r="H244" s="303"/>
      <c r="I244" s="303"/>
    </row>
    <row r="245" spans="7:9" s="255" customFormat="1">
      <c r="G245" s="303"/>
      <c r="H245" s="303"/>
      <c r="I245" s="303"/>
    </row>
    <row r="246" spans="7:9" s="255" customFormat="1">
      <c r="G246" s="303"/>
      <c r="H246" s="303"/>
      <c r="I246" s="303"/>
    </row>
    <row r="247" spans="7:9" s="255" customFormat="1">
      <c r="G247" s="303"/>
      <c r="H247" s="303"/>
      <c r="I247" s="303"/>
    </row>
    <row r="248" spans="7:9" s="255" customFormat="1">
      <c r="G248" s="303"/>
      <c r="H248" s="303"/>
      <c r="I248" s="303"/>
    </row>
    <row r="249" spans="7:9" s="255" customFormat="1">
      <c r="G249" s="303"/>
      <c r="H249" s="303"/>
      <c r="I249" s="303"/>
    </row>
    <row r="250" spans="7:9" s="255" customFormat="1">
      <c r="G250" s="303"/>
      <c r="H250" s="303"/>
      <c r="I250" s="303"/>
    </row>
    <row r="251" spans="7:9" s="255" customFormat="1">
      <c r="G251" s="303"/>
      <c r="H251" s="303"/>
      <c r="I251" s="303"/>
    </row>
    <row r="252" spans="7:9" s="255" customFormat="1">
      <c r="G252" s="303"/>
      <c r="H252" s="303"/>
      <c r="I252" s="303"/>
    </row>
    <row r="253" spans="7:9" s="255" customFormat="1">
      <c r="G253" s="303"/>
      <c r="H253" s="303"/>
      <c r="I253" s="303"/>
    </row>
    <row r="254" spans="7:9" s="255" customFormat="1">
      <c r="G254" s="303"/>
      <c r="H254" s="303"/>
      <c r="I254" s="303"/>
    </row>
    <row r="255" spans="7:9" s="255" customFormat="1">
      <c r="G255" s="303"/>
      <c r="H255" s="303"/>
      <c r="I255" s="303"/>
    </row>
    <row r="256" spans="7:9" s="255" customFormat="1">
      <c r="G256" s="303"/>
      <c r="H256" s="303"/>
      <c r="I256" s="303"/>
    </row>
    <row r="257" spans="7:9" s="255" customFormat="1">
      <c r="G257" s="303"/>
      <c r="H257" s="303"/>
      <c r="I257" s="303"/>
    </row>
    <row r="258" spans="7:9" s="255" customFormat="1">
      <c r="G258" s="303"/>
      <c r="H258" s="303"/>
      <c r="I258" s="303"/>
    </row>
    <row r="259" spans="7:9" s="255" customFormat="1">
      <c r="G259" s="303"/>
      <c r="H259" s="303"/>
      <c r="I259" s="303"/>
    </row>
    <row r="260" spans="7:9" s="255" customFormat="1">
      <c r="G260" s="303"/>
      <c r="H260" s="303"/>
      <c r="I260" s="303"/>
    </row>
    <row r="261" spans="7:9" s="255" customFormat="1">
      <c r="G261" s="303"/>
      <c r="H261" s="303"/>
      <c r="I261" s="303"/>
    </row>
    <row r="262" spans="7:9" s="255" customFormat="1">
      <c r="G262" s="303"/>
      <c r="H262" s="303"/>
      <c r="I262" s="303"/>
    </row>
    <row r="263" spans="7:9" s="255" customFormat="1">
      <c r="G263" s="303"/>
      <c r="H263" s="303"/>
      <c r="I263" s="303"/>
    </row>
    <row r="264" spans="7:9" s="255" customFormat="1">
      <c r="G264" s="303"/>
      <c r="H264" s="303"/>
      <c r="I264" s="303"/>
    </row>
    <row r="265" spans="7:9" s="255" customFormat="1">
      <c r="G265" s="303"/>
      <c r="H265" s="303"/>
      <c r="I265" s="303"/>
    </row>
    <row r="266" spans="7:9" s="255" customFormat="1">
      <c r="G266" s="303"/>
      <c r="H266" s="303"/>
      <c r="I266" s="303"/>
    </row>
    <row r="267" spans="7:9" s="255" customFormat="1">
      <c r="G267" s="303"/>
      <c r="H267" s="303"/>
      <c r="I267" s="303"/>
    </row>
    <row r="268" spans="7:9" s="255" customFormat="1">
      <c r="G268" s="303"/>
      <c r="H268" s="303"/>
      <c r="I268" s="303"/>
    </row>
    <row r="269" spans="7:9" s="255" customFormat="1">
      <c r="G269" s="303"/>
      <c r="H269" s="303"/>
      <c r="I269" s="303"/>
    </row>
    <row r="270" spans="7:9" s="255" customFormat="1">
      <c r="G270" s="303"/>
      <c r="H270" s="303"/>
      <c r="I270" s="303"/>
    </row>
    <row r="271" spans="7:9" s="255" customFormat="1">
      <c r="G271" s="303"/>
      <c r="H271" s="303"/>
      <c r="I271" s="303"/>
    </row>
    <row r="272" spans="7:9" s="255" customFormat="1">
      <c r="G272" s="303"/>
      <c r="H272" s="303"/>
      <c r="I272" s="303"/>
    </row>
    <row r="273" spans="7:9" s="255" customFormat="1">
      <c r="G273" s="303"/>
      <c r="H273" s="303"/>
      <c r="I273" s="303"/>
    </row>
    <row r="274" spans="7:9" s="255" customFormat="1">
      <c r="G274" s="303"/>
      <c r="H274" s="303"/>
      <c r="I274" s="303"/>
    </row>
    <row r="275" spans="7:9" s="255" customFormat="1">
      <c r="G275" s="303"/>
      <c r="H275" s="303"/>
      <c r="I275" s="303"/>
    </row>
    <row r="276" spans="7:9" s="255" customFormat="1">
      <c r="G276" s="303"/>
      <c r="H276" s="303"/>
      <c r="I276" s="303"/>
    </row>
    <row r="277" spans="7:9" s="255" customFormat="1">
      <c r="G277" s="303"/>
      <c r="H277" s="303"/>
      <c r="I277" s="303"/>
    </row>
    <row r="278" spans="7:9" s="255" customFormat="1">
      <c r="G278" s="303"/>
      <c r="H278" s="303"/>
      <c r="I278" s="303"/>
    </row>
    <row r="279" spans="7:9" s="255" customFormat="1">
      <c r="G279" s="303"/>
      <c r="H279" s="303"/>
      <c r="I279" s="303"/>
    </row>
    <row r="280" spans="7:9" s="255" customFormat="1">
      <c r="G280" s="303"/>
      <c r="H280" s="303"/>
      <c r="I280" s="303"/>
    </row>
    <row r="281" spans="7:9" s="255" customFormat="1">
      <c r="G281" s="303"/>
      <c r="H281" s="303"/>
      <c r="I281" s="303"/>
    </row>
    <row r="282" spans="7:9" s="255" customFormat="1">
      <c r="G282" s="303"/>
      <c r="H282" s="303"/>
      <c r="I282" s="303"/>
    </row>
    <row r="283" spans="7:9" s="255" customFormat="1">
      <c r="G283" s="303"/>
      <c r="H283" s="303"/>
      <c r="I283" s="303"/>
    </row>
    <row r="284" spans="7:9" s="255" customFormat="1">
      <c r="G284" s="303"/>
      <c r="H284" s="303"/>
      <c r="I284" s="303"/>
    </row>
    <row r="285" spans="7:9" s="255" customFormat="1">
      <c r="G285" s="303"/>
      <c r="H285" s="303"/>
      <c r="I285" s="303"/>
    </row>
    <row r="286" spans="7:9" s="255" customFormat="1">
      <c r="G286" s="303"/>
      <c r="H286" s="303"/>
      <c r="I286" s="303"/>
    </row>
    <row r="287" spans="7:9" s="255" customFormat="1">
      <c r="G287" s="303"/>
      <c r="H287" s="303"/>
      <c r="I287" s="303"/>
    </row>
    <row r="288" spans="7:9" s="255" customFormat="1">
      <c r="G288" s="303"/>
      <c r="H288" s="303"/>
      <c r="I288" s="303"/>
    </row>
    <row r="289" spans="7:9" s="255" customFormat="1">
      <c r="G289" s="303"/>
      <c r="H289" s="303"/>
      <c r="I289" s="303"/>
    </row>
    <row r="290" spans="7:9" s="255" customFormat="1">
      <c r="G290" s="303"/>
      <c r="H290" s="303"/>
      <c r="I290" s="303"/>
    </row>
    <row r="291" spans="7:9" s="255" customFormat="1">
      <c r="G291" s="303"/>
      <c r="H291" s="303"/>
      <c r="I291" s="303"/>
    </row>
    <row r="292" spans="7:9" s="255" customFormat="1">
      <c r="G292" s="303"/>
      <c r="H292" s="303"/>
      <c r="I292" s="303"/>
    </row>
    <row r="293" spans="7:9" s="255" customFormat="1">
      <c r="G293" s="303"/>
      <c r="H293" s="303"/>
      <c r="I293" s="303"/>
    </row>
    <row r="294" spans="7:9" s="255" customFormat="1">
      <c r="G294" s="303"/>
      <c r="H294" s="303"/>
      <c r="I294" s="303"/>
    </row>
    <row r="295" spans="7:9" s="255" customFormat="1">
      <c r="G295" s="303"/>
      <c r="H295" s="303"/>
      <c r="I295" s="303"/>
    </row>
    <row r="296" spans="7:9" s="255" customFormat="1">
      <c r="G296" s="303"/>
      <c r="H296" s="303"/>
      <c r="I296" s="303"/>
    </row>
    <row r="297" spans="7:9" s="255" customFormat="1">
      <c r="G297" s="303"/>
      <c r="H297" s="303"/>
      <c r="I297" s="303"/>
    </row>
    <row r="298" spans="7:9" s="255" customFormat="1">
      <c r="G298" s="303"/>
      <c r="H298" s="303"/>
      <c r="I298" s="303"/>
    </row>
    <row r="299" spans="7:9" s="255" customFormat="1">
      <c r="G299" s="303"/>
      <c r="H299" s="303"/>
      <c r="I299" s="303"/>
    </row>
    <row r="300" spans="7:9" s="255" customFormat="1">
      <c r="G300" s="303"/>
      <c r="H300" s="303"/>
      <c r="I300" s="303"/>
    </row>
    <row r="301" spans="7:9" s="255" customFormat="1">
      <c r="G301" s="303"/>
      <c r="H301" s="303"/>
      <c r="I301" s="303"/>
    </row>
    <row r="302" spans="7:9" s="255" customFormat="1">
      <c r="G302" s="303"/>
      <c r="H302" s="303"/>
      <c r="I302" s="303"/>
    </row>
    <row r="303" spans="7:9" s="255" customFormat="1">
      <c r="G303" s="303"/>
      <c r="H303" s="303"/>
      <c r="I303" s="303"/>
    </row>
    <row r="304" spans="7:9" s="255" customFormat="1">
      <c r="G304" s="303"/>
      <c r="H304" s="303"/>
      <c r="I304" s="303"/>
    </row>
    <row r="305" spans="7:9" s="255" customFormat="1">
      <c r="G305" s="303"/>
      <c r="H305" s="303"/>
      <c r="I305" s="303"/>
    </row>
    <row r="306" spans="7:9" s="255" customFormat="1">
      <c r="G306" s="303"/>
      <c r="H306" s="303"/>
      <c r="I306" s="303"/>
    </row>
    <row r="307" spans="7:9" s="255" customFormat="1">
      <c r="G307" s="303"/>
      <c r="H307" s="303"/>
      <c r="I307" s="303"/>
    </row>
    <row r="308" spans="7:9" s="255" customFormat="1">
      <c r="G308" s="303"/>
      <c r="H308" s="303"/>
      <c r="I308" s="303"/>
    </row>
    <row r="309" spans="7:9" s="255" customFormat="1">
      <c r="G309" s="303"/>
      <c r="H309" s="303"/>
      <c r="I309" s="303"/>
    </row>
    <row r="310" spans="7:9" s="255" customFormat="1">
      <c r="G310" s="303"/>
      <c r="H310" s="303"/>
      <c r="I310" s="303"/>
    </row>
    <row r="311" spans="7:9" s="255" customFormat="1">
      <c r="G311" s="303"/>
      <c r="H311" s="303"/>
      <c r="I311" s="303"/>
    </row>
    <row r="312" spans="7:9" s="255" customFormat="1">
      <c r="G312" s="303"/>
      <c r="H312" s="303"/>
      <c r="I312" s="303"/>
    </row>
    <row r="313" spans="7:9" s="255" customFormat="1">
      <c r="G313" s="303"/>
      <c r="H313" s="303"/>
      <c r="I313" s="303"/>
    </row>
    <row r="314" spans="7:9" s="255" customFormat="1">
      <c r="G314" s="303"/>
      <c r="H314" s="303"/>
      <c r="I314" s="303"/>
    </row>
    <row r="315" spans="7:9" s="255" customFormat="1">
      <c r="G315" s="303"/>
      <c r="H315" s="303"/>
      <c r="I315" s="303"/>
    </row>
    <row r="316" spans="7:9" s="255" customFormat="1">
      <c r="G316" s="303"/>
      <c r="H316" s="303"/>
      <c r="I316" s="303"/>
    </row>
    <row r="317" spans="7:9" s="255" customFormat="1">
      <c r="G317" s="303"/>
      <c r="H317" s="303"/>
      <c r="I317" s="303"/>
    </row>
    <row r="318" spans="7:9" s="255" customFormat="1">
      <c r="G318" s="303"/>
      <c r="H318" s="303"/>
      <c r="I318" s="303"/>
    </row>
    <row r="319" spans="7:9" s="255" customFormat="1">
      <c r="G319" s="303"/>
      <c r="H319" s="303"/>
      <c r="I319" s="303"/>
    </row>
    <row r="320" spans="7:9" s="255" customFormat="1">
      <c r="G320" s="303"/>
      <c r="H320" s="303"/>
      <c r="I320" s="303"/>
    </row>
    <row r="321" spans="7:9" s="255" customFormat="1">
      <c r="G321" s="303"/>
      <c r="H321" s="303"/>
      <c r="I321" s="303"/>
    </row>
    <row r="322" spans="7:9" s="255" customFormat="1">
      <c r="G322" s="303"/>
      <c r="H322" s="303"/>
      <c r="I322" s="303"/>
    </row>
    <row r="323" spans="7:9" s="255" customFormat="1">
      <c r="G323" s="303"/>
      <c r="H323" s="303"/>
      <c r="I323" s="303"/>
    </row>
    <row r="324" spans="7:9" s="255" customFormat="1">
      <c r="G324" s="303"/>
      <c r="H324" s="303"/>
      <c r="I324" s="303"/>
    </row>
    <row r="325" spans="7:9" s="255" customFormat="1">
      <c r="G325" s="303"/>
      <c r="H325" s="303"/>
      <c r="I325" s="303"/>
    </row>
    <row r="326" spans="7:9" s="255" customFormat="1">
      <c r="G326" s="303"/>
      <c r="H326" s="303"/>
      <c r="I326" s="303"/>
    </row>
    <row r="327" spans="7:9" s="255" customFormat="1">
      <c r="G327" s="303"/>
      <c r="H327" s="303"/>
      <c r="I327" s="303"/>
    </row>
    <row r="328" spans="7:9" s="255" customFormat="1">
      <c r="G328" s="303"/>
      <c r="H328" s="303"/>
      <c r="I328" s="303"/>
    </row>
    <row r="329" spans="7:9" s="255" customFormat="1">
      <c r="G329" s="303"/>
      <c r="H329" s="303"/>
      <c r="I329" s="303"/>
    </row>
    <row r="330" spans="7:9" s="255" customFormat="1">
      <c r="G330" s="303"/>
      <c r="H330" s="303"/>
      <c r="I330" s="303"/>
    </row>
    <row r="331" spans="7:9" s="255" customFormat="1">
      <c r="G331" s="303"/>
      <c r="H331" s="303"/>
      <c r="I331" s="303"/>
    </row>
    <row r="332" spans="7:9" s="255" customFormat="1">
      <c r="G332" s="303"/>
      <c r="H332" s="303"/>
      <c r="I332" s="303"/>
    </row>
    <row r="333" spans="7:9" s="255" customFormat="1">
      <c r="G333" s="303"/>
      <c r="H333" s="303"/>
      <c r="I333" s="303"/>
    </row>
    <row r="334" spans="7:9" s="255" customFormat="1">
      <c r="G334" s="303"/>
      <c r="H334" s="303"/>
      <c r="I334" s="303"/>
    </row>
    <row r="335" spans="7:9" s="255" customFormat="1">
      <c r="G335" s="303"/>
      <c r="H335" s="303"/>
      <c r="I335" s="303"/>
    </row>
    <row r="336" spans="7:9" s="255" customFormat="1">
      <c r="G336" s="303"/>
      <c r="H336" s="303"/>
      <c r="I336" s="303"/>
    </row>
    <row r="337" spans="7:9" s="255" customFormat="1">
      <c r="G337" s="303"/>
      <c r="H337" s="303"/>
      <c r="I337" s="303"/>
    </row>
    <row r="338" spans="7:9" s="255" customFormat="1">
      <c r="G338" s="303"/>
      <c r="H338" s="303"/>
      <c r="I338" s="303"/>
    </row>
    <row r="339" spans="7:9" s="255" customFormat="1">
      <c r="G339" s="303"/>
      <c r="H339" s="303"/>
      <c r="I339" s="303"/>
    </row>
    <row r="340" spans="7:9" s="255" customFormat="1">
      <c r="G340" s="303"/>
      <c r="H340" s="303"/>
      <c r="I340" s="303"/>
    </row>
    <row r="341" spans="7:9" s="255" customFormat="1">
      <c r="G341" s="303"/>
      <c r="H341" s="303"/>
      <c r="I341" s="303"/>
    </row>
    <row r="342" spans="7:9" s="255" customFormat="1">
      <c r="G342" s="303"/>
      <c r="H342" s="303"/>
      <c r="I342" s="303"/>
    </row>
    <row r="343" spans="7:9" s="255" customFormat="1">
      <c r="G343" s="303"/>
      <c r="H343" s="303"/>
      <c r="I343" s="303"/>
    </row>
    <row r="344" spans="7:9" s="255" customFormat="1">
      <c r="G344" s="303"/>
      <c r="H344" s="303"/>
      <c r="I344" s="303"/>
    </row>
    <row r="345" spans="7:9" s="255" customFormat="1">
      <c r="G345" s="303"/>
      <c r="H345" s="303"/>
      <c r="I345" s="303"/>
    </row>
    <row r="346" spans="7:9" s="255" customFormat="1">
      <c r="G346" s="303"/>
      <c r="H346" s="303"/>
      <c r="I346" s="303"/>
    </row>
    <row r="347" spans="7:9" s="255" customFormat="1">
      <c r="G347" s="303"/>
      <c r="H347" s="303"/>
      <c r="I347" s="303"/>
    </row>
    <row r="348" spans="7:9" s="255" customFormat="1">
      <c r="G348" s="303"/>
      <c r="H348" s="303"/>
      <c r="I348" s="303"/>
    </row>
    <row r="349" spans="7:9" s="255" customFormat="1">
      <c r="G349" s="303"/>
      <c r="H349" s="303"/>
      <c r="I349" s="303"/>
    </row>
    <row r="350" spans="7:9" s="255" customFormat="1">
      <c r="G350" s="303"/>
      <c r="H350" s="303"/>
      <c r="I350" s="303"/>
    </row>
    <row r="351" spans="7:9" s="255" customFormat="1">
      <c r="G351" s="303"/>
      <c r="H351" s="303"/>
      <c r="I351" s="303"/>
    </row>
    <row r="352" spans="7:9" s="255" customFormat="1">
      <c r="G352" s="303"/>
      <c r="H352" s="303"/>
      <c r="I352" s="303"/>
    </row>
    <row r="353" spans="7:9" s="255" customFormat="1">
      <c r="G353" s="303"/>
      <c r="H353" s="303"/>
      <c r="I353" s="303"/>
    </row>
    <row r="354" spans="7:9" s="255" customFormat="1">
      <c r="G354" s="303"/>
      <c r="H354" s="303"/>
      <c r="I354" s="303"/>
    </row>
    <row r="355" spans="7:9" s="255" customFormat="1">
      <c r="G355" s="303"/>
      <c r="H355" s="303"/>
      <c r="I355" s="303"/>
    </row>
    <row r="356" spans="7:9" s="255" customFormat="1">
      <c r="G356" s="303"/>
      <c r="H356" s="303"/>
      <c r="I356" s="303"/>
    </row>
    <row r="357" spans="7:9" s="255" customFormat="1">
      <c r="G357" s="303"/>
      <c r="H357" s="303"/>
      <c r="I357" s="303"/>
    </row>
    <row r="358" spans="7:9" s="255" customFormat="1">
      <c r="G358" s="303"/>
      <c r="H358" s="303"/>
      <c r="I358" s="303"/>
    </row>
    <row r="359" spans="7:9" s="255" customFormat="1">
      <c r="G359" s="303"/>
      <c r="H359" s="303"/>
      <c r="I359" s="303"/>
    </row>
    <row r="360" spans="7:9" s="255" customFormat="1">
      <c r="G360" s="303"/>
      <c r="H360" s="303"/>
      <c r="I360" s="303"/>
    </row>
    <row r="361" spans="7:9" s="255" customFormat="1">
      <c r="G361" s="303"/>
      <c r="H361" s="303"/>
      <c r="I361" s="303"/>
    </row>
    <row r="362" spans="7:9" s="255" customFormat="1">
      <c r="G362" s="303"/>
      <c r="H362" s="303"/>
      <c r="I362" s="303"/>
    </row>
    <row r="363" spans="7:9" s="255" customFormat="1">
      <c r="G363" s="303"/>
      <c r="H363" s="303"/>
      <c r="I363" s="303"/>
    </row>
    <row r="364" spans="7:9" s="255" customFormat="1">
      <c r="G364" s="303"/>
      <c r="H364" s="303"/>
      <c r="I364" s="303"/>
    </row>
    <row r="365" spans="7:9" s="255" customFormat="1">
      <c r="G365" s="303"/>
      <c r="H365" s="303"/>
      <c r="I365" s="303"/>
    </row>
    <row r="366" spans="7:9" s="255" customFormat="1">
      <c r="G366" s="303"/>
      <c r="H366" s="303"/>
      <c r="I366" s="303"/>
    </row>
    <row r="367" spans="7:9" s="255" customFormat="1">
      <c r="G367" s="303"/>
      <c r="H367" s="303"/>
      <c r="I367" s="303"/>
    </row>
    <row r="368" spans="7:9" s="255" customFormat="1">
      <c r="G368" s="303"/>
      <c r="H368" s="303"/>
      <c r="I368" s="303"/>
    </row>
    <row r="369" spans="7:9" s="255" customFormat="1">
      <c r="G369" s="303"/>
      <c r="H369" s="303"/>
      <c r="I369" s="303"/>
    </row>
    <row r="370" spans="7:9" s="255" customFormat="1">
      <c r="G370" s="303"/>
      <c r="H370" s="303"/>
      <c r="I370" s="303"/>
    </row>
    <row r="371" spans="7:9" s="255" customFormat="1">
      <c r="G371" s="303"/>
      <c r="H371" s="303"/>
      <c r="I371" s="303"/>
    </row>
    <row r="372" spans="7:9" s="255" customFormat="1">
      <c r="G372" s="303"/>
      <c r="H372" s="303"/>
      <c r="I372" s="303"/>
    </row>
    <row r="373" spans="7:9" s="255" customFormat="1">
      <c r="G373" s="303"/>
      <c r="H373" s="303"/>
      <c r="I373" s="303"/>
    </row>
    <row r="374" spans="7:9" s="255" customFormat="1">
      <c r="G374" s="303"/>
      <c r="H374" s="303"/>
      <c r="I374" s="303"/>
    </row>
    <row r="375" spans="7:9" s="255" customFormat="1">
      <c r="G375" s="303"/>
      <c r="H375" s="303"/>
      <c r="I375" s="303"/>
    </row>
    <row r="376" spans="7:9" s="255" customFormat="1">
      <c r="G376" s="303"/>
      <c r="H376" s="303"/>
      <c r="I376" s="303"/>
    </row>
    <row r="377" spans="7:9" s="255" customFormat="1">
      <c r="G377" s="303"/>
      <c r="H377" s="303"/>
      <c r="I377" s="303"/>
    </row>
    <row r="378" spans="7:9" s="255" customFormat="1">
      <c r="G378" s="303"/>
      <c r="H378" s="303"/>
      <c r="I378" s="303"/>
    </row>
    <row r="379" spans="7:9" s="255" customFormat="1">
      <c r="G379" s="303"/>
      <c r="H379" s="303"/>
      <c r="I379" s="303"/>
    </row>
    <row r="380" spans="7:9" s="255" customFormat="1">
      <c r="G380" s="303"/>
      <c r="H380" s="303"/>
      <c r="I380" s="303"/>
    </row>
    <row r="381" spans="7:9" s="255" customFormat="1">
      <c r="G381" s="303"/>
      <c r="H381" s="303"/>
      <c r="I381" s="303"/>
    </row>
    <row r="382" spans="7:9" s="255" customFormat="1">
      <c r="G382" s="303"/>
      <c r="H382" s="303"/>
      <c r="I382" s="303"/>
    </row>
    <row r="383" spans="7:9" s="255" customFormat="1">
      <c r="G383" s="303"/>
      <c r="H383" s="303"/>
      <c r="I383" s="303"/>
    </row>
    <row r="384" spans="7:9" s="255" customFormat="1">
      <c r="G384" s="303"/>
      <c r="H384" s="303"/>
      <c r="I384" s="303"/>
    </row>
    <row r="385" spans="7:9" s="255" customFormat="1">
      <c r="G385" s="303"/>
      <c r="H385" s="303"/>
      <c r="I385" s="303"/>
    </row>
    <row r="386" spans="7:9" s="255" customFormat="1">
      <c r="G386" s="303"/>
      <c r="H386" s="303"/>
      <c r="I386" s="303"/>
    </row>
    <row r="387" spans="7:9" s="255" customFormat="1">
      <c r="G387" s="303"/>
      <c r="H387" s="303"/>
      <c r="I387" s="303"/>
    </row>
    <row r="388" spans="7:9" s="255" customFormat="1">
      <c r="G388" s="303"/>
      <c r="H388" s="303"/>
      <c r="I388" s="303"/>
    </row>
    <row r="389" spans="7:9" s="255" customFormat="1">
      <c r="G389" s="303"/>
      <c r="H389" s="303"/>
      <c r="I389" s="303"/>
    </row>
    <row r="390" spans="7:9" s="255" customFormat="1">
      <c r="G390" s="303"/>
      <c r="H390" s="303"/>
      <c r="I390" s="303"/>
    </row>
    <row r="391" spans="7:9" s="255" customFormat="1">
      <c r="G391" s="303"/>
      <c r="H391" s="303"/>
      <c r="I391" s="303"/>
    </row>
    <row r="392" spans="7:9" s="255" customFormat="1">
      <c r="G392" s="303"/>
      <c r="H392" s="303"/>
      <c r="I392" s="303"/>
    </row>
    <row r="393" spans="7:9" s="255" customFormat="1">
      <c r="G393" s="303"/>
      <c r="H393" s="303"/>
      <c r="I393" s="303"/>
    </row>
    <row r="394" spans="7:9" s="255" customFormat="1">
      <c r="G394" s="303"/>
      <c r="H394" s="303"/>
      <c r="I394" s="303"/>
    </row>
    <row r="395" spans="7:9" s="255" customFormat="1">
      <c r="G395" s="303"/>
      <c r="H395" s="303"/>
      <c r="I395" s="303"/>
    </row>
    <row r="396" spans="7:9" s="255" customFormat="1">
      <c r="G396" s="303"/>
      <c r="H396" s="303"/>
      <c r="I396" s="303"/>
    </row>
    <row r="397" spans="7:9" s="255" customFormat="1">
      <c r="G397" s="303"/>
      <c r="H397" s="303"/>
      <c r="I397" s="303"/>
    </row>
    <row r="398" spans="7:9" s="255" customFormat="1">
      <c r="G398" s="303"/>
      <c r="H398" s="303"/>
      <c r="I398" s="303"/>
    </row>
    <row r="399" spans="7:9" s="255" customFormat="1">
      <c r="G399" s="303"/>
      <c r="H399" s="303"/>
      <c r="I399" s="303"/>
    </row>
    <row r="400" spans="7:9" s="255" customFormat="1">
      <c r="G400" s="303"/>
      <c r="H400" s="303"/>
      <c r="I400" s="303"/>
    </row>
    <row r="401" spans="7:9" s="255" customFormat="1">
      <c r="G401" s="303"/>
      <c r="H401" s="303"/>
      <c r="I401" s="303"/>
    </row>
    <row r="402" spans="7:9" s="255" customFormat="1">
      <c r="G402" s="303"/>
      <c r="H402" s="303"/>
      <c r="I402" s="303"/>
    </row>
    <row r="403" spans="7:9" s="255" customFormat="1">
      <c r="G403" s="303"/>
      <c r="H403" s="303"/>
      <c r="I403" s="303"/>
    </row>
    <row r="404" spans="7:9" s="255" customFormat="1">
      <c r="G404" s="303"/>
      <c r="H404" s="303"/>
      <c r="I404" s="303"/>
    </row>
    <row r="405" spans="7:9" s="255" customFormat="1">
      <c r="G405" s="303"/>
      <c r="H405" s="303"/>
      <c r="I405" s="303"/>
    </row>
    <row r="406" spans="7:9" s="255" customFormat="1">
      <c r="G406" s="303"/>
      <c r="H406" s="303"/>
      <c r="I406" s="303"/>
    </row>
    <row r="407" spans="7:9" s="255" customFormat="1">
      <c r="G407" s="303"/>
      <c r="H407" s="303"/>
      <c r="I407" s="303"/>
    </row>
    <row r="408" spans="7:9" s="255" customFormat="1">
      <c r="G408" s="303"/>
      <c r="H408" s="303"/>
      <c r="I408" s="303"/>
    </row>
    <row r="409" spans="7:9" s="255" customFormat="1">
      <c r="G409" s="303"/>
      <c r="H409" s="303"/>
      <c r="I409" s="303"/>
    </row>
    <row r="410" spans="7:9" s="255" customFormat="1">
      <c r="G410" s="303"/>
      <c r="H410" s="303"/>
      <c r="I410" s="303"/>
    </row>
    <row r="411" spans="7:9" s="255" customFormat="1">
      <c r="G411" s="303"/>
      <c r="H411" s="303"/>
      <c r="I411" s="303"/>
    </row>
    <row r="412" spans="7:9" s="255" customFormat="1">
      <c r="G412" s="303"/>
      <c r="H412" s="303"/>
      <c r="I412" s="303"/>
    </row>
    <row r="413" spans="7:9" s="255" customFormat="1">
      <c r="G413" s="303"/>
      <c r="H413" s="303"/>
      <c r="I413" s="303"/>
    </row>
    <row r="414" spans="7:9" s="255" customFormat="1">
      <c r="G414" s="303"/>
      <c r="H414" s="303"/>
      <c r="I414" s="303"/>
    </row>
    <row r="415" spans="7:9" s="255" customFormat="1">
      <c r="G415" s="303"/>
      <c r="H415" s="303"/>
      <c r="I415" s="303"/>
    </row>
    <row r="416" spans="7:9" s="255" customFormat="1">
      <c r="G416" s="303"/>
      <c r="H416" s="303"/>
      <c r="I416" s="303"/>
    </row>
    <row r="417" spans="7:9" s="255" customFormat="1">
      <c r="G417" s="303"/>
      <c r="H417" s="303"/>
      <c r="I417" s="303"/>
    </row>
    <row r="418" spans="7:9" s="255" customFormat="1">
      <c r="G418" s="303"/>
      <c r="H418" s="303"/>
      <c r="I418" s="303"/>
    </row>
    <row r="419" spans="7:9" s="255" customFormat="1">
      <c r="G419" s="303"/>
      <c r="H419" s="303"/>
      <c r="I419" s="303"/>
    </row>
    <row r="420" spans="7:9" s="255" customFormat="1">
      <c r="G420" s="303"/>
      <c r="H420" s="303"/>
      <c r="I420" s="303"/>
    </row>
    <row r="421" spans="7:9" s="255" customFormat="1">
      <c r="G421" s="303"/>
      <c r="H421" s="303"/>
      <c r="I421" s="303"/>
    </row>
    <row r="422" spans="7:9" s="255" customFormat="1">
      <c r="G422" s="303"/>
      <c r="H422" s="303"/>
      <c r="I422" s="303"/>
    </row>
    <row r="423" spans="7:9" s="255" customFormat="1">
      <c r="G423" s="303"/>
      <c r="H423" s="303"/>
      <c r="I423" s="303"/>
    </row>
    <row r="424" spans="7:9" s="255" customFormat="1">
      <c r="G424" s="303"/>
      <c r="H424" s="303"/>
      <c r="I424" s="303"/>
    </row>
    <row r="425" spans="7:9" s="255" customFormat="1">
      <c r="G425" s="303"/>
      <c r="H425" s="303"/>
      <c r="I425" s="303"/>
    </row>
    <row r="426" spans="7:9" s="255" customFormat="1">
      <c r="G426" s="303"/>
      <c r="H426" s="303"/>
      <c r="I426" s="303"/>
    </row>
    <row r="427" spans="7:9" s="255" customFormat="1">
      <c r="G427" s="303"/>
      <c r="H427" s="303"/>
      <c r="I427" s="303"/>
    </row>
    <row r="428" spans="7:9" s="255" customFormat="1">
      <c r="G428" s="303"/>
      <c r="H428" s="303"/>
      <c r="I428" s="303"/>
    </row>
    <row r="429" spans="7:9" s="255" customFormat="1">
      <c r="G429" s="303"/>
      <c r="H429" s="303"/>
      <c r="I429" s="303"/>
    </row>
    <row r="430" spans="7:9" s="255" customFormat="1">
      <c r="G430" s="303"/>
      <c r="H430" s="303"/>
      <c r="I430" s="303"/>
    </row>
    <row r="431" spans="7:9" s="255" customFormat="1">
      <c r="G431" s="303"/>
      <c r="H431" s="303"/>
      <c r="I431" s="303"/>
    </row>
    <row r="432" spans="7:9" s="255" customFormat="1">
      <c r="G432" s="303"/>
      <c r="H432" s="303"/>
      <c r="I432" s="303"/>
    </row>
    <row r="433" spans="7:9" s="255" customFormat="1">
      <c r="G433" s="303"/>
      <c r="H433" s="303"/>
      <c r="I433" s="303"/>
    </row>
    <row r="434" spans="7:9" s="255" customFormat="1">
      <c r="G434" s="303"/>
      <c r="H434" s="303"/>
      <c r="I434" s="303"/>
    </row>
    <row r="435" spans="7:9" s="255" customFormat="1">
      <c r="G435" s="303"/>
      <c r="H435" s="303"/>
      <c r="I435" s="303"/>
    </row>
    <row r="436" spans="7:9" s="255" customFormat="1">
      <c r="G436" s="303"/>
      <c r="H436" s="303"/>
      <c r="I436" s="303"/>
    </row>
    <row r="437" spans="7:9" s="255" customFormat="1">
      <c r="G437" s="303"/>
      <c r="H437" s="303"/>
      <c r="I437" s="303"/>
    </row>
    <row r="438" spans="7:9" s="255" customFormat="1">
      <c r="G438" s="303"/>
      <c r="H438" s="303"/>
      <c r="I438" s="303"/>
    </row>
    <row r="439" spans="7:9" s="255" customFormat="1">
      <c r="G439" s="303"/>
      <c r="H439" s="303"/>
      <c r="I439" s="303"/>
    </row>
    <row r="440" spans="7:9" s="255" customFormat="1">
      <c r="G440" s="303"/>
      <c r="H440" s="303"/>
      <c r="I440" s="303"/>
    </row>
    <row r="441" spans="7:9" s="255" customFormat="1">
      <c r="G441" s="303"/>
      <c r="H441" s="303"/>
      <c r="I441" s="303"/>
    </row>
    <row r="442" spans="7:9" s="255" customFormat="1">
      <c r="G442" s="303"/>
      <c r="H442" s="303"/>
      <c r="I442" s="303"/>
    </row>
    <row r="443" spans="7:9" s="255" customFormat="1">
      <c r="G443" s="303"/>
      <c r="H443" s="303"/>
      <c r="I443" s="303"/>
    </row>
    <row r="444" spans="7:9" s="255" customFormat="1">
      <c r="G444" s="303"/>
      <c r="H444" s="303"/>
      <c r="I444" s="303"/>
    </row>
    <row r="445" spans="7:9" s="255" customFormat="1">
      <c r="G445" s="303"/>
      <c r="H445" s="303"/>
      <c r="I445" s="303"/>
    </row>
    <row r="446" spans="7:9" s="255" customFormat="1">
      <c r="G446" s="303"/>
      <c r="H446" s="303"/>
      <c r="I446" s="303"/>
    </row>
    <row r="447" spans="7:9" s="255" customFormat="1">
      <c r="G447" s="303"/>
      <c r="H447" s="303"/>
      <c r="I447" s="303"/>
    </row>
    <row r="448" spans="7:9" s="255" customFormat="1">
      <c r="G448" s="303"/>
      <c r="H448" s="303"/>
      <c r="I448" s="303"/>
    </row>
    <row r="449" spans="7:9" s="255" customFormat="1">
      <c r="G449" s="303"/>
      <c r="H449" s="303"/>
      <c r="I449" s="303"/>
    </row>
    <row r="450" spans="7:9" s="255" customFormat="1">
      <c r="G450" s="303"/>
      <c r="H450" s="303"/>
      <c r="I450" s="303"/>
    </row>
    <row r="451" spans="7:9" s="255" customFormat="1">
      <c r="G451" s="303"/>
      <c r="H451" s="303"/>
      <c r="I451" s="303"/>
    </row>
    <row r="452" spans="7:9" s="255" customFormat="1">
      <c r="G452" s="303"/>
      <c r="H452" s="303"/>
      <c r="I452" s="303"/>
    </row>
    <row r="453" spans="7:9" s="255" customFormat="1">
      <c r="G453" s="303"/>
      <c r="H453" s="303"/>
      <c r="I453" s="303"/>
    </row>
    <row r="454" spans="7:9" s="255" customFormat="1">
      <c r="G454" s="303"/>
      <c r="H454" s="303"/>
      <c r="I454" s="303"/>
    </row>
    <row r="455" spans="7:9" s="255" customFormat="1">
      <c r="G455" s="303"/>
      <c r="H455" s="303"/>
      <c r="I455" s="303"/>
    </row>
    <row r="456" spans="7:9" s="255" customFormat="1">
      <c r="G456" s="303"/>
      <c r="H456" s="303"/>
      <c r="I456" s="303"/>
    </row>
    <row r="457" spans="7:9" s="255" customFormat="1">
      <c r="G457" s="303"/>
      <c r="H457" s="303"/>
      <c r="I457" s="303"/>
    </row>
    <row r="458" spans="7:9" s="255" customFormat="1">
      <c r="G458" s="303"/>
      <c r="H458" s="303"/>
      <c r="I458" s="303"/>
    </row>
    <row r="459" spans="7:9" s="255" customFormat="1">
      <c r="G459" s="303"/>
      <c r="H459" s="303"/>
      <c r="I459" s="303"/>
    </row>
    <row r="460" spans="7:9" s="255" customFormat="1">
      <c r="G460" s="303"/>
      <c r="H460" s="303"/>
      <c r="I460" s="303"/>
    </row>
    <row r="461" spans="7:9" s="255" customFormat="1">
      <c r="G461" s="303"/>
      <c r="H461" s="303"/>
      <c r="I461" s="303"/>
    </row>
    <row r="462" spans="7:9" s="255" customFormat="1">
      <c r="G462" s="303"/>
      <c r="H462" s="303"/>
      <c r="I462" s="303"/>
    </row>
    <row r="463" spans="7:9" s="255" customFormat="1">
      <c r="G463" s="303"/>
      <c r="H463" s="303"/>
      <c r="I463" s="303"/>
    </row>
    <row r="464" spans="7:9" s="255" customFormat="1">
      <c r="G464" s="303"/>
      <c r="H464" s="303"/>
      <c r="I464" s="303"/>
    </row>
    <row r="465" spans="7:9" s="255" customFormat="1">
      <c r="G465" s="303"/>
      <c r="H465" s="303"/>
      <c r="I465" s="303"/>
    </row>
    <row r="466" spans="7:9" s="255" customFormat="1">
      <c r="G466" s="303"/>
      <c r="H466" s="303"/>
      <c r="I466" s="303"/>
    </row>
    <row r="467" spans="7:9" s="255" customFormat="1">
      <c r="G467" s="303"/>
      <c r="H467" s="303"/>
      <c r="I467" s="303"/>
    </row>
    <row r="468" spans="7:9" s="255" customFormat="1">
      <c r="G468" s="303"/>
      <c r="H468" s="303"/>
      <c r="I468" s="303"/>
    </row>
    <row r="469" spans="7:9" s="255" customFormat="1">
      <c r="G469" s="303"/>
      <c r="H469" s="303"/>
      <c r="I469" s="303"/>
    </row>
    <row r="470" spans="7:9" s="255" customFormat="1">
      <c r="G470" s="303"/>
      <c r="H470" s="303"/>
      <c r="I470" s="303"/>
    </row>
    <row r="471" spans="7:9" s="255" customFormat="1">
      <c r="G471" s="303"/>
      <c r="H471" s="303"/>
      <c r="I471" s="303"/>
    </row>
    <row r="472" spans="7:9" s="255" customFormat="1">
      <c r="G472" s="303"/>
      <c r="H472" s="303"/>
      <c r="I472" s="303"/>
    </row>
    <row r="473" spans="7:9" s="255" customFormat="1">
      <c r="G473" s="303"/>
      <c r="H473" s="303"/>
      <c r="I473" s="303"/>
    </row>
    <row r="474" spans="7:9" s="255" customFormat="1">
      <c r="G474" s="303"/>
      <c r="H474" s="303"/>
      <c r="I474" s="303"/>
    </row>
    <row r="475" spans="7:9" s="255" customFormat="1">
      <c r="G475" s="303"/>
      <c r="H475" s="303"/>
      <c r="I475" s="303"/>
    </row>
    <row r="476" spans="7:9" s="255" customFormat="1">
      <c r="G476" s="303"/>
      <c r="H476" s="303"/>
      <c r="I476" s="303"/>
    </row>
    <row r="477" spans="7:9" s="255" customFormat="1">
      <c r="G477" s="303"/>
      <c r="H477" s="303"/>
      <c r="I477" s="303"/>
    </row>
    <row r="478" spans="7:9" s="255" customFormat="1">
      <c r="G478" s="303"/>
      <c r="H478" s="303"/>
      <c r="I478" s="303"/>
    </row>
    <row r="479" spans="7:9" s="255" customFormat="1">
      <c r="G479" s="303"/>
      <c r="H479" s="303"/>
      <c r="I479" s="303"/>
    </row>
    <row r="480" spans="7:9" s="255" customFormat="1">
      <c r="G480" s="303"/>
      <c r="H480" s="303"/>
      <c r="I480" s="303"/>
    </row>
    <row r="481" spans="7:9" s="255" customFormat="1">
      <c r="G481" s="303"/>
      <c r="H481" s="303"/>
      <c r="I481" s="303"/>
    </row>
    <row r="482" spans="7:9" s="255" customFormat="1">
      <c r="G482" s="303"/>
      <c r="H482" s="303"/>
      <c r="I482" s="303"/>
    </row>
    <row r="483" spans="7:9" s="255" customFormat="1">
      <c r="G483" s="303"/>
      <c r="H483" s="303"/>
      <c r="I483" s="303"/>
    </row>
    <row r="484" spans="7:9" s="255" customFormat="1">
      <c r="G484" s="303"/>
      <c r="H484" s="303"/>
      <c r="I484" s="303"/>
    </row>
    <row r="485" spans="7:9" s="255" customFormat="1">
      <c r="G485" s="303"/>
      <c r="H485" s="303"/>
      <c r="I485" s="303"/>
    </row>
    <row r="486" spans="7:9" s="255" customFormat="1">
      <c r="G486" s="303"/>
      <c r="H486" s="303"/>
      <c r="I486" s="303"/>
    </row>
    <row r="487" spans="7:9" s="255" customFormat="1">
      <c r="G487" s="303"/>
      <c r="H487" s="303"/>
      <c r="I487" s="303"/>
    </row>
    <row r="488" spans="7:9" s="255" customFormat="1">
      <c r="G488" s="303"/>
      <c r="H488" s="303"/>
      <c r="I488" s="303"/>
    </row>
    <row r="489" spans="7:9" s="255" customFormat="1">
      <c r="G489" s="303"/>
      <c r="H489" s="303"/>
      <c r="I489" s="303"/>
    </row>
    <row r="490" spans="7:9" s="255" customFormat="1">
      <c r="G490" s="303"/>
      <c r="H490" s="303"/>
      <c r="I490" s="303"/>
    </row>
    <row r="491" spans="7:9" s="255" customFormat="1">
      <c r="G491" s="303"/>
      <c r="H491" s="303"/>
      <c r="I491" s="303"/>
    </row>
    <row r="492" spans="7:9" s="255" customFormat="1">
      <c r="G492" s="303"/>
      <c r="H492" s="303"/>
      <c r="I492" s="303"/>
    </row>
    <row r="493" spans="7:9" s="255" customFormat="1">
      <c r="G493" s="303"/>
      <c r="H493" s="303"/>
      <c r="I493" s="303"/>
    </row>
    <row r="494" spans="7:9" s="255" customFormat="1">
      <c r="G494" s="303"/>
      <c r="H494" s="303"/>
      <c r="I494" s="303"/>
    </row>
    <row r="495" spans="7:9" s="255" customFormat="1">
      <c r="G495" s="303"/>
      <c r="H495" s="303"/>
      <c r="I495" s="303"/>
    </row>
    <row r="496" spans="7:9" s="255" customFormat="1">
      <c r="G496" s="303"/>
      <c r="H496" s="303"/>
      <c r="I496" s="303"/>
    </row>
    <row r="497" spans="7:9" s="255" customFormat="1">
      <c r="G497" s="303"/>
      <c r="H497" s="303"/>
      <c r="I497" s="303"/>
    </row>
    <row r="498" spans="7:9" s="255" customFormat="1">
      <c r="G498" s="303"/>
      <c r="H498" s="303"/>
      <c r="I498" s="303"/>
    </row>
    <row r="499" spans="7:9" s="255" customFormat="1">
      <c r="G499" s="303"/>
      <c r="H499" s="303"/>
      <c r="I499" s="303"/>
    </row>
    <row r="500" spans="7:9" s="255" customFormat="1">
      <c r="G500" s="303"/>
      <c r="H500" s="303"/>
      <c r="I500" s="303"/>
    </row>
    <row r="501" spans="7:9" s="255" customFormat="1">
      <c r="G501" s="303"/>
      <c r="H501" s="303"/>
      <c r="I501" s="303"/>
    </row>
    <row r="502" spans="7:9" s="255" customFormat="1">
      <c r="G502" s="303"/>
      <c r="H502" s="303"/>
      <c r="I502" s="303"/>
    </row>
    <row r="503" spans="7:9" s="255" customFormat="1">
      <c r="G503" s="303"/>
      <c r="H503" s="303"/>
      <c r="I503" s="303"/>
    </row>
    <row r="504" spans="7:9" s="255" customFormat="1">
      <c r="G504" s="303"/>
      <c r="H504" s="303"/>
      <c r="I504" s="303"/>
    </row>
    <row r="505" spans="7:9" s="255" customFormat="1">
      <c r="G505" s="303"/>
      <c r="H505" s="303"/>
      <c r="I505" s="303"/>
    </row>
    <row r="506" spans="7:9" s="255" customFormat="1">
      <c r="G506" s="303"/>
      <c r="H506" s="303"/>
      <c r="I506" s="303"/>
    </row>
    <row r="507" spans="7:9" s="255" customFormat="1">
      <c r="G507" s="303"/>
      <c r="H507" s="303"/>
      <c r="I507" s="303"/>
    </row>
    <row r="508" spans="7:9" s="255" customFormat="1">
      <c r="G508" s="303"/>
      <c r="H508" s="303"/>
      <c r="I508" s="303"/>
    </row>
    <row r="509" spans="7:9" s="255" customFormat="1">
      <c r="G509" s="303"/>
      <c r="H509" s="303"/>
      <c r="I509" s="303"/>
    </row>
    <row r="510" spans="7:9" s="255" customFormat="1">
      <c r="G510" s="303"/>
      <c r="H510" s="303"/>
      <c r="I510" s="303"/>
    </row>
    <row r="511" spans="7:9" s="255" customFormat="1">
      <c r="G511" s="303"/>
      <c r="H511" s="303"/>
      <c r="I511" s="303"/>
    </row>
    <row r="512" spans="7:9" s="255" customFormat="1">
      <c r="G512" s="303"/>
      <c r="H512" s="303"/>
      <c r="I512" s="303"/>
    </row>
    <row r="513" spans="7:9" s="255" customFormat="1">
      <c r="G513" s="303"/>
      <c r="H513" s="303"/>
      <c r="I513" s="303"/>
    </row>
    <row r="514" spans="7:9" s="255" customFormat="1">
      <c r="G514" s="303"/>
      <c r="H514" s="303"/>
      <c r="I514" s="303"/>
    </row>
    <row r="515" spans="7:9" s="255" customFormat="1">
      <c r="G515" s="303"/>
      <c r="H515" s="303"/>
      <c r="I515" s="303"/>
    </row>
    <row r="516" spans="7:9" s="255" customFormat="1">
      <c r="G516" s="303"/>
      <c r="H516" s="303"/>
      <c r="I516" s="303"/>
    </row>
    <row r="517" spans="7:9" s="255" customFormat="1">
      <c r="G517" s="303"/>
      <c r="H517" s="303"/>
      <c r="I517" s="303"/>
    </row>
    <row r="518" spans="7:9" s="255" customFormat="1">
      <c r="G518" s="303"/>
      <c r="H518" s="303"/>
      <c r="I518" s="303"/>
    </row>
    <row r="519" spans="7:9" s="255" customFormat="1">
      <c r="G519" s="303"/>
      <c r="H519" s="303"/>
      <c r="I519" s="303"/>
    </row>
    <row r="520" spans="7:9" s="255" customFormat="1">
      <c r="G520" s="303"/>
      <c r="H520" s="303"/>
      <c r="I520" s="303"/>
    </row>
    <row r="521" spans="7:9" s="255" customFormat="1">
      <c r="G521" s="303"/>
      <c r="H521" s="303"/>
      <c r="I521" s="303"/>
    </row>
    <row r="522" spans="7:9" s="255" customFormat="1">
      <c r="G522" s="303"/>
      <c r="H522" s="303"/>
      <c r="I522" s="303"/>
    </row>
    <row r="523" spans="7:9" s="255" customFormat="1">
      <c r="G523" s="303"/>
      <c r="H523" s="303"/>
      <c r="I523" s="303"/>
    </row>
    <row r="524" spans="7:9" s="255" customFormat="1">
      <c r="G524" s="303"/>
      <c r="H524" s="303"/>
      <c r="I524" s="303"/>
    </row>
    <row r="525" spans="7:9" s="255" customFormat="1">
      <c r="G525" s="303"/>
      <c r="H525" s="303"/>
      <c r="I525" s="303"/>
    </row>
    <row r="526" spans="7:9" s="255" customFormat="1">
      <c r="G526" s="303"/>
      <c r="H526" s="303"/>
      <c r="I526" s="303"/>
    </row>
    <row r="527" spans="7:9" s="255" customFormat="1">
      <c r="G527" s="303"/>
      <c r="H527" s="303"/>
      <c r="I527" s="303"/>
    </row>
    <row r="528" spans="7:9" s="255" customFormat="1">
      <c r="G528" s="303"/>
      <c r="H528" s="303"/>
      <c r="I528" s="303"/>
    </row>
    <row r="529" spans="7:9" s="255" customFormat="1">
      <c r="G529" s="303"/>
      <c r="H529" s="303"/>
      <c r="I529" s="303"/>
    </row>
    <row r="530" spans="7:9" s="255" customFormat="1">
      <c r="G530" s="303"/>
      <c r="H530" s="303"/>
      <c r="I530" s="303"/>
    </row>
    <row r="531" spans="7:9" s="255" customFormat="1">
      <c r="G531" s="303"/>
      <c r="H531" s="303"/>
      <c r="I531" s="303"/>
    </row>
    <row r="532" spans="7:9" s="255" customFormat="1">
      <c r="G532" s="303"/>
      <c r="H532" s="303"/>
      <c r="I532" s="303"/>
    </row>
    <row r="533" spans="7:9" s="255" customFormat="1">
      <c r="G533" s="303"/>
      <c r="H533" s="303"/>
      <c r="I533" s="303"/>
    </row>
    <row r="534" spans="7:9" s="255" customFormat="1">
      <c r="G534" s="303"/>
      <c r="H534" s="303"/>
      <c r="I534" s="303"/>
    </row>
    <row r="535" spans="7:9" s="255" customFormat="1">
      <c r="G535" s="303"/>
      <c r="H535" s="303"/>
      <c r="I535" s="303"/>
    </row>
    <row r="536" spans="7:9" s="255" customFormat="1">
      <c r="G536" s="303"/>
      <c r="H536" s="303"/>
      <c r="I536" s="303"/>
    </row>
    <row r="537" spans="7:9" s="255" customFormat="1">
      <c r="G537" s="303"/>
      <c r="H537" s="303"/>
      <c r="I537" s="303"/>
    </row>
    <row r="538" spans="7:9" s="255" customFormat="1">
      <c r="G538" s="303"/>
      <c r="H538" s="303"/>
      <c r="I538" s="303"/>
    </row>
    <row r="539" spans="7:9" s="255" customFormat="1">
      <c r="G539" s="303"/>
      <c r="H539" s="303"/>
      <c r="I539" s="303"/>
    </row>
    <row r="540" spans="7:9" s="255" customFormat="1">
      <c r="G540" s="303"/>
      <c r="H540" s="303"/>
      <c r="I540" s="303"/>
    </row>
    <row r="541" spans="7:9" s="255" customFormat="1">
      <c r="G541" s="303"/>
      <c r="H541" s="303"/>
      <c r="I541" s="303"/>
    </row>
    <row r="542" spans="7:9" s="255" customFormat="1">
      <c r="G542" s="303"/>
      <c r="H542" s="303"/>
      <c r="I542" s="303"/>
    </row>
    <row r="543" spans="7:9" s="255" customFormat="1">
      <c r="G543" s="303"/>
      <c r="H543" s="303"/>
      <c r="I543" s="303"/>
    </row>
    <row r="544" spans="7:9" s="255" customFormat="1">
      <c r="G544" s="303"/>
      <c r="H544" s="303"/>
      <c r="I544" s="303"/>
    </row>
    <row r="545" spans="7:9" s="255" customFormat="1">
      <c r="G545" s="303"/>
      <c r="H545" s="303"/>
      <c r="I545" s="303"/>
    </row>
    <row r="546" spans="7:9" s="255" customFormat="1">
      <c r="G546" s="303"/>
      <c r="H546" s="303"/>
      <c r="I546" s="303"/>
    </row>
    <row r="547" spans="7:9" s="255" customFormat="1">
      <c r="G547" s="303"/>
      <c r="H547" s="303"/>
      <c r="I547" s="303"/>
    </row>
    <row r="548" spans="7:9" s="255" customFormat="1">
      <c r="G548" s="303"/>
      <c r="H548" s="303"/>
      <c r="I548" s="303"/>
    </row>
    <row r="549" spans="7:9" s="255" customFormat="1">
      <c r="G549" s="303"/>
      <c r="H549" s="303"/>
      <c r="I549" s="303"/>
    </row>
    <row r="550" spans="7:9" s="255" customFormat="1">
      <c r="G550" s="303"/>
      <c r="H550" s="303"/>
      <c r="I550" s="303"/>
    </row>
    <row r="551" spans="7:9" s="255" customFormat="1">
      <c r="G551" s="303"/>
      <c r="H551" s="303"/>
      <c r="I551" s="303"/>
    </row>
    <row r="552" spans="7:9" s="255" customFormat="1">
      <c r="G552" s="303"/>
      <c r="H552" s="303"/>
      <c r="I552" s="303"/>
    </row>
    <row r="553" spans="7:9" s="255" customFormat="1">
      <c r="G553" s="303"/>
      <c r="H553" s="303"/>
      <c r="I553" s="303"/>
    </row>
    <row r="554" spans="7:9" s="255" customFormat="1">
      <c r="G554" s="303"/>
      <c r="H554" s="303"/>
      <c r="I554" s="303"/>
    </row>
    <row r="555" spans="7:9" s="255" customFormat="1">
      <c r="G555" s="303"/>
      <c r="H555" s="303"/>
      <c r="I555" s="303"/>
    </row>
    <row r="556" spans="7:9" s="255" customFormat="1">
      <c r="G556" s="303"/>
      <c r="H556" s="303"/>
      <c r="I556" s="303"/>
    </row>
    <row r="557" spans="7:9" s="255" customFormat="1">
      <c r="G557" s="303"/>
      <c r="H557" s="303"/>
      <c r="I557" s="303"/>
    </row>
    <row r="558" spans="7:9" s="255" customFormat="1">
      <c r="G558" s="303"/>
      <c r="H558" s="303"/>
      <c r="I558" s="303"/>
    </row>
    <row r="559" spans="7:9" s="255" customFormat="1">
      <c r="G559" s="303"/>
      <c r="H559" s="303"/>
      <c r="I559" s="303"/>
    </row>
    <row r="560" spans="7:9" s="255" customFormat="1">
      <c r="G560" s="303"/>
      <c r="H560" s="303"/>
      <c r="I560" s="303"/>
    </row>
    <row r="561" spans="7:9" s="255" customFormat="1">
      <c r="G561" s="303"/>
      <c r="H561" s="303"/>
      <c r="I561" s="303"/>
    </row>
    <row r="562" spans="7:9" s="255" customFormat="1">
      <c r="G562" s="303"/>
      <c r="H562" s="303"/>
      <c r="I562" s="303"/>
    </row>
    <row r="563" spans="7:9" s="255" customFormat="1">
      <c r="G563" s="303"/>
      <c r="H563" s="303"/>
      <c r="I563" s="303"/>
    </row>
    <row r="564" spans="7:9" s="255" customFormat="1">
      <c r="G564" s="303"/>
      <c r="H564" s="303"/>
      <c r="I564" s="303"/>
    </row>
    <row r="565" spans="7:9" s="255" customFormat="1">
      <c r="G565" s="303"/>
      <c r="H565" s="303"/>
      <c r="I565" s="303"/>
    </row>
    <row r="566" spans="7:9" s="255" customFormat="1">
      <c r="G566" s="303"/>
      <c r="H566" s="303"/>
      <c r="I566" s="303"/>
    </row>
    <row r="567" spans="7:9" s="255" customFormat="1">
      <c r="G567" s="303"/>
      <c r="H567" s="303"/>
      <c r="I567" s="303"/>
    </row>
    <row r="568" spans="7:9" s="255" customFormat="1">
      <c r="G568" s="303"/>
      <c r="H568" s="303"/>
      <c r="I568" s="303"/>
    </row>
    <row r="569" spans="7:9" s="255" customFormat="1">
      <c r="G569" s="303"/>
      <c r="H569" s="303"/>
      <c r="I569" s="303"/>
    </row>
    <row r="570" spans="7:9" s="255" customFormat="1">
      <c r="G570" s="303"/>
      <c r="H570" s="303"/>
      <c r="I570" s="303"/>
    </row>
    <row r="571" spans="7:9" s="255" customFormat="1">
      <c r="G571" s="303"/>
      <c r="H571" s="303"/>
      <c r="I571" s="303"/>
    </row>
    <row r="572" spans="7:9" s="255" customFormat="1">
      <c r="G572" s="303"/>
      <c r="H572" s="303"/>
      <c r="I572" s="303"/>
    </row>
    <row r="573" spans="7:9" s="255" customFormat="1">
      <c r="G573" s="303"/>
      <c r="H573" s="303"/>
      <c r="I573" s="303"/>
    </row>
    <row r="574" spans="7:9" s="255" customFormat="1">
      <c r="G574" s="303"/>
      <c r="H574" s="303"/>
      <c r="I574" s="303"/>
    </row>
    <row r="575" spans="7:9" s="255" customFormat="1">
      <c r="G575" s="303"/>
      <c r="H575" s="303"/>
      <c r="I575" s="303"/>
    </row>
    <row r="576" spans="7:9" s="255" customFormat="1">
      <c r="G576" s="303"/>
      <c r="H576" s="303"/>
      <c r="I576" s="303"/>
    </row>
    <row r="577" spans="7:9" s="255" customFormat="1">
      <c r="G577" s="303"/>
      <c r="H577" s="303"/>
      <c r="I577" s="303"/>
    </row>
    <row r="578" spans="7:9" s="255" customFormat="1">
      <c r="G578" s="303"/>
      <c r="H578" s="303"/>
      <c r="I578" s="303"/>
    </row>
    <row r="579" spans="7:9" s="255" customFormat="1">
      <c r="G579" s="303"/>
      <c r="H579" s="303"/>
      <c r="I579" s="303"/>
    </row>
    <row r="580" spans="7:9" s="255" customFormat="1">
      <c r="G580" s="303"/>
      <c r="H580" s="303"/>
      <c r="I580" s="303"/>
    </row>
    <row r="581" spans="7:9" s="255" customFormat="1">
      <c r="G581" s="303"/>
      <c r="H581" s="303"/>
      <c r="I581" s="303"/>
    </row>
    <row r="582" spans="7:9" s="255" customFormat="1">
      <c r="G582" s="303"/>
      <c r="H582" s="303"/>
      <c r="I582" s="303"/>
    </row>
    <row r="583" spans="7:9" s="255" customFormat="1">
      <c r="G583" s="303"/>
      <c r="H583" s="303"/>
      <c r="I583" s="303"/>
    </row>
    <row r="584" spans="7:9" s="255" customFormat="1">
      <c r="G584" s="303"/>
      <c r="H584" s="303"/>
      <c r="I584" s="303"/>
    </row>
    <row r="585" spans="7:9" s="255" customFormat="1">
      <c r="G585" s="303"/>
      <c r="H585" s="303"/>
      <c r="I585" s="303"/>
    </row>
    <row r="586" spans="7:9" s="255" customFormat="1">
      <c r="G586" s="303"/>
      <c r="H586" s="303"/>
      <c r="I586" s="303"/>
    </row>
    <row r="587" spans="7:9" s="255" customFormat="1">
      <c r="G587" s="303"/>
      <c r="H587" s="303"/>
      <c r="I587" s="303"/>
    </row>
    <row r="588" spans="7:9" s="255" customFormat="1">
      <c r="G588" s="303"/>
      <c r="H588" s="303"/>
      <c r="I588" s="303"/>
    </row>
    <row r="589" spans="7:9" s="255" customFormat="1">
      <c r="G589" s="303"/>
      <c r="H589" s="303"/>
      <c r="I589" s="303"/>
    </row>
    <row r="590" spans="7:9" s="255" customFormat="1">
      <c r="G590" s="303"/>
      <c r="H590" s="303"/>
      <c r="I590" s="303"/>
    </row>
    <row r="591" spans="7:9" s="255" customFormat="1">
      <c r="G591" s="303"/>
      <c r="H591" s="303"/>
      <c r="I591" s="303"/>
    </row>
    <row r="592" spans="7:9" s="255" customFormat="1">
      <c r="G592" s="303"/>
      <c r="H592" s="303"/>
      <c r="I592" s="303"/>
    </row>
    <row r="593" spans="7:9" s="255" customFormat="1">
      <c r="G593" s="303"/>
      <c r="H593" s="303"/>
      <c r="I593" s="303"/>
    </row>
    <row r="594" spans="7:9" s="255" customFormat="1">
      <c r="G594" s="303"/>
      <c r="H594" s="303"/>
      <c r="I594" s="303"/>
    </row>
    <row r="595" spans="7:9" s="255" customFormat="1">
      <c r="G595" s="303"/>
      <c r="H595" s="303"/>
      <c r="I595" s="303"/>
    </row>
    <row r="596" spans="7:9" s="255" customFormat="1">
      <c r="G596" s="303"/>
      <c r="H596" s="303"/>
      <c r="I596" s="303"/>
    </row>
    <row r="597" spans="7:9" s="255" customFormat="1">
      <c r="G597" s="303"/>
      <c r="H597" s="303"/>
      <c r="I597" s="303"/>
    </row>
    <row r="598" spans="7:9" s="255" customFormat="1">
      <c r="G598" s="303"/>
      <c r="H598" s="303"/>
      <c r="I598" s="303"/>
    </row>
    <row r="599" spans="7:9" s="255" customFormat="1">
      <c r="G599" s="303"/>
      <c r="H599" s="303"/>
      <c r="I599" s="303"/>
    </row>
    <row r="600" spans="7:9" s="255" customFormat="1">
      <c r="G600" s="303"/>
      <c r="H600" s="303"/>
      <c r="I600" s="303"/>
    </row>
    <row r="601" spans="7:9" s="255" customFormat="1">
      <c r="G601" s="303"/>
      <c r="H601" s="303"/>
      <c r="I601" s="303"/>
    </row>
    <row r="602" spans="7:9" s="255" customFormat="1">
      <c r="G602" s="303"/>
      <c r="H602" s="303"/>
      <c r="I602" s="303"/>
    </row>
    <row r="603" spans="7:9" s="255" customFormat="1">
      <c r="G603" s="303"/>
      <c r="H603" s="303"/>
      <c r="I603" s="303"/>
    </row>
    <row r="604" spans="7:9" s="255" customFormat="1">
      <c r="G604" s="303"/>
      <c r="H604" s="303"/>
      <c r="I604" s="303"/>
    </row>
    <row r="605" spans="7:9" s="255" customFormat="1">
      <c r="G605" s="303"/>
      <c r="H605" s="303"/>
      <c r="I605" s="303"/>
    </row>
    <row r="606" spans="7:9" s="255" customFormat="1">
      <c r="G606" s="303"/>
      <c r="H606" s="303"/>
      <c r="I606" s="303"/>
    </row>
    <row r="607" spans="7:9" s="255" customFormat="1">
      <c r="G607" s="303"/>
      <c r="H607" s="303"/>
      <c r="I607" s="303"/>
    </row>
    <row r="608" spans="7:9" s="255" customFormat="1">
      <c r="G608" s="303"/>
      <c r="H608" s="303"/>
      <c r="I608" s="303"/>
    </row>
    <row r="609" spans="7:9" s="255" customFormat="1">
      <c r="G609" s="303"/>
      <c r="H609" s="303"/>
      <c r="I609" s="303"/>
    </row>
    <row r="610" spans="7:9" s="255" customFormat="1">
      <c r="G610" s="303"/>
      <c r="H610" s="303"/>
      <c r="I610" s="303"/>
    </row>
    <row r="611" spans="7:9" s="255" customFormat="1">
      <c r="G611" s="303"/>
      <c r="H611" s="303"/>
      <c r="I611" s="303"/>
    </row>
    <row r="612" spans="7:9" s="255" customFormat="1">
      <c r="G612" s="303"/>
      <c r="H612" s="303"/>
      <c r="I612" s="303"/>
    </row>
    <row r="613" spans="7:9" s="255" customFormat="1">
      <c r="G613" s="303"/>
      <c r="H613" s="303"/>
      <c r="I613" s="303"/>
    </row>
    <row r="614" spans="7:9" s="255" customFormat="1">
      <c r="G614" s="303"/>
      <c r="H614" s="303"/>
      <c r="I614" s="303"/>
    </row>
    <row r="615" spans="7:9" s="255" customFormat="1">
      <c r="G615" s="303"/>
      <c r="H615" s="303"/>
      <c r="I615" s="303"/>
    </row>
    <row r="616" spans="7:9" s="255" customFormat="1">
      <c r="G616" s="303"/>
      <c r="H616" s="303"/>
      <c r="I616" s="303"/>
    </row>
    <row r="617" spans="7:9" s="255" customFormat="1">
      <c r="G617" s="303"/>
      <c r="H617" s="303"/>
      <c r="I617" s="303"/>
    </row>
    <row r="618" spans="7:9" s="255" customFormat="1">
      <c r="G618" s="303"/>
      <c r="H618" s="303"/>
      <c r="I618" s="303"/>
    </row>
    <row r="619" spans="7:9" s="255" customFormat="1">
      <c r="G619" s="303"/>
      <c r="H619" s="303"/>
      <c r="I619" s="303"/>
    </row>
    <row r="620" spans="7:9" s="255" customFormat="1">
      <c r="G620" s="303"/>
      <c r="H620" s="303"/>
      <c r="I620" s="303"/>
    </row>
    <row r="621" spans="7:9" s="255" customFormat="1">
      <c r="G621" s="303"/>
      <c r="H621" s="303"/>
      <c r="I621" s="303"/>
    </row>
    <row r="622" spans="7:9" s="255" customFormat="1">
      <c r="G622" s="303"/>
      <c r="H622" s="303"/>
      <c r="I622" s="303"/>
    </row>
    <row r="623" spans="7:9" s="255" customFormat="1">
      <c r="G623" s="303"/>
      <c r="H623" s="303"/>
      <c r="I623" s="303"/>
    </row>
    <row r="624" spans="7:9" s="255" customFormat="1">
      <c r="G624" s="303"/>
      <c r="H624" s="303"/>
      <c r="I624" s="303"/>
    </row>
    <row r="625" spans="7:9" s="255" customFormat="1">
      <c r="G625" s="303"/>
      <c r="H625" s="303"/>
      <c r="I625" s="303"/>
    </row>
    <row r="626" spans="7:9" s="255" customFormat="1">
      <c r="G626" s="303"/>
      <c r="H626" s="303"/>
      <c r="I626" s="303"/>
    </row>
    <row r="627" spans="7:9" s="255" customFormat="1">
      <c r="G627" s="303"/>
      <c r="H627" s="303"/>
      <c r="I627" s="303"/>
    </row>
    <row r="628" spans="7:9" s="255" customFormat="1">
      <c r="G628" s="303"/>
      <c r="H628" s="303"/>
      <c r="I628" s="303"/>
    </row>
    <row r="629" spans="7:9" s="255" customFormat="1">
      <c r="G629" s="303"/>
      <c r="H629" s="303"/>
      <c r="I629" s="303"/>
    </row>
    <row r="630" spans="7:9" s="255" customFormat="1">
      <c r="G630" s="303"/>
      <c r="H630" s="303"/>
      <c r="I630" s="303"/>
    </row>
    <row r="631" spans="7:9" s="255" customFormat="1">
      <c r="G631" s="303"/>
      <c r="H631" s="303"/>
      <c r="I631" s="303"/>
    </row>
    <row r="632" spans="7:9" s="255" customFormat="1">
      <c r="G632" s="303"/>
      <c r="H632" s="303"/>
      <c r="I632" s="303"/>
    </row>
    <row r="633" spans="7:9" s="255" customFormat="1">
      <c r="G633" s="303"/>
      <c r="H633" s="303"/>
      <c r="I633" s="303"/>
    </row>
    <row r="634" spans="7:9" s="255" customFormat="1">
      <c r="G634" s="303"/>
      <c r="H634" s="303"/>
      <c r="I634" s="303"/>
    </row>
    <row r="635" spans="7:9" s="255" customFormat="1">
      <c r="G635" s="303"/>
      <c r="H635" s="303"/>
      <c r="I635" s="303"/>
    </row>
    <row r="636" spans="7:9" s="255" customFormat="1">
      <c r="G636" s="303"/>
      <c r="H636" s="303"/>
      <c r="I636" s="303"/>
    </row>
    <row r="637" spans="7:9" s="255" customFormat="1">
      <c r="G637" s="303"/>
      <c r="H637" s="303"/>
      <c r="I637" s="303"/>
    </row>
    <row r="638" spans="7:9" s="255" customFormat="1">
      <c r="G638" s="303"/>
      <c r="H638" s="303"/>
      <c r="I638" s="303"/>
    </row>
    <row r="639" spans="7:9" s="255" customFormat="1">
      <c r="G639" s="303"/>
      <c r="H639" s="303"/>
      <c r="I639" s="303"/>
    </row>
    <row r="640" spans="7:9" s="255" customFormat="1">
      <c r="G640" s="303"/>
      <c r="H640" s="303"/>
      <c r="I640" s="303"/>
    </row>
    <row r="641" spans="7:9" s="255" customFormat="1">
      <c r="G641" s="303"/>
      <c r="H641" s="303"/>
      <c r="I641" s="303"/>
    </row>
    <row r="642" spans="7:9" s="255" customFormat="1">
      <c r="G642" s="303"/>
      <c r="H642" s="303"/>
      <c r="I642" s="303"/>
    </row>
    <row r="643" spans="7:9" s="255" customFormat="1">
      <c r="G643" s="303"/>
      <c r="H643" s="303"/>
      <c r="I643" s="303"/>
    </row>
    <row r="644" spans="7:9" s="255" customFormat="1">
      <c r="G644" s="303"/>
      <c r="H644" s="303"/>
      <c r="I644" s="303"/>
    </row>
    <row r="645" spans="7:9" s="255" customFormat="1">
      <c r="G645" s="303"/>
      <c r="H645" s="303"/>
      <c r="I645" s="303"/>
    </row>
    <row r="646" spans="7:9" s="255" customFormat="1">
      <c r="G646" s="303"/>
      <c r="H646" s="303"/>
      <c r="I646" s="303"/>
    </row>
    <row r="647" spans="7:9" s="255" customFormat="1">
      <c r="G647" s="303"/>
      <c r="H647" s="303"/>
      <c r="I647" s="303"/>
    </row>
    <row r="648" spans="7:9" s="255" customFormat="1">
      <c r="G648" s="303"/>
      <c r="H648" s="303"/>
      <c r="I648" s="303"/>
    </row>
    <row r="649" spans="7:9" s="255" customFormat="1">
      <c r="G649" s="303"/>
      <c r="H649" s="303"/>
      <c r="I649" s="303"/>
    </row>
    <row r="650" spans="7:9" s="255" customFormat="1">
      <c r="G650" s="303"/>
      <c r="H650" s="303"/>
      <c r="I650" s="303"/>
    </row>
    <row r="651" spans="7:9" s="255" customFormat="1">
      <c r="G651" s="303"/>
      <c r="H651" s="303"/>
      <c r="I651" s="303"/>
    </row>
    <row r="652" spans="7:9" s="255" customFormat="1">
      <c r="G652" s="303"/>
      <c r="H652" s="303"/>
      <c r="I652" s="303"/>
    </row>
    <row r="653" spans="7:9" s="255" customFormat="1">
      <c r="G653" s="303"/>
      <c r="H653" s="303"/>
      <c r="I653" s="303"/>
    </row>
    <row r="654" spans="7:9" s="255" customFormat="1">
      <c r="G654" s="303"/>
      <c r="H654" s="303"/>
      <c r="I654" s="303"/>
    </row>
    <row r="655" spans="7:9" s="255" customFormat="1">
      <c r="G655" s="303"/>
      <c r="H655" s="303"/>
      <c r="I655" s="303"/>
    </row>
    <row r="656" spans="7:9" s="255" customFormat="1">
      <c r="G656" s="303"/>
      <c r="H656" s="303"/>
      <c r="I656" s="303"/>
    </row>
    <row r="657" spans="7:9" s="255" customFormat="1">
      <c r="G657" s="303"/>
      <c r="H657" s="303"/>
      <c r="I657" s="303"/>
    </row>
    <row r="658" spans="7:9" s="255" customFormat="1">
      <c r="G658" s="303"/>
      <c r="H658" s="303"/>
      <c r="I658" s="303"/>
    </row>
    <row r="659" spans="7:9" s="255" customFormat="1">
      <c r="G659" s="303"/>
      <c r="H659" s="303"/>
      <c r="I659" s="303"/>
    </row>
    <row r="660" spans="7:9" s="255" customFormat="1">
      <c r="G660" s="303"/>
      <c r="H660" s="303"/>
      <c r="I660" s="303"/>
    </row>
    <row r="661" spans="7:9" s="255" customFormat="1">
      <c r="G661" s="303"/>
      <c r="H661" s="303"/>
      <c r="I661" s="303"/>
    </row>
    <row r="662" spans="7:9" s="255" customFormat="1">
      <c r="G662" s="303"/>
      <c r="H662" s="303"/>
      <c r="I662" s="303"/>
    </row>
    <row r="663" spans="7:9" s="255" customFormat="1">
      <c r="G663" s="303"/>
      <c r="H663" s="303"/>
      <c r="I663" s="303"/>
    </row>
    <row r="664" spans="7:9" s="255" customFormat="1">
      <c r="G664" s="303"/>
      <c r="H664" s="303"/>
      <c r="I664" s="303"/>
    </row>
    <row r="665" spans="7:9" s="255" customFormat="1">
      <c r="G665" s="303"/>
      <c r="H665" s="303"/>
      <c r="I665" s="303"/>
    </row>
    <row r="666" spans="7:9" s="255" customFormat="1">
      <c r="G666" s="303"/>
      <c r="H666" s="303"/>
      <c r="I666" s="303"/>
    </row>
    <row r="667" spans="7:9" s="255" customFormat="1">
      <c r="G667" s="303"/>
      <c r="H667" s="303"/>
      <c r="I667" s="303"/>
    </row>
    <row r="668" spans="7:9" s="255" customFormat="1">
      <c r="G668" s="303"/>
      <c r="H668" s="303"/>
      <c r="I668" s="303"/>
    </row>
    <row r="669" spans="7:9" s="255" customFormat="1">
      <c r="G669" s="303"/>
      <c r="H669" s="303"/>
      <c r="I669" s="303"/>
    </row>
    <row r="670" spans="7:9" s="255" customFormat="1">
      <c r="G670" s="303"/>
      <c r="H670" s="303"/>
      <c r="I670" s="303"/>
    </row>
    <row r="671" spans="7:9" s="255" customFormat="1">
      <c r="G671" s="303"/>
      <c r="H671" s="303"/>
      <c r="I671" s="303"/>
    </row>
    <row r="672" spans="7:9" s="255" customFormat="1">
      <c r="G672" s="303"/>
      <c r="H672" s="303"/>
      <c r="I672" s="303"/>
    </row>
    <row r="673" spans="7:9" s="255" customFormat="1">
      <c r="G673" s="303"/>
      <c r="H673" s="303"/>
      <c r="I673" s="303"/>
    </row>
    <row r="674" spans="7:9" s="255" customFormat="1">
      <c r="G674" s="303"/>
      <c r="H674" s="303"/>
      <c r="I674" s="303"/>
    </row>
    <row r="675" spans="7:9" s="255" customFormat="1">
      <c r="G675" s="303"/>
      <c r="H675" s="303"/>
      <c r="I675" s="303"/>
    </row>
    <row r="676" spans="7:9" s="255" customFormat="1">
      <c r="G676" s="303"/>
      <c r="H676" s="303"/>
      <c r="I676" s="303"/>
    </row>
    <row r="677" spans="7:9" s="255" customFormat="1">
      <c r="G677" s="303"/>
      <c r="H677" s="303"/>
      <c r="I677" s="303"/>
    </row>
    <row r="678" spans="7:9" s="255" customFormat="1">
      <c r="G678" s="303"/>
      <c r="H678" s="303"/>
      <c r="I678" s="303"/>
    </row>
  </sheetData>
  <mergeCells count="12">
    <mergeCell ref="C133:Q133"/>
    <mergeCell ref="A1:Q1"/>
    <mergeCell ref="A2:Q2"/>
    <mergeCell ref="N7:P7"/>
    <mergeCell ref="A10:A11"/>
    <mergeCell ref="B10:B11"/>
    <mergeCell ref="C10:C11"/>
    <mergeCell ref="E10:E11"/>
    <mergeCell ref="F10:F11"/>
    <mergeCell ref="G10:L10"/>
    <mergeCell ref="M10:Q10"/>
    <mergeCell ref="D10:D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BC28-0C38-465C-81FD-96EFEFF41A6A}">
  <dimension ref="A1:Q588"/>
  <sheetViews>
    <sheetView showZeros="0" zoomScale="85" zoomScaleNormal="85" workbookViewId="0">
      <selection activeCell="S9" sqref="S9"/>
    </sheetView>
  </sheetViews>
  <sheetFormatPr baseColWidth="10" defaultColWidth="9.1640625" defaultRowHeight="13"/>
  <cols>
    <col min="1" max="1" width="4.5" style="2" customWidth="1"/>
    <col min="2" max="2" width="4.83203125" style="2" customWidth="1"/>
    <col min="3" max="3" width="55.83203125" style="2" customWidth="1"/>
    <col min="4" max="4" width="28.6640625" style="2" customWidth="1"/>
    <col min="5" max="5" width="6.5" style="2" customWidth="1"/>
    <col min="6" max="6" width="12.5" style="2" customWidth="1"/>
    <col min="7" max="7" width="10.5" style="303" customWidth="1"/>
    <col min="8" max="8" width="12.5" style="303" customWidth="1"/>
    <col min="9" max="9" width="8.83203125" style="303" customWidth="1"/>
    <col min="10" max="10" width="10.1640625" style="2" bestFit="1" customWidth="1"/>
    <col min="11" max="11" width="11" style="2" customWidth="1"/>
    <col min="12" max="12" width="9.5" style="2" customWidth="1"/>
    <col min="13" max="13" width="8.1640625" style="2" customWidth="1"/>
    <col min="14" max="14" width="10.5" style="2" customWidth="1"/>
    <col min="15" max="15" width="12.1640625" style="2" customWidth="1"/>
    <col min="16" max="16" width="11.5" style="2" customWidth="1"/>
    <col min="17" max="17" width="13.5" style="2" customWidth="1"/>
    <col min="18" max="165" width="9.1640625" style="2"/>
    <col min="166" max="166" width="4.5" style="2" customWidth="1"/>
    <col min="167" max="167" width="4.83203125" style="2" customWidth="1"/>
    <col min="168" max="168" width="51.5" style="2" customWidth="1"/>
    <col min="169" max="169" width="6.5" style="2" customWidth="1"/>
    <col min="170" max="170" width="12.5" style="2" customWidth="1"/>
    <col min="171" max="171" width="6.5" style="2" customWidth="1"/>
    <col min="172" max="172" width="8" style="2" customWidth="1"/>
    <col min="173" max="173" width="7.1640625" style="2" customWidth="1"/>
    <col min="174" max="174" width="9.1640625" style="2"/>
    <col min="175" max="175" width="11" style="2" customWidth="1"/>
    <col min="176" max="176" width="9.5" style="2" customWidth="1"/>
    <col min="177" max="177" width="8.1640625" style="2" customWidth="1"/>
    <col min="178" max="178" width="8.5" style="2" customWidth="1"/>
    <col min="179" max="179" width="9.83203125" style="2" customWidth="1"/>
    <col min="180" max="180" width="8.83203125" style="2" customWidth="1"/>
    <col min="181" max="181" width="9.5" style="2" customWidth="1"/>
    <col min="182" max="182" width="12.5" style="2" customWidth="1"/>
    <col min="183" max="183" width="9.1640625" style="2"/>
    <col min="184" max="184" width="11.1640625" style="2" bestFit="1" customWidth="1"/>
    <col min="185" max="185" width="10.5" style="2" bestFit="1" customWidth="1"/>
    <col min="186" max="186" width="11.1640625" style="2" bestFit="1" customWidth="1"/>
    <col min="187" max="421" width="9.1640625" style="2"/>
    <col min="422" max="422" width="4.5" style="2" customWidth="1"/>
    <col min="423" max="423" width="4.83203125" style="2" customWidth="1"/>
    <col min="424" max="424" width="51.5" style="2" customWidth="1"/>
    <col min="425" max="425" width="6.5" style="2" customWidth="1"/>
    <col min="426" max="426" width="12.5" style="2" customWidth="1"/>
    <col min="427" max="427" width="6.5" style="2" customWidth="1"/>
    <col min="428" max="428" width="8" style="2" customWidth="1"/>
    <col min="429" max="429" width="7.1640625" style="2" customWidth="1"/>
    <col min="430" max="430" width="9.1640625" style="2"/>
    <col min="431" max="431" width="11" style="2" customWidth="1"/>
    <col min="432" max="432" width="9.5" style="2" customWidth="1"/>
    <col min="433" max="433" width="8.1640625" style="2" customWidth="1"/>
    <col min="434" max="434" width="8.5" style="2" customWidth="1"/>
    <col min="435" max="435" width="9.83203125" style="2" customWidth="1"/>
    <col min="436" max="436" width="8.83203125" style="2" customWidth="1"/>
    <col min="437" max="437" width="9.5" style="2" customWidth="1"/>
    <col min="438" max="438" width="12.5" style="2" customWidth="1"/>
    <col min="439" max="439" width="9.1640625" style="2"/>
    <col min="440" max="440" width="11.1640625" style="2" bestFit="1" customWidth="1"/>
    <col min="441" max="441" width="10.5" style="2" bestFit="1" customWidth="1"/>
    <col min="442" max="442" width="11.1640625" style="2" bestFit="1" customWidth="1"/>
    <col min="443" max="677" width="9.1640625" style="2"/>
    <col min="678" max="678" width="4.5" style="2" customWidth="1"/>
    <col min="679" max="679" width="4.83203125" style="2" customWidth="1"/>
    <col min="680" max="680" width="51.5" style="2" customWidth="1"/>
    <col min="681" max="681" width="6.5" style="2" customWidth="1"/>
    <col min="682" max="682" width="12.5" style="2" customWidth="1"/>
    <col min="683" max="683" width="6.5" style="2" customWidth="1"/>
    <col min="684" max="684" width="8" style="2" customWidth="1"/>
    <col min="685" max="685" width="7.1640625" style="2" customWidth="1"/>
    <col min="686" max="686" width="9.1640625" style="2"/>
    <col min="687" max="687" width="11" style="2" customWidth="1"/>
    <col min="688" max="688" width="9.5" style="2" customWidth="1"/>
    <col min="689" max="689" width="8.1640625" style="2" customWidth="1"/>
    <col min="690" max="690" width="8.5" style="2" customWidth="1"/>
    <col min="691" max="691" width="9.83203125" style="2" customWidth="1"/>
    <col min="692" max="692" width="8.83203125" style="2" customWidth="1"/>
    <col min="693" max="693" width="9.5" style="2" customWidth="1"/>
    <col min="694" max="694" width="12.5" style="2" customWidth="1"/>
    <col min="695" max="695" width="9.1640625" style="2"/>
    <col min="696" max="696" width="11.1640625" style="2" bestFit="1" customWidth="1"/>
    <col min="697" max="697" width="10.5" style="2" bestFit="1" customWidth="1"/>
    <col min="698" max="698" width="11.1640625" style="2" bestFit="1" customWidth="1"/>
    <col min="699" max="933" width="9.1640625" style="2"/>
    <col min="934" max="934" width="4.5" style="2" customWidth="1"/>
    <col min="935" max="935" width="4.83203125" style="2" customWidth="1"/>
    <col min="936" max="936" width="51.5" style="2" customWidth="1"/>
    <col min="937" max="937" width="6.5" style="2" customWidth="1"/>
    <col min="938" max="938" width="12.5" style="2" customWidth="1"/>
    <col min="939" max="939" width="6.5" style="2" customWidth="1"/>
    <col min="940" max="940" width="8" style="2" customWidth="1"/>
    <col min="941" max="941" width="7.1640625" style="2" customWidth="1"/>
    <col min="942" max="942" width="9.1640625" style="2"/>
    <col min="943" max="943" width="11" style="2" customWidth="1"/>
    <col min="944" max="944" width="9.5" style="2" customWidth="1"/>
    <col min="945" max="945" width="8.1640625" style="2" customWidth="1"/>
    <col min="946" max="946" width="8.5" style="2" customWidth="1"/>
    <col min="947" max="947" width="9.83203125" style="2" customWidth="1"/>
    <col min="948" max="948" width="8.83203125" style="2" customWidth="1"/>
    <col min="949" max="949" width="9.5" style="2" customWidth="1"/>
    <col min="950" max="950" width="12.5" style="2" customWidth="1"/>
    <col min="951" max="951" width="9.1640625" style="2"/>
    <col min="952" max="952" width="11.1640625" style="2" bestFit="1" customWidth="1"/>
    <col min="953" max="953" width="10.5" style="2" bestFit="1" customWidth="1"/>
    <col min="954" max="954" width="11.1640625" style="2" bestFit="1" customWidth="1"/>
    <col min="955" max="1189" width="9.1640625" style="2"/>
    <col min="1190" max="1190" width="4.5" style="2" customWidth="1"/>
    <col min="1191" max="1191" width="4.83203125" style="2" customWidth="1"/>
    <col min="1192" max="1192" width="51.5" style="2" customWidth="1"/>
    <col min="1193" max="1193" width="6.5" style="2" customWidth="1"/>
    <col min="1194" max="1194" width="12.5" style="2" customWidth="1"/>
    <col min="1195" max="1195" width="6.5" style="2" customWidth="1"/>
    <col min="1196" max="1196" width="8" style="2" customWidth="1"/>
    <col min="1197" max="1197" width="7.1640625" style="2" customWidth="1"/>
    <col min="1198" max="1198" width="9.1640625" style="2"/>
    <col min="1199" max="1199" width="11" style="2" customWidth="1"/>
    <col min="1200" max="1200" width="9.5" style="2" customWidth="1"/>
    <col min="1201" max="1201" width="8.1640625" style="2" customWidth="1"/>
    <col min="1202" max="1202" width="8.5" style="2" customWidth="1"/>
    <col min="1203" max="1203" width="9.83203125" style="2" customWidth="1"/>
    <col min="1204" max="1204" width="8.83203125" style="2" customWidth="1"/>
    <col min="1205" max="1205" width="9.5" style="2" customWidth="1"/>
    <col min="1206" max="1206" width="12.5" style="2" customWidth="1"/>
    <col min="1207" max="1207" width="9.1640625" style="2"/>
    <col min="1208" max="1208" width="11.1640625" style="2" bestFit="1" customWidth="1"/>
    <col min="1209" max="1209" width="10.5" style="2" bestFit="1" customWidth="1"/>
    <col min="1210" max="1210" width="11.1640625" style="2" bestFit="1" customWidth="1"/>
    <col min="1211" max="1445" width="9.1640625" style="2"/>
    <col min="1446" max="1446" width="4.5" style="2" customWidth="1"/>
    <col min="1447" max="1447" width="4.83203125" style="2" customWidth="1"/>
    <col min="1448" max="1448" width="51.5" style="2" customWidth="1"/>
    <col min="1449" max="1449" width="6.5" style="2" customWidth="1"/>
    <col min="1450" max="1450" width="12.5" style="2" customWidth="1"/>
    <col min="1451" max="1451" width="6.5" style="2" customWidth="1"/>
    <col min="1452" max="1452" width="8" style="2" customWidth="1"/>
    <col min="1453" max="1453" width="7.1640625" style="2" customWidth="1"/>
    <col min="1454" max="1454" width="9.1640625" style="2"/>
    <col min="1455" max="1455" width="11" style="2" customWidth="1"/>
    <col min="1456" max="1456" width="9.5" style="2" customWidth="1"/>
    <col min="1457" max="1457" width="8.1640625" style="2" customWidth="1"/>
    <col min="1458" max="1458" width="8.5" style="2" customWidth="1"/>
    <col min="1459" max="1459" width="9.83203125" style="2" customWidth="1"/>
    <col min="1460" max="1460" width="8.83203125" style="2" customWidth="1"/>
    <col min="1461" max="1461" width="9.5" style="2" customWidth="1"/>
    <col min="1462" max="1462" width="12.5" style="2" customWidth="1"/>
    <col min="1463" max="1463" width="9.1640625" style="2"/>
    <col min="1464" max="1464" width="11.1640625" style="2" bestFit="1" customWidth="1"/>
    <col min="1465" max="1465" width="10.5" style="2" bestFit="1" customWidth="1"/>
    <col min="1466" max="1466" width="11.1640625" style="2" bestFit="1" customWidth="1"/>
    <col min="1467" max="1701" width="9.1640625" style="2"/>
    <col min="1702" max="1702" width="4.5" style="2" customWidth="1"/>
    <col min="1703" max="1703" width="4.83203125" style="2" customWidth="1"/>
    <col min="1704" max="1704" width="51.5" style="2" customWidth="1"/>
    <col min="1705" max="1705" width="6.5" style="2" customWidth="1"/>
    <col min="1706" max="1706" width="12.5" style="2" customWidth="1"/>
    <col min="1707" max="1707" width="6.5" style="2" customWidth="1"/>
    <col min="1708" max="1708" width="8" style="2" customWidth="1"/>
    <col min="1709" max="1709" width="7.1640625" style="2" customWidth="1"/>
    <col min="1710" max="1710" width="9.1640625" style="2"/>
    <col min="1711" max="1711" width="11" style="2" customWidth="1"/>
    <col min="1712" max="1712" width="9.5" style="2" customWidth="1"/>
    <col min="1713" max="1713" width="8.1640625" style="2" customWidth="1"/>
    <col min="1714" max="1714" width="8.5" style="2" customWidth="1"/>
    <col min="1715" max="1715" width="9.83203125" style="2" customWidth="1"/>
    <col min="1716" max="1716" width="8.83203125" style="2" customWidth="1"/>
    <col min="1717" max="1717" width="9.5" style="2" customWidth="1"/>
    <col min="1718" max="1718" width="12.5" style="2" customWidth="1"/>
    <col min="1719" max="1719" width="9.1640625" style="2"/>
    <col min="1720" max="1720" width="11.1640625" style="2" bestFit="1" customWidth="1"/>
    <col min="1721" max="1721" width="10.5" style="2" bestFit="1" customWidth="1"/>
    <col min="1722" max="1722" width="11.1640625" style="2" bestFit="1" customWidth="1"/>
    <col min="1723" max="1957" width="9.1640625" style="2"/>
    <col min="1958" max="1958" width="4.5" style="2" customWidth="1"/>
    <col min="1959" max="1959" width="4.83203125" style="2" customWidth="1"/>
    <col min="1960" max="1960" width="51.5" style="2" customWidth="1"/>
    <col min="1961" max="1961" width="6.5" style="2" customWidth="1"/>
    <col min="1962" max="1962" width="12.5" style="2" customWidth="1"/>
    <col min="1963" max="1963" width="6.5" style="2" customWidth="1"/>
    <col min="1964" max="1964" width="8" style="2" customWidth="1"/>
    <col min="1965" max="1965" width="7.1640625" style="2" customWidth="1"/>
    <col min="1966" max="1966" width="9.1640625" style="2"/>
    <col min="1967" max="1967" width="11" style="2" customWidth="1"/>
    <col min="1968" max="1968" width="9.5" style="2" customWidth="1"/>
    <col min="1969" max="1969" width="8.1640625" style="2" customWidth="1"/>
    <col min="1970" max="1970" width="8.5" style="2" customWidth="1"/>
    <col min="1971" max="1971" width="9.83203125" style="2" customWidth="1"/>
    <col min="1972" max="1972" width="8.83203125" style="2" customWidth="1"/>
    <col min="1973" max="1973" width="9.5" style="2" customWidth="1"/>
    <col min="1974" max="1974" width="12.5" style="2" customWidth="1"/>
    <col min="1975" max="1975" width="9.1640625" style="2"/>
    <col min="1976" max="1976" width="11.1640625" style="2" bestFit="1" customWidth="1"/>
    <col min="1977" max="1977" width="10.5" style="2" bestFit="1" customWidth="1"/>
    <col min="1978" max="1978" width="11.1640625" style="2" bestFit="1" customWidth="1"/>
    <col min="1979" max="2213" width="9.1640625" style="2"/>
    <col min="2214" max="2214" width="4.5" style="2" customWidth="1"/>
    <col min="2215" max="2215" width="4.83203125" style="2" customWidth="1"/>
    <col min="2216" max="2216" width="51.5" style="2" customWidth="1"/>
    <col min="2217" max="2217" width="6.5" style="2" customWidth="1"/>
    <col min="2218" max="2218" width="12.5" style="2" customWidth="1"/>
    <col min="2219" max="2219" width="6.5" style="2" customWidth="1"/>
    <col min="2220" max="2220" width="8" style="2" customWidth="1"/>
    <col min="2221" max="2221" width="7.1640625" style="2" customWidth="1"/>
    <col min="2222" max="2222" width="9.1640625" style="2"/>
    <col min="2223" max="2223" width="11" style="2" customWidth="1"/>
    <col min="2224" max="2224" width="9.5" style="2" customWidth="1"/>
    <col min="2225" max="2225" width="8.1640625" style="2" customWidth="1"/>
    <col min="2226" max="2226" width="8.5" style="2" customWidth="1"/>
    <col min="2227" max="2227" width="9.83203125" style="2" customWidth="1"/>
    <col min="2228" max="2228" width="8.83203125" style="2" customWidth="1"/>
    <col min="2229" max="2229" width="9.5" style="2" customWidth="1"/>
    <col min="2230" max="2230" width="12.5" style="2" customWidth="1"/>
    <col min="2231" max="2231" width="9.1640625" style="2"/>
    <col min="2232" max="2232" width="11.1640625" style="2" bestFit="1" customWidth="1"/>
    <col min="2233" max="2233" width="10.5" style="2" bestFit="1" customWidth="1"/>
    <col min="2234" max="2234" width="11.1640625" style="2" bestFit="1" customWidth="1"/>
    <col min="2235" max="2469" width="9.1640625" style="2"/>
    <col min="2470" max="2470" width="4.5" style="2" customWidth="1"/>
    <col min="2471" max="2471" width="4.83203125" style="2" customWidth="1"/>
    <col min="2472" max="2472" width="51.5" style="2" customWidth="1"/>
    <col min="2473" max="2473" width="6.5" style="2" customWidth="1"/>
    <col min="2474" max="2474" width="12.5" style="2" customWidth="1"/>
    <col min="2475" max="2475" width="6.5" style="2" customWidth="1"/>
    <col min="2476" max="2476" width="8" style="2" customWidth="1"/>
    <col min="2477" max="2477" width="7.1640625" style="2" customWidth="1"/>
    <col min="2478" max="2478" width="9.1640625" style="2"/>
    <col min="2479" max="2479" width="11" style="2" customWidth="1"/>
    <col min="2480" max="2480" width="9.5" style="2" customWidth="1"/>
    <col min="2481" max="2481" width="8.1640625" style="2" customWidth="1"/>
    <col min="2482" max="2482" width="8.5" style="2" customWidth="1"/>
    <col min="2483" max="2483" width="9.83203125" style="2" customWidth="1"/>
    <col min="2484" max="2484" width="8.83203125" style="2" customWidth="1"/>
    <col min="2485" max="2485" width="9.5" style="2" customWidth="1"/>
    <col min="2486" max="2486" width="12.5" style="2" customWidth="1"/>
    <col min="2487" max="2487" width="9.1640625" style="2"/>
    <col min="2488" max="2488" width="11.1640625" style="2" bestFit="1" customWidth="1"/>
    <col min="2489" max="2489" width="10.5" style="2" bestFit="1" customWidth="1"/>
    <col min="2490" max="2490" width="11.1640625" style="2" bestFit="1" customWidth="1"/>
    <col min="2491" max="2725" width="9.1640625" style="2"/>
    <col min="2726" max="2726" width="4.5" style="2" customWidth="1"/>
    <col min="2727" max="2727" width="4.83203125" style="2" customWidth="1"/>
    <col min="2728" max="2728" width="51.5" style="2" customWidth="1"/>
    <col min="2729" max="2729" width="6.5" style="2" customWidth="1"/>
    <col min="2730" max="2730" width="12.5" style="2" customWidth="1"/>
    <col min="2731" max="2731" width="6.5" style="2" customWidth="1"/>
    <col min="2732" max="2732" width="8" style="2" customWidth="1"/>
    <col min="2733" max="2733" width="7.1640625" style="2" customWidth="1"/>
    <col min="2734" max="2734" width="9.1640625" style="2"/>
    <col min="2735" max="2735" width="11" style="2" customWidth="1"/>
    <col min="2736" max="2736" width="9.5" style="2" customWidth="1"/>
    <col min="2737" max="2737" width="8.1640625" style="2" customWidth="1"/>
    <col min="2738" max="2738" width="8.5" style="2" customWidth="1"/>
    <col min="2739" max="2739" width="9.83203125" style="2" customWidth="1"/>
    <col min="2740" max="2740" width="8.83203125" style="2" customWidth="1"/>
    <col min="2741" max="2741" width="9.5" style="2" customWidth="1"/>
    <col min="2742" max="2742" width="12.5" style="2" customWidth="1"/>
    <col min="2743" max="2743" width="9.1640625" style="2"/>
    <col min="2744" max="2744" width="11.1640625" style="2" bestFit="1" customWidth="1"/>
    <col min="2745" max="2745" width="10.5" style="2" bestFit="1" customWidth="1"/>
    <col min="2746" max="2746" width="11.1640625" style="2" bestFit="1" customWidth="1"/>
    <col min="2747" max="2981" width="9.1640625" style="2"/>
    <col min="2982" max="2982" width="4.5" style="2" customWidth="1"/>
    <col min="2983" max="2983" width="4.83203125" style="2" customWidth="1"/>
    <col min="2984" max="2984" width="51.5" style="2" customWidth="1"/>
    <col min="2985" max="2985" width="6.5" style="2" customWidth="1"/>
    <col min="2986" max="2986" width="12.5" style="2" customWidth="1"/>
    <col min="2987" max="2987" width="6.5" style="2" customWidth="1"/>
    <col min="2988" max="2988" width="8" style="2" customWidth="1"/>
    <col min="2989" max="2989" width="7.1640625" style="2" customWidth="1"/>
    <col min="2990" max="2990" width="9.1640625" style="2"/>
    <col min="2991" max="2991" width="11" style="2" customWidth="1"/>
    <col min="2992" max="2992" width="9.5" style="2" customWidth="1"/>
    <col min="2993" max="2993" width="8.1640625" style="2" customWidth="1"/>
    <col min="2994" max="2994" width="8.5" style="2" customWidth="1"/>
    <col min="2995" max="2995" width="9.83203125" style="2" customWidth="1"/>
    <col min="2996" max="2996" width="8.83203125" style="2" customWidth="1"/>
    <col min="2997" max="2997" width="9.5" style="2" customWidth="1"/>
    <col min="2998" max="2998" width="12.5" style="2" customWidth="1"/>
    <col min="2999" max="2999" width="9.1640625" style="2"/>
    <col min="3000" max="3000" width="11.1640625" style="2" bestFit="1" customWidth="1"/>
    <col min="3001" max="3001" width="10.5" style="2" bestFit="1" customWidth="1"/>
    <col min="3002" max="3002" width="11.1640625" style="2" bestFit="1" customWidth="1"/>
    <col min="3003" max="3237" width="9.1640625" style="2"/>
    <col min="3238" max="3238" width="4.5" style="2" customWidth="1"/>
    <col min="3239" max="3239" width="4.83203125" style="2" customWidth="1"/>
    <col min="3240" max="3240" width="51.5" style="2" customWidth="1"/>
    <col min="3241" max="3241" width="6.5" style="2" customWidth="1"/>
    <col min="3242" max="3242" width="12.5" style="2" customWidth="1"/>
    <col min="3243" max="3243" width="6.5" style="2" customWidth="1"/>
    <col min="3244" max="3244" width="8" style="2" customWidth="1"/>
    <col min="3245" max="3245" width="7.1640625" style="2" customWidth="1"/>
    <col min="3246" max="3246" width="9.1640625" style="2"/>
    <col min="3247" max="3247" width="11" style="2" customWidth="1"/>
    <col min="3248" max="3248" width="9.5" style="2" customWidth="1"/>
    <col min="3249" max="3249" width="8.1640625" style="2" customWidth="1"/>
    <col min="3250" max="3250" width="8.5" style="2" customWidth="1"/>
    <col min="3251" max="3251" width="9.83203125" style="2" customWidth="1"/>
    <col min="3252" max="3252" width="8.83203125" style="2" customWidth="1"/>
    <col min="3253" max="3253" width="9.5" style="2" customWidth="1"/>
    <col min="3254" max="3254" width="12.5" style="2" customWidth="1"/>
    <col min="3255" max="3255" width="9.1640625" style="2"/>
    <col min="3256" max="3256" width="11.1640625" style="2" bestFit="1" customWidth="1"/>
    <col min="3257" max="3257" width="10.5" style="2" bestFit="1" customWidth="1"/>
    <col min="3258" max="3258" width="11.1640625" style="2" bestFit="1" customWidth="1"/>
    <col min="3259" max="3493" width="9.1640625" style="2"/>
    <col min="3494" max="3494" width="4.5" style="2" customWidth="1"/>
    <col min="3495" max="3495" width="4.83203125" style="2" customWidth="1"/>
    <col min="3496" max="3496" width="51.5" style="2" customWidth="1"/>
    <col min="3497" max="3497" width="6.5" style="2" customWidth="1"/>
    <col min="3498" max="3498" width="12.5" style="2" customWidth="1"/>
    <col min="3499" max="3499" width="6.5" style="2" customWidth="1"/>
    <col min="3500" max="3500" width="8" style="2" customWidth="1"/>
    <col min="3501" max="3501" width="7.1640625" style="2" customWidth="1"/>
    <col min="3502" max="3502" width="9.1640625" style="2"/>
    <col min="3503" max="3503" width="11" style="2" customWidth="1"/>
    <col min="3504" max="3504" width="9.5" style="2" customWidth="1"/>
    <col min="3505" max="3505" width="8.1640625" style="2" customWidth="1"/>
    <col min="3506" max="3506" width="8.5" style="2" customWidth="1"/>
    <col min="3507" max="3507" width="9.83203125" style="2" customWidth="1"/>
    <col min="3508" max="3508" width="8.83203125" style="2" customWidth="1"/>
    <col min="3509" max="3509" width="9.5" style="2" customWidth="1"/>
    <col min="3510" max="3510" width="12.5" style="2" customWidth="1"/>
    <col min="3511" max="3511" width="9.1640625" style="2"/>
    <col min="3512" max="3512" width="11.1640625" style="2" bestFit="1" customWidth="1"/>
    <col min="3513" max="3513" width="10.5" style="2" bestFit="1" customWidth="1"/>
    <col min="3514" max="3514" width="11.1640625" style="2" bestFit="1" customWidth="1"/>
    <col min="3515" max="3749" width="9.1640625" style="2"/>
    <col min="3750" max="3750" width="4.5" style="2" customWidth="1"/>
    <col min="3751" max="3751" width="4.83203125" style="2" customWidth="1"/>
    <col min="3752" max="3752" width="51.5" style="2" customWidth="1"/>
    <col min="3753" max="3753" width="6.5" style="2" customWidth="1"/>
    <col min="3754" max="3754" width="12.5" style="2" customWidth="1"/>
    <col min="3755" max="3755" width="6.5" style="2" customWidth="1"/>
    <col min="3756" max="3756" width="8" style="2" customWidth="1"/>
    <col min="3757" max="3757" width="7.1640625" style="2" customWidth="1"/>
    <col min="3758" max="3758" width="9.1640625" style="2"/>
    <col min="3759" max="3759" width="11" style="2" customWidth="1"/>
    <col min="3760" max="3760" width="9.5" style="2" customWidth="1"/>
    <col min="3761" max="3761" width="8.1640625" style="2" customWidth="1"/>
    <col min="3762" max="3762" width="8.5" style="2" customWidth="1"/>
    <col min="3763" max="3763" width="9.83203125" style="2" customWidth="1"/>
    <col min="3764" max="3764" width="8.83203125" style="2" customWidth="1"/>
    <col min="3765" max="3765" width="9.5" style="2" customWidth="1"/>
    <col min="3766" max="3766" width="12.5" style="2" customWidth="1"/>
    <col min="3767" max="3767" width="9.1640625" style="2"/>
    <col min="3768" max="3768" width="11.1640625" style="2" bestFit="1" customWidth="1"/>
    <col min="3769" max="3769" width="10.5" style="2" bestFit="1" customWidth="1"/>
    <col min="3770" max="3770" width="11.1640625" style="2" bestFit="1" customWidth="1"/>
    <col min="3771" max="4005" width="9.1640625" style="2"/>
    <col min="4006" max="4006" width="4.5" style="2" customWidth="1"/>
    <col min="4007" max="4007" width="4.83203125" style="2" customWidth="1"/>
    <col min="4008" max="4008" width="51.5" style="2" customWidth="1"/>
    <col min="4009" max="4009" width="6.5" style="2" customWidth="1"/>
    <col min="4010" max="4010" width="12.5" style="2" customWidth="1"/>
    <col min="4011" max="4011" width="6.5" style="2" customWidth="1"/>
    <col min="4012" max="4012" width="8" style="2" customWidth="1"/>
    <col min="4013" max="4013" width="7.1640625" style="2" customWidth="1"/>
    <col min="4014" max="4014" width="9.1640625" style="2"/>
    <col min="4015" max="4015" width="11" style="2" customWidth="1"/>
    <col min="4016" max="4016" width="9.5" style="2" customWidth="1"/>
    <col min="4017" max="4017" width="8.1640625" style="2" customWidth="1"/>
    <col min="4018" max="4018" width="8.5" style="2" customWidth="1"/>
    <col min="4019" max="4019" width="9.83203125" style="2" customWidth="1"/>
    <col min="4020" max="4020" width="8.83203125" style="2" customWidth="1"/>
    <col min="4021" max="4021" width="9.5" style="2" customWidth="1"/>
    <col min="4022" max="4022" width="12.5" style="2" customWidth="1"/>
    <col min="4023" max="4023" width="9.1640625" style="2"/>
    <col min="4024" max="4024" width="11.1640625" style="2" bestFit="1" customWidth="1"/>
    <col min="4025" max="4025" width="10.5" style="2" bestFit="1" customWidth="1"/>
    <col min="4026" max="4026" width="11.1640625" style="2" bestFit="1" customWidth="1"/>
    <col min="4027" max="4261" width="9.1640625" style="2"/>
    <col min="4262" max="4262" width="4.5" style="2" customWidth="1"/>
    <col min="4263" max="4263" width="4.83203125" style="2" customWidth="1"/>
    <col min="4264" max="4264" width="51.5" style="2" customWidth="1"/>
    <col min="4265" max="4265" width="6.5" style="2" customWidth="1"/>
    <col min="4266" max="4266" width="12.5" style="2" customWidth="1"/>
    <col min="4267" max="4267" width="6.5" style="2" customWidth="1"/>
    <col min="4268" max="4268" width="8" style="2" customWidth="1"/>
    <col min="4269" max="4269" width="7.1640625" style="2" customWidth="1"/>
    <col min="4270" max="4270" width="9.1640625" style="2"/>
    <col min="4271" max="4271" width="11" style="2" customWidth="1"/>
    <col min="4272" max="4272" width="9.5" style="2" customWidth="1"/>
    <col min="4273" max="4273" width="8.1640625" style="2" customWidth="1"/>
    <col min="4274" max="4274" width="8.5" style="2" customWidth="1"/>
    <col min="4275" max="4275" width="9.83203125" style="2" customWidth="1"/>
    <col min="4276" max="4276" width="8.83203125" style="2" customWidth="1"/>
    <col min="4277" max="4277" width="9.5" style="2" customWidth="1"/>
    <col min="4278" max="4278" width="12.5" style="2" customWidth="1"/>
    <col min="4279" max="4279" width="9.1640625" style="2"/>
    <col min="4280" max="4280" width="11.1640625" style="2" bestFit="1" customWidth="1"/>
    <col min="4281" max="4281" width="10.5" style="2" bestFit="1" customWidth="1"/>
    <col min="4282" max="4282" width="11.1640625" style="2" bestFit="1" customWidth="1"/>
    <col min="4283" max="4517" width="9.1640625" style="2"/>
    <col min="4518" max="4518" width="4.5" style="2" customWidth="1"/>
    <col min="4519" max="4519" width="4.83203125" style="2" customWidth="1"/>
    <col min="4520" max="4520" width="51.5" style="2" customWidth="1"/>
    <col min="4521" max="4521" width="6.5" style="2" customWidth="1"/>
    <col min="4522" max="4522" width="12.5" style="2" customWidth="1"/>
    <col min="4523" max="4523" width="6.5" style="2" customWidth="1"/>
    <col min="4524" max="4524" width="8" style="2" customWidth="1"/>
    <col min="4525" max="4525" width="7.1640625" style="2" customWidth="1"/>
    <col min="4526" max="4526" width="9.1640625" style="2"/>
    <col min="4527" max="4527" width="11" style="2" customWidth="1"/>
    <col min="4528" max="4528" width="9.5" style="2" customWidth="1"/>
    <col min="4529" max="4529" width="8.1640625" style="2" customWidth="1"/>
    <col min="4530" max="4530" width="8.5" style="2" customWidth="1"/>
    <col min="4531" max="4531" width="9.83203125" style="2" customWidth="1"/>
    <col min="4532" max="4532" width="8.83203125" style="2" customWidth="1"/>
    <col min="4533" max="4533" width="9.5" style="2" customWidth="1"/>
    <col min="4534" max="4534" width="12.5" style="2" customWidth="1"/>
    <col min="4535" max="4535" width="9.1640625" style="2"/>
    <col min="4536" max="4536" width="11.1640625" style="2" bestFit="1" customWidth="1"/>
    <col min="4537" max="4537" width="10.5" style="2" bestFit="1" customWidth="1"/>
    <col min="4538" max="4538" width="11.1640625" style="2" bestFit="1" customWidth="1"/>
    <col min="4539" max="4773" width="9.1640625" style="2"/>
    <col min="4774" max="4774" width="4.5" style="2" customWidth="1"/>
    <col min="4775" max="4775" width="4.83203125" style="2" customWidth="1"/>
    <col min="4776" max="4776" width="51.5" style="2" customWidth="1"/>
    <col min="4777" max="4777" width="6.5" style="2" customWidth="1"/>
    <col min="4778" max="4778" width="12.5" style="2" customWidth="1"/>
    <col min="4779" max="4779" width="6.5" style="2" customWidth="1"/>
    <col min="4780" max="4780" width="8" style="2" customWidth="1"/>
    <col min="4781" max="4781" width="7.1640625" style="2" customWidth="1"/>
    <col min="4782" max="4782" width="9.1640625" style="2"/>
    <col min="4783" max="4783" width="11" style="2" customWidth="1"/>
    <col min="4784" max="4784" width="9.5" style="2" customWidth="1"/>
    <col min="4785" max="4785" width="8.1640625" style="2" customWidth="1"/>
    <col min="4786" max="4786" width="8.5" style="2" customWidth="1"/>
    <col min="4787" max="4787" width="9.83203125" style="2" customWidth="1"/>
    <col min="4788" max="4788" width="8.83203125" style="2" customWidth="1"/>
    <col min="4789" max="4789" width="9.5" style="2" customWidth="1"/>
    <col min="4790" max="4790" width="12.5" style="2" customWidth="1"/>
    <col min="4791" max="4791" width="9.1640625" style="2"/>
    <col min="4792" max="4792" width="11.1640625" style="2" bestFit="1" customWidth="1"/>
    <col min="4793" max="4793" width="10.5" style="2" bestFit="1" customWidth="1"/>
    <col min="4794" max="4794" width="11.1640625" style="2" bestFit="1" customWidth="1"/>
    <col min="4795" max="5029" width="9.1640625" style="2"/>
    <col min="5030" max="5030" width="4.5" style="2" customWidth="1"/>
    <col min="5031" max="5031" width="4.83203125" style="2" customWidth="1"/>
    <col min="5032" max="5032" width="51.5" style="2" customWidth="1"/>
    <col min="5033" max="5033" width="6.5" style="2" customWidth="1"/>
    <col min="5034" max="5034" width="12.5" style="2" customWidth="1"/>
    <col min="5035" max="5035" width="6.5" style="2" customWidth="1"/>
    <col min="5036" max="5036" width="8" style="2" customWidth="1"/>
    <col min="5037" max="5037" width="7.1640625" style="2" customWidth="1"/>
    <col min="5038" max="5038" width="9.1640625" style="2"/>
    <col min="5039" max="5039" width="11" style="2" customWidth="1"/>
    <col min="5040" max="5040" width="9.5" style="2" customWidth="1"/>
    <col min="5041" max="5041" width="8.1640625" style="2" customWidth="1"/>
    <col min="5042" max="5042" width="8.5" style="2" customWidth="1"/>
    <col min="5043" max="5043" width="9.83203125" style="2" customWidth="1"/>
    <col min="5044" max="5044" width="8.83203125" style="2" customWidth="1"/>
    <col min="5045" max="5045" width="9.5" style="2" customWidth="1"/>
    <col min="5046" max="5046" width="12.5" style="2" customWidth="1"/>
    <col min="5047" max="5047" width="9.1640625" style="2"/>
    <col min="5048" max="5048" width="11.1640625" style="2" bestFit="1" customWidth="1"/>
    <col min="5049" max="5049" width="10.5" style="2" bestFit="1" customWidth="1"/>
    <col min="5050" max="5050" width="11.1640625" style="2" bestFit="1" customWidth="1"/>
    <col min="5051" max="5285" width="9.1640625" style="2"/>
    <col min="5286" max="5286" width="4.5" style="2" customWidth="1"/>
    <col min="5287" max="5287" width="4.83203125" style="2" customWidth="1"/>
    <col min="5288" max="5288" width="51.5" style="2" customWidth="1"/>
    <col min="5289" max="5289" width="6.5" style="2" customWidth="1"/>
    <col min="5290" max="5290" width="12.5" style="2" customWidth="1"/>
    <col min="5291" max="5291" width="6.5" style="2" customWidth="1"/>
    <col min="5292" max="5292" width="8" style="2" customWidth="1"/>
    <col min="5293" max="5293" width="7.1640625" style="2" customWidth="1"/>
    <col min="5294" max="5294" width="9.1640625" style="2"/>
    <col min="5295" max="5295" width="11" style="2" customWidth="1"/>
    <col min="5296" max="5296" width="9.5" style="2" customWidth="1"/>
    <col min="5297" max="5297" width="8.1640625" style="2" customWidth="1"/>
    <col min="5298" max="5298" width="8.5" style="2" customWidth="1"/>
    <col min="5299" max="5299" width="9.83203125" style="2" customWidth="1"/>
    <col min="5300" max="5300" width="8.83203125" style="2" customWidth="1"/>
    <col min="5301" max="5301" width="9.5" style="2" customWidth="1"/>
    <col min="5302" max="5302" width="12.5" style="2" customWidth="1"/>
    <col min="5303" max="5303" width="9.1640625" style="2"/>
    <col min="5304" max="5304" width="11.1640625" style="2" bestFit="1" customWidth="1"/>
    <col min="5305" max="5305" width="10.5" style="2" bestFit="1" customWidth="1"/>
    <col min="5306" max="5306" width="11.1640625" style="2" bestFit="1" customWidth="1"/>
    <col min="5307" max="5541" width="9.1640625" style="2"/>
    <col min="5542" max="5542" width="4.5" style="2" customWidth="1"/>
    <col min="5543" max="5543" width="4.83203125" style="2" customWidth="1"/>
    <col min="5544" max="5544" width="51.5" style="2" customWidth="1"/>
    <col min="5545" max="5545" width="6.5" style="2" customWidth="1"/>
    <col min="5546" max="5546" width="12.5" style="2" customWidth="1"/>
    <col min="5547" max="5547" width="6.5" style="2" customWidth="1"/>
    <col min="5548" max="5548" width="8" style="2" customWidth="1"/>
    <col min="5549" max="5549" width="7.1640625" style="2" customWidth="1"/>
    <col min="5550" max="5550" width="9.1640625" style="2"/>
    <col min="5551" max="5551" width="11" style="2" customWidth="1"/>
    <col min="5552" max="5552" width="9.5" style="2" customWidth="1"/>
    <col min="5553" max="5553" width="8.1640625" style="2" customWidth="1"/>
    <col min="5554" max="5554" width="8.5" style="2" customWidth="1"/>
    <col min="5555" max="5555" width="9.83203125" style="2" customWidth="1"/>
    <col min="5556" max="5556" width="8.83203125" style="2" customWidth="1"/>
    <col min="5557" max="5557" width="9.5" style="2" customWidth="1"/>
    <col min="5558" max="5558" width="12.5" style="2" customWidth="1"/>
    <col min="5559" max="5559" width="9.1640625" style="2"/>
    <col min="5560" max="5560" width="11.1640625" style="2" bestFit="1" customWidth="1"/>
    <col min="5561" max="5561" width="10.5" style="2" bestFit="1" customWidth="1"/>
    <col min="5562" max="5562" width="11.1640625" style="2" bestFit="1" customWidth="1"/>
    <col min="5563" max="5797" width="9.1640625" style="2"/>
    <col min="5798" max="5798" width="4.5" style="2" customWidth="1"/>
    <col min="5799" max="5799" width="4.83203125" style="2" customWidth="1"/>
    <col min="5800" max="5800" width="51.5" style="2" customWidth="1"/>
    <col min="5801" max="5801" width="6.5" style="2" customWidth="1"/>
    <col min="5802" max="5802" width="12.5" style="2" customWidth="1"/>
    <col min="5803" max="5803" width="6.5" style="2" customWidth="1"/>
    <col min="5804" max="5804" width="8" style="2" customWidth="1"/>
    <col min="5805" max="5805" width="7.1640625" style="2" customWidth="1"/>
    <col min="5806" max="5806" width="9.1640625" style="2"/>
    <col min="5807" max="5807" width="11" style="2" customWidth="1"/>
    <col min="5808" max="5808" width="9.5" style="2" customWidth="1"/>
    <col min="5809" max="5809" width="8.1640625" style="2" customWidth="1"/>
    <col min="5810" max="5810" width="8.5" style="2" customWidth="1"/>
    <col min="5811" max="5811" width="9.83203125" style="2" customWidth="1"/>
    <col min="5812" max="5812" width="8.83203125" style="2" customWidth="1"/>
    <col min="5813" max="5813" width="9.5" style="2" customWidth="1"/>
    <col min="5814" max="5814" width="12.5" style="2" customWidth="1"/>
    <col min="5815" max="5815" width="9.1640625" style="2"/>
    <col min="5816" max="5816" width="11.1640625" style="2" bestFit="1" customWidth="1"/>
    <col min="5817" max="5817" width="10.5" style="2" bestFit="1" customWidth="1"/>
    <col min="5818" max="5818" width="11.1640625" style="2" bestFit="1" customWidth="1"/>
    <col min="5819" max="6053" width="9.1640625" style="2"/>
    <col min="6054" max="6054" width="4.5" style="2" customWidth="1"/>
    <col min="6055" max="6055" width="4.83203125" style="2" customWidth="1"/>
    <col min="6056" max="6056" width="51.5" style="2" customWidth="1"/>
    <col min="6057" max="6057" width="6.5" style="2" customWidth="1"/>
    <col min="6058" max="6058" width="12.5" style="2" customWidth="1"/>
    <col min="6059" max="6059" width="6.5" style="2" customWidth="1"/>
    <col min="6060" max="6060" width="8" style="2" customWidth="1"/>
    <col min="6061" max="6061" width="7.1640625" style="2" customWidth="1"/>
    <col min="6062" max="6062" width="9.1640625" style="2"/>
    <col min="6063" max="6063" width="11" style="2" customWidth="1"/>
    <col min="6064" max="6064" width="9.5" style="2" customWidth="1"/>
    <col min="6065" max="6065" width="8.1640625" style="2" customWidth="1"/>
    <col min="6066" max="6066" width="8.5" style="2" customWidth="1"/>
    <col min="6067" max="6067" width="9.83203125" style="2" customWidth="1"/>
    <col min="6068" max="6068" width="8.83203125" style="2" customWidth="1"/>
    <col min="6069" max="6069" width="9.5" style="2" customWidth="1"/>
    <col min="6070" max="6070" width="12.5" style="2" customWidth="1"/>
    <col min="6071" max="6071" width="9.1640625" style="2"/>
    <col min="6072" max="6072" width="11.1640625" style="2" bestFit="1" customWidth="1"/>
    <col min="6073" max="6073" width="10.5" style="2" bestFit="1" customWidth="1"/>
    <col min="6074" max="6074" width="11.1640625" style="2" bestFit="1" customWidth="1"/>
    <col min="6075" max="6309" width="9.1640625" style="2"/>
    <col min="6310" max="6310" width="4.5" style="2" customWidth="1"/>
    <col min="6311" max="6311" width="4.83203125" style="2" customWidth="1"/>
    <col min="6312" max="6312" width="51.5" style="2" customWidth="1"/>
    <col min="6313" max="6313" width="6.5" style="2" customWidth="1"/>
    <col min="6314" max="6314" width="12.5" style="2" customWidth="1"/>
    <col min="6315" max="6315" width="6.5" style="2" customWidth="1"/>
    <col min="6316" max="6316" width="8" style="2" customWidth="1"/>
    <col min="6317" max="6317" width="7.1640625" style="2" customWidth="1"/>
    <col min="6318" max="6318" width="9.1640625" style="2"/>
    <col min="6319" max="6319" width="11" style="2" customWidth="1"/>
    <col min="6320" max="6320" width="9.5" style="2" customWidth="1"/>
    <col min="6321" max="6321" width="8.1640625" style="2" customWidth="1"/>
    <col min="6322" max="6322" width="8.5" style="2" customWidth="1"/>
    <col min="6323" max="6323" width="9.83203125" style="2" customWidth="1"/>
    <col min="6324" max="6324" width="8.83203125" style="2" customWidth="1"/>
    <col min="6325" max="6325" width="9.5" style="2" customWidth="1"/>
    <col min="6326" max="6326" width="12.5" style="2" customWidth="1"/>
    <col min="6327" max="6327" width="9.1640625" style="2"/>
    <col min="6328" max="6328" width="11.1640625" style="2" bestFit="1" customWidth="1"/>
    <col min="6329" max="6329" width="10.5" style="2" bestFit="1" customWidth="1"/>
    <col min="6330" max="6330" width="11.1640625" style="2" bestFit="1" customWidth="1"/>
    <col min="6331" max="6565" width="9.1640625" style="2"/>
    <col min="6566" max="6566" width="4.5" style="2" customWidth="1"/>
    <col min="6567" max="6567" width="4.83203125" style="2" customWidth="1"/>
    <col min="6568" max="6568" width="51.5" style="2" customWidth="1"/>
    <col min="6569" max="6569" width="6.5" style="2" customWidth="1"/>
    <col min="6570" max="6570" width="12.5" style="2" customWidth="1"/>
    <col min="6571" max="6571" width="6.5" style="2" customWidth="1"/>
    <col min="6572" max="6572" width="8" style="2" customWidth="1"/>
    <col min="6573" max="6573" width="7.1640625" style="2" customWidth="1"/>
    <col min="6574" max="6574" width="9.1640625" style="2"/>
    <col min="6575" max="6575" width="11" style="2" customWidth="1"/>
    <col min="6576" max="6576" width="9.5" style="2" customWidth="1"/>
    <col min="6577" max="6577" width="8.1640625" style="2" customWidth="1"/>
    <col min="6578" max="6578" width="8.5" style="2" customWidth="1"/>
    <col min="6579" max="6579" width="9.83203125" style="2" customWidth="1"/>
    <col min="6580" max="6580" width="8.83203125" style="2" customWidth="1"/>
    <col min="6581" max="6581" width="9.5" style="2" customWidth="1"/>
    <col min="6582" max="6582" width="12.5" style="2" customWidth="1"/>
    <col min="6583" max="6583" width="9.1640625" style="2"/>
    <col min="6584" max="6584" width="11.1640625" style="2" bestFit="1" customWidth="1"/>
    <col min="6585" max="6585" width="10.5" style="2" bestFit="1" customWidth="1"/>
    <col min="6586" max="6586" width="11.1640625" style="2" bestFit="1" customWidth="1"/>
    <col min="6587" max="6821" width="9.1640625" style="2"/>
    <col min="6822" max="6822" width="4.5" style="2" customWidth="1"/>
    <col min="6823" max="6823" width="4.83203125" style="2" customWidth="1"/>
    <col min="6824" max="6824" width="51.5" style="2" customWidth="1"/>
    <col min="6825" max="6825" width="6.5" style="2" customWidth="1"/>
    <col min="6826" max="6826" width="12.5" style="2" customWidth="1"/>
    <col min="6827" max="6827" width="6.5" style="2" customWidth="1"/>
    <col min="6828" max="6828" width="8" style="2" customWidth="1"/>
    <col min="6829" max="6829" width="7.1640625" style="2" customWidth="1"/>
    <col min="6830" max="6830" width="9.1640625" style="2"/>
    <col min="6831" max="6831" width="11" style="2" customWidth="1"/>
    <col min="6832" max="6832" width="9.5" style="2" customWidth="1"/>
    <col min="6833" max="6833" width="8.1640625" style="2" customWidth="1"/>
    <col min="6834" max="6834" width="8.5" style="2" customWidth="1"/>
    <col min="6835" max="6835" width="9.83203125" style="2" customWidth="1"/>
    <col min="6836" max="6836" width="8.83203125" style="2" customWidth="1"/>
    <col min="6837" max="6837" width="9.5" style="2" customWidth="1"/>
    <col min="6838" max="6838" width="12.5" style="2" customWidth="1"/>
    <col min="6839" max="6839" width="9.1640625" style="2"/>
    <col min="6840" max="6840" width="11.1640625" style="2" bestFit="1" customWidth="1"/>
    <col min="6841" max="6841" width="10.5" style="2" bestFit="1" customWidth="1"/>
    <col min="6842" max="6842" width="11.1640625" style="2" bestFit="1" customWidth="1"/>
    <col min="6843" max="7077" width="9.1640625" style="2"/>
    <col min="7078" max="7078" width="4.5" style="2" customWidth="1"/>
    <col min="7079" max="7079" width="4.83203125" style="2" customWidth="1"/>
    <col min="7080" max="7080" width="51.5" style="2" customWidth="1"/>
    <col min="7081" max="7081" width="6.5" style="2" customWidth="1"/>
    <col min="7082" max="7082" width="12.5" style="2" customWidth="1"/>
    <col min="7083" max="7083" width="6.5" style="2" customWidth="1"/>
    <col min="7084" max="7084" width="8" style="2" customWidth="1"/>
    <col min="7085" max="7085" width="7.1640625" style="2" customWidth="1"/>
    <col min="7086" max="7086" width="9.1640625" style="2"/>
    <col min="7087" max="7087" width="11" style="2" customWidth="1"/>
    <col min="7088" max="7088" width="9.5" style="2" customWidth="1"/>
    <col min="7089" max="7089" width="8.1640625" style="2" customWidth="1"/>
    <col min="7090" max="7090" width="8.5" style="2" customWidth="1"/>
    <col min="7091" max="7091" width="9.83203125" style="2" customWidth="1"/>
    <col min="7092" max="7092" width="8.83203125" style="2" customWidth="1"/>
    <col min="7093" max="7093" width="9.5" style="2" customWidth="1"/>
    <col min="7094" max="7094" width="12.5" style="2" customWidth="1"/>
    <col min="7095" max="7095" width="9.1640625" style="2"/>
    <col min="7096" max="7096" width="11.1640625" style="2" bestFit="1" customWidth="1"/>
    <col min="7097" max="7097" width="10.5" style="2" bestFit="1" customWidth="1"/>
    <col min="7098" max="7098" width="11.1640625" style="2" bestFit="1" customWidth="1"/>
    <col min="7099" max="7333" width="9.1640625" style="2"/>
    <col min="7334" max="7334" width="4.5" style="2" customWidth="1"/>
    <col min="7335" max="7335" width="4.83203125" style="2" customWidth="1"/>
    <col min="7336" max="7336" width="51.5" style="2" customWidth="1"/>
    <col min="7337" max="7337" width="6.5" style="2" customWidth="1"/>
    <col min="7338" max="7338" width="12.5" style="2" customWidth="1"/>
    <col min="7339" max="7339" width="6.5" style="2" customWidth="1"/>
    <col min="7340" max="7340" width="8" style="2" customWidth="1"/>
    <col min="7341" max="7341" width="7.1640625" style="2" customWidth="1"/>
    <col min="7342" max="7342" width="9.1640625" style="2"/>
    <col min="7343" max="7343" width="11" style="2" customWidth="1"/>
    <col min="7344" max="7344" width="9.5" style="2" customWidth="1"/>
    <col min="7345" max="7345" width="8.1640625" style="2" customWidth="1"/>
    <col min="7346" max="7346" width="8.5" style="2" customWidth="1"/>
    <col min="7347" max="7347" width="9.83203125" style="2" customWidth="1"/>
    <col min="7348" max="7348" width="8.83203125" style="2" customWidth="1"/>
    <col min="7349" max="7349" width="9.5" style="2" customWidth="1"/>
    <col min="7350" max="7350" width="12.5" style="2" customWidth="1"/>
    <col min="7351" max="7351" width="9.1640625" style="2"/>
    <col min="7352" max="7352" width="11.1640625" style="2" bestFit="1" customWidth="1"/>
    <col min="7353" max="7353" width="10.5" style="2" bestFit="1" customWidth="1"/>
    <col min="7354" max="7354" width="11.1640625" style="2" bestFit="1" customWidth="1"/>
    <col min="7355" max="7589" width="9.1640625" style="2"/>
    <col min="7590" max="7590" width="4.5" style="2" customWidth="1"/>
    <col min="7591" max="7591" width="4.83203125" style="2" customWidth="1"/>
    <col min="7592" max="7592" width="51.5" style="2" customWidth="1"/>
    <col min="7593" max="7593" width="6.5" style="2" customWidth="1"/>
    <col min="7594" max="7594" width="12.5" style="2" customWidth="1"/>
    <col min="7595" max="7595" width="6.5" style="2" customWidth="1"/>
    <col min="7596" max="7596" width="8" style="2" customWidth="1"/>
    <col min="7597" max="7597" width="7.1640625" style="2" customWidth="1"/>
    <col min="7598" max="7598" width="9.1640625" style="2"/>
    <col min="7599" max="7599" width="11" style="2" customWidth="1"/>
    <col min="7600" max="7600" width="9.5" style="2" customWidth="1"/>
    <col min="7601" max="7601" width="8.1640625" style="2" customWidth="1"/>
    <col min="7602" max="7602" width="8.5" style="2" customWidth="1"/>
    <col min="7603" max="7603" width="9.83203125" style="2" customWidth="1"/>
    <col min="7604" max="7604" width="8.83203125" style="2" customWidth="1"/>
    <col min="7605" max="7605" width="9.5" style="2" customWidth="1"/>
    <col min="7606" max="7606" width="12.5" style="2" customWidth="1"/>
    <col min="7607" max="7607" width="9.1640625" style="2"/>
    <col min="7608" max="7608" width="11.1640625" style="2" bestFit="1" customWidth="1"/>
    <col min="7609" max="7609" width="10.5" style="2" bestFit="1" customWidth="1"/>
    <col min="7610" max="7610" width="11.1640625" style="2" bestFit="1" customWidth="1"/>
    <col min="7611" max="7845" width="9.1640625" style="2"/>
    <col min="7846" max="7846" width="4.5" style="2" customWidth="1"/>
    <col min="7847" max="7847" width="4.83203125" style="2" customWidth="1"/>
    <col min="7848" max="7848" width="51.5" style="2" customWidth="1"/>
    <col min="7849" max="7849" width="6.5" style="2" customWidth="1"/>
    <col min="7850" max="7850" width="12.5" style="2" customWidth="1"/>
    <col min="7851" max="7851" width="6.5" style="2" customWidth="1"/>
    <col min="7852" max="7852" width="8" style="2" customWidth="1"/>
    <col min="7853" max="7853" width="7.1640625" style="2" customWidth="1"/>
    <col min="7854" max="7854" width="9.1640625" style="2"/>
    <col min="7855" max="7855" width="11" style="2" customWidth="1"/>
    <col min="7856" max="7856" width="9.5" style="2" customWidth="1"/>
    <col min="7857" max="7857" width="8.1640625" style="2" customWidth="1"/>
    <col min="7858" max="7858" width="8.5" style="2" customWidth="1"/>
    <col min="7859" max="7859" width="9.83203125" style="2" customWidth="1"/>
    <col min="7860" max="7860" width="8.83203125" style="2" customWidth="1"/>
    <col min="7861" max="7861" width="9.5" style="2" customWidth="1"/>
    <col min="7862" max="7862" width="12.5" style="2" customWidth="1"/>
    <col min="7863" max="7863" width="9.1640625" style="2"/>
    <col min="7864" max="7864" width="11.1640625" style="2" bestFit="1" customWidth="1"/>
    <col min="7865" max="7865" width="10.5" style="2" bestFit="1" customWidth="1"/>
    <col min="7866" max="7866" width="11.1640625" style="2" bestFit="1" customWidth="1"/>
    <col min="7867" max="8101" width="9.1640625" style="2"/>
    <col min="8102" max="8102" width="4.5" style="2" customWidth="1"/>
    <col min="8103" max="8103" width="4.83203125" style="2" customWidth="1"/>
    <col min="8104" max="8104" width="51.5" style="2" customWidth="1"/>
    <col min="8105" max="8105" width="6.5" style="2" customWidth="1"/>
    <col min="8106" max="8106" width="12.5" style="2" customWidth="1"/>
    <col min="8107" max="8107" width="6.5" style="2" customWidth="1"/>
    <col min="8108" max="8108" width="8" style="2" customWidth="1"/>
    <col min="8109" max="8109" width="7.1640625" style="2" customWidth="1"/>
    <col min="8110" max="8110" width="9.1640625" style="2"/>
    <col min="8111" max="8111" width="11" style="2" customWidth="1"/>
    <col min="8112" max="8112" width="9.5" style="2" customWidth="1"/>
    <col min="8113" max="8113" width="8.1640625" style="2" customWidth="1"/>
    <col min="8114" max="8114" width="8.5" style="2" customWidth="1"/>
    <col min="8115" max="8115" width="9.83203125" style="2" customWidth="1"/>
    <col min="8116" max="8116" width="8.83203125" style="2" customWidth="1"/>
    <col min="8117" max="8117" width="9.5" style="2" customWidth="1"/>
    <col min="8118" max="8118" width="12.5" style="2" customWidth="1"/>
    <col min="8119" max="8119" width="9.1640625" style="2"/>
    <col min="8120" max="8120" width="11.1640625" style="2" bestFit="1" customWidth="1"/>
    <col min="8121" max="8121" width="10.5" style="2" bestFit="1" customWidth="1"/>
    <col min="8122" max="8122" width="11.1640625" style="2" bestFit="1" customWidth="1"/>
    <col min="8123" max="8357" width="9.1640625" style="2"/>
    <col min="8358" max="8358" width="4.5" style="2" customWidth="1"/>
    <col min="8359" max="8359" width="4.83203125" style="2" customWidth="1"/>
    <col min="8360" max="8360" width="51.5" style="2" customWidth="1"/>
    <col min="8361" max="8361" width="6.5" style="2" customWidth="1"/>
    <col min="8362" max="8362" width="12.5" style="2" customWidth="1"/>
    <col min="8363" max="8363" width="6.5" style="2" customWidth="1"/>
    <col min="8364" max="8364" width="8" style="2" customWidth="1"/>
    <col min="8365" max="8365" width="7.1640625" style="2" customWidth="1"/>
    <col min="8366" max="8366" width="9.1640625" style="2"/>
    <col min="8367" max="8367" width="11" style="2" customWidth="1"/>
    <col min="8368" max="8368" width="9.5" style="2" customWidth="1"/>
    <col min="8369" max="8369" width="8.1640625" style="2" customWidth="1"/>
    <col min="8370" max="8370" width="8.5" style="2" customWidth="1"/>
    <col min="8371" max="8371" width="9.83203125" style="2" customWidth="1"/>
    <col min="8372" max="8372" width="8.83203125" style="2" customWidth="1"/>
    <col min="8373" max="8373" width="9.5" style="2" customWidth="1"/>
    <col min="8374" max="8374" width="12.5" style="2" customWidth="1"/>
    <col min="8375" max="8375" width="9.1640625" style="2"/>
    <col min="8376" max="8376" width="11.1640625" style="2" bestFit="1" customWidth="1"/>
    <col min="8377" max="8377" width="10.5" style="2" bestFit="1" customWidth="1"/>
    <col min="8378" max="8378" width="11.1640625" style="2" bestFit="1" customWidth="1"/>
    <col min="8379" max="8613" width="9.1640625" style="2"/>
    <col min="8614" max="8614" width="4.5" style="2" customWidth="1"/>
    <col min="8615" max="8615" width="4.83203125" style="2" customWidth="1"/>
    <col min="8616" max="8616" width="51.5" style="2" customWidth="1"/>
    <col min="8617" max="8617" width="6.5" style="2" customWidth="1"/>
    <col min="8618" max="8618" width="12.5" style="2" customWidth="1"/>
    <col min="8619" max="8619" width="6.5" style="2" customWidth="1"/>
    <col min="8620" max="8620" width="8" style="2" customWidth="1"/>
    <col min="8621" max="8621" width="7.1640625" style="2" customWidth="1"/>
    <col min="8622" max="8622" width="9.1640625" style="2"/>
    <col min="8623" max="8623" width="11" style="2" customWidth="1"/>
    <col min="8624" max="8624" width="9.5" style="2" customWidth="1"/>
    <col min="8625" max="8625" width="8.1640625" style="2" customWidth="1"/>
    <col min="8626" max="8626" width="8.5" style="2" customWidth="1"/>
    <col min="8627" max="8627" width="9.83203125" style="2" customWidth="1"/>
    <col min="8628" max="8628" width="8.83203125" style="2" customWidth="1"/>
    <col min="8629" max="8629" width="9.5" style="2" customWidth="1"/>
    <col min="8630" max="8630" width="12.5" style="2" customWidth="1"/>
    <col min="8631" max="8631" width="9.1640625" style="2"/>
    <col min="8632" max="8632" width="11.1640625" style="2" bestFit="1" customWidth="1"/>
    <col min="8633" max="8633" width="10.5" style="2" bestFit="1" customWidth="1"/>
    <col min="8634" max="8634" width="11.1640625" style="2" bestFit="1" customWidth="1"/>
    <col min="8635" max="8869" width="9.1640625" style="2"/>
    <col min="8870" max="8870" width="4.5" style="2" customWidth="1"/>
    <col min="8871" max="8871" width="4.83203125" style="2" customWidth="1"/>
    <col min="8872" max="8872" width="51.5" style="2" customWidth="1"/>
    <col min="8873" max="8873" width="6.5" style="2" customWidth="1"/>
    <col min="8874" max="8874" width="12.5" style="2" customWidth="1"/>
    <col min="8875" max="8875" width="6.5" style="2" customWidth="1"/>
    <col min="8876" max="8876" width="8" style="2" customWidth="1"/>
    <col min="8877" max="8877" width="7.1640625" style="2" customWidth="1"/>
    <col min="8878" max="8878" width="9.1640625" style="2"/>
    <col min="8879" max="8879" width="11" style="2" customWidth="1"/>
    <col min="8880" max="8880" width="9.5" style="2" customWidth="1"/>
    <col min="8881" max="8881" width="8.1640625" style="2" customWidth="1"/>
    <col min="8882" max="8882" width="8.5" style="2" customWidth="1"/>
    <col min="8883" max="8883" width="9.83203125" style="2" customWidth="1"/>
    <col min="8884" max="8884" width="8.83203125" style="2" customWidth="1"/>
    <col min="8885" max="8885" width="9.5" style="2" customWidth="1"/>
    <col min="8886" max="8886" width="12.5" style="2" customWidth="1"/>
    <col min="8887" max="8887" width="9.1640625" style="2"/>
    <col min="8888" max="8888" width="11.1640625" style="2" bestFit="1" customWidth="1"/>
    <col min="8889" max="8889" width="10.5" style="2" bestFit="1" customWidth="1"/>
    <col min="8890" max="8890" width="11.1640625" style="2" bestFit="1" customWidth="1"/>
    <col min="8891" max="9125" width="9.1640625" style="2"/>
    <col min="9126" max="9126" width="4.5" style="2" customWidth="1"/>
    <col min="9127" max="9127" width="4.83203125" style="2" customWidth="1"/>
    <col min="9128" max="9128" width="51.5" style="2" customWidth="1"/>
    <col min="9129" max="9129" width="6.5" style="2" customWidth="1"/>
    <col min="9130" max="9130" width="12.5" style="2" customWidth="1"/>
    <col min="9131" max="9131" width="6.5" style="2" customWidth="1"/>
    <col min="9132" max="9132" width="8" style="2" customWidth="1"/>
    <col min="9133" max="9133" width="7.1640625" style="2" customWidth="1"/>
    <col min="9134" max="9134" width="9.1640625" style="2"/>
    <col min="9135" max="9135" width="11" style="2" customWidth="1"/>
    <col min="9136" max="9136" width="9.5" style="2" customWidth="1"/>
    <col min="9137" max="9137" width="8.1640625" style="2" customWidth="1"/>
    <col min="9138" max="9138" width="8.5" style="2" customWidth="1"/>
    <col min="9139" max="9139" width="9.83203125" style="2" customWidth="1"/>
    <col min="9140" max="9140" width="8.83203125" style="2" customWidth="1"/>
    <col min="9141" max="9141" width="9.5" style="2" customWidth="1"/>
    <col min="9142" max="9142" width="12.5" style="2" customWidth="1"/>
    <col min="9143" max="9143" width="9.1640625" style="2"/>
    <col min="9144" max="9144" width="11.1640625" style="2" bestFit="1" customWidth="1"/>
    <col min="9145" max="9145" width="10.5" style="2" bestFit="1" customWidth="1"/>
    <col min="9146" max="9146" width="11.1640625" style="2" bestFit="1" customWidth="1"/>
    <col min="9147" max="9381" width="9.1640625" style="2"/>
    <col min="9382" max="9382" width="4.5" style="2" customWidth="1"/>
    <col min="9383" max="9383" width="4.83203125" style="2" customWidth="1"/>
    <col min="9384" max="9384" width="51.5" style="2" customWidth="1"/>
    <col min="9385" max="9385" width="6.5" style="2" customWidth="1"/>
    <col min="9386" max="9386" width="12.5" style="2" customWidth="1"/>
    <col min="9387" max="9387" width="6.5" style="2" customWidth="1"/>
    <col min="9388" max="9388" width="8" style="2" customWidth="1"/>
    <col min="9389" max="9389" width="7.1640625" style="2" customWidth="1"/>
    <col min="9390" max="9390" width="9.1640625" style="2"/>
    <col min="9391" max="9391" width="11" style="2" customWidth="1"/>
    <col min="9392" max="9392" width="9.5" style="2" customWidth="1"/>
    <col min="9393" max="9393" width="8.1640625" style="2" customWidth="1"/>
    <col min="9394" max="9394" width="8.5" style="2" customWidth="1"/>
    <col min="9395" max="9395" width="9.83203125" style="2" customWidth="1"/>
    <col min="9396" max="9396" width="8.83203125" style="2" customWidth="1"/>
    <col min="9397" max="9397" width="9.5" style="2" customWidth="1"/>
    <col min="9398" max="9398" width="12.5" style="2" customWidth="1"/>
    <col min="9399" max="9399" width="9.1640625" style="2"/>
    <col min="9400" max="9400" width="11.1640625" style="2" bestFit="1" customWidth="1"/>
    <col min="9401" max="9401" width="10.5" style="2" bestFit="1" customWidth="1"/>
    <col min="9402" max="9402" width="11.1640625" style="2" bestFit="1" customWidth="1"/>
    <col min="9403" max="9637" width="9.1640625" style="2"/>
    <col min="9638" max="9638" width="4.5" style="2" customWidth="1"/>
    <col min="9639" max="9639" width="4.83203125" style="2" customWidth="1"/>
    <col min="9640" max="9640" width="51.5" style="2" customWidth="1"/>
    <col min="9641" max="9641" width="6.5" style="2" customWidth="1"/>
    <col min="9642" max="9642" width="12.5" style="2" customWidth="1"/>
    <col min="9643" max="9643" width="6.5" style="2" customWidth="1"/>
    <col min="9644" max="9644" width="8" style="2" customWidth="1"/>
    <col min="9645" max="9645" width="7.1640625" style="2" customWidth="1"/>
    <col min="9646" max="9646" width="9.1640625" style="2"/>
    <col min="9647" max="9647" width="11" style="2" customWidth="1"/>
    <col min="9648" max="9648" width="9.5" style="2" customWidth="1"/>
    <col min="9649" max="9649" width="8.1640625" style="2" customWidth="1"/>
    <col min="9650" max="9650" width="8.5" style="2" customWidth="1"/>
    <col min="9651" max="9651" width="9.83203125" style="2" customWidth="1"/>
    <col min="9652" max="9652" width="8.83203125" style="2" customWidth="1"/>
    <col min="9653" max="9653" width="9.5" style="2" customWidth="1"/>
    <col min="9654" max="9654" width="12.5" style="2" customWidth="1"/>
    <col min="9655" max="9655" width="9.1640625" style="2"/>
    <col min="9656" max="9656" width="11.1640625" style="2" bestFit="1" customWidth="1"/>
    <col min="9657" max="9657" width="10.5" style="2" bestFit="1" customWidth="1"/>
    <col min="9658" max="9658" width="11.1640625" style="2" bestFit="1" customWidth="1"/>
    <col min="9659" max="9893" width="9.1640625" style="2"/>
    <col min="9894" max="9894" width="4.5" style="2" customWidth="1"/>
    <col min="9895" max="9895" width="4.83203125" style="2" customWidth="1"/>
    <col min="9896" max="9896" width="51.5" style="2" customWidth="1"/>
    <col min="9897" max="9897" width="6.5" style="2" customWidth="1"/>
    <col min="9898" max="9898" width="12.5" style="2" customWidth="1"/>
    <col min="9899" max="9899" width="6.5" style="2" customWidth="1"/>
    <col min="9900" max="9900" width="8" style="2" customWidth="1"/>
    <col min="9901" max="9901" width="7.1640625" style="2" customWidth="1"/>
    <col min="9902" max="9902" width="9.1640625" style="2"/>
    <col min="9903" max="9903" width="11" style="2" customWidth="1"/>
    <col min="9904" max="9904" width="9.5" style="2" customWidth="1"/>
    <col min="9905" max="9905" width="8.1640625" style="2" customWidth="1"/>
    <col min="9906" max="9906" width="8.5" style="2" customWidth="1"/>
    <col min="9907" max="9907" width="9.83203125" style="2" customWidth="1"/>
    <col min="9908" max="9908" width="8.83203125" style="2" customWidth="1"/>
    <col min="9909" max="9909" width="9.5" style="2" customWidth="1"/>
    <col min="9910" max="9910" width="12.5" style="2" customWidth="1"/>
    <col min="9911" max="9911" width="9.1640625" style="2"/>
    <col min="9912" max="9912" width="11.1640625" style="2" bestFit="1" customWidth="1"/>
    <col min="9913" max="9913" width="10.5" style="2" bestFit="1" customWidth="1"/>
    <col min="9914" max="9914" width="11.1640625" style="2" bestFit="1" customWidth="1"/>
    <col min="9915" max="10149" width="9.1640625" style="2"/>
    <col min="10150" max="10150" width="4.5" style="2" customWidth="1"/>
    <col min="10151" max="10151" width="4.83203125" style="2" customWidth="1"/>
    <col min="10152" max="10152" width="51.5" style="2" customWidth="1"/>
    <col min="10153" max="10153" width="6.5" style="2" customWidth="1"/>
    <col min="10154" max="10154" width="12.5" style="2" customWidth="1"/>
    <col min="10155" max="10155" width="6.5" style="2" customWidth="1"/>
    <col min="10156" max="10156" width="8" style="2" customWidth="1"/>
    <col min="10157" max="10157" width="7.1640625" style="2" customWidth="1"/>
    <col min="10158" max="10158" width="9.1640625" style="2"/>
    <col min="10159" max="10159" width="11" style="2" customWidth="1"/>
    <col min="10160" max="10160" width="9.5" style="2" customWidth="1"/>
    <col min="10161" max="10161" width="8.1640625" style="2" customWidth="1"/>
    <col min="10162" max="10162" width="8.5" style="2" customWidth="1"/>
    <col min="10163" max="10163" width="9.83203125" style="2" customWidth="1"/>
    <col min="10164" max="10164" width="8.83203125" style="2" customWidth="1"/>
    <col min="10165" max="10165" width="9.5" style="2" customWidth="1"/>
    <col min="10166" max="10166" width="12.5" style="2" customWidth="1"/>
    <col min="10167" max="10167" width="9.1640625" style="2"/>
    <col min="10168" max="10168" width="11.1640625" style="2" bestFit="1" customWidth="1"/>
    <col min="10169" max="10169" width="10.5" style="2" bestFit="1" customWidth="1"/>
    <col min="10170" max="10170" width="11.1640625" style="2" bestFit="1" customWidth="1"/>
    <col min="10171" max="10405" width="9.1640625" style="2"/>
    <col min="10406" max="10406" width="4.5" style="2" customWidth="1"/>
    <col min="10407" max="10407" width="4.83203125" style="2" customWidth="1"/>
    <col min="10408" max="10408" width="51.5" style="2" customWidth="1"/>
    <col min="10409" max="10409" width="6.5" style="2" customWidth="1"/>
    <col min="10410" max="10410" width="12.5" style="2" customWidth="1"/>
    <col min="10411" max="10411" width="6.5" style="2" customWidth="1"/>
    <col min="10412" max="10412" width="8" style="2" customWidth="1"/>
    <col min="10413" max="10413" width="7.1640625" style="2" customWidth="1"/>
    <col min="10414" max="10414" width="9.1640625" style="2"/>
    <col min="10415" max="10415" width="11" style="2" customWidth="1"/>
    <col min="10416" max="10416" width="9.5" style="2" customWidth="1"/>
    <col min="10417" max="10417" width="8.1640625" style="2" customWidth="1"/>
    <col min="10418" max="10418" width="8.5" style="2" customWidth="1"/>
    <col min="10419" max="10419" width="9.83203125" style="2" customWidth="1"/>
    <col min="10420" max="10420" width="8.83203125" style="2" customWidth="1"/>
    <col min="10421" max="10421" width="9.5" style="2" customWidth="1"/>
    <col min="10422" max="10422" width="12.5" style="2" customWidth="1"/>
    <col min="10423" max="10423" width="9.1640625" style="2"/>
    <col min="10424" max="10424" width="11.1640625" style="2" bestFit="1" customWidth="1"/>
    <col min="10425" max="10425" width="10.5" style="2" bestFit="1" customWidth="1"/>
    <col min="10426" max="10426" width="11.1640625" style="2" bestFit="1" customWidth="1"/>
    <col min="10427" max="10661" width="9.1640625" style="2"/>
    <col min="10662" max="10662" width="4.5" style="2" customWidth="1"/>
    <col min="10663" max="10663" width="4.83203125" style="2" customWidth="1"/>
    <col min="10664" max="10664" width="51.5" style="2" customWidth="1"/>
    <col min="10665" max="10665" width="6.5" style="2" customWidth="1"/>
    <col min="10666" max="10666" width="12.5" style="2" customWidth="1"/>
    <col min="10667" max="10667" width="6.5" style="2" customWidth="1"/>
    <col min="10668" max="10668" width="8" style="2" customWidth="1"/>
    <col min="10669" max="10669" width="7.1640625" style="2" customWidth="1"/>
    <col min="10670" max="10670" width="9.1640625" style="2"/>
    <col min="10671" max="10671" width="11" style="2" customWidth="1"/>
    <col min="10672" max="10672" width="9.5" style="2" customWidth="1"/>
    <col min="10673" max="10673" width="8.1640625" style="2" customWidth="1"/>
    <col min="10674" max="10674" width="8.5" style="2" customWidth="1"/>
    <col min="10675" max="10675" width="9.83203125" style="2" customWidth="1"/>
    <col min="10676" max="10676" width="8.83203125" style="2" customWidth="1"/>
    <col min="10677" max="10677" width="9.5" style="2" customWidth="1"/>
    <col min="10678" max="10678" width="12.5" style="2" customWidth="1"/>
    <col min="10679" max="10679" width="9.1640625" style="2"/>
    <col min="10680" max="10680" width="11.1640625" style="2" bestFit="1" customWidth="1"/>
    <col min="10681" max="10681" width="10.5" style="2" bestFit="1" customWidth="1"/>
    <col min="10682" max="10682" width="11.1640625" style="2" bestFit="1" customWidth="1"/>
    <col min="10683" max="10917" width="9.1640625" style="2"/>
    <col min="10918" max="10918" width="4.5" style="2" customWidth="1"/>
    <col min="10919" max="10919" width="4.83203125" style="2" customWidth="1"/>
    <col min="10920" max="10920" width="51.5" style="2" customWidth="1"/>
    <col min="10921" max="10921" width="6.5" style="2" customWidth="1"/>
    <col min="10922" max="10922" width="12.5" style="2" customWidth="1"/>
    <col min="10923" max="10923" width="6.5" style="2" customWidth="1"/>
    <col min="10924" max="10924" width="8" style="2" customWidth="1"/>
    <col min="10925" max="10925" width="7.1640625" style="2" customWidth="1"/>
    <col min="10926" max="10926" width="9.1640625" style="2"/>
    <col min="10927" max="10927" width="11" style="2" customWidth="1"/>
    <col min="10928" max="10928" width="9.5" style="2" customWidth="1"/>
    <col min="10929" max="10929" width="8.1640625" style="2" customWidth="1"/>
    <col min="10930" max="10930" width="8.5" style="2" customWidth="1"/>
    <col min="10931" max="10931" width="9.83203125" style="2" customWidth="1"/>
    <col min="10932" max="10932" width="8.83203125" style="2" customWidth="1"/>
    <col min="10933" max="10933" width="9.5" style="2" customWidth="1"/>
    <col min="10934" max="10934" width="12.5" style="2" customWidth="1"/>
    <col min="10935" max="10935" width="9.1640625" style="2"/>
    <col min="10936" max="10936" width="11.1640625" style="2" bestFit="1" customWidth="1"/>
    <col min="10937" max="10937" width="10.5" style="2" bestFit="1" customWidth="1"/>
    <col min="10938" max="10938" width="11.1640625" style="2" bestFit="1" customWidth="1"/>
    <col min="10939" max="11173" width="9.1640625" style="2"/>
    <col min="11174" max="11174" width="4.5" style="2" customWidth="1"/>
    <col min="11175" max="11175" width="4.83203125" style="2" customWidth="1"/>
    <col min="11176" max="11176" width="51.5" style="2" customWidth="1"/>
    <col min="11177" max="11177" width="6.5" style="2" customWidth="1"/>
    <col min="11178" max="11178" width="12.5" style="2" customWidth="1"/>
    <col min="11179" max="11179" width="6.5" style="2" customWidth="1"/>
    <col min="11180" max="11180" width="8" style="2" customWidth="1"/>
    <col min="11181" max="11181" width="7.1640625" style="2" customWidth="1"/>
    <col min="11182" max="11182" width="9.1640625" style="2"/>
    <col min="11183" max="11183" width="11" style="2" customWidth="1"/>
    <col min="11184" max="11184" width="9.5" style="2" customWidth="1"/>
    <col min="11185" max="11185" width="8.1640625" style="2" customWidth="1"/>
    <col min="11186" max="11186" width="8.5" style="2" customWidth="1"/>
    <col min="11187" max="11187" width="9.83203125" style="2" customWidth="1"/>
    <col min="11188" max="11188" width="8.83203125" style="2" customWidth="1"/>
    <col min="11189" max="11189" width="9.5" style="2" customWidth="1"/>
    <col min="11190" max="11190" width="12.5" style="2" customWidth="1"/>
    <col min="11191" max="11191" width="9.1640625" style="2"/>
    <col min="11192" max="11192" width="11.1640625" style="2" bestFit="1" customWidth="1"/>
    <col min="11193" max="11193" width="10.5" style="2" bestFit="1" customWidth="1"/>
    <col min="11194" max="11194" width="11.1640625" style="2" bestFit="1" customWidth="1"/>
    <col min="11195" max="11429" width="9.1640625" style="2"/>
    <col min="11430" max="11430" width="4.5" style="2" customWidth="1"/>
    <col min="11431" max="11431" width="4.83203125" style="2" customWidth="1"/>
    <col min="11432" max="11432" width="51.5" style="2" customWidth="1"/>
    <col min="11433" max="11433" width="6.5" style="2" customWidth="1"/>
    <col min="11434" max="11434" width="12.5" style="2" customWidth="1"/>
    <col min="11435" max="11435" width="6.5" style="2" customWidth="1"/>
    <col min="11436" max="11436" width="8" style="2" customWidth="1"/>
    <col min="11437" max="11437" width="7.1640625" style="2" customWidth="1"/>
    <col min="11438" max="11438" width="9.1640625" style="2"/>
    <col min="11439" max="11439" width="11" style="2" customWidth="1"/>
    <col min="11440" max="11440" width="9.5" style="2" customWidth="1"/>
    <col min="11441" max="11441" width="8.1640625" style="2" customWidth="1"/>
    <col min="11442" max="11442" width="8.5" style="2" customWidth="1"/>
    <col min="11443" max="11443" width="9.83203125" style="2" customWidth="1"/>
    <col min="11444" max="11444" width="8.83203125" style="2" customWidth="1"/>
    <col min="11445" max="11445" width="9.5" style="2" customWidth="1"/>
    <col min="11446" max="11446" width="12.5" style="2" customWidth="1"/>
    <col min="11447" max="11447" width="9.1640625" style="2"/>
    <col min="11448" max="11448" width="11.1640625" style="2" bestFit="1" customWidth="1"/>
    <col min="11449" max="11449" width="10.5" style="2" bestFit="1" customWidth="1"/>
    <col min="11450" max="11450" width="11.1640625" style="2" bestFit="1" customWidth="1"/>
    <col min="11451" max="11685" width="9.1640625" style="2"/>
    <col min="11686" max="11686" width="4.5" style="2" customWidth="1"/>
    <col min="11687" max="11687" width="4.83203125" style="2" customWidth="1"/>
    <col min="11688" max="11688" width="51.5" style="2" customWidth="1"/>
    <col min="11689" max="11689" width="6.5" style="2" customWidth="1"/>
    <col min="11690" max="11690" width="12.5" style="2" customWidth="1"/>
    <col min="11691" max="11691" width="6.5" style="2" customWidth="1"/>
    <col min="11692" max="11692" width="8" style="2" customWidth="1"/>
    <col min="11693" max="11693" width="7.1640625" style="2" customWidth="1"/>
    <col min="11694" max="11694" width="9.1640625" style="2"/>
    <col min="11695" max="11695" width="11" style="2" customWidth="1"/>
    <col min="11696" max="11696" width="9.5" style="2" customWidth="1"/>
    <col min="11697" max="11697" width="8.1640625" style="2" customWidth="1"/>
    <col min="11698" max="11698" width="8.5" style="2" customWidth="1"/>
    <col min="11699" max="11699" width="9.83203125" style="2" customWidth="1"/>
    <col min="11700" max="11700" width="8.83203125" style="2" customWidth="1"/>
    <col min="11701" max="11701" width="9.5" style="2" customWidth="1"/>
    <col min="11702" max="11702" width="12.5" style="2" customWidth="1"/>
    <col min="11703" max="11703" width="9.1640625" style="2"/>
    <col min="11704" max="11704" width="11.1640625" style="2" bestFit="1" customWidth="1"/>
    <col min="11705" max="11705" width="10.5" style="2" bestFit="1" customWidth="1"/>
    <col min="11706" max="11706" width="11.1640625" style="2" bestFit="1" customWidth="1"/>
    <col min="11707" max="11941" width="9.1640625" style="2"/>
    <col min="11942" max="11942" width="4.5" style="2" customWidth="1"/>
    <col min="11943" max="11943" width="4.83203125" style="2" customWidth="1"/>
    <col min="11944" max="11944" width="51.5" style="2" customWidth="1"/>
    <col min="11945" max="11945" width="6.5" style="2" customWidth="1"/>
    <col min="11946" max="11946" width="12.5" style="2" customWidth="1"/>
    <col min="11947" max="11947" width="6.5" style="2" customWidth="1"/>
    <col min="11948" max="11948" width="8" style="2" customWidth="1"/>
    <col min="11949" max="11949" width="7.1640625" style="2" customWidth="1"/>
    <col min="11950" max="11950" width="9.1640625" style="2"/>
    <col min="11951" max="11951" width="11" style="2" customWidth="1"/>
    <col min="11952" max="11952" width="9.5" style="2" customWidth="1"/>
    <col min="11953" max="11953" width="8.1640625" style="2" customWidth="1"/>
    <col min="11954" max="11954" width="8.5" style="2" customWidth="1"/>
    <col min="11955" max="11955" width="9.83203125" style="2" customWidth="1"/>
    <col min="11956" max="11956" width="8.83203125" style="2" customWidth="1"/>
    <col min="11957" max="11957" width="9.5" style="2" customWidth="1"/>
    <col min="11958" max="11958" width="12.5" style="2" customWidth="1"/>
    <col min="11959" max="11959" width="9.1640625" style="2"/>
    <col min="11960" max="11960" width="11.1640625" style="2" bestFit="1" customWidth="1"/>
    <col min="11961" max="11961" width="10.5" style="2" bestFit="1" customWidth="1"/>
    <col min="11962" max="11962" width="11.1640625" style="2" bestFit="1" customWidth="1"/>
    <col min="11963" max="12197" width="9.1640625" style="2"/>
    <col min="12198" max="12198" width="4.5" style="2" customWidth="1"/>
    <col min="12199" max="12199" width="4.83203125" style="2" customWidth="1"/>
    <col min="12200" max="12200" width="51.5" style="2" customWidth="1"/>
    <col min="12201" max="12201" width="6.5" style="2" customWidth="1"/>
    <col min="12202" max="12202" width="12.5" style="2" customWidth="1"/>
    <col min="12203" max="12203" width="6.5" style="2" customWidth="1"/>
    <col min="12204" max="12204" width="8" style="2" customWidth="1"/>
    <col min="12205" max="12205" width="7.1640625" style="2" customWidth="1"/>
    <col min="12206" max="12206" width="9.1640625" style="2"/>
    <col min="12207" max="12207" width="11" style="2" customWidth="1"/>
    <col min="12208" max="12208" width="9.5" style="2" customWidth="1"/>
    <col min="12209" max="12209" width="8.1640625" style="2" customWidth="1"/>
    <col min="12210" max="12210" width="8.5" style="2" customWidth="1"/>
    <col min="12211" max="12211" width="9.83203125" style="2" customWidth="1"/>
    <col min="12212" max="12212" width="8.83203125" style="2" customWidth="1"/>
    <col min="12213" max="12213" width="9.5" style="2" customWidth="1"/>
    <col min="12214" max="12214" width="12.5" style="2" customWidth="1"/>
    <col min="12215" max="12215" width="9.1640625" style="2"/>
    <col min="12216" max="12216" width="11.1640625" style="2" bestFit="1" customWidth="1"/>
    <col min="12217" max="12217" width="10.5" style="2" bestFit="1" customWidth="1"/>
    <col min="12218" max="12218" width="11.1640625" style="2" bestFit="1" customWidth="1"/>
    <col min="12219" max="12453" width="9.1640625" style="2"/>
    <col min="12454" max="12454" width="4.5" style="2" customWidth="1"/>
    <col min="12455" max="12455" width="4.83203125" style="2" customWidth="1"/>
    <col min="12456" max="12456" width="51.5" style="2" customWidth="1"/>
    <col min="12457" max="12457" width="6.5" style="2" customWidth="1"/>
    <col min="12458" max="12458" width="12.5" style="2" customWidth="1"/>
    <col min="12459" max="12459" width="6.5" style="2" customWidth="1"/>
    <col min="12460" max="12460" width="8" style="2" customWidth="1"/>
    <col min="12461" max="12461" width="7.1640625" style="2" customWidth="1"/>
    <col min="12462" max="12462" width="9.1640625" style="2"/>
    <col min="12463" max="12463" width="11" style="2" customWidth="1"/>
    <col min="12464" max="12464" width="9.5" style="2" customWidth="1"/>
    <col min="12465" max="12465" width="8.1640625" style="2" customWidth="1"/>
    <col min="12466" max="12466" width="8.5" style="2" customWidth="1"/>
    <col min="12467" max="12467" width="9.83203125" style="2" customWidth="1"/>
    <col min="12468" max="12468" width="8.83203125" style="2" customWidth="1"/>
    <col min="12469" max="12469" width="9.5" style="2" customWidth="1"/>
    <col min="12470" max="12470" width="12.5" style="2" customWidth="1"/>
    <col min="12471" max="12471" width="9.1640625" style="2"/>
    <col min="12472" max="12472" width="11.1640625" style="2" bestFit="1" customWidth="1"/>
    <col min="12473" max="12473" width="10.5" style="2" bestFit="1" customWidth="1"/>
    <col min="12474" max="12474" width="11.1640625" style="2" bestFit="1" customWidth="1"/>
    <col min="12475" max="12709" width="9.1640625" style="2"/>
    <col min="12710" max="12710" width="4.5" style="2" customWidth="1"/>
    <col min="12711" max="12711" width="4.83203125" style="2" customWidth="1"/>
    <col min="12712" max="12712" width="51.5" style="2" customWidth="1"/>
    <col min="12713" max="12713" width="6.5" style="2" customWidth="1"/>
    <col min="12714" max="12714" width="12.5" style="2" customWidth="1"/>
    <col min="12715" max="12715" width="6.5" style="2" customWidth="1"/>
    <col min="12716" max="12716" width="8" style="2" customWidth="1"/>
    <col min="12717" max="12717" width="7.1640625" style="2" customWidth="1"/>
    <col min="12718" max="12718" width="9.1640625" style="2"/>
    <col min="12719" max="12719" width="11" style="2" customWidth="1"/>
    <col min="12720" max="12720" width="9.5" style="2" customWidth="1"/>
    <col min="12721" max="12721" width="8.1640625" style="2" customWidth="1"/>
    <col min="12722" max="12722" width="8.5" style="2" customWidth="1"/>
    <col min="12723" max="12723" width="9.83203125" style="2" customWidth="1"/>
    <col min="12724" max="12724" width="8.83203125" style="2" customWidth="1"/>
    <col min="12725" max="12725" width="9.5" style="2" customWidth="1"/>
    <col min="12726" max="12726" width="12.5" style="2" customWidth="1"/>
    <col min="12727" max="12727" width="9.1640625" style="2"/>
    <col min="12728" max="12728" width="11.1640625" style="2" bestFit="1" customWidth="1"/>
    <col min="12729" max="12729" width="10.5" style="2" bestFit="1" customWidth="1"/>
    <col min="12730" max="12730" width="11.1640625" style="2" bestFit="1" customWidth="1"/>
    <col min="12731" max="12965" width="9.1640625" style="2"/>
    <col min="12966" max="12966" width="4.5" style="2" customWidth="1"/>
    <col min="12967" max="12967" width="4.83203125" style="2" customWidth="1"/>
    <col min="12968" max="12968" width="51.5" style="2" customWidth="1"/>
    <col min="12969" max="12969" width="6.5" style="2" customWidth="1"/>
    <col min="12970" max="12970" width="12.5" style="2" customWidth="1"/>
    <col min="12971" max="12971" width="6.5" style="2" customWidth="1"/>
    <col min="12972" max="12972" width="8" style="2" customWidth="1"/>
    <col min="12973" max="12973" width="7.1640625" style="2" customWidth="1"/>
    <col min="12974" max="12974" width="9.1640625" style="2"/>
    <col min="12975" max="12975" width="11" style="2" customWidth="1"/>
    <col min="12976" max="12976" width="9.5" style="2" customWidth="1"/>
    <col min="12977" max="12977" width="8.1640625" style="2" customWidth="1"/>
    <col min="12978" max="12978" width="8.5" style="2" customWidth="1"/>
    <col min="12979" max="12979" width="9.83203125" style="2" customWidth="1"/>
    <col min="12980" max="12980" width="8.83203125" style="2" customWidth="1"/>
    <col min="12981" max="12981" width="9.5" style="2" customWidth="1"/>
    <col min="12982" max="12982" width="12.5" style="2" customWidth="1"/>
    <col min="12983" max="12983" width="9.1640625" style="2"/>
    <col min="12984" max="12984" width="11.1640625" style="2" bestFit="1" customWidth="1"/>
    <col min="12985" max="12985" width="10.5" style="2" bestFit="1" customWidth="1"/>
    <col min="12986" max="12986" width="11.1640625" style="2" bestFit="1" customWidth="1"/>
    <col min="12987" max="13221" width="9.1640625" style="2"/>
    <col min="13222" max="13222" width="4.5" style="2" customWidth="1"/>
    <col min="13223" max="13223" width="4.83203125" style="2" customWidth="1"/>
    <col min="13224" max="13224" width="51.5" style="2" customWidth="1"/>
    <col min="13225" max="13225" width="6.5" style="2" customWidth="1"/>
    <col min="13226" max="13226" width="12.5" style="2" customWidth="1"/>
    <col min="13227" max="13227" width="6.5" style="2" customWidth="1"/>
    <col min="13228" max="13228" width="8" style="2" customWidth="1"/>
    <col min="13229" max="13229" width="7.1640625" style="2" customWidth="1"/>
    <col min="13230" max="13230" width="9.1640625" style="2"/>
    <col min="13231" max="13231" width="11" style="2" customWidth="1"/>
    <col min="13232" max="13232" width="9.5" style="2" customWidth="1"/>
    <col min="13233" max="13233" width="8.1640625" style="2" customWidth="1"/>
    <col min="13234" max="13234" width="8.5" style="2" customWidth="1"/>
    <col min="13235" max="13235" width="9.83203125" style="2" customWidth="1"/>
    <col min="13236" max="13236" width="8.83203125" style="2" customWidth="1"/>
    <col min="13237" max="13237" width="9.5" style="2" customWidth="1"/>
    <col min="13238" max="13238" width="12.5" style="2" customWidth="1"/>
    <col min="13239" max="13239" width="9.1640625" style="2"/>
    <col min="13240" max="13240" width="11.1640625" style="2" bestFit="1" customWidth="1"/>
    <col min="13241" max="13241" width="10.5" style="2" bestFit="1" customWidth="1"/>
    <col min="13242" max="13242" width="11.1640625" style="2" bestFit="1" customWidth="1"/>
    <col min="13243" max="13477" width="9.1640625" style="2"/>
    <col min="13478" max="13478" width="4.5" style="2" customWidth="1"/>
    <col min="13479" max="13479" width="4.83203125" style="2" customWidth="1"/>
    <col min="13480" max="13480" width="51.5" style="2" customWidth="1"/>
    <col min="13481" max="13481" width="6.5" style="2" customWidth="1"/>
    <col min="13482" max="13482" width="12.5" style="2" customWidth="1"/>
    <col min="13483" max="13483" width="6.5" style="2" customWidth="1"/>
    <col min="13484" max="13484" width="8" style="2" customWidth="1"/>
    <col min="13485" max="13485" width="7.1640625" style="2" customWidth="1"/>
    <col min="13486" max="13486" width="9.1640625" style="2"/>
    <col min="13487" max="13487" width="11" style="2" customWidth="1"/>
    <col min="13488" max="13488" width="9.5" style="2" customWidth="1"/>
    <col min="13489" max="13489" width="8.1640625" style="2" customWidth="1"/>
    <col min="13490" max="13490" width="8.5" style="2" customWidth="1"/>
    <col min="13491" max="13491" width="9.83203125" style="2" customWidth="1"/>
    <col min="13492" max="13492" width="8.83203125" style="2" customWidth="1"/>
    <col min="13493" max="13493" width="9.5" style="2" customWidth="1"/>
    <col min="13494" max="13494" width="12.5" style="2" customWidth="1"/>
    <col min="13495" max="13495" width="9.1640625" style="2"/>
    <col min="13496" max="13496" width="11.1640625" style="2" bestFit="1" customWidth="1"/>
    <col min="13497" max="13497" width="10.5" style="2" bestFit="1" customWidth="1"/>
    <col min="13498" max="13498" width="11.1640625" style="2" bestFit="1" customWidth="1"/>
    <col min="13499" max="13733" width="9.1640625" style="2"/>
    <col min="13734" max="13734" width="4.5" style="2" customWidth="1"/>
    <col min="13735" max="13735" width="4.83203125" style="2" customWidth="1"/>
    <col min="13736" max="13736" width="51.5" style="2" customWidth="1"/>
    <col min="13737" max="13737" width="6.5" style="2" customWidth="1"/>
    <col min="13738" max="13738" width="12.5" style="2" customWidth="1"/>
    <col min="13739" max="13739" width="6.5" style="2" customWidth="1"/>
    <col min="13740" max="13740" width="8" style="2" customWidth="1"/>
    <col min="13741" max="13741" width="7.1640625" style="2" customWidth="1"/>
    <col min="13742" max="13742" width="9.1640625" style="2"/>
    <col min="13743" max="13743" width="11" style="2" customWidth="1"/>
    <col min="13744" max="13744" width="9.5" style="2" customWidth="1"/>
    <col min="13745" max="13745" width="8.1640625" style="2" customWidth="1"/>
    <col min="13746" max="13746" width="8.5" style="2" customWidth="1"/>
    <col min="13747" max="13747" width="9.83203125" style="2" customWidth="1"/>
    <col min="13748" max="13748" width="8.83203125" style="2" customWidth="1"/>
    <col min="13749" max="13749" width="9.5" style="2" customWidth="1"/>
    <col min="13750" max="13750" width="12.5" style="2" customWidth="1"/>
    <col min="13751" max="13751" width="9.1640625" style="2"/>
    <col min="13752" max="13752" width="11.1640625" style="2" bestFit="1" customWidth="1"/>
    <col min="13753" max="13753" width="10.5" style="2" bestFit="1" customWidth="1"/>
    <col min="13754" max="13754" width="11.1640625" style="2" bestFit="1" customWidth="1"/>
    <col min="13755" max="13989" width="9.1640625" style="2"/>
    <col min="13990" max="13990" width="4.5" style="2" customWidth="1"/>
    <col min="13991" max="13991" width="4.83203125" style="2" customWidth="1"/>
    <col min="13992" max="13992" width="51.5" style="2" customWidth="1"/>
    <col min="13993" max="13993" width="6.5" style="2" customWidth="1"/>
    <col min="13994" max="13994" width="12.5" style="2" customWidth="1"/>
    <col min="13995" max="13995" width="6.5" style="2" customWidth="1"/>
    <col min="13996" max="13996" width="8" style="2" customWidth="1"/>
    <col min="13997" max="13997" width="7.1640625" style="2" customWidth="1"/>
    <col min="13998" max="13998" width="9.1640625" style="2"/>
    <col min="13999" max="13999" width="11" style="2" customWidth="1"/>
    <col min="14000" max="14000" width="9.5" style="2" customWidth="1"/>
    <col min="14001" max="14001" width="8.1640625" style="2" customWidth="1"/>
    <col min="14002" max="14002" width="8.5" style="2" customWidth="1"/>
    <col min="14003" max="14003" width="9.83203125" style="2" customWidth="1"/>
    <col min="14004" max="14004" width="8.83203125" style="2" customWidth="1"/>
    <col min="14005" max="14005" width="9.5" style="2" customWidth="1"/>
    <col min="14006" max="14006" width="12.5" style="2" customWidth="1"/>
    <col min="14007" max="14007" width="9.1640625" style="2"/>
    <col min="14008" max="14008" width="11.1640625" style="2" bestFit="1" customWidth="1"/>
    <col min="14009" max="14009" width="10.5" style="2" bestFit="1" customWidth="1"/>
    <col min="14010" max="14010" width="11.1640625" style="2" bestFit="1" customWidth="1"/>
    <col min="14011" max="14245" width="9.1640625" style="2"/>
    <col min="14246" max="14246" width="4.5" style="2" customWidth="1"/>
    <col min="14247" max="14247" width="4.83203125" style="2" customWidth="1"/>
    <col min="14248" max="14248" width="51.5" style="2" customWidth="1"/>
    <col min="14249" max="14249" width="6.5" style="2" customWidth="1"/>
    <col min="14250" max="14250" width="12.5" style="2" customWidth="1"/>
    <col min="14251" max="14251" width="6.5" style="2" customWidth="1"/>
    <col min="14252" max="14252" width="8" style="2" customWidth="1"/>
    <col min="14253" max="14253" width="7.1640625" style="2" customWidth="1"/>
    <col min="14254" max="14254" width="9.1640625" style="2"/>
    <col min="14255" max="14255" width="11" style="2" customWidth="1"/>
    <col min="14256" max="14256" width="9.5" style="2" customWidth="1"/>
    <col min="14257" max="14257" width="8.1640625" style="2" customWidth="1"/>
    <col min="14258" max="14258" width="8.5" style="2" customWidth="1"/>
    <col min="14259" max="14259" width="9.83203125" style="2" customWidth="1"/>
    <col min="14260" max="14260" width="8.83203125" style="2" customWidth="1"/>
    <col min="14261" max="14261" width="9.5" style="2" customWidth="1"/>
    <col min="14262" max="14262" width="12.5" style="2" customWidth="1"/>
    <col min="14263" max="14263" width="9.1640625" style="2"/>
    <col min="14264" max="14264" width="11.1640625" style="2" bestFit="1" customWidth="1"/>
    <col min="14265" max="14265" width="10.5" style="2" bestFit="1" customWidth="1"/>
    <col min="14266" max="14266" width="11.1640625" style="2" bestFit="1" customWidth="1"/>
    <col min="14267" max="14501" width="9.1640625" style="2"/>
    <col min="14502" max="14502" width="4.5" style="2" customWidth="1"/>
    <col min="14503" max="14503" width="4.83203125" style="2" customWidth="1"/>
    <col min="14504" max="14504" width="51.5" style="2" customWidth="1"/>
    <col min="14505" max="14505" width="6.5" style="2" customWidth="1"/>
    <col min="14506" max="14506" width="12.5" style="2" customWidth="1"/>
    <col min="14507" max="14507" width="6.5" style="2" customWidth="1"/>
    <col min="14508" max="14508" width="8" style="2" customWidth="1"/>
    <col min="14509" max="14509" width="7.1640625" style="2" customWidth="1"/>
    <col min="14510" max="14510" width="9.1640625" style="2"/>
    <col min="14511" max="14511" width="11" style="2" customWidth="1"/>
    <col min="14512" max="14512" width="9.5" style="2" customWidth="1"/>
    <col min="14513" max="14513" width="8.1640625" style="2" customWidth="1"/>
    <col min="14514" max="14514" width="8.5" style="2" customWidth="1"/>
    <col min="14515" max="14515" width="9.83203125" style="2" customWidth="1"/>
    <col min="14516" max="14516" width="8.83203125" style="2" customWidth="1"/>
    <col min="14517" max="14517" width="9.5" style="2" customWidth="1"/>
    <col min="14518" max="14518" width="12.5" style="2" customWidth="1"/>
    <col min="14519" max="14519" width="9.1640625" style="2"/>
    <col min="14520" max="14520" width="11.1640625" style="2" bestFit="1" customWidth="1"/>
    <col min="14521" max="14521" width="10.5" style="2" bestFit="1" customWidth="1"/>
    <col min="14522" max="14522" width="11.1640625" style="2" bestFit="1" customWidth="1"/>
    <col min="14523" max="14757" width="9.1640625" style="2"/>
    <col min="14758" max="14758" width="4.5" style="2" customWidth="1"/>
    <col min="14759" max="14759" width="4.83203125" style="2" customWidth="1"/>
    <col min="14760" max="14760" width="51.5" style="2" customWidth="1"/>
    <col min="14761" max="14761" width="6.5" style="2" customWidth="1"/>
    <col min="14762" max="14762" width="12.5" style="2" customWidth="1"/>
    <col min="14763" max="14763" width="6.5" style="2" customWidth="1"/>
    <col min="14764" max="14764" width="8" style="2" customWidth="1"/>
    <col min="14765" max="14765" width="7.1640625" style="2" customWidth="1"/>
    <col min="14766" max="14766" width="9.1640625" style="2"/>
    <col min="14767" max="14767" width="11" style="2" customWidth="1"/>
    <col min="14768" max="14768" width="9.5" style="2" customWidth="1"/>
    <col min="14769" max="14769" width="8.1640625" style="2" customWidth="1"/>
    <col min="14770" max="14770" width="8.5" style="2" customWidth="1"/>
    <col min="14771" max="14771" width="9.83203125" style="2" customWidth="1"/>
    <col min="14772" max="14772" width="8.83203125" style="2" customWidth="1"/>
    <col min="14773" max="14773" width="9.5" style="2" customWidth="1"/>
    <col min="14774" max="14774" width="12.5" style="2" customWidth="1"/>
    <col min="14775" max="14775" width="9.1640625" style="2"/>
    <col min="14776" max="14776" width="11.1640625" style="2" bestFit="1" customWidth="1"/>
    <col min="14777" max="14777" width="10.5" style="2" bestFit="1" customWidth="1"/>
    <col min="14778" max="14778" width="11.1640625" style="2" bestFit="1" customWidth="1"/>
    <col min="14779" max="15013" width="9.1640625" style="2"/>
    <col min="15014" max="15014" width="4.5" style="2" customWidth="1"/>
    <col min="15015" max="15015" width="4.83203125" style="2" customWidth="1"/>
    <col min="15016" max="15016" width="51.5" style="2" customWidth="1"/>
    <col min="15017" max="15017" width="6.5" style="2" customWidth="1"/>
    <col min="15018" max="15018" width="12.5" style="2" customWidth="1"/>
    <col min="15019" max="15019" width="6.5" style="2" customWidth="1"/>
    <col min="15020" max="15020" width="8" style="2" customWidth="1"/>
    <col min="15021" max="15021" width="7.1640625" style="2" customWidth="1"/>
    <col min="15022" max="15022" width="9.1640625" style="2"/>
    <col min="15023" max="15023" width="11" style="2" customWidth="1"/>
    <col min="15024" max="15024" width="9.5" style="2" customWidth="1"/>
    <col min="15025" max="15025" width="8.1640625" style="2" customWidth="1"/>
    <col min="15026" max="15026" width="8.5" style="2" customWidth="1"/>
    <col min="15027" max="15027" width="9.83203125" style="2" customWidth="1"/>
    <col min="15028" max="15028" width="8.83203125" style="2" customWidth="1"/>
    <col min="15029" max="15029" width="9.5" style="2" customWidth="1"/>
    <col min="15030" max="15030" width="12.5" style="2" customWidth="1"/>
    <col min="15031" max="15031" width="9.1640625" style="2"/>
    <col min="15032" max="15032" width="11.1640625" style="2" bestFit="1" customWidth="1"/>
    <col min="15033" max="15033" width="10.5" style="2" bestFit="1" customWidth="1"/>
    <col min="15034" max="15034" width="11.1640625" style="2" bestFit="1" customWidth="1"/>
    <col min="15035" max="15269" width="9.1640625" style="2"/>
    <col min="15270" max="15270" width="4.5" style="2" customWidth="1"/>
    <col min="15271" max="15271" width="4.83203125" style="2" customWidth="1"/>
    <col min="15272" max="15272" width="51.5" style="2" customWidth="1"/>
    <col min="15273" max="15273" width="6.5" style="2" customWidth="1"/>
    <col min="15274" max="15274" width="12.5" style="2" customWidth="1"/>
    <col min="15275" max="15275" width="6.5" style="2" customWidth="1"/>
    <col min="15276" max="15276" width="8" style="2" customWidth="1"/>
    <col min="15277" max="15277" width="7.1640625" style="2" customWidth="1"/>
    <col min="15278" max="15278" width="9.1640625" style="2"/>
    <col min="15279" max="15279" width="11" style="2" customWidth="1"/>
    <col min="15280" max="15280" width="9.5" style="2" customWidth="1"/>
    <col min="15281" max="15281" width="8.1640625" style="2" customWidth="1"/>
    <col min="15282" max="15282" width="8.5" style="2" customWidth="1"/>
    <col min="15283" max="15283" width="9.83203125" style="2" customWidth="1"/>
    <col min="15284" max="15284" width="8.83203125" style="2" customWidth="1"/>
    <col min="15285" max="15285" width="9.5" style="2" customWidth="1"/>
    <col min="15286" max="15286" width="12.5" style="2" customWidth="1"/>
    <col min="15287" max="15287" width="9.1640625" style="2"/>
    <col min="15288" max="15288" width="11.1640625" style="2" bestFit="1" customWidth="1"/>
    <col min="15289" max="15289" width="10.5" style="2" bestFit="1" customWidth="1"/>
    <col min="15290" max="15290" width="11.1640625" style="2" bestFit="1" customWidth="1"/>
    <col min="15291" max="15525" width="9.1640625" style="2"/>
    <col min="15526" max="15526" width="4.5" style="2" customWidth="1"/>
    <col min="15527" max="15527" width="4.83203125" style="2" customWidth="1"/>
    <col min="15528" max="15528" width="51.5" style="2" customWidth="1"/>
    <col min="15529" max="15529" width="6.5" style="2" customWidth="1"/>
    <col min="15530" max="15530" width="12.5" style="2" customWidth="1"/>
    <col min="15531" max="15531" width="6.5" style="2" customWidth="1"/>
    <col min="15532" max="15532" width="8" style="2" customWidth="1"/>
    <col min="15533" max="15533" width="7.1640625" style="2" customWidth="1"/>
    <col min="15534" max="15534" width="9.1640625" style="2"/>
    <col min="15535" max="15535" width="11" style="2" customWidth="1"/>
    <col min="15536" max="15536" width="9.5" style="2" customWidth="1"/>
    <col min="15537" max="15537" width="8.1640625" style="2" customWidth="1"/>
    <col min="15538" max="15538" width="8.5" style="2" customWidth="1"/>
    <col min="15539" max="15539" width="9.83203125" style="2" customWidth="1"/>
    <col min="15540" max="15540" width="8.83203125" style="2" customWidth="1"/>
    <col min="15541" max="15541" width="9.5" style="2" customWidth="1"/>
    <col min="15542" max="15542" width="12.5" style="2" customWidth="1"/>
    <col min="15543" max="15543" width="9.1640625" style="2"/>
    <col min="15544" max="15544" width="11.1640625" style="2" bestFit="1" customWidth="1"/>
    <col min="15545" max="15545" width="10.5" style="2" bestFit="1" customWidth="1"/>
    <col min="15546" max="15546" width="11.1640625" style="2" bestFit="1" customWidth="1"/>
    <col min="15547" max="15781" width="9.1640625" style="2"/>
    <col min="15782" max="15782" width="4.5" style="2" customWidth="1"/>
    <col min="15783" max="15783" width="4.83203125" style="2" customWidth="1"/>
    <col min="15784" max="15784" width="51.5" style="2" customWidth="1"/>
    <col min="15785" max="15785" width="6.5" style="2" customWidth="1"/>
    <col min="15786" max="15786" width="12.5" style="2" customWidth="1"/>
    <col min="15787" max="15787" width="6.5" style="2" customWidth="1"/>
    <col min="15788" max="15788" width="8" style="2" customWidth="1"/>
    <col min="15789" max="15789" width="7.1640625" style="2" customWidth="1"/>
    <col min="15790" max="15790" width="9.1640625" style="2"/>
    <col min="15791" max="15791" width="11" style="2" customWidth="1"/>
    <col min="15792" max="15792" width="9.5" style="2" customWidth="1"/>
    <col min="15793" max="15793" width="8.1640625" style="2" customWidth="1"/>
    <col min="15794" max="15794" width="8.5" style="2" customWidth="1"/>
    <col min="15795" max="15795" width="9.83203125" style="2" customWidth="1"/>
    <col min="15796" max="15796" width="8.83203125" style="2" customWidth="1"/>
    <col min="15797" max="15797" width="9.5" style="2" customWidth="1"/>
    <col min="15798" max="15798" width="12.5" style="2" customWidth="1"/>
    <col min="15799" max="15799" width="9.1640625" style="2"/>
    <col min="15800" max="15800" width="11.1640625" style="2" bestFit="1" customWidth="1"/>
    <col min="15801" max="15801" width="10.5" style="2" bestFit="1" customWidth="1"/>
    <col min="15802" max="15802" width="11.1640625" style="2" bestFit="1" customWidth="1"/>
    <col min="15803" max="16037" width="9.1640625" style="2"/>
    <col min="16038" max="16038" width="4.5" style="2" customWidth="1"/>
    <col min="16039" max="16039" width="4.83203125" style="2" customWidth="1"/>
    <col min="16040" max="16040" width="51.5" style="2" customWidth="1"/>
    <col min="16041" max="16041" width="6.5" style="2" customWidth="1"/>
    <col min="16042" max="16042" width="12.5" style="2" customWidth="1"/>
    <col min="16043" max="16043" width="6.5" style="2" customWidth="1"/>
    <col min="16044" max="16044" width="8" style="2" customWidth="1"/>
    <col min="16045" max="16045" width="7.1640625" style="2" customWidth="1"/>
    <col min="16046" max="16046" width="9.1640625" style="2"/>
    <col min="16047" max="16047" width="11" style="2" customWidth="1"/>
    <col min="16048" max="16048" width="9.5" style="2" customWidth="1"/>
    <col min="16049" max="16049" width="8.1640625" style="2" customWidth="1"/>
    <col min="16050" max="16050" width="8.5" style="2" customWidth="1"/>
    <col min="16051" max="16051" width="9.83203125" style="2" customWidth="1"/>
    <col min="16052" max="16052" width="8.83203125" style="2" customWidth="1"/>
    <col min="16053" max="16053" width="9.5" style="2" customWidth="1"/>
    <col min="16054" max="16054" width="12.5" style="2" customWidth="1"/>
    <col min="16055" max="16055" width="9.1640625" style="2"/>
    <col min="16056" max="16056" width="11.1640625" style="2" bestFit="1" customWidth="1"/>
    <col min="16057" max="16057" width="10.5" style="2" bestFit="1" customWidth="1"/>
    <col min="16058" max="16058" width="11.1640625" style="2" bestFit="1" customWidth="1"/>
    <col min="16059" max="16384" width="9.1640625" style="2"/>
  </cols>
  <sheetData>
    <row r="1" spans="1:17" s="43" customFormat="1" ht="12">
      <c r="A1" s="493" t="s">
        <v>132</v>
      </c>
      <c r="B1" s="493"/>
      <c r="C1" s="493"/>
      <c r="D1" s="493"/>
      <c r="E1" s="493"/>
      <c r="F1" s="493"/>
      <c r="G1" s="493"/>
      <c r="H1" s="493"/>
      <c r="I1" s="493"/>
      <c r="J1" s="493"/>
      <c r="K1" s="493"/>
      <c r="L1" s="493"/>
      <c r="M1" s="493"/>
      <c r="N1" s="493"/>
      <c r="O1" s="493"/>
      <c r="P1" s="493"/>
      <c r="Q1" s="493"/>
    </row>
    <row r="2" spans="1:17" s="43" customFormat="1" ht="12">
      <c r="A2" s="493" t="s">
        <v>129</v>
      </c>
      <c r="B2" s="493"/>
      <c r="C2" s="493"/>
      <c r="D2" s="493"/>
      <c r="E2" s="493"/>
      <c r="F2" s="493"/>
      <c r="G2" s="493"/>
      <c r="H2" s="493"/>
      <c r="I2" s="493"/>
      <c r="J2" s="493"/>
      <c r="K2" s="493"/>
      <c r="L2" s="493"/>
      <c r="M2" s="493"/>
      <c r="N2" s="493"/>
      <c r="O2" s="493"/>
      <c r="P2" s="493"/>
      <c r="Q2" s="493"/>
    </row>
    <row r="3" spans="1:17">
      <c r="A3" s="2" t="s">
        <v>1598</v>
      </c>
    </row>
    <row r="4" spans="1:17">
      <c r="A4" s="2" t="s">
        <v>1599</v>
      </c>
    </row>
    <row r="5" spans="1:17">
      <c r="A5" s="2" t="s">
        <v>217</v>
      </c>
    </row>
    <row r="6" spans="1:17">
      <c r="A6" s="209" t="s">
        <v>128</v>
      </c>
      <c r="B6" s="209"/>
      <c r="L6" s="44"/>
      <c r="M6" s="45" t="s">
        <v>17</v>
      </c>
      <c r="N6" s="494">
        <f>Q41</f>
        <v>0</v>
      </c>
      <c r="O6" s="494"/>
      <c r="P6" s="494"/>
      <c r="Q6" s="46" t="s">
        <v>18</v>
      </c>
    </row>
    <row r="7" spans="1:17">
      <c r="L7" s="44"/>
      <c r="M7" s="45" t="s">
        <v>19</v>
      </c>
      <c r="N7" s="44" t="s">
        <v>1566</v>
      </c>
      <c r="O7" s="44"/>
      <c r="P7" s="44"/>
      <c r="Q7" s="44"/>
    </row>
    <row r="8" spans="1:17">
      <c r="L8" s="44"/>
      <c r="M8" s="44"/>
      <c r="N8" s="44"/>
      <c r="O8" s="44"/>
      <c r="P8" s="44"/>
      <c r="Q8" s="44"/>
    </row>
    <row r="9" spans="1:17" ht="12">
      <c r="A9" s="495" t="s">
        <v>20</v>
      </c>
      <c r="B9" s="495" t="s">
        <v>21</v>
      </c>
      <c r="C9" s="496" t="s">
        <v>65</v>
      </c>
      <c r="D9" s="496" t="s">
        <v>67</v>
      </c>
      <c r="E9" s="491" t="s">
        <v>22</v>
      </c>
      <c r="F9" s="491" t="s">
        <v>23</v>
      </c>
      <c r="G9" s="492" t="s">
        <v>24</v>
      </c>
      <c r="H9" s="492"/>
      <c r="I9" s="492"/>
      <c r="J9" s="492"/>
      <c r="K9" s="492"/>
      <c r="L9" s="492"/>
      <c r="M9" s="492" t="s">
        <v>25</v>
      </c>
      <c r="N9" s="492"/>
      <c r="O9" s="492"/>
      <c r="P9" s="492"/>
      <c r="Q9" s="492"/>
    </row>
    <row r="10" spans="1:17" ht="56">
      <c r="A10" s="495"/>
      <c r="B10" s="495"/>
      <c r="C10" s="496"/>
      <c r="D10" s="496"/>
      <c r="E10" s="491"/>
      <c r="F10" s="491"/>
      <c r="G10" s="165" t="s">
        <v>26</v>
      </c>
      <c r="H10" s="165" t="s">
        <v>734</v>
      </c>
      <c r="I10" s="165" t="s">
        <v>735</v>
      </c>
      <c r="J10" s="237" t="s">
        <v>27</v>
      </c>
      <c r="K10" s="237" t="s">
        <v>28</v>
      </c>
      <c r="L10" s="237" t="s">
        <v>29</v>
      </c>
      <c r="M10" s="237" t="s">
        <v>30</v>
      </c>
      <c r="N10" s="237" t="s">
        <v>31</v>
      </c>
      <c r="O10" s="237" t="s">
        <v>27</v>
      </c>
      <c r="P10" s="237" t="s">
        <v>28</v>
      </c>
      <c r="Q10" s="237" t="s">
        <v>181</v>
      </c>
    </row>
    <row r="11" spans="1:17" s="255" customFormat="1">
      <c r="A11" s="166">
        <v>1</v>
      </c>
      <c r="B11" s="166">
        <f t="shared" ref="B11:Q11" si="0">A11+1</f>
        <v>2</v>
      </c>
      <c r="C11" s="166">
        <f t="shared" si="0"/>
        <v>3</v>
      </c>
      <c r="D11" s="166">
        <f t="shared" ref="D11" si="1">C11+1</f>
        <v>4</v>
      </c>
      <c r="E11" s="166">
        <f t="shared" ref="E11" si="2">D11+1</f>
        <v>5</v>
      </c>
      <c r="F11" s="166">
        <f t="shared" ref="F11" si="3">E11+1</f>
        <v>6</v>
      </c>
      <c r="G11" s="166">
        <v>7</v>
      </c>
      <c r="H11" s="166">
        <v>8</v>
      </c>
      <c r="I11" s="166">
        <f t="shared" ref="I11" si="4">H11+1</f>
        <v>9</v>
      </c>
      <c r="J11" s="166">
        <v>10</v>
      </c>
      <c r="K11" s="166">
        <v>10</v>
      </c>
      <c r="L11" s="166">
        <f t="shared" si="0"/>
        <v>11</v>
      </c>
      <c r="M11" s="166">
        <f t="shared" si="0"/>
        <v>12</v>
      </c>
      <c r="N11" s="166">
        <f t="shared" si="0"/>
        <v>13</v>
      </c>
      <c r="O11" s="166">
        <f t="shared" si="0"/>
        <v>14</v>
      </c>
      <c r="P11" s="166">
        <f t="shared" si="0"/>
        <v>15</v>
      </c>
      <c r="Q11" s="166">
        <f t="shared" si="0"/>
        <v>16</v>
      </c>
    </row>
    <row r="12" spans="1:17" s="255" customFormat="1" ht="14">
      <c r="A12" s="166"/>
      <c r="B12" s="166"/>
      <c r="C12" s="167" t="s">
        <v>129</v>
      </c>
      <c r="D12" s="167"/>
      <c r="E12" s="166"/>
      <c r="F12" s="166"/>
      <c r="G12" s="166"/>
      <c r="H12" s="166"/>
      <c r="I12" s="166"/>
      <c r="J12" s="166"/>
      <c r="K12" s="166"/>
      <c r="L12" s="168"/>
      <c r="M12" s="168"/>
      <c r="N12" s="168"/>
      <c r="O12" s="168"/>
      <c r="P12" s="168"/>
      <c r="Q12" s="168"/>
    </row>
    <row r="13" spans="1:17" s="255" customFormat="1" ht="17">
      <c r="A13" s="166">
        <v>1</v>
      </c>
      <c r="B13" s="166" t="s">
        <v>32</v>
      </c>
      <c r="C13" s="319" t="s">
        <v>737</v>
      </c>
      <c r="D13" s="189" t="s">
        <v>738</v>
      </c>
      <c r="E13" s="320" t="s">
        <v>291</v>
      </c>
      <c r="F13" s="321">
        <v>1</v>
      </c>
      <c r="G13" s="173"/>
      <c r="H13" s="174"/>
      <c r="I13" s="1"/>
      <c r="J13" s="1"/>
      <c r="K13" s="1"/>
      <c r="L13" s="174"/>
      <c r="M13" s="174"/>
      <c r="N13" s="174"/>
      <c r="O13" s="174"/>
      <c r="P13" s="174"/>
      <c r="Q13" s="174"/>
    </row>
    <row r="14" spans="1:17" s="255" customFormat="1" ht="17">
      <c r="A14" s="166">
        <f t="shared" ref="A14:A40" si="5">A13+1</f>
        <v>2</v>
      </c>
      <c r="B14" s="166" t="s">
        <v>32</v>
      </c>
      <c r="C14" s="322" t="s">
        <v>739</v>
      </c>
      <c r="D14" s="189" t="s">
        <v>740</v>
      </c>
      <c r="E14" s="320" t="s">
        <v>34</v>
      </c>
      <c r="F14" s="321">
        <v>1</v>
      </c>
      <c r="G14" s="173"/>
      <c r="H14" s="174"/>
      <c r="I14" s="1"/>
      <c r="J14" s="1"/>
      <c r="K14" s="1"/>
      <c r="L14" s="174"/>
      <c r="M14" s="174"/>
      <c r="N14" s="174"/>
      <c r="O14" s="174"/>
      <c r="P14" s="174"/>
      <c r="Q14" s="174"/>
    </row>
    <row r="15" spans="1:17" s="255" customFormat="1" ht="17">
      <c r="A15" s="166">
        <f t="shared" si="5"/>
        <v>3</v>
      </c>
      <c r="B15" s="166" t="s">
        <v>32</v>
      </c>
      <c r="C15" s="322" t="s">
        <v>741</v>
      </c>
      <c r="D15" s="189" t="s">
        <v>742</v>
      </c>
      <c r="E15" s="320" t="s">
        <v>34</v>
      </c>
      <c r="F15" s="321">
        <v>4</v>
      </c>
      <c r="G15" s="173"/>
      <c r="H15" s="174"/>
      <c r="I15" s="1"/>
      <c r="J15" s="1"/>
      <c r="K15" s="1"/>
      <c r="L15" s="174"/>
      <c r="M15" s="174"/>
      <c r="N15" s="174"/>
      <c r="O15" s="174"/>
      <c r="P15" s="174"/>
      <c r="Q15" s="174"/>
    </row>
    <row r="16" spans="1:17" s="255" customFormat="1" ht="17">
      <c r="A16" s="166">
        <f t="shared" si="5"/>
        <v>4</v>
      </c>
      <c r="B16" s="166" t="s">
        <v>32</v>
      </c>
      <c r="C16" s="319" t="s">
        <v>743</v>
      </c>
      <c r="D16" s="189" t="s">
        <v>744</v>
      </c>
      <c r="E16" s="320" t="s">
        <v>34</v>
      </c>
      <c r="F16" s="321">
        <v>1</v>
      </c>
      <c r="G16" s="173"/>
      <c r="H16" s="174"/>
      <c r="I16" s="1"/>
      <c r="J16" s="1"/>
      <c r="K16" s="1"/>
      <c r="L16" s="174"/>
      <c r="M16" s="174"/>
      <c r="N16" s="174"/>
      <c r="O16" s="174"/>
      <c r="P16" s="174"/>
      <c r="Q16" s="174"/>
    </row>
    <row r="17" spans="1:17" s="255" customFormat="1" ht="34">
      <c r="A17" s="166">
        <f t="shared" si="5"/>
        <v>5</v>
      </c>
      <c r="B17" s="166" t="s">
        <v>32</v>
      </c>
      <c r="C17" s="319" t="s">
        <v>745</v>
      </c>
      <c r="D17" s="189"/>
      <c r="E17" s="323" t="s">
        <v>291</v>
      </c>
      <c r="F17" s="323">
        <v>1</v>
      </c>
      <c r="G17" s="173"/>
      <c r="H17" s="174"/>
      <c r="I17" s="1"/>
      <c r="J17" s="1"/>
      <c r="K17" s="1"/>
      <c r="L17" s="174"/>
      <c r="M17" s="174"/>
      <c r="N17" s="174"/>
      <c r="O17" s="174"/>
      <c r="P17" s="174"/>
      <c r="Q17" s="174"/>
    </row>
    <row r="18" spans="1:17" s="255" customFormat="1" ht="17">
      <c r="A18" s="166">
        <f t="shared" si="5"/>
        <v>6</v>
      </c>
      <c r="B18" s="166" t="s">
        <v>32</v>
      </c>
      <c r="C18" s="322" t="s">
        <v>746</v>
      </c>
      <c r="D18" s="184" t="s">
        <v>742</v>
      </c>
      <c r="E18" s="320" t="s">
        <v>291</v>
      </c>
      <c r="F18" s="321">
        <v>1</v>
      </c>
      <c r="G18" s="173"/>
      <c r="H18" s="174"/>
      <c r="I18" s="1"/>
      <c r="J18" s="1"/>
      <c r="K18" s="1"/>
      <c r="L18" s="174"/>
      <c r="M18" s="174"/>
      <c r="N18" s="174"/>
      <c r="O18" s="174"/>
      <c r="P18" s="174"/>
      <c r="Q18" s="174"/>
    </row>
    <row r="19" spans="1:17" s="255" customFormat="1" ht="17">
      <c r="A19" s="166">
        <f t="shared" si="5"/>
        <v>7</v>
      </c>
      <c r="B19" s="166" t="s">
        <v>32</v>
      </c>
      <c r="C19" s="322" t="s">
        <v>747</v>
      </c>
      <c r="D19" s="184" t="s">
        <v>748</v>
      </c>
      <c r="E19" s="320" t="s">
        <v>34</v>
      </c>
      <c r="F19" s="321">
        <v>80</v>
      </c>
      <c r="G19" s="173"/>
      <c r="H19" s="174"/>
      <c r="I19" s="1"/>
      <c r="J19" s="1"/>
      <c r="K19" s="1"/>
      <c r="L19" s="174"/>
      <c r="M19" s="174"/>
      <c r="N19" s="174"/>
      <c r="O19" s="174"/>
      <c r="P19" s="174"/>
      <c r="Q19" s="174"/>
    </row>
    <row r="20" spans="1:17" s="255" customFormat="1" ht="34">
      <c r="A20" s="166">
        <f t="shared" si="5"/>
        <v>8</v>
      </c>
      <c r="B20" s="166" t="s">
        <v>32</v>
      </c>
      <c r="C20" s="322" t="s">
        <v>749</v>
      </c>
      <c r="D20" s="184" t="s">
        <v>750</v>
      </c>
      <c r="E20" s="320" t="s">
        <v>34</v>
      </c>
      <c r="F20" s="321">
        <v>14</v>
      </c>
      <c r="G20" s="173"/>
      <c r="H20" s="174"/>
      <c r="I20" s="1"/>
      <c r="J20" s="1"/>
      <c r="K20" s="1"/>
      <c r="L20" s="174"/>
      <c r="M20" s="174"/>
      <c r="N20" s="174"/>
      <c r="O20" s="174"/>
      <c r="P20" s="174"/>
      <c r="Q20" s="174"/>
    </row>
    <row r="21" spans="1:17" s="255" customFormat="1" ht="17">
      <c r="A21" s="166">
        <f t="shared" si="5"/>
        <v>9</v>
      </c>
      <c r="B21" s="166" t="s">
        <v>32</v>
      </c>
      <c r="C21" s="322" t="s">
        <v>751</v>
      </c>
      <c r="D21" s="184" t="s">
        <v>752</v>
      </c>
      <c r="E21" s="320" t="s">
        <v>34</v>
      </c>
      <c r="F21" s="321">
        <f>SUM(F19:F20)-F23-F22</f>
        <v>69</v>
      </c>
      <c r="G21" s="173"/>
      <c r="H21" s="174"/>
      <c r="I21" s="1"/>
      <c r="J21" s="1"/>
      <c r="K21" s="1"/>
      <c r="L21" s="174"/>
      <c r="M21" s="174"/>
      <c r="N21" s="174"/>
      <c r="O21" s="174"/>
      <c r="P21" s="174"/>
      <c r="Q21" s="174"/>
    </row>
    <row r="22" spans="1:17" s="255" customFormat="1" ht="34">
      <c r="A22" s="166">
        <f t="shared" si="5"/>
        <v>10</v>
      </c>
      <c r="B22" s="166" t="s">
        <v>32</v>
      </c>
      <c r="C22" s="322" t="s">
        <v>753</v>
      </c>
      <c r="D22" s="184" t="s">
        <v>754</v>
      </c>
      <c r="E22" s="320" t="s">
        <v>34</v>
      </c>
      <c r="F22" s="324">
        <v>7</v>
      </c>
      <c r="G22" s="173"/>
      <c r="H22" s="174"/>
      <c r="I22" s="1"/>
      <c r="J22" s="1"/>
      <c r="K22" s="1"/>
      <c r="L22" s="174"/>
      <c r="M22" s="174"/>
      <c r="N22" s="174"/>
      <c r="O22" s="174"/>
      <c r="P22" s="174"/>
      <c r="Q22" s="174"/>
    </row>
    <row r="23" spans="1:17" s="255" customFormat="1" ht="34">
      <c r="A23" s="166">
        <f t="shared" si="5"/>
        <v>11</v>
      </c>
      <c r="B23" s="166" t="s">
        <v>32</v>
      </c>
      <c r="C23" s="322" t="s">
        <v>755</v>
      </c>
      <c r="D23" s="184" t="s">
        <v>756</v>
      </c>
      <c r="E23" s="320" t="s">
        <v>34</v>
      </c>
      <c r="F23" s="321">
        <v>18</v>
      </c>
      <c r="G23" s="173"/>
      <c r="H23" s="174"/>
      <c r="I23" s="1"/>
      <c r="J23" s="1"/>
      <c r="K23" s="1"/>
      <c r="L23" s="174"/>
      <c r="M23" s="174"/>
      <c r="N23" s="174"/>
      <c r="O23" s="174"/>
      <c r="P23" s="174"/>
      <c r="Q23" s="174"/>
    </row>
    <row r="24" spans="1:17" s="255" customFormat="1" ht="17">
      <c r="A24" s="166">
        <f t="shared" si="5"/>
        <v>12</v>
      </c>
      <c r="B24" s="166" t="s">
        <v>32</v>
      </c>
      <c r="C24" s="325" t="s">
        <v>757</v>
      </c>
      <c r="D24" s="172" t="s">
        <v>758</v>
      </c>
      <c r="E24" s="320" t="s">
        <v>34</v>
      </c>
      <c r="F24" s="324">
        <v>33</v>
      </c>
      <c r="G24" s="173"/>
      <c r="H24" s="174"/>
      <c r="I24" s="1"/>
      <c r="J24" s="1"/>
      <c r="K24" s="1"/>
      <c r="L24" s="174"/>
      <c r="M24" s="174"/>
      <c r="N24" s="174"/>
      <c r="O24" s="174"/>
      <c r="P24" s="174"/>
      <c r="Q24" s="174"/>
    </row>
    <row r="25" spans="1:17" s="255" customFormat="1" ht="17">
      <c r="A25" s="166">
        <f t="shared" si="5"/>
        <v>13</v>
      </c>
      <c r="B25" s="166" t="s">
        <v>32</v>
      </c>
      <c r="C25" s="322" t="s">
        <v>759</v>
      </c>
      <c r="D25" s="184" t="s">
        <v>760</v>
      </c>
      <c r="E25" s="320" t="s">
        <v>34</v>
      </c>
      <c r="F25" s="321">
        <v>11</v>
      </c>
      <c r="G25" s="173"/>
      <c r="H25" s="174"/>
      <c r="I25" s="1"/>
      <c r="J25" s="1"/>
      <c r="K25" s="1"/>
      <c r="L25" s="174"/>
      <c r="M25" s="174"/>
      <c r="N25" s="174"/>
      <c r="O25" s="174"/>
      <c r="P25" s="174"/>
      <c r="Q25" s="174"/>
    </row>
    <row r="26" spans="1:17" s="255" customFormat="1" ht="17">
      <c r="A26" s="166">
        <f t="shared" si="5"/>
        <v>14</v>
      </c>
      <c r="B26" s="166" t="s">
        <v>32</v>
      </c>
      <c r="C26" s="322" t="s">
        <v>761</v>
      </c>
      <c r="D26" s="184" t="s">
        <v>762</v>
      </c>
      <c r="E26" s="320" t="s">
        <v>34</v>
      </c>
      <c r="F26" s="321">
        <v>1</v>
      </c>
      <c r="G26" s="173"/>
      <c r="H26" s="174"/>
      <c r="I26" s="1"/>
      <c r="J26" s="1"/>
      <c r="K26" s="1"/>
      <c r="L26" s="174"/>
      <c r="M26" s="174"/>
      <c r="N26" s="174"/>
      <c r="O26" s="174"/>
      <c r="P26" s="174"/>
      <c r="Q26" s="174"/>
    </row>
    <row r="27" spans="1:17" s="255" customFormat="1" ht="34">
      <c r="A27" s="166">
        <f t="shared" si="5"/>
        <v>15</v>
      </c>
      <c r="B27" s="166" t="s">
        <v>32</v>
      </c>
      <c r="C27" s="322" t="s">
        <v>763</v>
      </c>
      <c r="D27" s="184" t="s">
        <v>764</v>
      </c>
      <c r="E27" s="320" t="s">
        <v>34</v>
      </c>
      <c r="F27" s="324">
        <v>10</v>
      </c>
      <c r="G27" s="173"/>
      <c r="H27" s="174"/>
      <c r="I27" s="1"/>
      <c r="J27" s="1"/>
      <c r="K27" s="1"/>
      <c r="L27" s="174"/>
      <c r="M27" s="174"/>
      <c r="N27" s="174"/>
      <c r="O27" s="174"/>
      <c r="P27" s="174"/>
      <c r="Q27" s="174"/>
    </row>
    <row r="28" spans="1:17" s="255" customFormat="1" ht="17">
      <c r="A28" s="166">
        <f t="shared" si="5"/>
        <v>16</v>
      </c>
      <c r="B28" s="166" t="s">
        <v>32</v>
      </c>
      <c r="C28" s="322" t="s">
        <v>765</v>
      </c>
      <c r="D28" s="184" t="s">
        <v>766</v>
      </c>
      <c r="E28" s="320" t="s">
        <v>767</v>
      </c>
      <c r="F28" s="321">
        <v>2</v>
      </c>
      <c r="G28" s="173"/>
      <c r="H28" s="174"/>
      <c r="I28" s="1"/>
      <c r="J28" s="1"/>
      <c r="K28" s="1"/>
      <c r="L28" s="174"/>
      <c r="M28" s="174"/>
      <c r="N28" s="174"/>
      <c r="O28" s="174"/>
      <c r="P28" s="174"/>
      <c r="Q28" s="174"/>
    </row>
    <row r="29" spans="1:17" s="255" customFormat="1" ht="17">
      <c r="A29" s="166">
        <f t="shared" si="5"/>
        <v>17</v>
      </c>
      <c r="B29" s="166" t="s">
        <v>32</v>
      </c>
      <c r="C29" s="326" t="s">
        <v>768</v>
      </c>
      <c r="D29" s="184" t="s">
        <v>742</v>
      </c>
      <c r="E29" s="320" t="s">
        <v>34</v>
      </c>
      <c r="F29" s="321">
        <f>F27+F28</f>
        <v>12</v>
      </c>
      <c r="G29" s="173"/>
      <c r="H29" s="174"/>
      <c r="I29" s="1"/>
      <c r="J29" s="1"/>
      <c r="K29" s="1"/>
      <c r="L29" s="174"/>
      <c r="M29" s="174"/>
      <c r="N29" s="174"/>
      <c r="O29" s="174"/>
      <c r="P29" s="174"/>
      <c r="Q29" s="174"/>
    </row>
    <row r="30" spans="1:17" s="255" customFormat="1" ht="28">
      <c r="A30" s="166">
        <f t="shared" si="5"/>
        <v>18</v>
      </c>
      <c r="B30" s="166" t="s">
        <v>32</v>
      </c>
      <c r="C30" s="322" t="s">
        <v>769</v>
      </c>
      <c r="D30" s="184" t="s">
        <v>770</v>
      </c>
      <c r="E30" s="320" t="s">
        <v>44</v>
      </c>
      <c r="F30" s="324">
        <f>500+200+50</f>
        <v>750</v>
      </c>
      <c r="G30" s="173"/>
      <c r="H30" s="174"/>
      <c r="I30" s="1"/>
      <c r="J30" s="1"/>
      <c r="K30" s="1"/>
      <c r="L30" s="174"/>
      <c r="M30" s="174"/>
      <c r="N30" s="174"/>
      <c r="O30" s="174"/>
      <c r="P30" s="174"/>
      <c r="Q30" s="174"/>
    </row>
    <row r="31" spans="1:17" s="255" customFormat="1" ht="34">
      <c r="A31" s="166">
        <f t="shared" si="5"/>
        <v>19</v>
      </c>
      <c r="B31" s="166" t="s">
        <v>32</v>
      </c>
      <c r="C31" s="322" t="s">
        <v>771</v>
      </c>
      <c r="D31" s="184" t="s">
        <v>772</v>
      </c>
      <c r="E31" s="320" t="s">
        <v>44</v>
      </c>
      <c r="F31" s="324">
        <f>20+F24*5+15</f>
        <v>200</v>
      </c>
      <c r="G31" s="173"/>
      <c r="H31" s="174"/>
      <c r="I31" s="1"/>
      <c r="J31" s="1"/>
      <c r="K31" s="1"/>
      <c r="L31" s="174"/>
      <c r="M31" s="174"/>
      <c r="N31" s="174"/>
      <c r="O31" s="174"/>
      <c r="P31" s="174"/>
      <c r="Q31" s="174"/>
    </row>
    <row r="32" spans="1:17" s="255" customFormat="1" ht="34">
      <c r="A32" s="166">
        <f t="shared" si="5"/>
        <v>20</v>
      </c>
      <c r="B32" s="166" t="s">
        <v>32</v>
      </c>
      <c r="C32" s="326" t="s">
        <v>773</v>
      </c>
      <c r="D32" s="184" t="s">
        <v>772</v>
      </c>
      <c r="E32" s="320" t="s">
        <v>44</v>
      </c>
      <c r="F32" s="324">
        <f>F29*10</f>
        <v>120</v>
      </c>
      <c r="G32" s="173"/>
      <c r="H32" s="174"/>
      <c r="I32" s="1"/>
      <c r="J32" s="1"/>
      <c r="K32" s="1"/>
      <c r="L32" s="174"/>
      <c r="M32" s="174"/>
      <c r="N32" s="174"/>
      <c r="O32" s="174"/>
      <c r="P32" s="174"/>
      <c r="Q32" s="174"/>
    </row>
    <row r="33" spans="1:17" s="255" customFormat="1" ht="17">
      <c r="A33" s="166">
        <f t="shared" si="5"/>
        <v>21</v>
      </c>
      <c r="B33" s="166" t="s">
        <v>32</v>
      </c>
      <c r="C33" s="322" t="s">
        <v>774</v>
      </c>
      <c r="D33" s="184" t="s">
        <v>775</v>
      </c>
      <c r="E33" s="320" t="s">
        <v>44</v>
      </c>
      <c r="F33" s="324">
        <v>15</v>
      </c>
      <c r="G33" s="173"/>
      <c r="H33" s="174"/>
      <c r="I33" s="1"/>
      <c r="J33" s="1"/>
      <c r="K33" s="1"/>
      <c r="L33" s="174"/>
      <c r="M33" s="174"/>
      <c r="N33" s="174"/>
      <c r="O33" s="174"/>
      <c r="P33" s="174"/>
      <c r="Q33" s="174"/>
    </row>
    <row r="34" spans="1:17" s="255" customFormat="1" ht="17">
      <c r="A34" s="166">
        <f t="shared" si="5"/>
        <v>22</v>
      </c>
      <c r="B34" s="166" t="s">
        <v>32</v>
      </c>
      <c r="C34" s="322" t="s">
        <v>776</v>
      </c>
      <c r="D34" s="184" t="s">
        <v>303</v>
      </c>
      <c r="E34" s="320" t="s">
        <v>44</v>
      </c>
      <c r="F34" s="324">
        <f>SUM(F30:F33)*0.8+57+5</f>
        <v>930</v>
      </c>
      <c r="G34" s="173"/>
      <c r="H34" s="174"/>
      <c r="I34" s="1"/>
      <c r="J34" s="173"/>
      <c r="K34" s="173"/>
      <c r="L34" s="174"/>
      <c r="M34" s="174"/>
      <c r="N34" s="174"/>
      <c r="O34" s="174"/>
      <c r="P34" s="174"/>
      <c r="Q34" s="174"/>
    </row>
    <row r="35" spans="1:17" s="255" customFormat="1" ht="17">
      <c r="A35" s="166">
        <f t="shared" si="5"/>
        <v>23</v>
      </c>
      <c r="B35" s="166" t="s">
        <v>32</v>
      </c>
      <c r="C35" s="322" t="s">
        <v>777</v>
      </c>
      <c r="D35" s="184" t="s">
        <v>600</v>
      </c>
      <c r="E35" s="320" t="s">
        <v>291</v>
      </c>
      <c r="F35" s="321">
        <v>1</v>
      </c>
      <c r="G35" s="173"/>
      <c r="H35" s="174"/>
      <c r="I35" s="1"/>
      <c r="J35" s="1"/>
      <c r="K35" s="1"/>
      <c r="L35" s="174"/>
      <c r="M35" s="174"/>
      <c r="N35" s="174"/>
      <c r="O35" s="174"/>
      <c r="P35" s="174"/>
      <c r="Q35" s="174"/>
    </row>
    <row r="36" spans="1:17" s="255" customFormat="1" ht="34">
      <c r="A36" s="166">
        <f t="shared" si="5"/>
        <v>24</v>
      </c>
      <c r="B36" s="166" t="s">
        <v>32</v>
      </c>
      <c r="C36" s="326" t="s">
        <v>778</v>
      </c>
      <c r="D36" s="184" t="s">
        <v>779</v>
      </c>
      <c r="E36" s="320" t="s">
        <v>291</v>
      </c>
      <c r="F36" s="327">
        <v>1</v>
      </c>
      <c r="G36" s="173"/>
      <c r="H36" s="174"/>
      <c r="I36" s="1"/>
      <c r="J36" s="1"/>
      <c r="K36" s="1"/>
      <c r="L36" s="174"/>
      <c r="M36" s="174"/>
      <c r="N36" s="174"/>
      <c r="O36" s="174"/>
      <c r="P36" s="174"/>
      <c r="Q36" s="174"/>
    </row>
    <row r="37" spans="1:17" s="255" customFormat="1" ht="17">
      <c r="A37" s="166">
        <f t="shared" si="5"/>
        <v>25</v>
      </c>
      <c r="B37" s="166" t="s">
        <v>32</v>
      </c>
      <c r="C37" s="322" t="s">
        <v>780</v>
      </c>
      <c r="D37" s="184"/>
      <c r="E37" s="320" t="s">
        <v>291</v>
      </c>
      <c r="F37" s="320">
        <v>1</v>
      </c>
      <c r="G37" s="173"/>
      <c r="H37" s="174"/>
      <c r="I37" s="1"/>
      <c r="J37" s="1"/>
      <c r="K37" s="1"/>
      <c r="L37" s="174"/>
      <c r="M37" s="174"/>
      <c r="N37" s="174"/>
      <c r="O37" s="174"/>
      <c r="P37" s="174"/>
      <c r="Q37" s="174"/>
    </row>
    <row r="38" spans="1:17" s="255" customFormat="1" ht="17">
      <c r="A38" s="166">
        <f t="shared" si="5"/>
        <v>26</v>
      </c>
      <c r="B38" s="166" t="s">
        <v>32</v>
      </c>
      <c r="C38" s="322" t="s">
        <v>682</v>
      </c>
      <c r="D38" s="184"/>
      <c r="E38" s="320" t="s">
        <v>291</v>
      </c>
      <c r="F38" s="320">
        <v>1</v>
      </c>
      <c r="G38" s="173"/>
      <c r="H38" s="174"/>
      <c r="I38" s="1"/>
      <c r="J38" s="1"/>
      <c r="K38" s="1"/>
      <c r="L38" s="174"/>
      <c r="M38" s="174"/>
      <c r="N38" s="174"/>
      <c r="O38" s="174"/>
      <c r="P38" s="174"/>
      <c r="Q38" s="174"/>
    </row>
    <row r="39" spans="1:17" s="255" customFormat="1" ht="17">
      <c r="A39" s="166">
        <f t="shared" si="5"/>
        <v>27</v>
      </c>
      <c r="B39" s="166" t="s">
        <v>32</v>
      </c>
      <c r="C39" s="322" t="s">
        <v>642</v>
      </c>
      <c r="D39" s="184"/>
      <c r="E39" s="320" t="s">
        <v>291</v>
      </c>
      <c r="F39" s="320">
        <v>1</v>
      </c>
      <c r="G39" s="173"/>
      <c r="H39" s="174"/>
      <c r="I39" s="1"/>
      <c r="J39" s="1"/>
      <c r="K39" s="1"/>
      <c r="L39" s="174"/>
      <c r="M39" s="174"/>
      <c r="N39" s="174"/>
      <c r="O39" s="174"/>
      <c r="P39" s="174"/>
      <c r="Q39" s="174"/>
    </row>
    <row r="40" spans="1:17" s="255" customFormat="1" ht="34">
      <c r="A40" s="166">
        <f t="shared" si="5"/>
        <v>28</v>
      </c>
      <c r="B40" s="166" t="s">
        <v>32</v>
      </c>
      <c r="C40" s="322" t="s">
        <v>644</v>
      </c>
      <c r="D40" s="184"/>
      <c r="E40" s="320" t="s">
        <v>291</v>
      </c>
      <c r="F40" s="320">
        <v>1</v>
      </c>
      <c r="G40" s="173"/>
      <c r="H40" s="174"/>
      <c r="I40" s="1"/>
      <c r="J40" s="1"/>
      <c r="K40" s="1"/>
      <c r="L40" s="174"/>
      <c r="M40" s="174"/>
      <c r="N40" s="174"/>
      <c r="O40" s="174"/>
      <c r="P40" s="174"/>
      <c r="Q40" s="174"/>
    </row>
    <row r="41" spans="1:17" s="258" customFormat="1">
      <c r="A41" s="197"/>
      <c r="B41" s="197"/>
      <c r="C41" s="198"/>
      <c r="D41" s="198"/>
      <c r="E41" s="240"/>
      <c r="F41" s="240"/>
      <c r="G41" s="199"/>
      <c r="H41" s="200"/>
      <c r="I41" s="200"/>
      <c r="J41" s="201"/>
      <c r="K41" s="201"/>
      <c r="L41" s="202" t="s">
        <v>38</v>
      </c>
      <c r="M41" s="203">
        <f>SUM(M12:M40)</f>
        <v>0</v>
      </c>
      <c r="N41" s="203">
        <f>SUM(N12:N40)</f>
        <v>0</v>
      </c>
      <c r="O41" s="203">
        <f>SUM(O12:O40)</f>
        <v>0</v>
      </c>
      <c r="P41" s="203">
        <f>SUM(P12:P40)</f>
        <v>0</v>
      </c>
      <c r="Q41" s="203">
        <f>SUM(Q12:Q40)</f>
        <v>0</v>
      </c>
    </row>
    <row r="42" spans="1:17" s="255" customFormat="1">
      <c r="C42" s="328"/>
      <c r="D42" s="328"/>
      <c r="G42" s="303"/>
      <c r="H42" s="303"/>
      <c r="I42" s="303"/>
    </row>
    <row r="43" spans="1:17" s="258" customFormat="1" ht="25.25" customHeight="1">
      <c r="A43" s="255"/>
      <c r="B43" s="255"/>
      <c r="C43" s="510" t="s">
        <v>62</v>
      </c>
      <c r="D43" s="510"/>
      <c r="E43" s="510"/>
      <c r="F43" s="510"/>
      <c r="G43" s="510"/>
      <c r="H43" s="510"/>
      <c r="I43" s="510"/>
      <c r="J43" s="510"/>
      <c r="K43" s="510"/>
      <c r="L43" s="510"/>
      <c r="M43" s="510"/>
      <c r="N43" s="510"/>
      <c r="O43" s="510"/>
      <c r="P43" s="510"/>
      <c r="Q43" s="510"/>
    </row>
    <row r="44" spans="1:17" s="255" customFormat="1">
      <c r="G44" s="303"/>
      <c r="H44" s="303"/>
      <c r="I44" s="303"/>
    </row>
    <row r="45" spans="1:17" s="255" customFormat="1">
      <c r="G45" s="303"/>
      <c r="H45" s="303"/>
      <c r="I45" s="303"/>
    </row>
    <row r="46" spans="1:17" s="255" customFormat="1">
      <c r="G46" s="303"/>
      <c r="H46" s="303"/>
      <c r="I46" s="303"/>
    </row>
    <row r="47" spans="1:17" s="255" customFormat="1">
      <c r="G47" s="303"/>
      <c r="H47" s="303"/>
      <c r="I47" s="303"/>
    </row>
    <row r="48" spans="1:17" s="255" customFormat="1">
      <c r="G48" s="303"/>
      <c r="H48" s="303"/>
      <c r="I48" s="303"/>
    </row>
    <row r="49" spans="7:9" s="255" customFormat="1">
      <c r="G49" s="303"/>
      <c r="H49" s="303"/>
      <c r="I49" s="303"/>
    </row>
    <row r="50" spans="7:9" s="255" customFormat="1">
      <c r="G50" s="303"/>
      <c r="H50" s="303"/>
      <c r="I50" s="303"/>
    </row>
    <row r="51" spans="7:9" s="255" customFormat="1">
      <c r="G51" s="303"/>
      <c r="H51" s="303"/>
      <c r="I51" s="303"/>
    </row>
    <row r="52" spans="7:9" s="255" customFormat="1">
      <c r="G52" s="303"/>
      <c r="H52" s="303"/>
      <c r="I52" s="303"/>
    </row>
    <row r="53" spans="7:9" s="255" customFormat="1">
      <c r="G53" s="303"/>
      <c r="H53" s="303"/>
      <c r="I53" s="303"/>
    </row>
    <row r="54" spans="7:9" s="255" customFormat="1">
      <c r="G54" s="303"/>
      <c r="H54" s="303"/>
      <c r="I54" s="303"/>
    </row>
    <row r="55" spans="7:9" s="255" customFormat="1">
      <c r="G55" s="303"/>
      <c r="H55" s="303"/>
      <c r="I55" s="303"/>
    </row>
    <row r="56" spans="7:9" s="255" customFormat="1">
      <c r="G56" s="303"/>
      <c r="H56" s="303"/>
      <c r="I56" s="303"/>
    </row>
    <row r="57" spans="7:9" s="255" customFormat="1">
      <c r="G57" s="303"/>
      <c r="H57" s="303"/>
      <c r="I57" s="303"/>
    </row>
    <row r="58" spans="7:9" s="255" customFormat="1">
      <c r="G58" s="303"/>
      <c r="H58" s="303"/>
      <c r="I58" s="303"/>
    </row>
    <row r="59" spans="7:9" s="255" customFormat="1">
      <c r="G59" s="303"/>
      <c r="H59" s="303"/>
      <c r="I59" s="303"/>
    </row>
    <row r="60" spans="7:9" s="255" customFormat="1">
      <c r="G60" s="303"/>
      <c r="H60" s="303"/>
      <c r="I60" s="303"/>
    </row>
    <row r="61" spans="7:9" s="255" customFormat="1">
      <c r="G61" s="303"/>
      <c r="H61" s="303"/>
      <c r="I61" s="303"/>
    </row>
    <row r="62" spans="7:9" s="255" customFormat="1">
      <c r="G62" s="303"/>
      <c r="H62" s="303"/>
      <c r="I62" s="303"/>
    </row>
    <row r="63" spans="7:9" s="255" customFormat="1">
      <c r="G63" s="303"/>
      <c r="H63" s="303"/>
      <c r="I63" s="303"/>
    </row>
    <row r="64" spans="7:9" s="255" customFormat="1">
      <c r="G64" s="303"/>
      <c r="H64" s="303"/>
      <c r="I64" s="303"/>
    </row>
    <row r="65" spans="7:9" s="255" customFormat="1">
      <c r="G65" s="303"/>
      <c r="H65" s="303"/>
      <c r="I65" s="303"/>
    </row>
    <row r="66" spans="7:9" s="255" customFormat="1">
      <c r="G66" s="303"/>
      <c r="H66" s="303"/>
      <c r="I66" s="303"/>
    </row>
    <row r="67" spans="7:9" s="255" customFormat="1">
      <c r="G67" s="303"/>
      <c r="H67" s="303"/>
      <c r="I67" s="303"/>
    </row>
    <row r="68" spans="7:9" s="255" customFormat="1">
      <c r="G68" s="303"/>
      <c r="H68" s="303"/>
      <c r="I68" s="303"/>
    </row>
    <row r="69" spans="7:9" s="255" customFormat="1">
      <c r="G69" s="303"/>
      <c r="H69" s="303"/>
      <c r="I69" s="303"/>
    </row>
    <row r="70" spans="7:9" s="255" customFormat="1">
      <c r="G70" s="303"/>
      <c r="H70" s="303"/>
      <c r="I70" s="303"/>
    </row>
    <row r="71" spans="7:9" s="255" customFormat="1">
      <c r="G71" s="303"/>
      <c r="H71" s="303"/>
      <c r="I71" s="303"/>
    </row>
    <row r="72" spans="7:9" s="255" customFormat="1">
      <c r="G72" s="303"/>
      <c r="H72" s="303"/>
      <c r="I72" s="303"/>
    </row>
    <row r="73" spans="7:9" s="255" customFormat="1">
      <c r="G73" s="303"/>
      <c r="H73" s="303"/>
      <c r="I73" s="303"/>
    </row>
    <row r="74" spans="7:9" s="255" customFormat="1">
      <c r="G74" s="303"/>
      <c r="H74" s="303"/>
      <c r="I74" s="303"/>
    </row>
    <row r="75" spans="7:9" s="255" customFormat="1">
      <c r="G75" s="303"/>
      <c r="H75" s="303"/>
      <c r="I75" s="303"/>
    </row>
    <row r="76" spans="7:9" s="255" customFormat="1">
      <c r="G76" s="303"/>
      <c r="H76" s="303"/>
      <c r="I76" s="303"/>
    </row>
    <row r="77" spans="7:9" s="255" customFormat="1">
      <c r="G77" s="303"/>
      <c r="H77" s="303"/>
      <c r="I77" s="303"/>
    </row>
    <row r="78" spans="7:9" s="255" customFormat="1">
      <c r="G78" s="303"/>
      <c r="H78" s="303"/>
      <c r="I78" s="303"/>
    </row>
    <row r="79" spans="7:9" s="255" customFormat="1">
      <c r="G79" s="303"/>
      <c r="H79" s="303"/>
      <c r="I79" s="303"/>
    </row>
    <row r="80" spans="7:9" s="255" customFormat="1">
      <c r="G80" s="303"/>
      <c r="H80" s="303"/>
      <c r="I80" s="303"/>
    </row>
    <row r="81" spans="7:9" s="255" customFormat="1">
      <c r="G81" s="303"/>
      <c r="H81" s="303"/>
      <c r="I81" s="303"/>
    </row>
    <row r="82" spans="7:9" s="255" customFormat="1">
      <c r="G82" s="303"/>
      <c r="H82" s="303"/>
      <c r="I82" s="303"/>
    </row>
    <row r="83" spans="7:9" s="255" customFormat="1">
      <c r="G83" s="303"/>
      <c r="H83" s="303"/>
      <c r="I83" s="303"/>
    </row>
    <row r="84" spans="7:9" s="255" customFormat="1">
      <c r="G84" s="303"/>
      <c r="H84" s="303"/>
      <c r="I84" s="303"/>
    </row>
    <row r="85" spans="7:9" s="255" customFormat="1">
      <c r="G85" s="303"/>
      <c r="H85" s="303"/>
      <c r="I85" s="303"/>
    </row>
    <row r="86" spans="7:9" s="255" customFormat="1">
      <c r="G86" s="303"/>
      <c r="H86" s="303"/>
      <c r="I86" s="303"/>
    </row>
    <row r="87" spans="7:9" s="255" customFormat="1">
      <c r="G87" s="303"/>
      <c r="H87" s="303"/>
      <c r="I87" s="303"/>
    </row>
    <row r="88" spans="7:9" s="255" customFormat="1">
      <c r="G88" s="303"/>
      <c r="H88" s="303"/>
      <c r="I88" s="303"/>
    </row>
    <row r="89" spans="7:9" s="255" customFormat="1">
      <c r="G89" s="303"/>
      <c r="H89" s="303"/>
      <c r="I89" s="303"/>
    </row>
    <row r="90" spans="7:9" s="255" customFormat="1">
      <c r="G90" s="303"/>
      <c r="H90" s="303"/>
      <c r="I90" s="303"/>
    </row>
    <row r="91" spans="7:9" s="255" customFormat="1">
      <c r="G91" s="303"/>
      <c r="H91" s="303"/>
      <c r="I91" s="303"/>
    </row>
    <row r="92" spans="7:9" s="255" customFormat="1">
      <c r="G92" s="303"/>
      <c r="H92" s="303"/>
      <c r="I92" s="303"/>
    </row>
    <row r="93" spans="7:9" s="255" customFormat="1">
      <c r="G93" s="303"/>
      <c r="H93" s="303"/>
      <c r="I93" s="303"/>
    </row>
    <row r="94" spans="7:9" s="255" customFormat="1">
      <c r="G94" s="303"/>
      <c r="H94" s="303"/>
      <c r="I94" s="303"/>
    </row>
    <row r="95" spans="7:9" s="255" customFormat="1">
      <c r="G95" s="303"/>
      <c r="H95" s="303"/>
      <c r="I95" s="303"/>
    </row>
    <row r="96" spans="7:9" s="255" customFormat="1">
      <c r="G96" s="303"/>
      <c r="H96" s="303"/>
      <c r="I96" s="303"/>
    </row>
    <row r="97" spans="3:9" s="255" customFormat="1">
      <c r="G97" s="303"/>
      <c r="H97" s="303"/>
      <c r="I97" s="303"/>
    </row>
    <row r="98" spans="3:9" s="255" customFormat="1">
      <c r="G98" s="303"/>
      <c r="H98" s="303"/>
      <c r="I98" s="303"/>
    </row>
    <row r="99" spans="3:9" s="255" customFormat="1">
      <c r="G99" s="303"/>
      <c r="H99" s="303"/>
      <c r="I99" s="303"/>
    </row>
    <row r="100" spans="3:9" s="255" customFormat="1">
      <c r="G100" s="303"/>
      <c r="H100" s="303"/>
      <c r="I100" s="303"/>
    </row>
    <row r="101" spans="3:9" s="255" customFormat="1">
      <c r="G101" s="303"/>
      <c r="H101" s="303"/>
      <c r="I101" s="303"/>
    </row>
    <row r="102" spans="3:9" s="255" customFormat="1">
      <c r="G102" s="303"/>
      <c r="H102" s="303"/>
      <c r="I102" s="303"/>
    </row>
    <row r="103" spans="3:9" s="255" customFormat="1">
      <c r="C103" s="329"/>
      <c r="D103" s="329"/>
      <c r="G103" s="303"/>
      <c r="H103" s="303"/>
      <c r="I103" s="303"/>
    </row>
    <row r="104" spans="3:9" s="255" customFormat="1">
      <c r="C104" s="329"/>
      <c r="D104" s="329"/>
      <c r="G104" s="303"/>
      <c r="H104" s="303"/>
      <c r="I104" s="303"/>
    </row>
    <row r="105" spans="3:9" s="255" customFormat="1">
      <c r="C105" s="329"/>
      <c r="D105" s="329"/>
      <c r="G105" s="303"/>
      <c r="H105" s="303"/>
      <c r="I105" s="303"/>
    </row>
    <row r="106" spans="3:9" s="255" customFormat="1">
      <c r="C106" s="329"/>
      <c r="D106" s="329"/>
      <c r="G106" s="303"/>
      <c r="H106" s="303"/>
      <c r="I106" s="303"/>
    </row>
    <row r="107" spans="3:9" s="255" customFormat="1">
      <c r="C107" s="329"/>
      <c r="D107" s="329"/>
      <c r="G107" s="303"/>
      <c r="H107" s="303"/>
      <c r="I107" s="303"/>
    </row>
    <row r="108" spans="3:9" s="255" customFormat="1">
      <c r="C108" s="329"/>
      <c r="D108" s="329"/>
      <c r="G108" s="303"/>
      <c r="H108" s="303"/>
      <c r="I108" s="303"/>
    </row>
    <row r="109" spans="3:9" s="255" customFormat="1">
      <c r="C109" s="329"/>
      <c r="D109" s="329"/>
      <c r="G109" s="303"/>
      <c r="H109" s="303"/>
      <c r="I109" s="303"/>
    </row>
    <row r="110" spans="3:9" s="255" customFormat="1">
      <c r="G110" s="303"/>
      <c r="H110" s="303"/>
      <c r="I110" s="303"/>
    </row>
    <row r="111" spans="3:9" s="255" customFormat="1">
      <c r="G111" s="303"/>
      <c r="H111" s="303"/>
      <c r="I111" s="303"/>
    </row>
    <row r="112" spans="3:9" s="255" customFormat="1">
      <c r="G112" s="303"/>
      <c r="H112" s="303"/>
      <c r="I112" s="303"/>
    </row>
    <row r="113" spans="7:9" s="255" customFormat="1">
      <c r="G113" s="303"/>
      <c r="H113" s="303"/>
      <c r="I113" s="303"/>
    </row>
    <row r="114" spans="7:9" s="255" customFormat="1">
      <c r="G114" s="303"/>
      <c r="H114" s="303"/>
      <c r="I114" s="303"/>
    </row>
    <row r="115" spans="7:9" s="255" customFormat="1">
      <c r="G115" s="303"/>
      <c r="H115" s="303"/>
      <c r="I115" s="303"/>
    </row>
    <row r="116" spans="7:9" s="255" customFormat="1">
      <c r="G116" s="303"/>
      <c r="H116" s="303"/>
      <c r="I116" s="303"/>
    </row>
    <row r="117" spans="7:9" s="255" customFormat="1">
      <c r="G117" s="303"/>
      <c r="H117" s="303"/>
      <c r="I117" s="303"/>
    </row>
    <row r="118" spans="7:9" s="255" customFormat="1">
      <c r="G118" s="303"/>
      <c r="H118" s="303"/>
      <c r="I118" s="303"/>
    </row>
    <row r="119" spans="7:9" s="255" customFormat="1">
      <c r="G119" s="303"/>
      <c r="H119" s="303"/>
      <c r="I119" s="303"/>
    </row>
    <row r="120" spans="7:9" s="255" customFormat="1">
      <c r="G120" s="303"/>
      <c r="H120" s="303"/>
      <c r="I120" s="303"/>
    </row>
    <row r="121" spans="7:9" s="255" customFormat="1">
      <c r="G121" s="303"/>
      <c r="H121" s="303"/>
      <c r="I121" s="303"/>
    </row>
    <row r="122" spans="7:9" s="255" customFormat="1">
      <c r="G122" s="303"/>
      <c r="H122" s="303"/>
      <c r="I122" s="303"/>
    </row>
    <row r="123" spans="7:9" s="255" customFormat="1">
      <c r="G123" s="303"/>
      <c r="H123" s="303"/>
      <c r="I123" s="303"/>
    </row>
    <row r="124" spans="7:9" s="255" customFormat="1">
      <c r="G124" s="303"/>
      <c r="H124" s="303"/>
      <c r="I124" s="303"/>
    </row>
    <row r="125" spans="7:9" s="255" customFormat="1">
      <c r="G125" s="303"/>
      <c r="H125" s="303"/>
      <c r="I125" s="303"/>
    </row>
    <row r="126" spans="7:9" s="255" customFormat="1">
      <c r="G126" s="303"/>
      <c r="H126" s="303"/>
      <c r="I126" s="303"/>
    </row>
    <row r="127" spans="7:9" s="255" customFormat="1">
      <c r="G127" s="303"/>
      <c r="H127" s="303"/>
      <c r="I127" s="303"/>
    </row>
    <row r="128" spans="7:9" s="255" customFormat="1">
      <c r="G128" s="303"/>
      <c r="H128" s="303"/>
      <c r="I128" s="303"/>
    </row>
    <row r="129" spans="7:9" s="255" customFormat="1">
      <c r="G129" s="303"/>
      <c r="H129" s="303"/>
      <c r="I129" s="303"/>
    </row>
    <row r="130" spans="7:9" s="255" customFormat="1">
      <c r="G130" s="303"/>
      <c r="H130" s="303"/>
      <c r="I130" s="303"/>
    </row>
    <row r="131" spans="7:9" s="255" customFormat="1">
      <c r="G131" s="303"/>
      <c r="H131" s="303"/>
      <c r="I131" s="303"/>
    </row>
    <row r="132" spans="7:9" s="255" customFormat="1">
      <c r="G132" s="303"/>
      <c r="H132" s="303"/>
      <c r="I132" s="303"/>
    </row>
    <row r="133" spans="7:9" s="255" customFormat="1">
      <c r="G133" s="303"/>
      <c r="H133" s="303"/>
      <c r="I133" s="303"/>
    </row>
    <row r="134" spans="7:9" s="255" customFormat="1">
      <c r="G134" s="303"/>
      <c r="H134" s="303"/>
      <c r="I134" s="303"/>
    </row>
    <row r="135" spans="7:9" s="255" customFormat="1">
      <c r="G135" s="303"/>
      <c r="H135" s="303"/>
      <c r="I135" s="303"/>
    </row>
    <row r="136" spans="7:9" s="255" customFormat="1">
      <c r="G136" s="303"/>
      <c r="H136" s="303"/>
      <c r="I136" s="303"/>
    </row>
    <row r="137" spans="7:9" s="255" customFormat="1">
      <c r="G137" s="303"/>
      <c r="H137" s="303"/>
      <c r="I137" s="303"/>
    </row>
    <row r="138" spans="7:9" s="255" customFormat="1">
      <c r="G138" s="303"/>
      <c r="H138" s="303"/>
      <c r="I138" s="303"/>
    </row>
    <row r="139" spans="7:9" s="255" customFormat="1">
      <c r="G139" s="303"/>
      <c r="H139" s="303"/>
      <c r="I139" s="303"/>
    </row>
    <row r="140" spans="7:9" s="255" customFormat="1">
      <c r="G140" s="303"/>
      <c r="H140" s="303"/>
      <c r="I140" s="303"/>
    </row>
    <row r="141" spans="7:9" s="255" customFormat="1">
      <c r="G141" s="303"/>
      <c r="H141" s="303"/>
      <c r="I141" s="303"/>
    </row>
    <row r="142" spans="7:9" s="255" customFormat="1">
      <c r="G142" s="303"/>
      <c r="H142" s="303"/>
      <c r="I142" s="303"/>
    </row>
    <row r="143" spans="7:9" s="255" customFormat="1">
      <c r="G143" s="303"/>
      <c r="H143" s="303"/>
      <c r="I143" s="303"/>
    </row>
    <row r="144" spans="7:9" s="255" customFormat="1">
      <c r="G144" s="303"/>
      <c r="H144" s="303"/>
      <c r="I144" s="303"/>
    </row>
    <row r="145" spans="7:9" s="255" customFormat="1">
      <c r="G145" s="303"/>
      <c r="H145" s="303"/>
      <c r="I145" s="303"/>
    </row>
    <row r="146" spans="7:9" s="255" customFormat="1">
      <c r="G146" s="303"/>
      <c r="H146" s="303"/>
      <c r="I146" s="303"/>
    </row>
    <row r="147" spans="7:9" s="255" customFormat="1">
      <c r="G147" s="303"/>
      <c r="H147" s="303"/>
      <c r="I147" s="303"/>
    </row>
    <row r="148" spans="7:9" s="255" customFormat="1">
      <c r="G148" s="303"/>
      <c r="H148" s="303"/>
      <c r="I148" s="303"/>
    </row>
    <row r="149" spans="7:9" s="255" customFormat="1">
      <c r="G149" s="303"/>
      <c r="H149" s="303"/>
      <c r="I149" s="303"/>
    </row>
    <row r="150" spans="7:9" s="255" customFormat="1">
      <c r="G150" s="303"/>
      <c r="H150" s="303"/>
      <c r="I150" s="303"/>
    </row>
    <row r="151" spans="7:9" s="255" customFormat="1">
      <c r="G151" s="303"/>
      <c r="H151" s="303"/>
      <c r="I151" s="303"/>
    </row>
    <row r="152" spans="7:9" s="255" customFormat="1">
      <c r="G152" s="303"/>
      <c r="H152" s="303"/>
      <c r="I152" s="303"/>
    </row>
    <row r="153" spans="7:9" s="255" customFormat="1">
      <c r="G153" s="303"/>
      <c r="H153" s="303"/>
      <c r="I153" s="303"/>
    </row>
    <row r="154" spans="7:9" s="255" customFormat="1">
      <c r="G154" s="303"/>
      <c r="H154" s="303"/>
      <c r="I154" s="303"/>
    </row>
    <row r="155" spans="7:9" s="255" customFormat="1">
      <c r="G155" s="303"/>
      <c r="H155" s="303"/>
      <c r="I155" s="303"/>
    </row>
    <row r="156" spans="7:9" s="255" customFormat="1">
      <c r="G156" s="303"/>
      <c r="H156" s="303"/>
      <c r="I156" s="303"/>
    </row>
    <row r="157" spans="7:9" s="255" customFormat="1">
      <c r="G157" s="303"/>
      <c r="H157" s="303"/>
      <c r="I157" s="303"/>
    </row>
    <row r="158" spans="7:9" s="255" customFormat="1">
      <c r="G158" s="303"/>
      <c r="H158" s="303"/>
      <c r="I158" s="303"/>
    </row>
    <row r="159" spans="7:9" s="255" customFormat="1">
      <c r="G159" s="303"/>
      <c r="H159" s="303"/>
      <c r="I159" s="303"/>
    </row>
    <row r="160" spans="7:9" s="255" customFormat="1">
      <c r="G160" s="303"/>
      <c r="H160" s="303"/>
      <c r="I160" s="303"/>
    </row>
    <row r="161" spans="7:9" s="255" customFormat="1">
      <c r="G161" s="303"/>
      <c r="H161" s="303"/>
      <c r="I161" s="303"/>
    </row>
    <row r="162" spans="7:9" s="255" customFormat="1">
      <c r="G162" s="303"/>
      <c r="H162" s="303"/>
      <c r="I162" s="303"/>
    </row>
    <row r="163" spans="7:9" s="255" customFormat="1">
      <c r="G163" s="303"/>
      <c r="H163" s="303"/>
      <c r="I163" s="303"/>
    </row>
    <row r="164" spans="7:9" s="255" customFormat="1">
      <c r="G164" s="303"/>
      <c r="H164" s="303"/>
      <c r="I164" s="303"/>
    </row>
    <row r="165" spans="7:9" s="255" customFormat="1">
      <c r="G165" s="303"/>
      <c r="H165" s="303"/>
      <c r="I165" s="303"/>
    </row>
    <row r="166" spans="7:9" s="255" customFormat="1">
      <c r="G166" s="303"/>
      <c r="H166" s="303"/>
      <c r="I166" s="303"/>
    </row>
    <row r="167" spans="7:9" s="255" customFormat="1">
      <c r="G167" s="303"/>
      <c r="H167" s="303"/>
      <c r="I167" s="303"/>
    </row>
    <row r="168" spans="7:9" s="255" customFormat="1">
      <c r="G168" s="303"/>
      <c r="H168" s="303"/>
      <c r="I168" s="303"/>
    </row>
    <row r="169" spans="7:9" s="255" customFormat="1">
      <c r="G169" s="303"/>
      <c r="H169" s="303"/>
      <c r="I169" s="303"/>
    </row>
    <row r="170" spans="7:9" s="255" customFormat="1">
      <c r="G170" s="303"/>
      <c r="H170" s="303"/>
      <c r="I170" s="303"/>
    </row>
    <row r="171" spans="7:9" s="255" customFormat="1">
      <c r="G171" s="303"/>
      <c r="H171" s="303"/>
      <c r="I171" s="303"/>
    </row>
    <row r="172" spans="7:9" s="255" customFormat="1">
      <c r="G172" s="303"/>
      <c r="H172" s="303"/>
      <c r="I172" s="303"/>
    </row>
    <row r="173" spans="7:9" s="255" customFormat="1">
      <c r="G173" s="303"/>
      <c r="H173" s="303"/>
      <c r="I173" s="303"/>
    </row>
    <row r="174" spans="7:9" s="255" customFormat="1">
      <c r="G174" s="303"/>
      <c r="H174" s="303"/>
      <c r="I174" s="303"/>
    </row>
    <row r="175" spans="7:9" s="255" customFormat="1">
      <c r="G175" s="303"/>
      <c r="H175" s="303"/>
      <c r="I175" s="303"/>
    </row>
    <row r="176" spans="7:9" s="255" customFormat="1">
      <c r="G176" s="303"/>
      <c r="H176" s="303"/>
      <c r="I176" s="303"/>
    </row>
    <row r="177" spans="7:9" s="255" customFormat="1">
      <c r="G177" s="303"/>
      <c r="H177" s="303"/>
      <c r="I177" s="303"/>
    </row>
    <row r="178" spans="7:9" s="255" customFormat="1">
      <c r="G178" s="303"/>
      <c r="H178" s="303"/>
      <c r="I178" s="303"/>
    </row>
    <row r="179" spans="7:9" s="255" customFormat="1">
      <c r="G179" s="303"/>
      <c r="H179" s="303"/>
      <c r="I179" s="303"/>
    </row>
    <row r="180" spans="7:9" s="255" customFormat="1">
      <c r="G180" s="303"/>
      <c r="H180" s="303"/>
      <c r="I180" s="303"/>
    </row>
    <row r="181" spans="7:9" s="255" customFormat="1">
      <c r="G181" s="303"/>
      <c r="H181" s="303"/>
      <c r="I181" s="303"/>
    </row>
    <row r="182" spans="7:9" s="255" customFormat="1">
      <c r="G182" s="303"/>
      <c r="H182" s="303"/>
      <c r="I182" s="303"/>
    </row>
    <row r="183" spans="7:9" s="255" customFormat="1">
      <c r="G183" s="303"/>
      <c r="H183" s="303"/>
      <c r="I183" s="303"/>
    </row>
    <row r="184" spans="7:9" s="255" customFormat="1">
      <c r="G184" s="303"/>
      <c r="H184" s="303"/>
      <c r="I184" s="303"/>
    </row>
    <row r="185" spans="7:9" s="255" customFormat="1">
      <c r="G185" s="303"/>
      <c r="H185" s="303"/>
      <c r="I185" s="303"/>
    </row>
    <row r="186" spans="7:9" s="255" customFormat="1">
      <c r="G186" s="303"/>
      <c r="H186" s="303"/>
      <c r="I186" s="303"/>
    </row>
    <row r="187" spans="7:9" s="255" customFormat="1">
      <c r="G187" s="303"/>
      <c r="H187" s="303"/>
      <c r="I187" s="303"/>
    </row>
    <row r="188" spans="7:9" s="255" customFormat="1">
      <c r="G188" s="303"/>
      <c r="H188" s="303"/>
      <c r="I188" s="303"/>
    </row>
    <row r="189" spans="7:9" s="255" customFormat="1">
      <c r="G189" s="303"/>
      <c r="H189" s="303"/>
      <c r="I189" s="303"/>
    </row>
    <row r="190" spans="7:9" s="255" customFormat="1">
      <c r="G190" s="303"/>
      <c r="H190" s="303"/>
      <c r="I190" s="303"/>
    </row>
    <row r="191" spans="7:9" s="255" customFormat="1">
      <c r="G191" s="303"/>
      <c r="H191" s="303"/>
      <c r="I191" s="303"/>
    </row>
    <row r="192" spans="7:9" s="255" customFormat="1">
      <c r="G192" s="303"/>
      <c r="H192" s="303"/>
      <c r="I192" s="303"/>
    </row>
    <row r="193" spans="7:9" s="255" customFormat="1">
      <c r="G193" s="303"/>
      <c r="H193" s="303"/>
      <c r="I193" s="303"/>
    </row>
    <row r="194" spans="7:9" s="255" customFormat="1">
      <c r="G194" s="303"/>
      <c r="H194" s="303"/>
      <c r="I194" s="303"/>
    </row>
    <row r="195" spans="7:9" s="255" customFormat="1">
      <c r="G195" s="303"/>
      <c r="H195" s="303"/>
      <c r="I195" s="303"/>
    </row>
    <row r="196" spans="7:9" s="255" customFormat="1">
      <c r="G196" s="303"/>
      <c r="H196" s="303"/>
      <c r="I196" s="303"/>
    </row>
    <row r="197" spans="7:9" s="255" customFormat="1">
      <c r="G197" s="303"/>
      <c r="H197" s="303"/>
      <c r="I197" s="303"/>
    </row>
    <row r="198" spans="7:9" s="255" customFormat="1">
      <c r="G198" s="303"/>
      <c r="H198" s="303"/>
      <c r="I198" s="303"/>
    </row>
    <row r="199" spans="7:9" s="255" customFormat="1">
      <c r="G199" s="303"/>
      <c r="H199" s="303"/>
      <c r="I199" s="303"/>
    </row>
    <row r="200" spans="7:9" s="255" customFormat="1">
      <c r="G200" s="303"/>
      <c r="H200" s="303"/>
      <c r="I200" s="303"/>
    </row>
    <row r="201" spans="7:9" s="255" customFormat="1">
      <c r="G201" s="303"/>
      <c r="H201" s="303"/>
      <c r="I201" s="303"/>
    </row>
    <row r="202" spans="7:9" s="255" customFormat="1">
      <c r="G202" s="303"/>
      <c r="H202" s="303"/>
      <c r="I202" s="303"/>
    </row>
    <row r="203" spans="7:9" s="255" customFormat="1">
      <c r="G203" s="303"/>
      <c r="H203" s="303"/>
      <c r="I203" s="303"/>
    </row>
    <row r="204" spans="7:9" s="255" customFormat="1">
      <c r="G204" s="303"/>
      <c r="H204" s="303"/>
      <c r="I204" s="303"/>
    </row>
    <row r="205" spans="7:9" s="255" customFormat="1">
      <c r="G205" s="303"/>
      <c r="H205" s="303"/>
      <c r="I205" s="303"/>
    </row>
    <row r="206" spans="7:9" s="255" customFormat="1">
      <c r="G206" s="303"/>
      <c r="H206" s="303"/>
      <c r="I206" s="303"/>
    </row>
    <row r="207" spans="7:9" s="255" customFormat="1">
      <c r="G207" s="303"/>
      <c r="H207" s="303"/>
      <c r="I207" s="303"/>
    </row>
    <row r="208" spans="7:9" s="255" customFormat="1">
      <c r="G208" s="303"/>
      <c r="H208" s="303"/>
      <c r="I208" s="303"/>
    </row>
    <row r="209" spans="7:9" s="255" customFormat="1">
      <c r="G209" s="303"/>
      <c r="H209" s="303"/>
      <c r="I209" s="303"/>
    </row>
    <row r="210" spans="7:9" s="255" customFormat="1">
      <c r="G210" s="303"/>
      <c r="H210" s="303"/>
      <c r="I210" s="303"/>
    </row>
    <row r="211" spans="7:9" s="255" customFormat="1">
      <c r="G211" s="303"/>
      <c r="H211" s="303"/>
      <c r="I211" s="303"/>
    </row>
    <row r="212" spans="7:9" s="255" customFormat="1">
      <c r="G212" s="303"/>
      <c r="H212" s="303"/>
      <c r="I212" s="303"/>
    </row>
    <row r="213" spans="7:9" s="255" customFormat="1">
      <c r="G213" s="303"/>
      <c r="H213" s="303"/>
      <c r="I213" s="303"/>
    </row>
    <row r="214" spans="7:9" s="255" customFormat="1">
      <c r="G214" s="303"/>
      <c r="H214" s="303"/>
      <c r="I214" s="303"/>
    </row>
    <row r="215" spans="7:9" s="255" customFormat="1">
      <c r="G215" s="303"/>
      <c r="H215" s="303"/>
      <c r="I215" s="303"/>
    </row>
    <row r="216" spans="7:9" s="255" customFormat="1">
      <c r="G216" s="303"/>
      <c r="H216" s="303"/>
      <c r="I216" s="303"/>
    </row>
    <row r="217" spans="7:9" s="255" customFormat="1">
      <c r="G217" s="303"/>
      <c r="H217" s="303"/>
      <c r="I217" s="303"/>
    </row>
    <row r="218" spans="7:9" s="255" customFormat="1">
      <c r="G218" s="303"/>
      <c r="H218" s="303"/>
      <c r="I218" s="303"/>
    </row>
    <row r="219" spans="7:9" s="255" customFormat="1">
      <c r="G219" s="303"/>
      <c r="H219" s="303"/>
      <c r="I219" s="303"/>
    </row>
    <row r="220" spans="7:9" s="255" customFormat="1">
      <c r="G220" s="303"/>
      <c r="H220" s="303"/>
      <c r="I220" s="303"/>
    </row>
    <row r="221" spans="7:9" s="255" customFormat="1">
      <c r="G221" s="303"/>
      <c r="H221" s="303"/>
      <c r="I221" s="303"/>
    </row>
    <row r="222" spans="7:9" s="255" customFormat="1">
      <c r="G222" s="303"/>
      <c r="H222" s="303"/>
      <c r="I222" s="303"/>
    </row>
    <row r="223" spans="7:9" s="255" customFormat="1">
      <c r="G223" s="303"/>
      <c r="H223" s="303"/>
      <c r="I223" s="303"/>
    </row>
    <row r="224" spans="7:9" s="255" customFormat="1">
      <c r="G224" s="303"/>
      <c r="H224" s="303"/>
      <c r="I224" s="303"/>
    </row>
    <row r="225" spans="7:9" s="255" customFormat="1">
      <c r="G225" s="303"/>
      <c r="H225" s="303"/>
      <c r="I225" s="303"/>
    </row>
    <row r="226" spans="7:9" s="255" customFormat="1">
      <c r="G226" s="303"/>
      <c r="H226" s="303"/>
      <c r="I226" s="303"/>
    </row>
    <row r="227" spans="7:9" s="255" customFormat="1">
      <c r="G227" s="303"/>
      <c r="H227" s="303"/>
      <c r="I227" s="303"/>
    </row>
    <row r="228" spans="7:9" s="255" customFormat="1">
      <c r="G228" s="303"/>
      <c r="H228" s="303"/>
      <c r="I228" s="303"/>
    </row>
    <row r="229" spans="7:9" s="255" customFormat="1">
      <c r="G229" s="303"/>
      <c r="H229" s="303"/>
      <c r="I229" s="303"/>
    </row>
    <row r="230" spans="7:9" s="255" customFormat="1">
      <c r="G230" s="303"/>
      <c r="H230" s="303"/>
      <c r="I230" s="303"/>
    </row>
    <row r="231" spans="7:9" s="255" customFormat="1">
      <c r="G231" s="303"/>
      <c r="H231" s="303"/>
      <c r="I231" s="303"/>
    </row>
    <row r="232" spans="7:9" s="255" customFormat="1">
      <c r="G232" s="303"/>
      <c r="H232" s="303"/>
      <c r="I232" s="303"/>
    </row>
    <row r="233" spans="7:9" s="255" customFormat="1">
      <c r="G233" s="303"/>
      <c r="H233" s="303"/>
      <c r="I233" s="303"/>
    </row>
    <row r="234" spans="7:9" s="255" customFormat="1">
      <c r="G234" s="303"/>
      <c r="H234" s="303"/>
      <c r="I234" s="303"/>
    </row>
    <row r="235" spans="7:9" s="255" customFormat="1">
      <c r="G235" s="303"/>
      <c r="H235" s="303"/>
      <c r="I235" s="303"/>
    </row>
    <row r="236" spans="7:9" s="255" customFormat="1">
      <c r="G236" s="303"/>
      <c r="H236" s="303"/>
      <c r="I236" s="303"/>
    </row>
    <row r="237" spans="7:9" s="255" customFormat="1">
      <c r="G237" s="303"/>
      <c r="H237" s="303"/>
      <c r="I237" s="303"/>
    </row>
    <row r="238" spans="7:9" s="255" customFormat="1">
      <c r="G238" s="303"/>
      <c r="H238" s="303"/>
      <c r="I238" s="303"/>
    </row>
    <row r="239" spans="7:9" s="255" customFormat="1">
      <c r="G239" s="303"/>
      <c r="H239" s="303"/>
      <c r="I239" s="303"/>
    </row>
    <row r="240" spans="7:9" s="255" customFormat="1">
      <c r="G240" s="303"/>
      <c r="H240" s="303"/>
      <c r="I240" s="303"/>
    </row>
    <row r="241" spans="7:9" s="255" customFormat="1">
      <c r="G241" s="303"/>
      <c r="H241" s="303"/>
      <c r="I241" s="303"/>
    </row>
    <row r="242" spans="7:9" s="255" customFormat="1">
      <c r="G242" s="303"/>
      <c r="H242" s="303"/>
      <c r="I242" s="303"/>
    </row>
    <row r="243" spans="7:9" s="255" customFormat="1">
      <c r="G243" s="303"/>
      <c r="H243" s="303"/>
      <c r="I243" s="303"/>
    </row>
    <row r="244" spans="7:9" s="255" customFormat="1">
      <c r="G244" s="303"/>
      <c r="H244" s="303"/>
      <c r="I244" s="303"/>
    </row>
    <row r="245" spans="7:9" s="255" customFormat="1">
      <c r="G245" s="303"/>
      <c r="H245" s="303"/>
      <c r="I245" s="303"/>
    </row>
    <row r="246" spans="7:9" s="255" customFormat="1">
      <c r="G246" s="303"/>
      <c r="H246" s="303"/>
      <c r="I246" s="303"/>
    </row>
    <row r="247" spans="7:9" s="255" customFormat="1">
      <c r="G247" s="303"/>
      <c r="H247" s="303"/>
      <c r="I247" s="303"/>
    </row>
    <row r="248" spans="7:9" s="255" customFormat="1">
      <c r="G248" s="303"/>
      <c r="H248" s="303"/>
      <c r="I248" s="303"/>
    </row>
    <row r="249" spans="7:9" s="255" customFormat="1">
      <c r="G249" s="303"/>
      <c r="H249" s="303"/>
      <c r="I249" s="303"/>
    </row>
    <row r="250" spans="7:9" s="255" customFormat="1">
      <c r="G250" s="303"/>
      <c r="H250" s="303"/>
      <c r="I250" s="303"/>
    </row>
    <row r="251" spans="7:9" s="255" customFormat="1">
      <c r="G251" s="303"/>
      <c r="H251" s="303"/>
      <c r="I251" s="303"/>
    </row>
    <row r="252" spans="7:9" s="255" customFormat="1">
      <c r="G252" s="303"/>
      <c r="H252" s="303"/>
      <c r="I252" s="303"/>
    </row>
    <row r="253" spans="7:9" s="255" customFormat="1">
      <c r="G253" s="303"/>
      <c r="H253" s="303"/>
      <c r="I253" s="303"/>
    </row>
    <row r="254" spans="7:9" s="255" customFormat="1">
      <c r="G254" s="303"/>
      <c r="H254" s="303"/>
      <c r="I254" s="303"/>
    </row>
    <row r="255" spans="7:9" s="255" customFormat="1">
      <c r="G255" s="303"/>
      <c r="H255" s="303"/>
      <c r="I255" s="303"/>
    </row>
    <row r="256" spans="7:9" s="255" customFormat="1">
      <c r="G256" s="303"/>
      <c r="H256" s="303"/>
      <c r="I256" s="303"/>
    </row>
    <row r="257" spans="7:9" s="255" customFormat="1">
      <c r="G257" s="303"/>
      <c r="H257" s="303"/>
      <c r="I257" s="303"/>
    </row>
    <row r="258" spans="7:9" s="255" customFormat="1">
      <c r="G258" s="303"/>
      <c r="H258" s="303"/>
      <c r="I258" s="303"/>
    </row>
    <row r="259" spans="7:9" s="255" customFormat="1">
      <c r="G259" s="303"/>
      <c r="H259" s="303"/>
      <c r="I259" s="303"/>
    </row>
    <row r="260" spans="7:9" s="255" customFormat="1">
      <c r="G260" s="303"/>
      <c r="H260" s="303"/>
      <c r="I260" s="303"/>
    </row>
    <row r="261" spans="7:9" s="255" customFormat="1">
      <c r="G261" s="303"/>
      <c r="H261" s="303"/>
      <c r="I261" s="303"/>
    </row>
    <row r="262" spans="7:9" s="255" customFormat="1">
      <c r="G262" s="303"/>
      <c r="H262" s="303"/>
      <c r="I262" s="303"/>
    </row>
    <row r="263" spans="7:9" s="255" customFormat="1">
      <c r="G263" s="303"/>
      <c r="H263" s="303"/>
      <c r="I263" s="303"/>
    </row>
    <row r="264" spans="7:9" s="255" customFormat="1">
      <c r="G264" s="303"/>
      <c r="H264" s="303"/>
      <c r="I264" s="303"/>
    </row>
    <row r="265" spans="7:9" s="255" customFormat="1">
      <c r="G265" s="303"/>
      <c r="H265" s="303"/>
      <c r="I265" s="303"/>
    </row>
    <row r="266" spans="7:9" s="255" customFormat="1">
      <c r="G266" s="303"/>
      <c r="H266" s="303"/>
      <c r="I266" s="303"/>
    </row>
    <row r="267" spans="7:9" s="255" customFormat="1">
      <c r="G267" s="303"/>
      <c r="H267" s="303"/>
      <c r="I267" s="303"/>
    </row>
    <row r="268" spans="7:9" s="255" customFormat="1">
      <c r="G268" s="303"/>
      <c r="H268" s="303"/>
      <c r="I268" s="303"/>
    </row>
    <row r="269" spans="7:9" s="255" customFormat="1">
      <c r="G269" s="303"/>
      <c r="H269" s="303"/>
      <c r="I269" s="303"/>
    </row>
    <row r="270" spans="7:9" s="255" customFormat="1">
      <c r="G270" s="303"/>
      <c r="H270" s="303"/>
      <c r="I270" s="303"/>
    </row>
    <row r="271" spans="7:9" s="255" customFormat="1">
      <c r="G271" s="303"/>
      <c r="H271" s="303"/>
      <c r="I271" s="303"/>
    </row>
    <row r="272" spans="7:9" s="255" customFormat="1">
      <c r="G272" s="303"/>
      <c r="H272" s="303"/>
      <c r="I272" s="303"/>
    </row>
    <row r="273" spans="7:9" s="255" customFormat="1">
      <c r="G273" s="303"/>
      <c r="H273" s="303"/>
      <c r="I273" s="303"/>
    </row>
    <row r="274" spans="7:9" s="255" customFormat="1">
      <c r="G274" s="303"/>
      <c r="H274" s="303"/>
      <c r="I274" s="303"/>
    </row>
    <row r="275" spans="7:9" s="255" customFormat="1">
      <c r="G275" s="303"/>
      <c r="H275" s="303"/>
      <c r="I275" s="303"/>
    </row>
    <row r="276" spans="7:9" s="255" customFormat="1">
      <c r="G276" s="303"/>
      <c r="H276" s="303"/>
      <c r="I276" s="303"/>
    </row>
    <row r="277" spans="7:9" s="255" customFormat="1">
      <c r="G277" s="303"/>
      <c r="H277" s="303"/>
      <c r="I277" s="303"/>
    </row>
    <row r="278" spans="7:9" s="255" customFormat="1">
      <c r="G278" s="303"/>
      <c r="H278" s="303"/>
      <c r="I278" s="303"/>
    </row>
    <row r="279" spans="7:9" s="255" customFormat="1">
      <c r="G279" s="303"/>
      <c r="H279" s="303"/>
      <c r="I279" s="303"/>
    </row>
    <row r="280" spans="7:9" s="255" customFormat="1">
      <c r="G280" s="303"/>
      <c r="H280" s="303"/>
      <c r="I280" s="303"/>
    </row>
    <row r="281" spans="7:9" s="255" customFormat="1">
      <c r="G281" s="303"/>
      <c r="H281" s="303"/>
      <c r="I281" s="303"/>
    </row>
    <row r="282" spans="7:9" s="255" customFormat="1">
      <c r="G282" s="303"/>
      <c r="H282" s="303"/>
      <c r="I282" s="303"/>
    </row>
    <row r="283" spans="7:9" s="255" customFormat="1">
      <c r="G283" s="303"/>
      <c r="H283" s="303"/>
      <c r="I283" s="303"/>
    </row>
    <row r="284" spans="7:9" s="255" customFormat="1">
      <c r="G284" s="303"/>
      <c r="H284" s="303"/>
      <c r="I284" s="303"/>
    </row>
    <row r="285" spans="7:9" s="255" customFormat="1">
      <c r="G285" s="303"/>
      <c r="H285" s="303"/>
      <c r="I285" s="303"/>
    </row>
    <row r="286" spans="7:9" s="255" customFormat="1">
      <c r="G286" s="303"/>
      <c r="H286" s="303"/>
      <c r="I286" s="303"/>
    </row>
    <row r="287" spans="7:9" s="255" customFormat="1">
      <c r="G287" s="303"/>
      <c r="H287" s="303"/>
      <c r="I287" s="303"/>
    </row>
    <row r="288" spans="7:9" s="255" customFormat="1">
      <c r="G288" s="303"/>
      <c r="H288" s="303"/>
      <c r="I288" s="303"/>
    </row>
    <row r="289" spans="7:9" s="255" customFormat="1">
      <c r="G289" s="303"/>
      <c r="H289" s="303"/>
      <c r="I289" s="303"/>
    </row>
    <row r="290" spans="7:9" s="255" customFormat="1">
      <c r="G290" s="303"/>
      <c r="H290" s="303"/>
      <c r="I290" s="303"/>
    </row>
    <row r="291" spans="7:9" s="255" customFormat="1">
      <c r="G291" s="303"/>
      <c r="H291" s="303"/>
      <c r="I291" s="303"/>
    </row>
    <row r="292" spans="7:9" s="255" customFormat="1">
      <c r="G292" s="303"/>
      <c r="H292" s="303"/>
      <c r="I292" s="303"/>
    </row>
    <row r="293" spans="7:9" s="255" customFormat="1">
      <c r="G293" s="303"/>
      <c r="H293" s="303"/>
      <c r="I293" s="303"/>
    </row>
    <row r="294" spans="7:9" s="255" customFormat="1">
      <c r="G294" s="303"/>
      <c r="H294" s="303"/>
      <c r="I294" s="303"/>
    </row>
    <row r="295" spans="7:9" s="255" customFormat="1">
      <c r="G295" s="303"/>
      <c r="H295" s="303"/>
      <c r="I295" s="303"/>
    </row>
    <row r="296" spans="7:9" s="255" customFormat="1">
      <c r="G296" s="303"/>
      <c r="H296" s="303"/>
      <c r="I296" s="303"/>
    </row>
    <row r="297" spans="7:9" s="255" customFormat="1">
      <c r="G297" s="303"/>
      <c r="H297" s="303"/>
      <c r="I297" s="303"/>
    </row>
    <row r="298" spans="7:9" s="255" customFormat="1">
      <c r="G298" s="303"/>
      <c r="H298" s="303"/>
      <c r="I298" s="303"/>
    </row>
    <row r="299" spans="7:9" s="255" customFormat="1">
      <c r="G299" s="303"/>
      <c r="H299" s="303"/>
      <c r="I299" s="303"/>
    </row>
    <row r="300" spans="7:9" s="255" customFormat="1">
      <c r="G300" s="303"/>
      <c r="H300" s="303"/>
      <c r="I300" s="303"/>
    </row>
    <row r="301" spans="7:9" s="255" customFormat="1">
      <c r="G301" s="303"/>
      <c r="H301" s="303"/>
      <c r="I301" s="303"/>
    </row>
    <row r="302" spans="7:9" s="255" customFormat="1">
      <c r="G302" s="303"/>
      <c r="H302" s="303"/>
      <c r="I302" s="303"/>
    </row>
    <row r="303" spans="7:9" s="255" customFormat="1">
      <c r="G303" s="303"/>
      <c r="H303" s="303"/>
      <c r="I303" s="303"/>
    </row>
    <row r="304" spans="7:9" s="255" customFormat="1">
      <c r="G304" s="303"/>
      <c r="H304" s="303"/>
      <c r="I304" s="303"/>
    </row>
    <row r="305" spans="7:9" s="255" customFormat="1">
      <c r="G305" s="303"/>
      <c r="H305" s="303"/>
      <c r="I305" s="303"/>
    </row>
    <row r="306" spans="7:9" s="255" customFormat="1">
      <c r="G306" s="303"/>
      <c r="H306" s="303"/>
      <c r="I306" s="303"/>
    </row>
    <row r="307" spans="7:9" s="255" customFormat="1">
      <c r="G307" s="303"/>
      <c r="H307" s="303"/>
      <c r="I307" s="303"/>
    </row>
    <row r="308" spans="7:9" s="255" customFormat="1">
      <c r="G308" s="303"/>
      <c r="H308" s="303"/>
      <c r="I308" s="303"/>
    </row>
    <row r="309" spans="7:9" s="255" customFormat="1">
      <c r="G309" s="303"/>
      <c r="H309" s="303"/>
      <c r="I309" s="303"/>
    </row>
    <row r="310" spans="7:9" s="255" customFormat="1">
      <c r="G310" s="303"/>
      <c r="H310" s="303"/>
      <c r="I310" s="303"/>
    </row>
    <row r="311" spans="7:9" s="255" customFormat="1">
      <c r="G311" s="303"/>
      <c r="H311" s="303"/>
      <c r="I311" s="303"/>
    </row>
    <row r="312" spans="7:9" s="255" customFormat="1">
      <c r="G312" s="303"/>
      <c r="H312" s="303"/>
      <c r="I312" s="303"/>
    </row>
    <row r="313" spans="7:9" s="255" customFormat="1">
      <c r="G313" s="303"/>
      <c r="H313" s="303"/>
      <c r="I313" s="303"/>
    </row>
    <row r="314" spans="7:9" s="255" customFormat="1">
      <c r="G314" s="303"/>
      <c r="H314" s="303"/>
      <c r="I314" s="303"/>
    </row>
    <row r="315" spans="7:9" s="255" customFormat="1">
      <c r="G315" s="303"/>
      <c r="H315" s="303"/>
      <c r="I315" s="303"/>
    </row>
    <row r="316" spans="7:9" s="255" customFormat="1">
      <c r="G316" s="303"/>
      <c r="H316" s="303"/>
      <c r="I316" s="303"/>
    </row>
    <row r="317" spans="7:9" s="255" customFormat="1">
      <c r="G317" s="303"/>
      <c r="H317" s="303"/>
      <c r="I317" s="303"/>
    </row>
    <row r="318" spans="7:9" s="255" customFormat="1">
      <c r="G318" s="303"/>
      <c r="H318" s="303"/>
      <c r="I318" s="303"/>
    </row>
    <row r="319" spans="7:9" s="255" customFormat="1">
      <c r="G319" s="303"/>
      <c r="H319" s="303"/>
      <c r="I319" s="303"/>
    </row>
    <row r="320" spans="7:9" s="255" customFormat="1">
      <c r="G320" s="303"/>
      <c r="H320" s="303"/>
      <c r="I320" s="303"/>
    </row>
    <row r="321" spans="7:9" s="255" customFormat="1">
      <c r="G321" s="303"/>
      <c r="H321" s="303"/>
      <c r="I321" s="303"/>
    </row>
    <row r="322" spans="7:9" s="255" customFormat="1">
      <c r="G322" s="303"/>
      <c r="H322" s="303"/>
      <c r="I322" s="303"/>
    </row>
    <row r="323" spans="7:9" s="255" customFormat="1">
      <c r="G323" s="303"/>
      <c r="H323" s="303"/>
      <c r="I323" s="303"/>
    </row>
    <row r="324" spans="7:9" s="255" customFormat="1">
      <c r="G324" s="303"/>
      <c r="H324" s="303"/>
      <c r="I324" s="303"/>
    </row>
    <row r="325" spans="7:9" s="255" customFormat="1">
      <c r="G325" s="303"/>
      <c r="H325" s="303"/>
      <c r="I325" s="303"/>
    </row>
    <row r="326" spans="7:9" s="255" customFormat="1">
      <c r="G326" s="303"/>
      <c r="H326" s="303"/>
      <c r="I326" s="303"/>
    </row>
    <row r="327" spans="7:9" s="255" customFormat="1">
      <c r="G327" s="303"/>
      <c r="H327" s="303"/>
      <c r="I327" s="303"/>
    </row>
    <row r="328" spans="7:9" s="255" customFormat="1">
      <c r="G328" s="303"/>
      <c r="H328" s="303"/>
      <c r="I328" s="303"/>
    </row>
    <row r="329" spans="7:9" s="255" customFormat="1">
      <c r="G329" s="303"/>
      <c r="H329" s="303"/>
      <c r="I329" s="303"/>
    </row>
    <row r="330" spans="7:9" s="255" customFormat="1">
      <c r="G330" s="303"/>
      <c r="H330" s="303"/>
      <c r="I330" s="303"/>
    </row>
    <row r="331" spans="7:9" s="255" customFormat="1">
      <c r="G331" s="303"/>
      <c r="H331" s="303"/>
      <c r="I331" s="303"/>
    </row>
    <row r="332" spans="7:9" s="255" customFormat="1">
      <c r="G332" s="303"/>
      <c r="H332" s="303"/>
      <c r="I332" s="303"/>
    </row>
    <row r="333" spans="7:9" s="255" customFormat="1">
      <c r="G333" s="303"/>
      <c r="H333" s="303"/>
      <c r="I333" s="303"/>
    </row>
    <row r="334" spans="7:9" s="255" customFormat="1">
      <c r="G334" s="303"/>
      <c r="H334" s="303"/>
      <c r="I334" s="303"/>
    </row>
    <row r="335" spans="7:9" s="255" customFormat="1">
      <c r="G335" s="303"/>
      <c r="H335" s="303"/>
      <c r="I335" s="303"/>
    </row>
    <row r="336" spans="7:9" s="255" customFormat="1">
      <c r="G336" s="303"/>
      <c r="H336" s="303"/>
      <c r="I336" s="303"/>
    </row>
    <row r="337" spans="7:9" s="255" customFormat="1">
      <c r="G337" s="303"/>
      <c r="H337" s="303"/>
      <c r="I337" s="303"/>
    </row>
    <row r="338" spans="7:9" s="255" customFormat="1">
      <c r="G338" s="303"/>
      <c r="H338" s="303"/>
      <c r="I338" s="303"/>
    </row>
    <row r="339" spans="7:9" s="255" customFormat="1">
      <c r="G339" s="303"/>
      <c r="H339" s="303"/>
      <c r="I339" s="303"/>
    </row>
    <row r="340" spans="7:9" s="255" customFormat="1">
      <c r="G340" s="303"/>
      <c r="H340" s="303"/>
      <c r="I340" s="303"/>
    </row>
    <row r="341" spans="7:9" s="255" customFormat="1">
      <c r="G341" s="303"/>
      <c r="H341" s="303"/>
      <c r="I341" s="303"/>
    </row>
    <row r="342" spans="7:9" s="255" customFormat="1">
      <c r="G342" s="303"/>
      <c r="H342" s="303"/>
      <c r="I342" s="303"/>
    </row>
    <row r="343" spans="7:9" s="255" customFormat="1">
      <c r="G343" s="303"/>
      <c r="H343" s="303"/>
      <c r="I343" s="303"/>
    </row>
    <row r="344" spans="7:9" s="255" customFormat="1">
      <c r="G344" s="303"/>
      <c r="H344" s="303"/>
      <c r="I344" s="303"/>
    </row>
    <row r="345" spans="7:9" s="255" customFormat="1">
      <c r="G345" s="303"/>
      <c r="H345" s="303"/>
      <c r="I345" s="303"/>
    </row>
    <row r="346" spans="7:9" s="255" customFormat="1">
      <c r="G346" s="303"/>
      <c r="H346" s="303"/>
      <c r="I346" s="303"/>
    </row>
    <row r="347" spans="7:9" s="255" customFormat="1">
      <c r="G347" s="303"/>
      <c r="H347" s="303"/>
      <c r="I347" s="303"/>
    </row>
    <row r="348" spans="7:9" s="255" customFormat="1">
      <c r="G348" s="303"/>
      <c r="H348" s="303"/>
      <c r="I348" s="303"/>
    </row>
    <row r="349" spans="7:9" s="255" customFormat="1">
      <c r="G349" s="303"/>
      <c r="H349" s="303"/>
      <c r="I349" s="303"/>
    </row>
    <row r="350" spans="7:9" s="255" customFormat="1">
      <c r="G350" s="303"/>
      <c r="H350" s="303"/>
      <c r="I350" s="303"/>
    </row>
    <row r="351" spans="7:9" s="255" customFormat="1">
      <c r="G351" s="303"/>
      <c r="H351" s="303"/>
      <c r="I351" s="303"/>
    </row>
    <row r="352" spans="7:9" s="255" customFormat="1">
      <c r="G352" s="303"/>
      <c r="H352" s="303"/>
      <c r="I352" s="303"/>
    </row>
    <row r="353" spans="7:9" s="255" customFormat="1">
      <c r="G353" s="303"/>
      <c r="H353" s="303"/>
      <c r="I353" s="303"/>
    </row>
    <row r="354" spans="7:9" s="255" customFormat="1">
      <c r="G354" s="303"/>
      <c r="H354" s="303"/>
      <c r="I354" s="303"/>
    </row>
    <row r="355" spans="7:9" s="255" customFormat="1">
      <c r="G355" s="303"/>
      <c r="H355" s="303"/>
      <c r="I355" s="303"/>
    </row>
    <row r="356" spans="7:9" s="255" customFormat="1">
      <c r="G356" s="303"/>
      <c r="H356" s="303"/>
      <c r="I356" s="303"/>
    </row>
    <row r="357" spans="7:9" s="255" customFormat="1">
      <c r="G357" s="303"/>
      <c r="H357" s="303"/>
      <c r="I357" s="303"/>
    </row>
    <row r="358" spans="7:9" s="255" customFormat="1">
      <c r="G358" s="303"/>
      <c r="H358" s="303"/>
      <c r="I358" s="303"/>
    </row>
    <row r="359" spans="7:9" s="255" customFormat="1">
      <c r="G359" s="303"/>
      <c r="H359" s="303"/>
      <c r="I359" s="303"/>
    </row>
    <row r="360" spans="7:9" s="255" customFormat="1">
      <c r="G360" s="303"/>
      <c r="H360" s="303"/>
      <c r="I360" s="303"/>
    </row>
    <row r="361" spans="7:9" s="255" customFormat="1">
      <c r="G361" s="303"/>
      <c r="H361" s="303"/>
      <c r="I361" s="303"/>
    </row>
    <row r="362" spans="7:9" s="255" customFormat="1">
      <c r="G362" s="303"/>
      <c r="H362" s="303"/>
      <c r="I362" s="303"/>
    </row>
    <row r="363" spans="7:9" s="255" customFormat="1">
      <c r="G363" s="303"/>
      <c r="H363" s="303"/>
      <c r="I363" s="303"/>
    </row>
    <row r="364" spans="7:9" s="255" customFormat="1">
      <c r="G364" s="303"/>
      <c r="H364" s="303"/>
      <c r="I364" s="303"/>
    </row>
    <row r="365" spans="7:9" s="255" customFormat="1">
      <c r="G365" s="303"/>
      <c r="H365" s="303"/>
      <c r="I365" s="303"/>
    </row>
    <row r="366" spans="7:9" s="255" customFormat="1">
      <c r="G366" s="303"/>
      <c r="H366" s="303"/>
      <c r="I366" s="303"/>
    </row>
    <row r="367" spans="7:9" s="255" customFormat="1">
      <c r="G367" s="303"/>
      <c r="H367" s="303"/>
      <c r="I367" s="303"/>
    </row>
    <row r="368" spans="7:9" s="255" customFormat="1">
      <c r="G368" s="303"/>
      <c r="H368" s="303"/>
      <c r="I368" s="303"/>
    </row>
    <row r="369" spans="7:9" s="255" customFormat="1">
      <c r="G369" s="303"/>
      <c r="H369" s="303"/>
      <c r="I369" s="303"/>
    </row>
    <row r="370" spans="7:9" s="255" customFormat="1">
      <c r="G370" s="303"/>
      <c r="H370" s="303"/>
      <c r="I370" s="303"/>
    </row>
    <row r="371" spans="7:9" s="255" customFormat="1">
      <c r="G371" s="303"/>
      <c r="H371" s="303"/>
      <c r="I371" s="303"/>
    </row>
    <row r="372" spans="7:9" s="255" customFormat="1">
      <c r="G372" s="303"/>
      <c r="H372" s="303"/>
      <c r="I372" s="303"/>
    </row>
    <row r="373" spans="7:9" s="255" customFormat="1">
      <c r="G373" s="303"/>
      <c r="H373" s="303"/>
      <c r="I373" s="303"/>
    </row>
    <row r="374" spans="7:9" s="255" customFormat="1">
      <c r="G374" s="303"/>
      <c r="H374" s="303"/>
      <c r="I374" s="303"/>
    </row>
    <row r="375" spans="7:9" s="255" customFormat="1">
      <c r="G375" s="303"/>
      <c r="H375" s="303"/>
      <c r="I375" s="303"/>
    </row>
    <row r="376" spans="7:9" s="255" customFormat="1">
      <c r="G376" s="303"/>
      <c r="H376" s="303"/>
      <c r="I376" s="303"/>
    </row>
    <row r="377" spans="7:9" s="255" customFormat="1">
      <c r="G377" s="303"/>
      <c r="H377" s="303"/>
      <c r="I377" s="303"/>
    </row>
    <row r="378" spans="7:9" s="255" customFormat="1">
      <c r="G378" s="303"/>
      <c r="H378" s="303"/>
      <c r="I378" s="303"/>
    </row>
    <row r="379" spans="7:9" s="255" customFormat="1">
      <c r="G379" s="303"/>
      <c r="H379" s="303"/>
      <c r="I379" s="303"/>
    </row>
    <row r="380" spans="7:9" s="255" customFormat="1">
      <c r="G380" s="303"/>
      <c r="H380" s="303"/>
      <c r="I380" s="303"/>
    </row>
    <row r="381" spans="7:9" s="255" customFormat="1">
      <c r="G381" s="303"/>
      <c r="H381" s="303"/>
      <c r="I381" s="303"/>
    </row>
    <row r="382" spans="7:9" s="255" customFormat="1">
      <c r="G382" s="303"/>
      <c r="H382" s="303"/>
      <c r="I382" s="303"/>
    </row>
    <row r="383" spans="7:9" s="255" customFormat="1">
      <c r="G383" s="303"/>
      <c r="H383" s="303"/>
      <c r="I383" s="303"/>
    </row>
    <row r="384" spans="7:9" s="255" customFormat="1">
      <c r="G384" s="303"/>
      <c r="H384" s="303"/>
      <c r="I384" s="303"/>
    </row>
    <row r="385" spans="7:9" s="255" customFormat="1">
      <c r="G385" s="303"/>
      <c r="H385" s="303"/>
      <c r="I385" s="303"/>
    </row>
    <row r="386" spans="7:9" s="255" customFormat="1">
      <c r="G386" s="303"/>
      <c r="H386" s="303"/>
      <c r="I386" s="303"/>
    </row>
    <row r="387" spans="7:9" s="255" customFormat="1">
      <c r="G387" s="303"/>
      <c r="H387" s="303"/>
      <c r="I387" s="303"/>
    </row>
    <row r="388" spans="7:9" s="255" customFormat="1">
      <c r="G388" s="303"/>
      <c r="H388" s="303"/>
      <c r="I388" s="303"/>
    </row>
    <row r="389" spans="7:9" s="255" customFormat="1">
      <c r="G389" s="303"/>
      <c r="H389" s="303"/>
      <c r="I389" s="303"/>
    </row>
    <row r="390" spans="7:9" s="255" customFormat="1">
      <c r="G390" s="303"/>
      <c r="H390" s="303"/>
      <c r="I390" s="303"/>
    </row>
    <row r="391" spans="7:9" s="255" customFormat="1">
      <c r="G391" s="303"/>
      <c r="H391" s="303"/>
      <c r="I391" s="303"/>
    </row>
    <row r="392" spans="7:9" s="255" customFormat="1">
      <c r="G392" s="303"/>
      <c r="H392" s="303"/>
      <c r="I392" s="303"/>
    </row>
    <row r="393" spans="7:9" s="255" customFormat="1">
      <c r="G393" s="303"/>
      <c r="H393" s="303"/>
      <c r="I393" s="303"/>
    </row>
    <row r="394" spans="7:9" s="255" customFormat="1">
      <c r="G394" s="303"/>
      <c r="H394" s="303"/>
      <c r="I394" s="303"/>
    </row>
    <row r="395" spans="7:9" s="255" customFormat="1">
      <c r="G395" s="303"/>
      <c r="H395" s="303"/>
      <c r="I395" s="303"/>
    </row>
    <row r="396" spans="7:9" s="255" customFormat="1">
      <c r="G396" s="303"/>
      <c r="H396" s="303"/>
      <c r="I396" s="303"/>
    </row>
    <row r="397" spans="7:9" s="255" customFormat="1">
      <c r="G397" s="303"/>
      <c r="H397" s="303"/>
      <c r="I397" s="303"/>
    </row>
    <row r="398" spans="7:9" s="255" customFormat="1">
      <c r="G398" s="303"/>
      <c r="H398" s="303"/>
      <c r="I398" s="303"/>
    </row>
    <row r="399" spans="7:9" s="255" customFormat="1">
      <c r="G399" s="303"/>
      <c r="H399" s="303"/>
      <c r="I399" s="303"/>
    </row>
    <row r="400" spans="7:9" s="255" customFormat="1">
      <c r="G400" s="303"/>
      <c r="H400" s="303"/>
      <c r="I400" s="303"/>
    </row>
    <row r="401" spans="7:9" s="255" customFormat="1">
      <c r="G401" s="303"/>
      <c r="H401" s="303"/>
      <c r="I401" s="303"/>
    </row>
    <row r="402" spans="7:9" s="255" customFormat="1">
      <c r="G402" s="303"/>
      <c r="H402" s="303"/>
      <c r="I402" s="303"/>
    </row>
    <row r="403" spans="7:9" s="255" customFormat="1">
      <c r="G403" s="303"/>
      <c r="H403" s="303"/>
      <c r="I403" s="303"/>
    </row>
    <row r="404" spans="7:9" s="255" customFormat="1">
      <c r="G404" s="303"/>
      <c r="H404" s="303"/>
      <c r="I404" s="303"/>
    </row>
    <row r="405" spans="7:9" s="255" customFormat="1">
      <c r="G405" s="303"/>
      <c r="H405" s="303"/>
      <c r="I405" s="303"/>
    </row>
    <row r="406" spans="7:9" s="255" customFormat="1">
      <c r="G406" s="303"/>
      <c r="H406" s="303"/>
      <c r="I406" s="303"/>
    </row>
    <row r="407" spans="7:9" s="255" customFormat="1">
      <c r="G407" s="303"/>
      <c r="H407" s="303"/>
      <c r="I407" s="303"/>
    </row>
    <row r="408" spans="7:9" s="255" customFormat="1">
      <c r="G408" s="303"/>
      <c r="H408" s="303"/>
      <c r="I408" s="303"/>
    </row>
    <row r="409" spans="7:9" s="255" customFormat="1">
      <c r="G409" s="303"/>
      <c r="H409" s="303"/>
      <c r="I409" s="303"/>
    </row>
    <row r="410" spans="7:9" s="255" customFormat="1">
      <c r="G410" s="303"/>
      <c r="H410" s="303"/>
      <c r="I410" s="303"/>
    </row>
    <row r="411" spans="7:9" s="255" customFormat="1">
      <c r="G411" s="303"/>
      <c r="H411" s="303"/>
      <c r="I411" s="303"/>
    </row>
    <row r="412" spans="7:9" s="255" customFormat="1">
      <c r="G412" s="303"/>
      <c r="H412" s="303"/>
      <c r="I412" s="303"/>
    </row>
    <row r="413" spans="7:9" s="255" customFormat="1">
      <c r="G413" s="303"/>
      <c r="H413" s="303"/>
      <c r="I413" s="303"/>
    </row>
    <row r="414" spans="7:9" s="255" customFormat="1">
      <c r="G414" s="303"/>
      <c r="H414" s="303"/>
      <c r="I414" s="303"/>
    </row>
    <row r="415" spans="7:9" s="255" customFormat="1">
      <c r="G415" s="303"/>
      <c r="H415" s="303"/>
      <c r="I415" s="303"/>
    </row>
    <row r="416" spans="7:9" s="255" customFormat="1">
      <c r="G416" s="303"/>
      <c r="H416" s="303"/>
      <c r="I416" s="303"/>
    </row>
    <row r="417" spans="7:9" s="255" customFormat="1">
      <c r="G417" s="303"/>
      <c r="H417" s="303"/>
      <c r="I417" s="303"/>
    </row>
    <row r="418" spans="7:9" s="255" customFormat="1">
      <c r="G418" s="303"/>
      <c r="H418" s="303"/>
      <c r="I418" s="303"/>
    </row>
    <row r="419" spans="7:9" s="255" customFormat="1">
      <c r="G419" s="303"/>
      <c r="H419" s="303"/>
      <c r="I419" s="303"/>
    </row>
    <row r="420" spans="7:9" s="255" customFormat="1">
      <c r="G420" s="303"/>
      <c r="H420" s="303"/>
      <c r="I420" s="303"/>
    </row>
    <row r="421" spans="7:9" s="255" customFormat="1">
      <c r="G421" s="303"/>
      <c r="H421" s="303"/>
      <c r="I421" s="303"/>
    </row>
    <row r="422" spans="7:9" s="255" customFormat="1">
      <c r="G422" s="303"/>
      <c r="H422" s="303"/>
      <c r="I422" s="303"/>
    </row>
    <row r="423" spans="7:9" s="255" customFormat="1">
      <c r="G423" s="303"/>
      <c r="H423" s="303"/>
      <c r="I423" s="303"/>
    </row>
    <row r="424" spans="7:9" s="255" customFormat="1">
      <c r="G424" s="303"/>
      <c r="H424" s="303"/>
      <c r="I424" s="303"/>
    </row>
    <row r="425" spans="7:9" s="255" customFormat="1">
      <c r="G425" s="303"/>
      <c r="H425" s="303"/>
      <c r="I425" s="303"/>
    </row>
    <row r="426" spans="7:9" s="255" customFormat="1">
      <c r="G426" s="303"/>
      <c r="H426" s="303"/>
      <c r="I426" s="303"/>
    </row>
    <row r="427" spans="7:9" s="255" customFormat="1">
      <c r="G427" s="303"/>
      <c r="H427" s="303"/>
      <c r="I427" s="303"/>
    </row>
    <row r="428" spans="7:9" s="255" customFormat="1">
      <c r="G428" s="303"/>
      <c r="H428" s="303"/>
      <c r="I428" s="303"/>
    </row>
    <row r="429" spans="7:9" s="255" customFormat="1">
      <c r="G429" s="303"/>
      <c r="H429" s="303"/>
      <c r="I429" s="303"/>
    </row>
    <row r="430" spans="7:9" s="255" customFormat="1">
      <c r="G430" s="303"/>
      <c r="H430" s="303"/>
      <c r="I430" s="303"/>
    </row>
    <row r="431" spans="7:9" s="255" customFormat="1">
      <c r="G431" s="303"/>
      <c r="H431" s="303"/>
      <c r="I431" s="303"/>
    </row>
    <row r="432" spans="7:9" s="255" customFormat="1">
      <c r="G432" s="303"/>
      <c r="H432" s="303"/>
      <c r="I432" s="303"/>
    </row>
    <row r="433" spans="7:9" s="255" customFormat="1">
      <c r="G433" s="303"/>
      <c r="H433" s="303"/>
      <c r="I433" s="303"/>
    </row>
    <row r="434" spans="7:9" s="255" customFormat="1">
      <c r="G434" s="303"/>
      <c r="H434" s="303"/>
      <c r="I434" s="303"/>
    </row>
    <row r="435" spans="7:9" s="255" customFormat="1">
      <c r="G435" s="303"/>
      <c r="H435" s="303"/>
      <c r="I435" s="303"/>
    </row>
    <row r="436" spans="7:9" s="255" customFormat="1">
      <c r="G436" s="303"/>
      <c r="H436" s="303"/>
      <c r="I436" s="303"/>
    </row>
    <row r="437" spans="7:9" s="255" customFormat="1">
      <c r="G437" s="303"/>
      <c r="H437" s="303"/>
      <c r="I437" s="303"/>
    </row>
    <row r="438" spans="7:9" s="255" customFormat="1">
      <c r="G438" s="303"/>
      <c r="H438" s="303"/>
      <c r="I438" s="303"/>
    </row>
    <row r="439" spans="7:9" s="255" customFormat="1">
      <c r="G439" s="303"/>
      <c r="H439" s="303"/>
      <c r="I439" s="303"/>
    </row>
    <row r="440" spans="7:9" s="255" customFormat="1">
      <c r="G440" s="303"/>
      <c r="H440" s="303"/>
      <c r="I440" s="303"/>
    </row>
    <row r="441" spans="7:9" s="255" customFormat="1">
      <c r="G441" s="303"/>
      <c r="H441" s="303"/>
      <c r="I441" s="303"/>
    </row>
    <row r="442" spans="7:9" s="255" customFormat="1">
      <c r="G442" s="303"/>
      <c r="H442" s="303"/>
      <c r="I442" s="303"/>
    </row>
    <row r="443" spans="7:9" s="255" customFormat="1">
      <c r="G443" s="303"/>
      <c r="H443" s="303"/>
      <c r="I443" s="303"/>
    </row>
    <row r="444" spans="7:9" s="255" customFormat="1">
      <c r="G444" s="303"/>
      <c r="H444" s="303"/>
      <c r="I444" s="303"/>
    </row>
    <row r="445" spans="7:9" s="255" customFormat="1">
      <c r="G445" s="303"/>
      <c r="H445" s="303"/>
      <c r="I445" s="303"/>
    </row>
    <row r="446" spans="7:9" s="255" customFormat="1">
      <c r="G446" s="303"/>
      <c r="H446" s="303"/>
      <c r="I446" s="303"/>
    </row>
    <row r="447" spans="7:9" s="255" customFormat="1">
      <c r="G447" s="303"/>
      <c r="H447" s="303"/>
      <c r="I447" s="303"/>
    </row>
    <row r="448" spans="7:9" s="255" customFormat="1">
      <c r="G448" s="303"/>
      <c r="H448" s="303"/>
      <c r="I448" s="303"/>
    </row>
    <row r="449" spans="7:9" s="255" customFormat="1">
      <c r="G449" s="303"/>
      <c r="H449" s="303"/>
      <c r="I449" s="303"/>
    </row>
    <row r="450" spans="7:9" s="255" customFormat="1">
      <c r="G450" s="303"/>
      <c r="H450" s="303"/>
      <c r="I450" s="303"/>
    </row>
    <row r="451" spans="7:9" s="255" customFormat="1">
      <c r="G451" s="303"/>
      <c r="H451" s="303"/>
      <c r="I451" s="303"/>
    </row>
    <row r="452" spans="7:9" s="255" customFormat="1">
      <c r="G452" s="303"/>
      <c r="H452" s="303"/>
      <c r="I452" s="303"/>
    </row>
    <row r="453" spans="7:9" s="255" customFormat="1">
      <c r="G453" s="303"/>
      <c r="H453" s="303"/>
      <c r="I453" s="303"/>
    </row>
    <row r="454" spans="7:9" s="255" customFormat="1">
      <c r="G454" s="303"/>
      <c r="H454" s="303"/>
      <c r="I454" s="303"/>
    </row>
    <row r="455" spans="7:9" s="255" customFormat="1">
      <c r="G455" s="303"/>
      <c r="H455" s="303"/>
      <c r="I455" s="303"/>
    </row>
    <row r="456" spans="7:9" s="255" customFormat="1">
      <c r="G456" s="303"/>
      <c r="H456" s="303"/>
      <c r="I456" s="303"/>
    </row>
    <row r="457" spans="7:9" s="255" customFormat="1">
      <c r="G457" s="303"/>
      <c r="H457" s="303"/>
      <c r="I457" s="303"/>
    </row>
    <row r="458" spans="7:9" s="255" customFormat="1">
      <c r="G458" s="303"/>
      <c r="H458" s="303"/>
      <c r="I458" s="303"/>
    </row>
    <row r="459" spans="7:9" s="255" customFormat="1">
      <c r="G459" s="303"/>
      <c r="H459" s="303"/>
      <c r="I459" s="303"/>
    </row>
    <row r="460" spans="7:9" s="255" customFormat="1">
      <c r="G460" s="303"/>
      <c r="H460" s="303"/>
      <c r="I460" s="303"/>
    </row>
    <row r="461" spans="7:9" s="255" customFormat="1">
      <c r="G461" s="303"/>
      <c r="H461" s="303"/>
      <c r="I461" s="303"/>
    </row>
    <row r="462" spans="7:9" s="255" customFormat="1">
      <c r="G462" s="303"/>
      <c r="H462" s="303"/>
      <c r="I462" s="303"/>
    </row>
    <row r="463" spans="7:9" s="255" customFormat="1">
      <c r="G463" s="303"/>
      <c r="H463" s="303"/>
      <c r="I463" s="303"/>
    </row>
    <row r="464" spans="7:9" s="255" customFormat="1">
      <c r="G464" s="303"/>
      <c r="H464" s="303"/>
      <c r="I464" s="303"/>
    </row>
    <row r="465" spans="7:9" s="255" customFormat="1">
      <c r="G465" s="303"/>
      <c r="H465" s="303"/>
      <c r="I465" s="303"/>
    </row>
    <row r="466" spans="7:9" s="255" customFormat="1">
      <c r="G466" s="303"/>
      <c r="H466" s="303"/>
      <c r="I466" s="303"/>
    </row>
    <row r="467" spans="7:9" s="255" customFormat="1">
      <c r="G467" s="303"/>
      <c r="H467" s="303"/>
      <c r="I467" s="303"/>
    </row>
    <row r="468" spans="7:9" s="255" customFormat="1">
      <c r="G468" s="303"/>
      <c r="H468" s="303"/>
      <c r="I468" s="303"/>
    </row>
    <row r="469" spans="7:9" s="255" customFormat="1">
      <c r="G469" s="303"/>
      <c r="H469" s="303"/>
      <c r="I469" s="303"/>
    </row>
    <row r="470" spans="7:9" s="255" customFormat="1">
      <c r="G470" s="303"/>
      <c r="H470" s="303"/>
      <c r="I470" s="303"/>
    </row>
    <row r="471" spans="7:9" s="255" customFormat="1">
      <c r="G471" s="303"/>
      <c r="H471" s="303"/>
      <c r="I471" s="303"/>
    </row>
    <row r="472" spans="7:9" s="255" customFormat="1">
      <c r="G472" s="303"/>
      <c r="H472" s="303"/>
      <c r="I472" s="303"/>
    </row>
    <row r="473" spans="7:9" s="255" customFormat="1">
      <c r="G473" s="303"/>
      <c r="H473" s="303"/>
      <c r="I473" s="303"/>
    </row>
    <row r="474" spans="7:9" s="255" customFormat="1">
      <c r="G474" s="303"/>
      <c r="H474" s="303"/>
      <c r="I474" s="303"/>
    </row>
    <row r="475" spans="7:9" s="255" customFormat="1">
      <c r="G475" s="303"/>
      <c r="H475" s="303"/>
      <c r="I475" s="303"/>
    </row>
    <row r="476" spans="7:9" s="255" customFormat="1">
      <c r="G476" s="303"/>
      <c r="H476" s="303"/>
      <c r="I476" s="303"/>
    </row>
    <row r="477" spans="7:9" s="255" customFormat="1">
      <c r="G477" s="303"/>
      <c r="H477" s="303"/>
      <c r="I477" s="303"/>
    </row>
    <row r="478" spans="7:9" s="255" customFormat="1">
      <c r="G478" s="303"/>
      <c r="H478" s="303"/>
      <c r="I478" s="303"/>
    </row>
    <row r="479" spans="7:9" s="255" customFormat="1">
      <c r="G479" s="303"/>
      <c r="H479" s="303"/>
      <c r="I479" s="303"/>
    </row>
    <row r="480" spans="7:9" s="255" customFormat="1">
      <c r="G480" s="303"/>
      <c r="H480" s="303"/>
      <c r="I480" s="303"/>
    </row>
    <row r="481" spans="7:9" s="255" customFormat="1">
      <c r="G481" s="303"/>
      <c r="H481" s="303"/>
      <c r="I481" s="303"/>
    </row>
    <row r="482" spans="7:9" s="255" customFormat="1">
      <c r="G482" s="303"/>
      <c r="H482" s="303"/>
      <c r="I482" s="303"/>
    </row>
    <row r="483" spans="7:9" s="255" customFormat="1">
      <c r="G483" s="303"/>
      <c r="H483" s="303"/>
      <c r="I483" s="303"/>
    </row>
    <row r="484" spans="7:9" s="255" customFormat="1">
      <c r="G484" s="303"/>
      <c r="H484" s="303"/>
      <c r="I484" s="303"/>
    </row>
    <row r="485" spans="7:9" s="255" customFormat="1">
      <c r="G485" s="303"/>
      <c r="H485" s="303"/>
      <c r="I485" s="303"/>
    </row>
    <row r="486" spans="7:9" s="255" customFormat="1">
      <c r="G486" s="303"/>
      <c r="H486" s="303"/>
      <c r="I486" s="303"/>
    </row>
    <row r="487" spans="7:9" s="255" customFormat="1">
      <c r="G487" s="303"/>
      <c r="H487" s="303"/>
      <c r="I487" s="303"/>
    </row>
    <row r="488" spans="7:9" s="255" customFormat="1">
      <c r="G488" s="303"/>
      <c r="H488" s="303"/>
      <c r="I488" s="303"/>
    </row>
    <row r="489" spans="7:9" s="255" customFormat="1">
      <c r="G489" s="303"/>
      <c r="H489" s="303"/>
      <c r="I489" s="303"/>
    </row>
    <row r="490" spans="7:9" s="255" customFormat="1">
      <c r="G490" s="303"/>
      <c r="H490" s="303"/>
      <c r="I490" s="303"/>
    </row>
    <row r="491" spans="7:9" s="255" customFormat="1">
      <c r="G491" s="303"/>
      <c r="H491" s="303"/>
      <c r="I491" s="303"/>
    </row>
    <row r="492" spans="7:9" s="255" customFormat="1">
      <c r="G492" s="303"/>
      <c r="H492" s="303"/>
      <c r="I492" s="303"/>
    </row>
    <row r="493" spans="7:9" s="255" customFormat="1">
      <c r="G493" s="303"/>
      <c r="H493" s="303"/>
      <c r="I493" s="303"/>
    </row>
    <row r="494" spans="7:9" s="255" customFormat="1">
      <c r="G494" s="303"/>
      <c r="H494" s="303"/>
      <c r="I494" s="303"/>
    </row>
    <row r="495" spans="7:9" s="255" customFormat="1">
      <c r="G495" s="303"/>
      <c r="H495" s="303"/>
      <c r="I495" s="303"/>
    </row>
    <row r="496" spans="7:9" s="255" customFormat="1">
      <c r="G496" s="303"/>
      <c r="H496" s="303"/>
      <c r="I496" s="303"/>
    </row>
    <row r="497" spans="7:9" s="255" customFormat="1">
      <c r="G497" s="303"/>
      <c r="H497" s="303"/>
      <c r="I497" s="303"/>
    </row>
    <row r="498" spans="7:9" s="255" customFormat="1">
      <c r="G498" s="303"/>
      <c r="H498" s="303"/>
      <c r="I498" s="303"/>
    </row>
    <row r="499" spans="7:9" s="255" customFormat="1">
      <c r="G499" s="303"/>
      <c r="H499" s="303"/>
      <c r="I499" s="303"/>
    </row>
    <row r="500" spans="7:9" s="255" customFormat="1">
      <c r="G500" s="303"/>
      <c r="H500" s="303"/>
      <c r="I500" s="303"/>
    </row>
    <row r="501" spans="7:9" s="255" customFormat="1">
      <c r="G501" s="303"/>
      <c r="H501" s="303"/>
      <c r="I501" s="303"/>
    </row>
    <row r="502" spans="7:9" s="255" customFormat="1">
      <c r="G502" s="303"/>
      <c r="H502" s="303"/>
      <c r="I502" s="303"/>
    </row>
    <row r="503" spans="7:9" s="255" customFormat="1">
      <c r="G503" s="303"/>
      <c r="H503" s="303"/>
      <c r="I503" s="303"/>
    </row>
    <row r="504" spans="7:9" s="255" customFormat="1">
      <c r="G504" s="303"/>
      <c r="H504" s="303"/>
      <c r="I504" s="303"/>
    </row>
    <row r="505" spans="7:9" s="255" customFormat="1">
      <c r="G505" s="303"/>
      <c r="H505" s="303"/>
      <c r="I505" s="303"/>
    </row>
    <row r="506" spans="7:9" s="255" customFormat="1">
      <c r="G506" s="303"/>
      <c r="H506" s="303"/>
      <c r="I506" s="303"/>
    </row>
    <row r="507" spans="7:9" s="255" customFormat="1">
      <c r="G507" s="303"/>
      <c r="H507" s="303"/>
      <c r="I507" s="303"/>
    </row>
    <row r="508" spans="7:9" s="255" customFormat="1">
      <c r="G508" s="303"/>
      <c r="H508" s="303"/>
      <c r="I508" s="303"/>
    </row>
    <row r="509" spans="7:9" s="255" customFormat="1">
      <c r="G509" s="303"/>
      <c r="H509" s="303"/>
      <c r="I509" s="303"/>
    </row>
    <row r="510" spans="7:9" s="255" customFormat="1">
      <c r="G510" s="303"/>
      <c r="H510" s="303"/>
      <c r="I510" s="303"/>
    </row>
    <row r="511" spans="7:9" s="255" customFormat="1">
      <c r="G511" s="303"/>
      <c r="H511" s="303"/>
      <c r="I511" s="303"/>
    </row>
    <row r="512" spans="7:9" s="255" customFormat="1">
      <c r="G512" s="303"/>
      <c r="H512" s="303"/>
      <c r="I512" s="303"/>
    </row>
    <row r="513" spans="7:9" s="255" customFormat="1">
      <c r="G513" s="303"/>
      <c r="H513" s="303"/>
      <c r="I513" s="303"/>
    </row>
    <row r="514" spans="7:9" s="255" customFormat="1">
      <c r="G514" s="303"/>
      <c r="H514" s="303"/>
      <c r="I514" s="303"/>
    </row>
    <row r="515" spans="7:9" s="255" customFormat="1">
      <c r="G515" s="303"/>
      <c r="H515" s="303"/>
      <c r="I515" s="303"/>
    </row>
    <row r="516" spans="7:9" s="255" customFormat="1">
      <c r="G516" s="303"/>
      <c r="H516" s="303"/>
      <c r="I516" s="303"/>
    </row>
    <row r="517" spans="7:9" s="255" customFormat="1">
      <c r="G517" s="303"/>
      <c r="H517" s="303"/>
      <c r="I517" s="303"/>
    </row>
    <row r="518" spans="7:9" s="255" customFormat="1">
      <c r="G518" s="303"/>
      <c r="H518" s="303"/>
      <c r="I518" s="303"/>
    </row>
    <row r="519" spans="7:9" s="255" customFormat="1">
      <c r="G519" s="303"/>
      <c r="H519" s="303"/>
      <c r="I519" s="303"/>
    </row>
    <row r="520" spans="7:9" s="255" customFormat="1">
      <c r="G520" s="303"/>
      <c r="H520" s="303"/>
      <c r="I520" s="303"/>
    </row>
    <row r="521" spans="7:9" s="255" customFormat="1">
      <c r="G521" s="303"/>
      <c r="H521" s="303"/>
      <c r="I521" s="303"/>
    </row>
    <row r="522" spans="7:9" s="255" customFormat="1">
      <c r="G522" s="303"/>
      <c r="H522" s="303"/>
      <c r="I522" s="303"/>
    </row>
    <row r="523" spans="7:9" s="255" customFormat="1">
      <c r="G523" s="303"/>
      <c r="H523" s="303"/>
      <c r="I523" s="303"/>
    </row>
    <row r="524" spans="7:9" s="255" customFormat="1">
      <c r="G524" s="303"/>
      <c r="H524" s="303"/>
      <c r="I524" s="303"/>
    </row>
    <row r="525" spans="7:9" s="255" customFormat="1">
      <c r="G525" s="303"/>
      <c r="H525" s="303"/>
      <c r="I525" s="303"/>
    </row>
    <row r="526" spans="7:9" s="255" customFormat="1">
      <c r="G526" s="303"/>
      <c r="H526" s="303"/>
      <c r="I526" s="303"/>
    </row>
    <row r="527" spans="7:9" s="255" customFormat="1">
      <c r="G527" s="303"/>
      <c r="H527" s="303"/>
      <c r="I527" s="303"/>
    </row>
    <row r="528" spans="7:9" s="255" customFormat="1">
      <c r="G528" s="303"/>
      <c r="H528" s="303"/>
      <c r="I528" s="303"/>
    </row>
    <row r="529" spans="7:9" s="255" customFormat="1">
      <c r="G529" s="303"/>
      <c r="H529" s="303"/>
      <c r="I529" s="303"/>
    </row>
    <row r="530" spans="7:9" s="255" customFormat="1">
      <c r="G530" s="303"/>
      <c r="H530" s="303"/>
      <c r="I530" s="303"/>
    </row>
    <row r="531" spans="7:9" s="255" customFormat="1">
      <c r="G531" s="303"/>
      <c r="H531" s="303"/>
      <c r="I531" s="303"/>
    </row>
    <row r="532" spans="7:9" s="255" customFormat="1">
      <c r="G532" s="303"/>
      <c r="H532" s="303"/>
      <c r="I532" s="303"/>
    </row>
    <row r="533" spans="7:9" s="255" customFormat="1">
      <c r="G533" s="303"/>
      <c r="H533" s="303"/>
      <c r="I533" s="303"/>
    </row>
    <row r="534" spans="7:9" s="255" customFormat="1">
      <c r="G534" s="303"/>
      <c r="H534" s="303"/>
      <c r="I534" s="303"/>
    </row>
    <row r="535" spans="7:9" s="255" customFormat="1">
      <c r="G535" s="303"/>
      <c r="H535" s="303"/>
      <c r="I535" s="303"/>
    </row>
    <row r="536" spans="7:9" s="255" customFormat="1">
      <c r="G536" s="303"/>
      <c r="H536" s="303"/>
      <c r="I536" s="303"/>
    </row>
    <row r="537" spans="7:9" s="255" customFormat="1">
      <c r="G537" s="303"/>
      <c r="H537" s="303"/>
      <c r="I537" s="303"/>
    </row>
    <row r="538" spans="7:9" s="255" customFormat="1">
      <c r="G538" s="303"/>
      <c r="H538" s="303"/>
      <c r="I538" s="303"/>
    </row>
    <row r="539" spans="7:9" s="255" customFormat="1">
      <c r="G539" s="303"/>
      <c r="H539" s="303"/>
      <c r="I539" s="303"/>
    </row>
    <row r="540" spans="7:9" s="255" customFormat="1">
      <c r="G540" s="303"/>
      <c r="H540" s="303"/>
      <c r="I540" s="303"/>
    </row>
    <row r="541" spans="7:9" s="255" customFormat="1">
      <c r="G541" s="303"/>
      <c r="H541" s="303"/>
      <c r="I541" s="303"/>
    </row>
    <row r="542" spans="7:9" s="255" customFormat="1">
      <c r="G542" s="303"/>
      <c r="H542" s="303"/>
      <c r="I542" s="303"/>
    </row>
    <row r="543" spans="7:9" s="255" customFormat="1">
      <c r="G543" s="303"/>
      <c r="H543" s="303"/>
      <c r="I543" s="303"/>
    </row>
    <row r="544" spans="7:9" s="255" customFormat="1">
      <c r="G544" s="303"/>
      <c r="H544" s="303"/>
      <c r="I544" s="303"/>
    </row>
    <row r="545" spans="7:9" s="255" customFormat="1">
      <c r="G545" s="303"/>
      <c r="H545" s="303"/>
      <c r="I545" s="303"/>
    </row>
    <row r="546" spans="7:9" s="255" customFormat="1">
      <c r="G546" s="303"/>
      <c r="H546" s="303"/>
      <c r="I546" s="303"/>
    </row>
    <row r="547" spans="7:9" s="255" customFormat="1">
      <c r="G547" s="303"/>
      <c r="H547" s="303"/>
      <c r="I547" s="303"/>
    </row>
    <row r="548" spans="7:9" s="255" customFormat="1">
      <c r="G548" s="303"/>
      <c r="H548" s="303"/>
      <c r="I548" s="303"/>
    </row>
    <row r="549" spans="7:9" s="255" customFormat="1">
      <c r="G549" s="303"/>
      <c r="H549" s="303"/>
      <c r="I549" s="303"/>
    </row>
    <row r="550" spans="7:9" s="255" customFormat="1">
      <c r="G550" s="303"/>
      <c r="H550" s="303"/>
      <c r="I550" s="303"/>
    </row>
    <row r="551" spans="7:9" s="255" customFormat="1">
      <c r="G551" s="303"/>
      <c r="H551" s="303"/>
      <c r="I551" s="303"/>
    </row>
    <row r="552" spans="7:9" s="255" customFormat="1">
      <c r="G552" s="303"/>
      <c r="H552" s="303"/>
      <c r="I552" s="303"/>
    </row>
    <row r="553" spans="7:9" s="255" customFormat="1">
      <c r="G553" s="303"/>
      <c r="H553" s="303"/>
      <c r="I553" s="303"/>
    </row>
    <row r="554" spans="7:9" s="255" customFormat="1">
      <c r="G554" s="303"/>
      <c r="H554" s="303"/>
      <c r="I554" s="303"/>
    </row>
    <row r="555" spans="7:9" s="255" customFormat="1">
      <c r="G555" s="303"/>
      <c r="H555" s="303"/>
      <c r="I555" s="303"/>
    </row>
    <row r="556" spans="7:9" s="255" customFormat="1">
      <c r="G556" s="303"/>
      <c r="H556" s="303"/>
      <c r="I556" s="303"/>
    </row>
    <row r="557" spans="7:9" s="255" customFormat="1">
      <c r="G557" s="303"/>
      <c r="H557" s="303"/>
      <c r="I557" s="303"/>
    </row>
    <row r="558" spans="7:9" s="255" customFormat="1">
      <c r="G558" s="303"/>
      <c r="H558" s="303"/>
      <c r="I558" s="303"/>
    </row>
    <row r="559" spans="7:9" s="255" customFormat="1">
      <c r="G559" s="303"/>
      <c r="H559" s="303"/>
      <c r="I559" s="303"/>
    </row>
    <row r="560" spans="7:9" s="255" customFormat="1">
      <c r="G560" s="303"/>
      <c r="H560" s="303"/>
      <c r="I560" s="303"/>
    </row>
    <row r="561" spans="7:9" s="255" customFormat="1">
      <c r="G561" s="303"/>
      <c r="H561" s="303"/>
      <c r="I561" s="303"/>
    </row>
    <row r="562" spans="7:9" s="255" customFormat="1">
      <c r="G562" s="303"/>
      <c r="H562" s="303"/>
      <c r="I562" s="303"/>
    </row>
    <row r="563" spans="7:9" s="255" customFormat="1">
      <c r="G563" s="303"/>
      <c r="H563" s="303"/>
      <c r="I563" s="303"/>
    </row>
    <row r="564" spans="7:9" s="255" customFormat="1">
      <c r="G564" s="303"/>
      <c r="H564" s="303"/>
      <c r="I564" s="303"/>
    </row>
    <row r="565" spans="7:9" s="255" customFormat="1">
      <c r="G565" s="303"/>
      <c r="H565" s="303"/>
      <c r="I565" s="303"/>
    </row>
    <row r="566" spans="7:9" s="255" customFormat="1">
      <c r="G566" s="303"/>
      <c r="H566" s="303"/>
      <c r="I566" s="303"/>
    </row>
    <row r="567" spans="7:9" s="255" customFormat="1">
      <c r="G567" s="303"/>
      <c r="H567" s="303"/>
      <c r="I567" s="303"/>
    </row>
    <row r="568" spans="7:9" s="255" customFormat="1">
      <c r="G568" s="303"/>
      <c r="H568" s="303"/>
      <c r="I568" s="303"/>
    </row>
    <row r="569" spans="7:9" s="255" customFormat="1">
      <c r="G569" s="303"/>
      <c r="H569" s="303"/>
      <c r="I569" s="303"/>
    </row>
    <row r="570" spans="7:9" s="255" customFormat="1">
      <c r="G570" s="303"/>
      <c r="H570" s="303"/>
      <c r="I570" s="303"/>
    </row>
    <row r="571" spans="7:9" s="255" customFormat="1">
      <c r="G571" s="303"/>
      <c r="H571" s="303"/>
      <c r="I571" s="303"/>
    </row>
    <row r="572" spans="7:9" s="255" customFormat="1">
      <c r="G572" s="303"/>
      <c r="H572" s="303"/>
      <c r="I572" s="303"/>
    </row>
    <row r="573" spans="7:9" s="255" customFormat="1">
      <c r="G573" s="303"/>
      <c r="H573" s="303"/>
      <c r="I573" s="303"/>
    </row>
    <row r="574" spans="7:9" s="255" customFormat="1">
      <c r="G574" s="303"/>
      <c r="H574" s="303"/>
      <c r="I574" s="303"/>
    </row>
    <row r="575" spans="7:9" s="255" customFormat="1">
      <c r="G575" s="303"/>
      <c r="H575" s="303"/>
      <c r="I575" s="303"/>
    </row>
    <row r="576" spans="7:9" s="255" customFormat="1">
      <c r="G576" s="303"/>
      <c r="H576" s="303"/>
      <c r="I576" s="303"/>
    </row>
    <row r="577" spans="7:9" s="255" customFormat="1">
      <c r="G577" s="303"/>
      <c r="H577" s="303"/>
      <c r="I577" s="303"/>
    </row>
    <row r="578" spans="7:9" s="255" customFormat="1">
      <c r="G578" s="303"/>
      <c r="H578" s="303"/>
      <c r="I578" s="303"/>
    </row>
    <row r="579" spans="7:9" s="255" customFormat="1">
      <c r="G579" s="303"/>
      <c r="H579" s="303"/>
      <c r="I579" s="303"/>
    </row>
    <row r="580" spans="7:9" s="255" customFormat="1">
      <c r="G580" s="303"/>
      <c r="H580" s="303"/>
      <c r="I580" s="303"/>
    </row>
    <row r="581" spans="7:9" s="255" customFormat="1">
      <c r="G581" s="303"/>
      <c r="H581" s="303"/>
      <c r="I581" s="303"/>
    </row>
    <row r="582" spans="7:9" s="255" customFormat="1">
      <c r="G582" s="303"/>
      <c r="H582" s="303"/>
      <c r="I582" s="303"/>
    </row>
    <row r="583" spans="7:9" s="255" customFormat="1">
      <c r="G583" s="303"/>
      <c r="H583" s="303"/>
      <c r="I583" s="303"/>
    </row>
    <row r="584" spans="7:9" s="255" customFormat="1">
      <c r="G584" s="303"/>
      <c r="H584" s="303"/>
      <c r="I584" s="303"/>
    </row>
    <row r="585" spans="7:9" s="255" customFormat="1">
      <c r="G585" s="303"/>
      <c r="H585" s="303"/>
      <c r="I585" s="303"/>
    </row>
    <row r="586" spans="7:9" s="255" customFormat="1">
      <c r="G586" s="303"/>
      <c r="H586" s="303"/>
      <c r="I586" s="303"/>
    </row>
    <row r="587" spans="7:9" s="255" customFormat="1">
      <c r="G587" s="303"/>
      <c r="H587" s="303"/>
      <c r="I587" s="303"/>
    </row>
    <row r="588" spans="7:9" s="255" customFormat="1">
      <c r="G588" s="303"/>
      <c r="H588" s="303"/>
      <c r="I588" s="303"/>
    </row>
  </sheetData>
  <autoFilter ref="C1:C588" xr:uid="{AC498C2B-84A9-4B0F-A030-EBAE9566E9F5}"/>
  <mergeCells count="12">
    <mergeCell ref="C43:Q43"/>
    <mergeCell ref="A1:Q1"/>
    <mergeCell ref="A2:Q2"/>
    <mergeCell ref="N6:P6"/>
    <mergeCell ref="A9:A10"/>
    <mergeCell ref="B9:B10"/>
    <mergeCell ref="C9:C10"/>
    <mergeCell ref="E9:E10"/>
    <mergeCell ref="F9:F10"/>
    <mergeCell ref="G9:L9"/>
    <mergeCell ref="M9:Q9"/>
    <mergeCell ref="D9:D1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D68EA-0219-4C76-BB67-9F7021680A9F}">
  <dimension ref="A1:Q637"/>
  <sheetViews>
    <sheetView showZeros="0" zoomScaleNormal="100" workbookViewId="0">
      <selection activeCell="S9" sqref="S9"/>
    </sheetView>
  </sheetViews>
  <sheetFormatPr baseColWidth="10" defaultColWidth="9.1640625" defaultRowHeight="13"/>
  <cols>
    <col min="1" max="1" width="4.5" style="2" customWidth="1"/>
    <col min="2" max="2" width="4.83203125" style="2" customWidth="1"/>
    <col min="3" max="3" width="55.83203125" style="2" customWidth="1"/>
    <col min="4" max="4" width="20.5" style="2" customWidth="1"/>
    <col min="5" max="5" width="6.5" style="2" customWidth="1"/>
    <col min="6" max="6" width="12.5" style="2" customWidth="1"/>
    <col min="7" max="7" width="10.5" style="303" customWidth="1"/>
    <col min="8" max="8" width="12.5" style="303" customWidth="1"/>
    <col min="9" max="9" width="8.83203125" style="303" customWidth="1"/>
    <col min="10" max="10" width="10.1640625" style="2" bestFit="1" customWidth="1"/>
    <col min="11" max="11" width="11" style="2" customWidth="1"/>
    <col min="12" max="12" width="9.5" style="2" customWidth="1"/>
    <col min="13" max="13" width="8.1640625" style="2" customWidth="1"/>
    <col min="14" max="14" width="10.5" style="2" customWidth="1"/>
    <col min="15" max="15" width="12.1640625" style="2" customWidth="1"/>
    <col min="16" max="16" width="11.5" style="2" customWidth="1"/>
    <col min="17" max="17" width="13.5" style="2" customWidth="1"/>
    <col min="18" max="163" width="9.1640625" style="2"/>
    <col min="164" max="164" width="4.5" style="2" customWidth="1"/>
    <col min="165" max="165" width="4.83203125" style="2" customWidth="1"/>
    <col min="166" max="166" width="51.5" style="2" customWidth="1"/>
    <col min="167" max="167" width="6.5" style="2" customWidth="1"/>
    <col min="168" max="168" width="12.5" style="2" customWidth="1"/>
    <col min="169" max="169" width="6.5" style="2" customWidth="1"/>
    <col min="170" max="170" width="8" style="2" customWidth="1"/>
    <col min="171" max="171" width="7.1640625" style="2" customWidth="1"/>
    <col min="172" max="172" width="9.1640625" style="2"/>
    <col min="173" max="173" width="11" style="2" customWidth="1"/>
    <col min="174" max="174" width="9.5" style="2" customWidth="1"/>
    <col min="175" max="175" width="8.1640625" style="2" customWidth="1"/>
    <col min="176" max="176" width="8.5" style="2" customWidth="1"/>
    <col min="177" max="177" width="9.83203125" style="2" customWidth="1"/>
    <col min="178" max="178" width="8.83203125" style="2" customWidth="1"/>
    <col min="179" max="179" width="9.5" style="2" customWidth="1"/>
    <col min="180" max="180" width="12.5" style="2" customWidth="1"/>
    <col min="181" max="181" width="9.1640625" style="2"/>
    <col min="182" max="182" width="11.1640625" style="2" bestFit="1" customWidth="1"/>
    <col min="183" max="183" width="10.5" style="2" bestFit="1" customWidth="1"/>
    <col min="184" max="184" width="11.1640625" style="2" bestFit="1" customWidth="1"/>
    <col min="185" max="419" width="9.1640625" style="2"/>
    <col min="420" max="420" width="4.5" style="2" customWidth="1"/>
    <col min="421" max="421" width="4.83203125" style="2" customWidth="1"/>
    <col min="422" max="422" width="51.5" style="2" customWidth="1"/>
    <col min="423" max="423" width="6.5" style="2" customWidth="1"/>
    <col min="424" max="424" width="12.5" style="2" customWidth="1"/>
    <col min="425" max="425" width="6.5" style="2" customWidth="1"/>
    <col min="426" max="426" width="8" style="2" customWidth="1"/>
    <col min="427" max="427" width="7.1640625" style="2" customWidth="1"/>
    <col min="428" max="428" width="9.1640625" style="2"/>
    <col min="429" max="429" width="11" style="2" customWidth="1"/>
    <col min="430" max="430" width="9.5" style="2" customWidth="1"/>
    <col min="431" max="431" width="8.1640625" style="2" customWidth="1"/>
    <col min="432" max="432" width="8.5" style="2" customWidth="1"/>
    <col min="433" max="433" width="9.83203125" style="2" customWidth="1"/>
    <col min="434" max="434" width="8.83203125" style="2" customWidth="1"/>
    <col min="435" max="435" width="9.5" style="2" customWidth="1"/>
    <col min="436" max="436" width="12.5" style="2" customWidth="1"/>
    <col min="437" max="437" width="9.1640625" style="2"/>
    <col min="438" max="438" width="11.1640625" style="2" bestFit="1" customWidth="1"/>
    <col min="439" max="439" width="10.5" style="2" bestFit="1" customWidth="1"/>
    <col min="440" max="440" width="11.1640625" style="2" bestFit="1" customWidth="1"/>
    <col min="441" max="675" width="9.1640625" style="2"/>
    <col min="676" max="676" width="4.5" style="2" customWidth="1"/>
    <col min="677" max="677" width="4.83203125" style="2" customWidth="1"/>
    <col min="678" max="678" width="51.5" style="2" customWidth="1"/>
    <col min="679" max="679" width="6.5" style="2" customWidth="1"/>
    <col min="680" max="680" width="12.5" style="2" customWidth="1"/>
    <col min="681" max="681" width="6.5" style="2" customWidth="1"/>
    <col min="682" max="682" width="8" style="2" customWidth="1"/>
    <col min="683" max="683" width="7.1640625" style="2" customWidth="1"/>
    <col min="684" max="684" width="9.1640625" style="2"/>
    <col min="685" max="685" width="11" style="2" customWidth="1"/>
    <col min="686" max="686" width="9.5" style="2" customWidth="1"/>
    <col min="687" max="687" width="8.1640625" style="2" customWidth="1"/>
    <col min="688" max="688" width="8.5" style="2" customWidth="1"/>
    <col min="689" max="689" width="9.83203125" style="2" customWidth="1"/>
    <col min="690" max="690" width="8.83203125" style="2" customWidth="1"/>
    <col min="691" max="691" width="9.5" style="2" customWidth="1"/>
    <col min="692" max="692" width="12.5" style="2" customWidth="1"/>
    <col min="693" max="693" width="9.1640625" style="2"/>
    <col min="694" max="694" width="11.1640625" style="2" bestFit="1" customWidth="1"/>
    <col min="695" max="695" width="10.5" style="2" bestFit="1" customWidth="1"/>
    <col min="696" max="696" width="11.1640625" style="2" bestFit="1" customWidth="1"/>
    <col min="697" max="931" width="9.1640625" style="2"/>
    <col min="932" max="932" width="4.5" style="2" customWidth="1"/>
    <col min="933" max="933" width="4.83203125" style="2" customWidth="1"/>
    <col min="934" max="934" width="51.5" style="2" customWidth="1"/>
    <col min="935" max="935" width="6.5" style="2" customWidth="1"/>
    <col min="936" max="936" width="12.5" style="2" customWidth="1"/>
    <col min="937" max="937" width="6.5" style="2" customWidth="1"/>
    <col min="938" max="938" width="8" style="2" customWidth="1"/>
    <col min="939" max="939" width="7.1640625" style="2" customWidth="1"/>
    <col min="940" max="940" width="9.1640625" style="2"/>
    <col min="941" max="941" width="11" style="2" customWidth="1"/>
    <col min="942" max="942" width="9.5" style="2" customWidth="1"/>
    <col min="943" max="943" width="8.1640625" style="2" customWidth="1"/>
    <col min="944" max="944" width="8.5" style="2" customWidth="1"/>
    <col min="945" max="945" width="9.83203125" style="2" customWidth="1"/>
    <col min="946" max="946" width="8.83203125" style="2" customWidth="1"/>
    <col min="947" max="947" width="9.5" style="2" customWidth="1"/>
    <col min="948" max="948" width="12.5" style="2" customWidth="1"/>
    <col min="949" max="949" width="9.1640625" style="2"/>
    <col min="950" max="950" width="11.1640625" style="2" bestFit="1" customWidth="1"/>
    <col min="951" max="951" width="10.5" style="2" bestFit="1" customWidth="1"/>
    <col min="952" max="952" width="11.1640625" style="2" bestFit="1" customWidth="1"/>
    <col min="953" max="1187" width="9.1640625" style="2"/>
    <col min="1188" max="1188" width="4.5" style="2" customWidth="1"/>
    <col min="1189" max="1189" width="4.83203125" style="2" customWidth="1"/>
    <col min="1190" max="1190" width="51.5" style="2" customWidth="1"/>
    <col min="1191" max="1191" width="6.5" style="2" customWidth="1"/>
    <col min="1192" max="1192" width="12.5" style="2" customWidth="1"/>
    <col min="1193" max="1193" width="6.5" style="2" customWidth="1"/>
    <col min="1194" max="1194" width="8" style="2" customWidth="1"/>
    <col min="1195" max="1195" width="7.1640625" style="2" customWidth="1"/>
    <col min="1196" max="1196" width="9.1640625" style="2"/>
    <col min="1197" max="1197" width="11" style="2" customWidth="1"/>
    <col min="1198" max="1198" width="9.5" style="2" customWidth="1"/>
    <col min="1199" max="1199" width="8.1640625" style="2" customWidth="1"/>
    <col min="1200" max="1200" width="8.5" style="2" customWidth="1"/>
    <col min="1201" max="1201" width="9.83203125" style="2" customWidth="1"/>
    <col min="1202" max="1202" width="8.83203125" style="2" customWidth="1"/>
    <col min="1203" max="1203" width="9.5" style="2" customWidth="1"/>
    <col min="1204" max="1204" width="12.5" style="2" customWidth="1"/>
    <col min="1205" max="1205" width="9.1640625" style="2"/>
    <col min="1206" max="1206" width="11.1640625" style="2" bestFit="1" customWidth="1"/>
    <col min="1207" max="1207" width="10.5" style="2" bestFit="1" customWidth="1"/>
    <col min="1208" max="1208" width="11.1640625" style="2" bestFit="1" customWidth="1"/>
    <col min="1209" max="1443" width="9.1640625" style="2"/>
    <col min="1444" max="1444" width="4.5" style="2" customWidth="1"/>
    <col min="1445" max="1445" width="4.83203125" style="2" customWidth="1"/>
    <col min="1446" max="1446" width="51.5" style="2" customWidth="1"/>
    <col min="1447" max="1447" width="6.5" style="2" customWidth="1"/>
    <col min="1448" max="1448" width="12.5" style="2" customWidth="1"/>
    <col min="1449" max="1449" width="6.5" style="2" customWidth="1"/>
    <col min="1450" max="1450" width="8" style="2" customWidth="1"/>
    <col min="1451" max="1451" width="7.1640625" style="2" customWidth="1"/>
    <col min="1452" max="1452" width="9.1640625" style="2"/>
    <col min="1453" max="1453" width="11" style="2" customWidth="1"/>
    <col min="1454" max="1454" width="9.5" style="2" customWidth="1"/>
    <col min="1455" max="1455" width="8.1640625" style="2" customWidth="1"/>
    <col min="1456" max="1456" width="8.5" style="2" customWidth="1"/>
    <col min="1457" max="1457" width="9.83203125" style="2" customWidth="1"/>
    <col min="1458" max="1458" width="8.83203125" style="2" customWidth="1"/>
    <col min="1459" max="1459" width="9.5" style="2" customWidth="1"/>
    <col min="1460" max="1460" width="12.5" style="2" customWidth="1"/>
    <col min="1461" max="1461" width="9.1640625" style="2"/>
    <col min="1462" max="1462" width="11.1640625" style="2" bestFit="1" customWidth="1"/>
    <col min="1463" max="1463" width="10.5" style="2" bestFit="1" customWidth="1"/>
    <col min="1464" max="1464" width="11.1640625" style="2" bestFit="1" customWidth="1"/>
    <col min="1465" max="1699" width="9.1640625" style="2"/>
    <col min="1700" max="1700" width="4.5" style="2" customWidth="1"/>
    <col min="1701" max="1701" width="4.83203125" style="2" customWidth="1"/>
    <col min="1702" max="1702" width="51.5" style="2" customWidth="1"/>
    <col min="1703" max="1703" width="6.5" style="2" customWidth="1"/>
    <col min="1704" max="1704" width="12.5" style="2" customWidth="1"/>
    <col min="1705" max="1705" width="6.5" style="2" customWidth="1"/>
    <col min="1706" max="1706" width="8" style="2" customWidth="1"/>
    <col min="1707" max="1707" width="7.1640625" style="2" customWidth="1"/>
    <col min="1708" max="1708" width="9.1640625" style="2"/>
    <col min="1709" max="1709" width="11" style="2" customWidth="1"/>
    <col min="1710" max="1710" width="9.5" style="2" customWidth="1"/>
    <col min="1711" max="1711" width="8.1640625" style="2" customWidth="1"/>
    <col min="1712" max="1712" width="8.5" style="2" customWidth="1"/>
    <col min="1713" max="1713" width="9.83203125" style="2" customWidth="1"/>
    <col min="1714" max="1714" width="8.83203125" style="2" customWidth="1"/>
    <col min="1715" max="1715" width="9.5" style="2" customWidth="1"/>
    <col min="1716" max="1716" width="12.5" style="2" customWidth="1"/>
    <col min="1717" max="1717" width="9.1640625" style="2"/>
    <col min="1718" max="1718" width="11.1640625" style="2" bestFit="1" customWidth="1"/>
    <col min="1719" max="1719" width="10.5" style="2" bestFit="1" customWidth="1"/>
    <col min="1720" max="1720" width="11.1640625" style="2" bestFit="1" customWidth="1"/>
    <col min="1721" max="1955" width="9.1640625" style="2"/>
    <col min="1956" max="1956" width="4.5" style="2" customWidth="1"/>
    <col min="1957" max="1957" width="4.83203125" style="2" customWidth="1"/>
    <col min="1958" max="1958" width="51.5" style="2" customWidth="1"/>
    <col min="1959" max="1959" width="6.5" style="2" customWidth="1"/>
    <col min="1960" max="1960" width="12.5" style="2" customWidth="1"/>
    <col min="1961" max="1961" width="6.5" style="2" customWidth="1"/>
    <col min="1962" max="1962" width="8" style="2" customWidth="1"/>
    <col min="1963" max="1963" width="7.1640625" style="2" customWidth="1"/>
    <col min="1964" max="1964" width="9.1640625" style="2"/>
    <col min="1965" max="1965" width="11" style="2" customWidth="1"/>
    <col min="1966" max="1966" width="9.5" style="2" customWidth="1"/>
    <col min="1967" max="1967" width="8.1640625" style="2" customWidth="1"/>
    <col min="1968" max="1968" width="8.5" style="2" customWidth="1"/>
    <col min="1969" max="1969" width="9.83203125" style="2" customWidth="1"/>
    <col min="1970" max="1970" width="8.83203125" style="2" customWidth="1"/>
    <col min="1971" max="1971" width="9.5" style="2" customWidth="1"/>
    <col min="1972" max="1972" width="12.5" style="2" customWidth="1"/>
    <col min="1973" max="1973" width="9.1640625" style="2"/>
    <col min="1974" max="1974" width="11.1640625" style="2" bestFit="1" customWidth="1"/>
    <col min="1975" max="1975" width="10.5" style="2" bestFit="1" customWidth="1"/>
    <col min="1976" max="1976" width="11.1640625" style="2" bestFit="1" customWidth="1"/>
    <col min="1977" max="2211" width="9.1640625" style="2"/>
    <col min="2212" max="2212" width="4.5" style="2" customWidth="1"/>
    <col min="2213" max="2213" width="4.83203125" style="2" customWidth="1"/>
    <col min="2214" max="2214" width="51.5" style="2" customWidth="1"/>
    <col min="2215" max="2215" width="6.5" style="2" customWidth="1"/>
    <col min="2216" max="2216" width="12.5" style="2" customWidth="1"/>
    <col min="2217" max="2217" width="6.5" style="2" customWidth="1"/>
    <col min="2218" max="2218" width="8" style="2" customWidth="1"/>
    <col min="2219" max="2219" width="7.1640625" style="2" customWidth="1"/>
    <col min="2220" max="2220" width="9.1640625" style="2"/>
    <col min="2221" max="2221" width="11" style="2" customWidth="1"/>
    <col min="2222" max="2222" width="9.5" style="2" customWidth="1"/>
    <col min="2223" max="2223" width="8.1640625" style="2" customWidth="1"/>
    <col min="2224" max="2224" width="8.5" style="2" customWidth="1"/>
    <col min="2225" max="2225" width="9.83203125" style="2" customWidth="1"/>
    <col min="2226" max="2226" width="8.83203125" style="2" customWidth="1"/>
    <col min="2227" max="2227" width="9.5" style="2" customWidth="1"/>
    <col min="2228" max="2228" width="12.5" style="2" customWidth="1"/>
    <col min="2229" max="2229" width="9.1640625" style="2"/>
    <col min="2230" max="2230" width="11.1640625" style="2" bestFit="1" customWidth="1"/>
    <col min="2231" max="2231" width="10.5" style="2" bestFit="1" customWidth="1"/>
    <col min="2232" max="2232" width="11.1640625" style="2" bestFit="1" customWidth="1"/>
    <col min="2233" max="2467" width="9.1640625" style="2"/>
    <col min="2468" max="2468" width="4.5" style="2" customWidth="1"/>
    <col min="2469" max="2469" width="4.83203125" style="2" customWidth="1"/>
    <col min="2470" max="2470" width="51.5" style="2" customWidth="1"/>
    <col min="2471" max="2471" width="6.5" style="2" customWidth="1"/>
    <col min="2472" max="2472" width="12.5" style="2" customWidth="1"/>
    <col min="2473" max="2473" width="6.5" style="2" customWidth="1"/>
    <col min="2474" max="2474" width="8" style="2" customWidth="1"/>
    <col min="2475" max="2475" width="7.1640625" style="2" customWidth="1"/>
    <col min="2476" max="2476" width="9.1640625" style="2"/>
    <col min="2477" max="2477" width="11" style="2" customWidth="1"/>
    <col min="2478" max="2478" width="9.5" style="2" customWidth="1"/>
    <col min="2479" max="2479" width="8.1640625" style="2" customWidth="1"/>
    <col min="2480" max="2480" width="8.5" style="2" customWidth="1"/>
    <col min="2481" max="2481" width="9.83203125" style="2" customWidth="1"/>
    <col min="2482" max="2482" width="8.83203125" style="2" customWidth="1"/>
    <col min="2483" max="2483" width="9.5" style="2" customWidth="1"/>
    <col min="2484" max="2484" width="12.5" style="2" customWidth="1"/>
    <col min="2485" max="2485" width="9.1640625" style="2"/>
    <col min="2486" max="2486" width="11.1640625" style="2" bestFit="1" customWidth="1"/>
    <col min="2487" max="2487" width="10.5" style="2" bestFit="1" customWidth="1"/>
    <col min="2488" max="2488" width="11.1640625" style="2" bestFit="1" customWidth="1"/>
    <col min="2489" max="2723" width="9.1640625" style="2"/>
    <col min="2724" max="2724" width="4.5" style="2" customWidth="1"/>
    <col min="2725" max="2725" width="4.83203125" style="2" customWidth="1"/>
    <col min="2726" max="2726" width="51.5" style="2" customWidth="1"/>
    <col min="2727" max="2727" width="6.5" style="2" customWidth="1"/>
    <col min="2728" max="2728" width="12.5" style="2" customWidth="1"/>
    <col min="2729" max="2729" width="6.5" style="2" customWidth="1"/>
    <col min="2730" max="2730" width="8" style="2" customWidth="1"/>
    <col min="2731" max="2731" width="7.1640625" style="2" customWidth="1"/>
    <col min="2732" max="2732" width="9.1640625" style="2"/>
    <col min="2733" max="2733" width="11" style="2" customWidth="1"/>
    <col min="2734" max="2734" width="9.5" style="2" customWidth="1"/>
    <col min="2735" max="2735" width="8.1640625" style="2" customWidth="1"/>
    <col min="2736" max="2736" width="8.5" style="2" customWidth="1"/>
    <col min="2737" max="2737" width="9.83203125" style="2" customWidth="1"/>
    <col min="2738" max="2738" width="8.83203125" style="2" customWidth="1"/>
    <col min="2739" max="2739" width="9.5" style="2" customWidth="1"/>
    <col min="2740" max="2740" width="12.5" style="2" customWidth="1"/>
    <col min="2741" max="2741" width="9.1640625" style="2"/>
    <col min="2742" max="2742" width="11.1640625" style="2" bestFit="1" customWidth="1"/>
    <col min="2743" max="2743" width="10.5" style="2" bestFit="1" customWidth="1"/>
    <col min="2744" max="2744" width="11.1640625" style="2" bestFit="1" customWidth="1"/>
    <col min="2745" max="2979" width="9.1640625" style="2"/>
    <col min="2980" max="2980" width="4.5" style="2" customWidth="1"/>
    <col min="2981" max="2981" width="4.83203125" style="2" customWidth="1"/>
    <col min="2982" max="2982" width="51.5" style="2" customWidth="1"/>
    <col min="2983" max="2983" width="6.5" style="2" customWidth="1"/>
    <col min="2984" max="2984" width="12.5" style="2" customWidth="1"/>
    <col min="2985" max="2985" width="6.5" style="2" customWidth="1"/>
    <col min="2986" max="2986" width="8" style="2" customWidth="1"/>
    <col min="2987" max="2987" width="7.1640625" style="2" customWidth="1"/>
    <col min="2988" max="2988" width="9.1640625" style="2"/>
    <col min="2989" max="2989" width="11" style="2" customWidth="1"/>
    <col min="2990" max="2990" width="9.5" style="2" customWidth="1"/>
    <col min="2991" max="2991" width="8.1640625" style="2" customWidth="1"/>
    <col min="2992" max="2992" width="8.5" style="2" customWidth="1"/>
    <col min="2993" max="2993" width="9.83203125" style="2" customWidth="1"/>
    <col min="2994" max="2994" width="8.83203125" style="2" customWidth="1"/>
    <col min="2995" max="2995" width="9.5" style="2" customWidth="1"/>
    <col min="2996" max="2996" width="12.5" style="2" customWidth="1"/>
    <col min="2997" max="2997" width="9.1640625" style="2"/>
    <col min="2998" max="2998" width="11.1640625" style="2" bestFit="1" customWidth="1"/>
    <col min="2999" max="2999" width="10.5" style="2" bestFit="1" customWidth="1"/>
    <col min="3000" max="3000" width="11.1640625" style="2" bestFit="1" customWidth="1"/>
    <col min="3001" max="3235" width="9.1640625" style="2"/>
    <col min="3236" max="3236" width="4.5" style="2" customWidth="1"/>
    <col min="3237" max="3237" width="4.83203125" style="2" customWidth="1"/>
    <col min="3238" max="3238" width="51.5" style="2" customWidth="1"/>
    <col min="3239" max="3239" width="6.5" style="2" customWidth="1"/>
    <col min="3240" max="3240" width="12.5" style="2" customWidth="1"/>
    <col min="3241" max="3241" width="6.5" style="2" customWidth="1"/>
    <col min="3242" max="3242" width="8" style="2" customWidth="1"/>
    <col min="3243" max="3243" width="7.1640625" style="2" customWidth="1"/>
    <col min="3244" max="3244" width="9.1640625" style="2"/>
    <col min="3245" max="3245" width="11" style="2" customWidth="1"/>
    <col min="3246" max="3246" width="9.5" style="2" customWidth="1"/>
    <col min="3247" max="3247" width="8.1640625" style="2" customWidth="1"/>
    <col min="3248" max="3248" width="8.5" style="2" customWidth="1"/>
    <col min="3249" max="3249" width="9.83203125" style="2" customWidth="1"/>
    <col min="3250" max="3250" width="8.83203125" style="2" customWidth="1"/>
    <col min="3251" max="3251" width="9.5" style="2" customWidth="1"/>
    <col min="3252" max="3252" width="12.5" style="2" customWidth="1"/>
    <col min="3253" max="3253" width="9.1640625" style="2"/>
    <col min="3254" max="3254" width="11.1640625" style="2" bestFit="1" customWidth="1"/>
    <col min="3255" max="3255" width="10.5" style="2" bestFit="1" customWidth="1"/>
    <col min="3256" max="3256" width="11.1640625" style="2" bestFit="1" customWidth="1"/>
    <col min="3257" max="3491" width="9.1640625" style="2"/>
    <col min="3492" max="3492" width="4.5" style="2" customWidth="1"/>
    <col min="3493" max="3493" width="4.83203125" style="2" customWidth="1"/>
    <col min="3494" max="3494" width="51.5" style="2" customWidth="1"/>
    <col min="3495" max="3495" width="6.5" style="2" customWidth="1"/>
    <col min="3496" max="3496" width="12.5" style="2" customWidth="1"/>
    <col min="3497" max="3497" width="6.5" style="2" customWidth="1"/>
    <col min="3498" max="3498" width="8" style="2" customWidth="1"/>
    <col min="3499" max="3499" width="7.1640625" style="2" customWidth="1"/>
    <col min="3500" max="3500" width="9.1640625" style="2"/>
    <col min="3501" max="3501" width="11" style="2" customWidth="1"/>
    <col min="3502" max="3502" width="9.5" style="2" customWidth="1"/>
    <col min="3503" max="3503" width="8.1640625" style="2" customWidth="1"/>
    <col min="3504" max="3504" width="8.5" style="2" customWidth="1"/>
    <col min="3505" max="3505" width="9.83203125" style="2" customWidth="1"/>
    <col min="3506" max="3506" width="8.83203125" style="2" customWidth="1"/>
    <col min="3507" max="3507" width="9.5" style="2" customWidth="1"/>
    <col min="3508" max="3508" width="12.5" style="2" customWidth="1"/>
    <col min="3509" max="3509" width="9.1640625" style="2"/>
    <col min="3510" max="3510" width="11.1640625" style="2" bestFit="1" customWidth="1"/>
    <col min="3511" max="3511" width="10.5" style="2" bestFit="1" customWidth="1"/>
    <col min="3512" max="3512" width="11.1640625" style="2" bestFit="1" customWidth="1"/>
    <col min="3513" max="3747" width="9.1640625" style="2"/>
    <col min="3748" max="3748" width="4.5" style="2" customWidth="1"/>
    <col min="3749" max="3749" width="4.83203125" style="2" customWidth="1"/>
    <col min="3750" max="3750" width="51.5" style="2" customWidth="1"/>
    <col min="3751" max="3751" width="6.5" style="2" customWidth="1"/>
    <col min="3752" max="3752" width="12.5" style="2" customWidth="1"/>
    <col min="3753" max="3753" width="6.5" style="2" customWidth="1"/>
    <col min="3754" max="3754" width="8" style="2" customWidth="1"/>
    <col min="3755" max="3755" width="7.1640625" style="2" customWidth="1"/>
    <col min="3756" max="3756" width="9.1640625" style="2"/>
    <col min="3757" max="3757" width="11" style="2" customWidth="1"/>
    <col min="3758" max="3758" width="9.5" style="2" customWidth="1"/>
    <col min="3759" max="3759" width="8.1640625" style="2" customWidth="1"/>
    <col min="3760" max="3760" width="8.5" style="2" customWidth="1"/>
    <col min="3761" max="3761" width="9.83203125" style="2" customWidth="1"/>
    <col min="3762" max="3762" width="8.83203125" style="2" customWidth="1"/>
    <col min="3763" max="3763" width="9.5" style="2" customWidth="1"/>
    <col min="3764" max="3764" width="12.5" style="2" customWidth="1"/>
    <col min="3765" max="3765" width="9.1640625" style="2"/>
    <col min="3766" max="3766" width="11.1640625" style="2" bestFit="1" customWidth="1"/>
    <col min="3767" max="3767" width="10.5" style="2" bestFit="1" customWidth="1"/>
    <col min="3768" max="3768" width="11.1640625" style="2" bestFit="1" customWidth="1"/>
    <col min="3769" max="4003" width="9.1640625" style="2"/>
    <col min="4004" max="4004" width="4.5" style="2" customWidth="1"/>
    <col min="4005" max="4005" width="4.83203125" style="2" customWidth="1"/>
    <col min="4006" max="4006" width="51.5" style="2" customWidth="1"/>
    <col min="4007" max="4007" width="6.5" style="2" customWidth="1"/>
    <col min="4008" max="4008" width="12.5" style="2" customWidth="1"/>
    <col min="4009" max="4009" width="6.5" style="2" customWidth="1"/>
    <col min="4010" max="4010" width="8" style="2" customWidth="1"/>
    <col min="4011" max="4011" width="7.1640625" style="2" customWidth="1"/>
    <col min="4012" max="4012" width="9.1640625" style="2"/>
    <col min="4013" max="4013" width="11" style="2" customWidth="1"/>
    <col min="4014" max="4014" width="9.5" style="2" customWidth="1"/>
    <col min="4015" max="4015" width="8.1640625" style="2" customWidth="1"/>
    <col min="4016" max="4016" width="8.5" style="2" customWidth="1"/>
    <col min="4017" max="4017" width="9.83203125" style="2" customWidth="1"/>
    <col min="4018" max="4018" width="8.83203125" style="2" customWidth="1"/>
    <col min="4019" max="4019" width="9.5" style="2" customWidth="1"/>
    <col min="4020" max="4020" width="12.5" style="2" customWidth="1"/>
    <col min="4021" max="4021" width="9.1640625" style="2"/>
    <col min="4022" max="4022" width="11.1640625" style="2" bestFit="1" customWidth="1"/>
    <col min="4023" max="4023" width="10.5" style="2" bestFit="1" customWidth="1"/>
    <col min="4024" max="4024" width="11.1640625" style="2" bestFit="1" customWidth="1"/>
    <col min="4025" max="4259" width="9.1640625" style="2"/>
    <col min="4260" max="4260" width="4.5" style="2" customWidth="1"/>
    <col min="4261" max="4261" width="4.83203125" style="2" customWidth="1"/>
    <col min="4262" max="4262" width="51.5" style="2" customWidth="1"/>
    <col min="4263" max="4263" width="6.5" style="2" customWidth="1"/>
    <col min="4264" max="4264" width="12.5" style="2" customWidth="1"/>
    <col min="4265" max="4265" width="6.5" style="2" customWidth="1"/>
    <col min="4266" max="4266" width="8" style="2" customWidth="1"/>
    <col min="4267" max="4267" width="7.1640625" style="2" customWidth="1"/>
    <col min="4268" max="4268" width="9.1640625" style="2"/>
    <col min="4269" max="4269" width="11" style="2" customWidth="1"/>
    <col min="4270" max="4270" width="9.5" style="2" customWidth="1"/>
    <col min="4271" max="4271" width="8.1640625" style="2" customWidth="1"/>
    <col min="4272" max="4272" width="8.5" style="2" customWidth="1"/>
    <col min="4273" max="4273" width="9.83203125" style="2" customWidth="1"/>
    <col min="4274" max="4274" width="8.83203125" style="2" customWidth="1"/>
    <col min="4275" max="4275" width="9.5" style="2" customWidth="1"/>
    <col min="4276" max="4276" width="12.5" style="2" customWidth="1"/>
    <col min="4277" max="4277" width="9.1640625" style="2"/>
    <col min="4278" max="4278" width="11.1640625" style="2" bestFit="1" customWidth="1"/>
    <col min="4279" max="4279" width="10.5" style="2" bestFit="1" customWidth="1"/>
    <col min="4280" max="4280" width="11.1640625" style="2" bestFit="1" customWidth="1"/>
    <col min="4281" max="4515" width="9.1640625" style="2"/>
    <col min="4516" max="4516" width="4.5" style="2" customWidth="1"/>
    <col min="4517" max="4517" width="4.83203125" style="2" customWidth="1"/>
    <col min="4518" max="4518" width="51.5" style="2" customWidth="1"/>
    <col min="4519" max="4519" width="6.5" style="2" customWidth="1"/>
    <col min="4520" max="4520" width="12.5" style="2" customWidth="1"/>
    <col min="4521" max="4521" width="6.5" style="2" customWidth="1"/>
    <col min="4522" max="4522" width="8" style="2" customWidth="1"/>
    <col min="4523" max="4523" width="7.1640625" style="2" customWidth="1"/>
    <col min="4524" max="4524" width="9.1640625" style="2"/>
    <col min="4525" max="4525" width="11" style="2" customWidth="1"/>
    <col min="4526" max="4526" width="9.5" style="2" customWidth="1"/>
    <col min="4527" max="4527" width="8.1640625" style="2" customWidth="1"/>
    <col min="4528" max="4528" width="8.5" style="2" customWidth="1"/>
    <col min="4529" max="4529" width="9.83203125" style="2" customWidth="1"/>
    <col min="4530" max="4530" width="8.83203125" style="2" customWidth="1"/>
    <col min="4531" max="4531" width="9.5" style="2" customWidth="1"/>
    <col min="4532" max="4532" width="12.5" style="2" customWidth="1"/>
    <col min="4533" max="4533" width="9.1640625" style="2"/>
    <col min="4534" max="4534" width="11.1640625" style="2" bestFit="1" customWidth="1"/>
    <col min="4535" max="4535" width="10.5" style="2" bestFit="1" customWidth="1"/>
    <col min="4536" max="4536" width="11.1640625" style="2" bestFit="1" customWidth="1"/>
    <col min="4537" max="4771" width="9.1640625" style="2"/>
    <col min="4772" max="4772" width="4.5" style="2" customWidth="1"/>
    <col min="4773" max="4773" width="4.83203125" style="2" customWidth="1"/>
    <col min="4774" max="4774" width="51.5" style="2" customWidth="1"/>
    <col min="4775" max="4775" width="6.5" style="2" customWidth="1"/>
    <col min="4776" max="4776" width="12.5" style="2" customWidth="1"/>
    <col min="4777" max="4777" width="6.5" style="2" customWidth="1"/>
    <col min="4778" max="4778" width="8" style="2" customWidth="1"/>
    <col min="4779" max="4779" width="7.1640625" style="2" customWidth="1"/>
    <col min="4780" max="4780" width="9.1640625" style="2"/>
    <col min="4781" max="4781" width="11" style="2" customWidth="1"/>
    <col min="4782" max="4782" width="9.5" style="2" customWidth="1"/>
    <col min="4783" max="4783" width="8.1640625" style="2" customWidth="1"/>
    <col min="4784" max="4784" width="8.5" style="2" customWidth="1"/>
    <col min="4785" max="4785" width="9.83203125" style="2" customWidth="1"/>
    <col min="4786" max="4786" width="8.83203125" style="2" customWidth="1"/>
    <col min="4787" max="4787" width="9.5" style="2" customWidth="1"/>
    <col min="4788" max="4788" width="12.5" style="2" customWidth="1"/>
    <col min="4789" max="4789" width="9.1640625" style="2"/>
    <col min="4790" max="4790" width="11.1640625" style="2" bestFit="1" customWidth="1"/>
    <col min="4791" max="4791" width="10.5" style="2" bestFit="1" customWidth="1"/>
    <col min="4792" max="4792" width="11.1640625" style="2" bestFit="1" customWidth="1"/>
    <col min="4793" max="5027" width="9.1640625" style="2"/>
    <col min="5028" max="5028" width="4.5" style="2" customWidth="1"/>
    <col min="5029" max="5029" width="4.83203125" style="2" customWidth="1"/>
    <col min="5030" max="5030" width="51.5" style="2" customWidth="1"/>
    <col min="5031" max="5031" width="6.5" style="2" customWidth="1"/>
    <col min="5032" max="5032" width="12.5" style="2" customWidth="1"/>
    <col min="5033" max="5033" width="6.5" style="2" customWidth="1"/>
    <col min="5034" max="5034" width="8" style="2" customWidth="1"/>
    <col min="5035" max="5035" width="7.1640625" style="2" customWidth="1"/>
    <col min="5036" max="5036" width="9.1640625" style="2"/>
    <col min="5037" max="5037" width="11" style="2" customWidth="1"/>
    <col min="5038" max="5038" width="9.5" style="2" customWidth="1"/>
    <col min="5039" max="5039" width="8.1640625" style="2" customWidth="1"/>
    <col min="5040" max="5040" width="8.5" style="2" customWidth="1"/>
    <col min="5041" max="5041" width="9.83203125" style="2" customWidth="1"/>
    <col min="5042" max="5042" width="8.83203125" style="2" customWidth="1"/>
    <col min="5043" max="5043" width="9.5" style="2" customWidth="1"/>
    <col min="5044" max="5044" width="12.5" style="2" customWidth="1"/>
    <col min="5045" max="5045" width="9.1640625" style="2"/>
    <col min="5046" max="5046" width="11.1640625" style="2" bestFit="1" customWidth="1"/>
    <col min="5047" max="5047" width="10.5" style="2" bestFit="1" customWidth="1"/>
    <col min="5048" max="5048" width="11.1640625" style="2" bestFit="1" customWidth="1"/>
    <col min="5049" max="5283" width="9.1640625" style="2"/>
    <col min="5284" max="5284" width="4.5" style="2" customWidth="1"/>
    <col min="5285" max="5285" width="4.83203125" style="2" customWidth="1"/>
    <col min="5286" max="5286" width="51.5" style="2" customWidth="1"/>
    <col min="5287" max="5287" width="6.5" style="2" customWidth="1"/>
    <col min="5288" max="5288" width="12.5" style="2" customWidth="1"/>
    <col min="5289" max="5289" width="6.5" style="2" customWidth="1"/>
    <col min="5290" max="5290" width="8" style="2" customWidth="1"/>
    <col min="5291" max="5291" width="7.1640625" style="2" customWidth="1"/>
    <col min="5292" max="5292" width="9.1640625" style="2"/>
    <col min="5293" max="5293" width="11" style="2" customWidth="1"/>
    <col min="5294" max="5294" width="9.5" style="2" customWidth="1"/>
    <col min="5295" max="5295" width="8.1640625" style="2" customWidth="1"/>
    <col min="5296" max="5296" width="8.5" style="2" customWidth="1"/>
    <col min="5297" max="5297" width="9.83203125" style="2" customWidth="1"/>
    <col min="5298" max="5298" width="8.83203125" style="2" customWidth="1"/>
    <col min="5299" max="5299" width="9.5" style="2" customWidth="1"/>
    <col min="5300" max="5300" width="12.5" style="2" customWidth="1"/>
    <col min="5301" max="5301" width="9.1640625" style="2"/>
    <col min="5302" max="5302" width="11.1640625" style="2" bestFit="1" customWidth="1"/>
    <col min="5303" max="5303" width="10.5" style="2" bestFit="1" customWidth="1"/>
    <col min="5304" max="5304" width="11.1640625" style="2" bestFit="1" customWidth="1"/>
    <col min="5305" max="5539" width="9.1640625" style="2"/>
    <col min="5540" max="5540" width="4.5" style="2" customWidth="1"/>
    <col min="5541" max="5541" width="4.83203125" style="2" customWidth="1"/>
    <col min="5542" max="5542" width="51.5" style="2" customWidth="1"/>
    <col min="5543" max="5543" width="6.5" style="2" customWidth="1"/>
    <col min="5544" max="5544" width="12.5" style="2" customWidth="1"/>
    <col min="5545" max="5545" width="6.5" style="2" customWidth="1"/>
    <col min="5546" max="5546" width="8" style="2" customWidth="1"/>
    <col min="5547" max="5547" width="7.1640625" style="2" customWidth="1"/>
    <col min="5548" max="5548" width="9.1640625" style="2"/>
    <col min="5549" max="5549" width="11" style="2" customWidth="1"/>
    <col min="5550" max="5550" width="9.5" style="2" customWidth="1"/>
    <col min="5551" max="5551" width="8.1640625" style="2" customWidth="1"/>
    <col min="5552" max="5552" width="8.5" style="2" customWidth="1"/>
    <col min="5553" max="5553" width="9.83203125" style="2" customWidth="1"/>
    <col min="5554" max="5554" width="8.83203125" style="2" customWidth="1"/>
    <col min="5555" max="5555" width="9.5" style="2" customWidth="1"/>
    <col min="5556" max="5556" width="12.5" style="2" customWidth="1"/>
    <col min="5557" max="5557" width="9.1640625" style="2"/>
    <col min="5558" max="5558" width="11.1640625" style="2" bestFit="1" customWidth="1"/>
    <col min="5559" max="5559" width="10.5" style="2" bestFit="1" customWidth="1"/>
    <col min="5560" max="5560" width="11.1640625" style="2" bestFit="1" customWidth="1"/>
    <col min="5561" max="5795" width="9.1640625" style="2"/>
    <col min="5796" max="5796" width="4.5" style="2" customWidth="1"/>
    <col min="5797" max="5797" width="4.83203125" style="2" customWidth="1"/>
    <col min="5798" max="5798" width="51.5" style="2" customWidth="1"/>
    <col min="5799" max="5799" width="6.5" style="2" customWidth="1"/>
    <col min="5800" max="5800" width="12.5" style="2" customWidth="1"/>
    <col min="5801" max="5801" width="6.5" style="2" customWidth="1"/>
    <col min="5802" max="5802" width="8" style="2" customWidth="1"/>
    <col min="5803" max="5803" width="7.1640625" style="2" customWidth="1"/>
    <col min="5804" max="5804" width="9.1640625" style="2"/>
    <col min="5805" max="5805" width="11" style="2" customWidth="1"/>
    <col min="5806" max="5806" width="9.5" style="2" customWidth="1"/>
    <col min="5807" max="5807" width="8.1640625" style="2" customWidth="1"/>
    <col min="5808" max="5808" width="8.5" style="2" customWidth="1"/>
    <col min="5809" max="5809" width="9.83203125" style="2" customWidth="1"/>
    <col min="5810" max="5810" width="8.83203125" style="2" customWidth="1"/>
    <col min="5811" max="5811" width="9.5" style="2" customWidth="1"/>
    <col min="5812" max="5812" width="12.5" style="2" customWidth="1"/>
    <col min="5813" max="5813" width="9.1640625" style="2"/>
    <col min="5814" max="5814" width="11.1640625" style="2" bestFit="1" customWidth="1"/>
    <col min="5815" max="5815" width="10.5" style="2" bestFit="1" customWidth="1"/>
    <col min="5816" max="5816" width="11.1640625" style="2" bestFit="1" customWidth="1"/>
    <col min="5817" max="6051" width="9.1640625" style="2"/>
    <col min="6052" max="6052" width="4.5" style="2" customWidth="1"/>
    <col min="6053" max="6053" width="4.83203125" style="2" customWidth="1"/>
    <col min="6054" max="6054" width="51.5" style="2" customWidth="1"/>
    <col min="6055" max="6055" width="6.5" style="2" customWidth="1"/>
    <col min="6056" max="6056" width="12.5" style="2" customWidth="1"/>
    <col min="6057" max="6057" width="6.5" style="2" customWidth="1"/>
    <col min="6058" max="6058" width="8" style="2" customWidth="1"/>
    <col min="6059" max="6059" width="7.1640625" style="2" customWidth="1"/>
    <col min="6060" max="6060" width="9.1640625" style="2"/>
    <col min="6061" max="6061" width="11" style="2" customWidth="1"/>
    <col min="6062" max="6062" width="9.5" style="2" customWidth="1"/>
    <col min="6063" max="6063" width="8.1640625" style="2" customWidth="1"/>
    <col min="6064" max="6064" width="8.5" style="2" customWidth="1"/>
    <col min="6065" max="6065" width="9.83203125" style="2" customWidth="1"/>
    <col min="6066" max="6066" width="8.83203125" style="2" customWidth="1"/>
    <col min="6067" max="6067" width="9.5" style="2" customWidth="1"/>
    <col min="6068" max="6068" width="12.5" style="2" customWidth="1"/>
    <col min="6069" max="6069" width="9.1640625" style="2"/>
    <col min="6070" max="6070" width="11.1640625" style="2" bestFit="1" customWidth="1"/>
    <col min="6071" max="6071" width="10.5" style="2" bestFit="1" customWidth="1"/>
    <col min="6072" max="6072" width="11.1640625" style="2" bestFit="1" customWidth="1"/>
    <col min="6073" max="6307" width="9.1640625" style="2"/>
    <col min="6308" max="6308" width="4.5" style="2" customWidth="1"/>
    <col min="6309" max="6309" width="4.83203125" style="2" customWidth="1"/>
    <col min="6310" max="6310" width="51.5" style="2" customWidth="1"/>
    <col min="6311" max="6311" width="6.5" style="2" customWidth="1"/>
    <col min="6312" max="6312" width="12.5" style="2" customWidth="1"/>
    <col min="6313" max="6313" width="6.5" style="2" customWidth="1"/>
    <col min="6314" max="6314" width="8" style="2" customWidth="1"/>
    <col min="6315" max="6315" width="7.1640625" style="2" customWidth="1"/>
    <col min="6316" max="6316" width="9.1640625" style="2"/>
    <col min="6317" max="6317" width="11" style="2" customWidth="1"/>
    <col min="6318" max="6318" width="9.5" style="2" customWidth="1"/>
    <col min="6319" max="6319" width="8.1640625" style="2" customWidth="1"/>
    <col min="6320" max="6320" width="8.5" style="2" customWidth="1"/>
    <col min="6321" max="6321" width="9.83203125" style="2" customWidth="1"/>
    <col min="6322" max="6322" width="8.83203125" style="2" customWidth="1"/>
    <col min="6323" max="6323" width="9.5" style="2" customWidth="1"/>
    <col min="6324" max="6324" width="12.5" style="2" customWidth="1"/>
    <col min="6325" max="6325" width="9.1640625" style="2"/>
    <col min="6326" max="6326" width="11.1640625" style="2" bestFit="1" customWidth="1"/>
    <col min="6327" max="6327" width="10.5" style="2" bestFit="1" customWidth="1"/>
    <col min="6328" max="6328" width="11.1640625" style="2" bestFit="1" customWidth="1"/>
    <col min="6329" max="6563" width="9.1640625" style="2"/>
    <col min="6564" max="6564" width="4.5" style="2" customWidth="1"/>
    <col min="6565" max="6565" width="4.83203125" style="2" customWidth="1"/>
    <col min="6566" max="6566" width="51.5" style="2" customWidth="1"/>
    <col min="6567" max="6567" width="6.5" style="2" customWidth="1"/>
    <col min="6568" max="6568" width="12.5" style="2" customWidth="1"/>
    <col min="6569" max="6569" width="6.5" style="2" customWidth="1"/>
    <col min="6570" max="6570" width="8" style="2" customWidth="1"/>
    <col min="6571" max="6571" width="7.1640625" style="2" customWidth="1"/>
    <col min="6572" max="6572" width="9.1640625" style="2"/>
    <col min="6573" max="6573" width="11" style="2" customWidth="1"/>
    <col min="6574" max="6574" width="9.5" style="2" customWidth="1"/>
    <col min="6575" max="6575" width="8.1640625" style="2" customWidth="1"/>
    <col min="6576" max="6576" width="8.5" style="2" customWidth="1"/>
    <col min="6577" max="6577" width="9.83203125" style="2" customWidth="1"/>
    <col min="6578" max="6578" width="8.83203125" style="2" customWidth="1"/>
    <col min="6579" max="6579" width="9.5" style="2" customWidth="1"/>
    <col min="6580" max="6580" width="12.5" style="2" customWidth="1"/>
    <col min="6581" max="6581" width="9.1640625" style="2"/>
    <col min="6582" max="6582" width="11.1640625" style="2" bestFit="1" customWidth="1"/>
    <col min="6583" max="6583" width="10.5" style="2" bestFit="1" customWidth="1"/>
    <col min="6584" max="6584" width="11.1640625" style="2" bestFit="1" customWidth="1"/>
    <col min="6585" max="6819" width="9.1640625" style="2"/>
    <col min="6820" max="6820" width="4.5" style="2" customWidth="1"/>
    <col min="6821" max="6821" width="4.83203125" style="2" customWidth="1"/>
    <col min="6822" max="6822" width="51.5" style="2" customWidth="1"/>
    <col min="6823" max="6823" width="6.5" style="2" customWidth="1"/>
    <col min="6824" max="6824" width="12.5" style="2" customWidth="1"/>
    <col min="6825" max="6825" width="6.5" style="2" customWidth="1"/>
    <col min="6826" max="6826" width="8" style="2" customWidth="1"/>
    <col min="6827" max="6827" width="7.1640625" style="2" customWidth="1"/>
    <col min="6828" max="6828" width="9.1640625" style="2"/>
    <col min="6829" max="6829" width="11" style="2" customWidth="1"/>
    <col min="6830" max="6830" width="9.5" style="2" customWidth="1"/>
    <col min="6831" max="6831" width="8.1640625" style="2" customWidth="1"/>
    <col min="6832" max="6832" width="8.5" style="2" customWidth="1"/>
    <col min="6833" max="6833" width="9.83203125" style="2" customWidth="1"/>
    <col min="6834" max="6834" width="8.83203125" style="2" customWidth="1"/>
    <col min="6835" max="6835" width="9.5" style="2" customWidth="1"/>
    <col min="6836" max="6836" width="12.5" style="2" customWidth="1"/>
    <col min="6837" max="6837" width="9.1640625" style="2"/>
    <col min="6838" max="6838" width="11.1640625" style="2" bestFit="1" customWidth="1"/>
    <col min="6839" max="6839" width="10.5" style="2" bestFit="1" customWidth="1"/>
    <col min="6840" max="6840" width="11.1640625" style="2" bestFit="1" customWidth="1"/>
    <col min="6841" max="7075" width="9.1640625" style="2"/>
    <col min="7076" max="7076" width="4.5" style="2" customWidth="1"/>
    <col min="7077" max="7077" width="4.83203125" style="2" customWidth="1"/>
    <col min="7078" max="7078" width="51.5" style="2" customWidth="1"/>
    <col min="7079" max="7079" width="6.5" style="2" customWidth="1"/>
    <col min="7080" max="7080" width="12.5" style="2" customWidth="1"/>
    <col min="7081" max="7081" width="6.5" style="2" customWidth="1"/>
    <col min="7082" max="7082" width="8" style="2" customWidth="1"/>
    <col min="7083" max="7083" width="7.1640625" style="2" customWidth="1"/>
    <col min="7084" max="7084" width="9.1640625" style="2"/>
    <col min="7085" max="7085" width="11" style="2" customWidth="1"/>
    <col min="7086" max="7086" width="9.5" style="2" customWidth="1"/>
    <col min="7087" max="7087" width="8.1640625" style="2" customWidth="1"/>
    <col min="7088" max="7088" width="8.5" style="2" customWidth="1"/>
    <col min="7089" max="7089" width="9.83203125" style="2" customWidth="1"/>
    <col min="7090" max="7090" width="8.83203125" style="2" customWidth="1"/>
    <col min="7091" max="7091" width="9.5" style="2" customWidth="1"/>
    <col min="7092" max="7092" width="12.5" style="2" customWidth="1"/>
    <col min="7093" max="7093" width="9.1640625" style="2"/>
    <col min="7094" max="7094" width="11.1640625" style="2" bestFit="1" customWidth="1"/>
    <col min="7095" max="7095" width="10.5" style="2" bestFit="1" customWidth="1"/>
    <col min="7096" max="7096" width="11.1640625" style="2" bestFit="1" customWidth="1"/>
    <col min="7097" max="7331" width="9.1640625" style="2"/>
    <col min="7332" max="7332" width="4.5" style="2" customWidth="1"/>
    <col min="7333" max="7333" width="4.83203125" style="2" customWidth="1"/>
    <col min="7334" max="7334" width="51.5" style="2" customWidth="1"/>
    <col min="7335" max="7335" width="6.5" style="2" customWidth="1"/>
    <col min="7336" max="7336" width="12.5" style="2" customWidth="1"/>
    <col min="7337" max="7337" width="6.5" style="2" customWidth="1"/>
    <col min="7338" max="7338" width="8" style="2" customWidth="1"/>
    <col min="7339" max="7339" width="7.1640625" style="2" customWidth="1"/>
    <col min="7340" max="7340" width="9.1640625" style="2"/>
    <col min="7341" max="7341" width="11" style="2" customWidth="1"/>
    <col min="7342" max="7342" width="9.5" style="2" customWidth="1"/>
    <col min="7343" max="7343" width="8.1640625" style="2" customWidth="1"/>
    <col min="7344" max="7344" width="8.5" style="2" customWidth="1"/>
    <col min="7345" max="7345" width="9.83203125" style="2" customWidth="1"/>
    <col min="7346" max="7346" width="8.83203125" style="2" customWidth="1"/>
    <col min="7347" max="7347" width="9.5" style="2" customWidth="1"/>
    <col min="7348" max="7348" width="12.5" style="2" customWidth="1"/>
    <col min="7349" max="7349" width="9.1640625" style="2"/>
    <col min="7350" max="7350" width="11.1640625" style="2" bestFit="1" customWidth="1"/>
    <col min="7351" max="7351" width="10.5" style="2" bestFit="1" customWidth="1"/>
    <col min="7352" max="7352" width="11.1640625" style="2" bestFit="1" customWidth="1"/>
    <col min="7353" max="7587" width="9.1640625" style="2"/>
    <col min="7588" max="7588" width="4.5" style="2" customWidth="1"/>
    <col min="7589" max="7589" width="4.83203125" style="2" customWidth="1"/>
    <col min="7590" max="7590" width="51.5" style="2" customWidth="1"/>
    <col min="7591" max="7591" width="6.5" style="2" customWidth="1"/>
    <col min="7592" max="7592" width="12.5" style="2" customWidth="1"/>
    <col min="7593" max="7593" width="6.5" style="2" customWidth="1"/>
    <col min="7594" max="7594" width="8" style="2" customWidth="1"/>
    <col min="7595" max="7595" width="7.1640625" style="2" customWidth="1"/>
    <col min="7596" max="7596" width="9.1640625" style="2"/>
    <col min="7597" max="7597" width="11" style="2" customWidth="1"/>
    <col min="7598" max="7598" width="9.5" style="2" customWidth="1"/>
    <col min="7599" max="7599" width="8.1640625" style="2" customWidth="1"/>
    <col min="7600" max="7600" width="8.5" style="2" customWidth="1"/>
    <col min="7601" max="7601" width="9.83203125" style="2" customWidth="1"/>
    <col min="7602" max="7602" width="8.83203125" style="2" customWidth="1"/>
    <col min="7603" max="7603" width="9.5" style="2" customWidth="1"/>
    <col min="7604" max="7604" width="12.5" style="2" customWidth="1"/>
    <col min="7605" max="7605" width="9.1640625" style="2"/>
    <col min="7606" max="7606" width="11.1640625" style="2" bestFit="1" customWidth="1"/>
    <col min="7607" max="7607" width="10.5" style="2" bestFit="1" customWidth="1"/>
    <col min="7608" max="7608" width="11.1640625" style="2" bestFit="1" customWidth="1"/>
    <col min="7609" max="7843" width="9.1640625" style="2"/>
    <col min="7844" max="7844" width="4.5" style="2" customWidth="1"/>
    <col min="7845" max="7845" width="4.83203125" style="2" customWidth="1"/>
    <col min="7846" max="7846" width="51.5" style="2" customWidth="1"/>
    <col min="7847" max="7847" width="6.5" style="2" customWidth="1"/>
    <col min="7848" max="7848" width="12.5" style="2" customWidth="1"/>
    <col min="7849" max="7849" width="6.5" style="2" customWidth="1"/>
    <col min="7850" max="7850" width="8" style="2" customWidth="1"/>
    <col min="7851" max="7851" width="7.1640625" style="2" customWidth="1"/>
    <col min="7852" max="7852" width="9.1640625" style="2"/>
    <col min="7853" max="7853" width="11" style="2" customWidth="1"/>
    <col min="7854" max="7854" width="9.5" style="2" customWidth="1"/>
    <col min="7855" max="7855" width="8.1640625" style="2" customWidth="1"/>
    <col min="7856" max="7856" width="8.5" style="2" customWidth="1"/>
    <col min="7857" max="7857" width="9.83203125" style="2" customWidth="1"/>
    <col min="7858" max="7858" width="8.83203125" style="2" customWidth="1"/>
    <col min="7859" max="7859" width="9.5" style="2" customWidth="1"/>
    <col min="7860" max="7860" width="12.5" style="2" customWidth="1"/>
    <col min="7861" max="7861" width="9.1640625" style="2"/>
    <col min="7862" max="7862" width="11.1640625" style="2" bestFit="1" customWidth="1"/>
    <col min="7863" max="7863" width="10.5" style="2" bestFit="1" customWidth="1"/>
    <col min="7864" max="7864" width="11.1640625" style="2" bestFit="1" customWidth="1"/>
    <col min="7865" max="8099" width="9.1640625" style="2"/>
    <col min="8100" max="8100" width="4.5" style="2" customWidth="1"/>
    <col min="8101" max="8101" width="4.83203125" style="2" customWidth="1"/>
    <col min="8102" max="8102" width="51.5" style="2" customWidth="1"/>
    <col min="8103" max="8103" width="6.5" style="2" customWidth="1"/>
    <col min="8104" max="8104" width="12.5" style="2" customWidth="1"/>
    <col min="8105" max="8105" width="6.5" style="2" customWidth="1"/>
    <col min="8106" max="8106" width="8" style="2" customWidth="1"/>
    <col min="8107" max="8107" width="7.1640625" style="2" customWidth="1"/>
    <col min="8108" max="8108" width="9.1640625" style="2"/>
    <col min="8109" max="8109" width="11" style="2" customWidth="1"/>
    <col min="8110" max="8110" width="9.5" style="2" customWidth="1"/>
    <col min="8111" max="8111" width="8.1640625" style="2" customWidth="1"/>
    <col min="8112" max="8112" width="8.5" style="2" customWidth="1"/>
    <col min="8113" max="8113" width="9.83203125" style="2" customWidth="1"/>
    <col min="8114" max="8114" width="8.83203125" style="2" customWidth="1"/>
    <col min="8115" max="8115" width="9.5" style="2" customWidth="1"/>
    <col min="8116" max="8116" width="12.5" style="2" customWidth="1"/>
    <col min="8117" max="8117" width="9.1640625" style="2"/>
    <col min="8118" max="8118" width="11.1640625" style="2" bestFit="1" customWidth="1"/>
    <col min="8119" max="8119" width="10.5" style="2" bestFit="1" customWidth="1"/>
    <col min="8120" max="8120" width="11.1640625" style="2" bestFit="1" customWidth="1"/>
    <col min="8121" max="8355" width="9.1640625" style="2"/>
    <col min="8356" max="8356" width="4.5" style="2" customWidth="1"/>
    <col min="8357" max="8357" width="4.83203125" style="2" customWidth="1"/>
    <col min="8358" max="8358" width="51.5" style="2" customWidth="1"/>
    <col min="8359" max="8359" width="6.5" style="2" customWidth="1"/>
    <col min="8360" max="8360" width="12.5" style="2" customWidth="1"/>
    <col min="8361" max="8361" width="6.5" style="2" customWidth="1"/>
    <col min="8362" max="8362" width="8" style="2" customWidth="1"/>
    <col min="8363" max="8363" width="7.1640625" style="2" customWidth="1"/>
    <col min="8364" max="8364" width="9.1640625" style="2"/>
    <col min="8365" max="8365" width="11" style="2" customWidth="1"/>
    <col min="8366" max="8366" width="9.5" style="2" customWidth="1"/>
    <col min="8367" max="8367" width="8.1640625" style="2" customWidth="1"/>
    <col min="8368" max="8368" width="8.5" style="2" customWidth="1"/>
    <col min="8369" max="8369" width="9.83203125" style="2" customWidth="1"/>
    <col min="8370" max="8370" width="8.83203125" style="2" customWidth="1"/>
    <col min="8371" max="8371" width="9.5" style="2" customWidth="1"/>
    <col min="8372" max="8372" width="12.5" style="2" customWidth="1"/>
    <col min="8373" max="8373" width="9.1640625" style="2"/>
    <col min="8374" max="8374" width="11.1640625" style="2" bestFit="1" customWidth="1"/>
    <col min="8375" max="8375" width="10.5" style="2" bestFit="1" customWidth="1"/>
    <col min="8376" max="8376" width="11.1640625" style="2" bestFit="1" customWidth="1"/>
    <col min="8377" max="8611" width="9.1640625" style="2"/>
    <col min="8612" max="8612" width="4.5" style="2" customWidth="1"/>
    <col min="8613" max="8613" width="4.83203125" style="2" customWidth="1"/>
    <col min="8614" max="8614" width="51.5" style="2" customWidth="1"/>
    <col min="8615" max="8615" width="6.5" style="2" customWidth="1"/>
    <col min="8616" max="8616" width="12.5" style="2" customWidth="1"/>
    <col min="8617" max="8617" width="6.5" style="2" customWidth="1"/>
    <col min="8618" max="8618" width="8" style="2" customWidth="1"/>
    <col min="8619" max="8619" width="7.1640625" style="2" customWidth="1"/>
    <col min="8620" max="8620" width="9.1640625" style="2"/>
    <col min="8621" max="8621" width="11" style="2" customWidth="1"/>
    <col min="8622" max="8622" width="9.5" style="2" customWidth="1"/>
    <col min="8623" max="8623" width="8.1640625" style="2" customWidth="1"/>
    <col min="8624" max="8624" width="8.5" style="2" customWidth="1"/>
    <col min="8625" max="8625" width="9.83203125" style="2" customWidth="1"/>
    <col min="8626" max="8626" width="8.83203125" style="2" customWidth="1"/>
    <col min="8627" max="8627" width="9.5" style="2" customWidth="1"/>
    <col min="8628" max="8628" width="12.5" style="2" customWidth="1"/>
    <col min="8629" max="8629" width="9.1640625" style="2"/>
    <col min="8630" max="8630" width="11.1640625" style="2" bestFit="1" customWidth="1"/>
    <col min="8631" max="8631" width="10.5" style="2" bestFit="1" customWidth="1"/>
    <col min="8632" max="8632" width="11.1640625" style="2" bestFit="1" customWidth="1"/>
    <col min="8633" max="8867" width="9.1640625" style="2"/>
    <col min="8868" max="8868" width="4.5" style="2" customWidth="1"/>
    <col min="8869" max="8869" width="4.83203125" style="2" customWidth="1"/>
    <col min="8870" max="8870" width="51.5" style="2" customWidth="1"/>
    <col min="8871" max="8871" width="6.5" style="2" customWidth="1"/>
    <col min="8872" max="8872" width="12.5" style="2" customWidth="1"/>
    <col min="8873" max="8873" width="6.5" style="2" customWidth="1"/>
    <col min="8874" max="8874" width="8" style="2" customWidth="1"/>
    <col min="8875" max="8875" width="7.1640625" style="2" customWidth="1"/>
    <col min="8876" max="8876" width="9.1640625" style="2"/>
    <col min="8877" max="8877" width="11" style="2" customWidth="1"/>
    <col min="8878" max="8878" width="9.5" style="2" customWidth="1"/>
    <col min="8879" max="8879" width="8.1640625" style="2" customWidth="1"/>
    <col min="8880" max="8880" width="8.5" style="2" customWidth="1"/>
    <col min="8881" max="8881" width="9.83203125" style="2" customWidth="1"/>
    <col min="8882" max="8882" width="8.83203125" style="2" customWidth="1"/>
    <col min="8883" max="8883" width="9.5" style="2" customWidth="1"/>
    <col min="8884" max="8884" width="12.5" style="2" customWidth="1"/>
    <col min="8885" max="8885" width="9.1640625" style="2"/>
    <col min="8886" max="8886" width="11.1640625" style="2" bestFit="1" customWidth="1"/>
    <col min="8887" max="8887" width="10.5" style="2" bestFit="1" customWidth="1"/>
    <col min="8888" max="8888" width="11.1640625" style="2" bestFit="1" customWidth="1"/>
    <col min="8889" max="9123" width="9.1640625" style="2"/>
    <col min="9124" max="9124" width="4.5" style="2" customWidth="1"/>
    <col min="9125" max="9125" width="4.83203125" style="2" customWidth="1"/>
    <col min="9126" max="9126" width="51.5" style="2" customWidth="1"/>
    <col min="9127" max="9127" width="6.5" style="2" customWidth="1"/>
    <col min="9128" max="9128" width="12.5" style="2" customWidth="1"/>
    <col min="9129" max="9129" width="6.5" style="2" customWidth="1"/>
    <col min="9130" max="9130" width="8" style="2" customWidth="1"/>
    <col min="9131" max="9131" width="7.1640625" style="2" customWidth="1"/>
    <col min="9132" max="9132" width="9.1640625" style="2"/>
    <col min="9133" max="9133" width="11" style="2" customWidth="1"/>
    <col min="9134" max="9134" width="9.5" style="2" customWidth="1"/>
    <col min="9135" max="9135" width="8.1640625" style="2" customWidth="1"/>
    <col min="9136" max="9136" width="8.5" style="2" customWidth="1"/>
    <col min="9137" max="9137" width="9.83203125" style="2" customWidth="1"/>
    <col min="9138" max="9138" width="8.83203125" style="2" customWidth="1"/>
    <col min="9139" max="9139" width="9.5" style="2" customWidth="1"/>
    <col min="9140" max="9140" width="12.5" style="2" customWidth="1"/>
    <col min="9141" max="9141" width="9.1640625" style="2"/>
    <col min="9142" max="9142" width="11.1640625" style="2" bestFit="1" customWidth="1"/>
    <col min="9143" max="9143" width="10.5" style="2" bestFit="1" customWidth="1"/>
    <col min="9144" max="9144" width="11.1640625" style="2" bestFit="1" customWidth="1"/>
    <col min="9145" max="9379" width="9.1640625" style="2"/>
    <col min="9380" max="9380" width="4.5" style="2" customWidth="1"/>
    <col min="9381" max="9381" width="4.83203125" style="2" customWidth="1"/>
    <col min="9382" max="9382" width="51.5" style="2" customWidth="1"/>
    <col min="9383" max="9383" width="6.5" style="2" customWidth="1"/>
    <col min="9384" max="9384" width="12.5" style="2" customWidth="1"/>
    <col min="9385" max="9385" width="6.5" style="2" customWidth="1"/>
    <col min="9386" max="9386" width="8" style="2" customWidth="1"/>
    <col min="9387" max="9387" width="7.1640625" style="2" customWidth="1"/>
    <col min="9388" max="9388" width="9.1640625" style="2"/>
    <col min="9389" max="9389" width="11" style="2" customWidth="1"/>
    <col min="9390" max="9390" width="9.5" style="2" customWidth="1"/>
    <col min="9391" max="9391" width="8.1640625" style="2" customWidth="1"/>
    <col min="9392" max="9392" width="8.5" style="2" customWidth="1"/>
    <col min="9393" max="9393" width="9.83203125" style="2" customWidth="1"/>
    <col min="9394" max="9394" width="8.83203125" style="2" customWidth="1"/>
    <col min="9395" max="9395" width="9.5" style="2" customWidth="1"/>
    <col min="9396" max="9396" width="12.5" style="2" customWidth="1"/>
    <col min="9397" max="9397" width="9.1640625" style="2"/>
    <col min="9398" max="9398" width="11.1640625" style="2" bestFit="1" customWidth="1"/>
    <col min="9399" max="9399" width="10.5" style="2" bestFit="1" customWidth="1"/>
    <col min="9400" max="9400" width="11.1640625" style="2" bestFit="1" customWidth="1"/>
    <col min="9401" max="9635" width="9.1640625" style="2"/>
    <col min="9636" max="9636" width="4.5" style="2" customWidth="1"/>
    <col min="9637" max="9637" width="4.83203125" style="2" customWidth="1"/>
    <col min="9638" max="9638" width="51.5" style="2" customWidth="1"/>
    <col min="9639" max="9639" width="6.5" style="2" customWidth="1"/>
    <col min="9640" max="9640" width="12.5" style="2" customWidth="1"/>
    <col min="9641" max="9641" width="6.5" style="2" customWidth="1"/>
    <col min="9642" max="9642" width="8" style="2" customWidth="1"/>
    <col min="9643" max="9643" width="7.1640625" style="2" customWidth="1"/>
    <col min="9644" max="9644" width="9.1640625" style="2"/>
    <col min="9645" max="9645" width="11" style="2" customWidth="1"/>
    <col min="9646" max="9646" width="9.5" style="2" customWidth="1"/>
    <col min="9647" max="9647" width="8.1640625" style="2" customWidth="1"/>
    <col min="9648" max="9648" width="8.5" style="2" customWidth="1"/>
    <col min="9649" max="9649" width="9.83203125" style="2" customWidth="1"/>
    <col min="9650" max="9650" width="8.83203125" style="2" customWidth="1"/>
    <col min="9651" max="9651" width="9.5" style="2" customWidth="1"/>
    <col min="9652" max="9652" width="12.5" style="2" customWidth="1"/>
    <col min="9653" max="9653" width="9.1640625" style="2"/>
    <col min="9654" max="9654" width="11.1640625" style="2" bestFit="1" customWidth="1"/>
    <col min="9655" max="9655" width="10.5" style="2" bestFit="1" customWidth="1"/>
    <col min="9656" max="9656" width="11.1640625" style="2" bestFit="1" customWidth="1"/>
    <col min="9657" max="9891" width="9.1640625" style="2"/>
    <col min="9892" max="9892" width="4.5" style="2" customWidth="1"/>
    <col min="9893" max="9893" width="4.83203125" style="2" customWidth="1"/>
    <col min="9894" max="9894" width="51.5" style="2" customWidth="1"/>
    <col min="9895" max="9895" width="6.5" style="2" customWidth="1"/>
    <col min="9896" max="9896" width="12.5" style="2" customWidth="1"/>
    <col min="9897" max="9897" width="6.5" style="2" customWidth="1"/>
    <col min="9898" max="9898" width="8" style="2" customWidth="1"/>
    <col min="9899" max="9899" width="7.1640625" style="2" customWidth="1"/>
    <col min="9900" max="9900" width="9.1640625" style="2"/>
    <col min="9901" max="9901" width="11" style="2" customWidth="1"/>
    <col min="9902" max="9902" width="9.5" style="2" customWidth="1"/>
    <col min="9903" max="9903" width="8.1640625" style="2" customWidth="1"/>
    <col min="9904" max="9904" width="8.5" style="2" customWidth="1"/>
    <col min="9905" max="9905" width="9.83203125" style="2" customWidth="1"/>
    <col min="9906" max="9906" width="8.83203125" style="2" customWidth="1"/>
    <col min="9907" max="9907" width="9.5" style="2" customWidth="1"/>
    <col min="9908" max="9908" width="12.5" style="2" customWidth="1"/>
    <col min="9909" max="9909" width="9.1640625" style="2"/>
    <col min="9910" max="9910" width="11.1640625" style="2" bestFit="1" customWidth="1"/>
    <col min="9911" max="9911" width="10.5" style="2" bestFit="1" customWidth="1"/>
    <col min="9912" max="9912" width="11.1640625" style="2" bestFit="1" customWidth="1"/>
    <col min="9913" max="10147" width="9.1640625" style="2"/>
    <col min="10148" max="10148" width="4.5" style="2" customWidth="1"/>
    <col min="10149" max="10149" width="4.83203125" style="2" customWidth="1"/>
    <col min="10150" max="10150" width="51.5" style="2" customWidth="1"/>
    <col min="10151" max="10151" width="6.5" style="2" customWidth="1"/>
    <col min="10152" max="10152" width="12.5" style="2" customWidth="1"/>
    <col min="10153" max="10153" width="6.5" style="2" customWidth="1"/>
    <col min="10154" max="10154" width="8" style="2" customWidth="1"/>
    <col min="10155" max="10155" width="7.1640625" style="2" customWidth="1"/>
    <col min="10156" max="10156" width="9.1640625" style="2"/>
    <col min="10157" max="10157" width="11" style="2" customWidth="1"/>
    <col min="10158" max="10158" width="9.5" style="2" customWidth="1"/>
    <col min="10159" max="10159" width="8.1640625" style="2" customWidth="1"/>
    <col min="10160" max="10160" width="8.5" style="2" customWidth="1"/>
    <col min="10161" max="10161" width="9.83203125" style="2" customWidth="1"/>
    <col min="10162" max="10162" width="8.83203125" style="2" customWidth="1"/>
    <col min="10163" max="10163" width="9.5" style="2" customWidth="1"/>
    <col min="10164" max="10164" width="12.5" style="2" customWidth="1"/>
    <col min="10165" max="10165" width="9.1640625" style="2"/>
    <col min="10166" max="10166" width="11.1640625" style="2" bestFit="1" customWidth="1"/>
    <col min="10167" max="10167" width="10.5" style="2" bestFit="1" customWidth="1"/>
    <col min="10168" max="10168" width="11.1640625" style="2" bestFit="1" customWidth="1"/>
    <col min="10169" max="10403" width="9.1640625" style="2"/>
    <col min="10404" max="10404" width="4.5" style="2" customWidth="1"/>
    <col min="10405" max="10405" width="4.83203125" style="2" customWidth="1"/>
    <col min="10406" max="10406" width="51.5" style="2" customWidth="1"/>
    <col min="10407" max="10407" width="6.5" style="2" customWidth="1"/>
    <col min="10408" max="10408" width="12.5" style="2" customWidth="1"/>
    <col min="10409" max="10409" width="6.5" style="2" customWidth="1"/>
    <col min="10410" max="10410" width="8" style="2" customWidth="1"/>
    <col min="10411" max="10411" width="7.1640625" style="2" customWidth="1"/>
    <col min="10412" max="10412" width="9.1640625" style="2"/>
    <col min="10413" max="10413" width="11" style="2" customWidth="1"/>
    <col min="10414" max="10414" width="9.5" style="2" customWidth="1"/>
    <col min="10415" max="10415" width="8.1640625" style="2" customWidth="1"/>
    <col min="10416" max="10416" width="8.5" style="2" customWidth="1"/>
    <col min="10417" max="10417" width="9.83203125" style="2" customWidth="1"/>
    <col min="10418" max="10418" width="8.83203125" style="2" customWidth="1"/>
    <col min="10419" max="10419" width="9.5" style="2" customWidth="1"/>
    <col min="10420" max="10420" width="12.5" style="2" customWidth="1"/>
    <col min="10421" max="10421" width="9.1640625" style="2"/>
    <col min="10422" max="10422" width="11.1640625" style="2" bestFit="1" customWidth="1"/>
    <col min="10423" max="10423" width="10.5" style="2" bestFit="1" customWidth="1"/>
    <col min="10424" max="10424" width="11.1640625" style="2" bestFit="1" customWidth="1"/>
    <col min="10425" max="10659" width="9.1640625" style="2"/>
    <col min="10660" max="10660" width="4.5" style="2" customWidth="1"/>
    <col min="10661" max="10661" width="4.83203125" style="2" customWidth="1"/>
    <col min="10662" max="10662" width="51.5" style="2" customWidth="1"/>
    <col min="10663" max="10663" width="6.5" style="2" customWidth="1"/>
    <col min="10664" max="10664" width="12.5" style="2" customWidth="1"/>
    <col min="10665" max="10665" width="6.5" style="2" customWidth="1"/>
    <col min="10666" max="10666" width="8" style="2" customWidth="1"/>
    <col min="10667" max="10667" width="7.1640625" style="2" customWidth="1"/>
    <col min="10668" max="10668" width="9.1640625" style="2"/>
    <col min="10669" max="10669" width="11" style="2" customWidth="1"/>
    <col min="10670" max="10670" width="9.5" style="2" customWidth="1"/>
    <col min="10671" max="10671" width="8.1640625" style="2" customWidth="1"/>
    <col min="10672" max="10672" width="8.5" style="2" customWidth="1"/>
    <col min="10673" max="10673" width="9.83203125" style="2" customWidth="1"/>
    <col min="10674" max="10674" width="8.83203125" style="2" customWidth="1"/>
    <col min="10675" max="10675" width="9.5" style="2" customWidth="1"/>
    <col min="10676" max="10676" width="12.5" style="2" customWidth="1"/>
    <col min="10677" max="10677" width="9.1640625" style="2"/>
    <col min="10678" max="10678" width="11.1640625" style="2" bestFit="1" customWidth="1"/>
    <col min="10679" max="10679" width="10.5" style="2" bestFit="1" customWidth="1"/>
    <col min="10680" max="10680" width="11.1640625" style="2" bestFit="1" customWidth="1"/>
    <col min="10681" max="10915" width="9.1640625" style="2"/>
    <col min="10916" max="10916" width="4.5" style="2" customWidth="1"/>
    <col min="10917" max="10917" width="4.83203125" style="2" customWidth="1"/>
    <col min="10918" max="10918" width="51.5" style="2" customWidth="1"/>
    <col min="10919" max="10919" width="6.5" style="2" customWidth="1"/>
    <col min="10920" max="10920" width="12.5" style="2" customWidth="1"/>
    <col min="10921" max="10921" width="6.5" style="2" customWidth="1"/>
    <col min="10922" max="10922" width="8" style="2" customWidth="1"/>
    <col min="10923" max="10923" width="7.1640625" style="2" customWidth="1"/>
    <col min="10924" max="10924" width="9.1640625" style="2"/>
    <col min="10925" max="10925" width="11" style="2" customWidth="1"/>
    <col min="10926" max="10926" width="9.5" style="2" customWidth="1"/>
    <col min="10927" max="10927" width="8.1640625" style="2" customWidth="1"/>
    <col min="10928" max="10928" width="8.5" style="2" customWidth="1"/>
    <col min="10929" max="10929" width="9.83203125" style="2" customWidth="1"/>
    <col min="10930" max="10930" width="8.83203125" style="2" customWidth="1"/>
    <col min="10931" max="10931" width="9.5" style="2" customWidth="1"/>
    <col min="10932" max="10932" width="12.5" style="2" customWidth="1"/>
    <col min="10933" max="10933" width="9.1640625" style="2"/>
    <col min="10934" max="10934" width="11.1640625" style="2" bestFit="1" customWidth="1"/>
    <col min="10935" max="10935" width="10.5" style="2" bestFit="1" customWidth="1"/>
    <col min="10936" max="10936" width="11.1640625" style="2" bestFit="1" customWidth="1"/>
    <col min="10937" max="11171" width="9.1640625" style="2"/>
    <col min="11172" max="11172" width="4.5" style="2" customWidth="1"/>
    <col min="11173" max="11173" width="4.83203125" style="2" customWidth="1"/>
    <col min="11174" max="11174" width="51.5" style="2" customWidth="1"/>
    <col min="11175" max="11175" width="6.5" style="2" customWidth="1"/>
    <col min="11176" max="11176" width="12.5" style="2" customWidth="1"/>
    <col min="11177" max="11177" width="6.5" style="2" customWidth="1"/>
    <col min="11178" max="11178" width="8" style="2" customWidth="1"/>
    <col min="11179" max="11179" width="7.1640625" style="2" customWidth="1"/>
    <col min="11180" max="11180" width="9.1640625" style="2"/>
    <col min="11181" max="11181" width="11" style="2" customWidth="1"/>
    <col min="11182" max="11182" width="9.5" style="2" customWidth="1"/>
    <col min="11183" max="11183" width="8.1640625" style="2" customWidth="1"/>
    <col min="11184" max="11184" width="8.5" style="2" customWidth="1"/>
    <col min="11185" max="11185" width="9.83203125" style="2" customWidth="1"/>
    <col min="11186" max="11186" width="8.83203125" style="2" customWidth="1"/>
    <col min="11187" max="11187" width="9.5" style="2" customWidth="1"/>
    <col min="11188" max="11188" width="12.5" style="2" customWidth="1"/>
    <col min="11189" max="11189" width="9.1640625" style="2"/>
    <col min="11190" max="11190" width="11.1640625" style="2" bestFit="1" customWidth="1"/>
    <col min="11191" max="11191" width="10.5" style="2" bestFit="1" customWidth="1"/>
    <col min="11192" max="11192" width="11.1640625" style="2" bestFit="1" customWidth="1"/>
    <col min="11193" max="11427" width="9.1640625" style="2"/>
    <col min="11428" max="11428" width="4.5" style="2" customWidth="1"/>
    <col min="11429" max="11429" width="4.83203125" style="2" customWidth="1"/>
    <col min="11430" max="11430" width="51.5" style="2" customWidth="1"/>
    <col min="11431" max="11431" width="6.5" style="2" customWidth="1"/>
    <col min="11432" max="11432" width="12.5" style="2" customWidth="1"/>
    <col min="11433" max="11433" width="6.5" style="2" customWidth="1"/>
    <col min="11434" max="11434" width="8" style="2" customWidth="1"/>
    <col min="11435" max="11435" width="7.1640625" style="2" customWidth="1"/>
    <col min="11436" max="11436" width="9.1640625" style="2"/>
    <col min="11437" max="11437" width="11" style="2" customWidth="1"/>
    <col min="11438" max="11438" width="9.5" style="2" customWidth="1"/>
    <col min="11439" max="11439" width="8.1640625" style="2" customWidth="1"/>
    <col min="11440" max="11440" width="8.5" style="2" customWidth="1"/>
    <col min="11441" max="11441" width="9.83203125" style="2" customWidth="1"/>
    <col min="11442" max="11442" width="8.83203125" style="2" customWidth="1"/>
    <col min="11443" max="11443" width="9.5" style="2" customWidth="1"/>
    <col min="11444" max="11444" width="12.5" style="2" customWidth="1"/>
    <col min="11445" max="11445" width="9.1640625" style="2"/>
    <col min="11446" max="11446" width="11.1640625" style="2" bestFit="1" customWidth="1"/>
    <col min="11447" max="11447" width="10.5" style="2" bestFit="1" customWidth="1"/>
    <col min="11448" max="11448" width="11.1640625" style="2" bestFit="1" customWidth="1"/>
    <col min="11449" max="11683" width="9.1640625" style="2"/>
    <col min="11684" max="11684" width="4.5" style="2" customWidth="1"/>
    <col min="11685" max="11685" width="4.83203125" style="2" customWidth="1"/>
    <col min="11686" max="11686" width="51.5" style="2" customWidth="1"/>
    <col min="11687" max="11687" width="6.5" style="2" customWidth="1"/>
    <col min="11688" max="11688" width="12.5" style="2" customWidth="1"/>
    <col min="11689" max="11689" width="6.5" style="2" customWidth="1"/>
    <col min="11690" max="11690" width="8" style="2" customWidth="1"/>
    <col min="11691" max="11691" width="7.1640625" style="2" customWidth="1"/>
    <col min="11692" max="11692" width="9.1640625" style="2"/>
    <col min="11693" max="11693" width="11" style="2" customWidth="1"/>
    <col min="11694" max="11694" width="9.5" style="2" customWidth="1"/>
    <col min="11695" max="11695" width="8.1640625" style="2" customWidth="1"/>
    <col min="11696" max="11696" width="8.5" style="2" customWidth="1"/>
    <col min="11697" max="11697" width="9.83203125" style="2" customWidth="1"/>
    <col min="11698" max="11698" width="8.83203125" style="2" customWidth="1"/>
    <col min="11699" max="11699" width="9.5" style="2" customWidth="1"/>
    <col min="11700" max="11700" width="12.5" style="2" customWidth="1"/>
    <col min="11701" max="11701" width="9.1640625" style="2"/>
    <col min="11702" max="11702" width="11.1640625" style="2" bestFit="1" customWidth="1"/>
    <col min="11703" max="11703" width="10.5" style="2" bestFit="1" customWidth="1"/>
    <col min="11704" max="11704" width="11.1640625" style="2" bestFit="1" customWidth="1"/>
    <col min="11705" max="11939" width="9.1640625" style="2"/>
    <col min="11940" max="11940" width="4.5" style="2" customWidth="1"/>
    <col min="11941" max="11941" width="4.83203125" style="2" customWidth="1"/>
    <col min="11942" max="11942" width="51.5" style="2" customWidth="1"/>
    <col min="11943" max="11943" width="6.5" style="2" customWidth="1"/>
    <col min="11944" max="11944" width="12.5" style="2" customWidth="1"/>
    <col min="11945" max="11945" width="6.5" style="2" customWidth="1"/>
    <col min="11946" max="11946" width="8" style="2" customWidth="1"/>
    <col min="11947" max="11947" width="7.1640625" style="2" customWidth="1"/>
    <col min="11948" max="11948" width="9.1640625" style="2"/>
    <col min="11949" max="11949" width="11" style="2" customWidth="1"/>
    <col min="11950" max="11950" width="9.5" style="2" customWidth="1"/>
    <col min="11951" max="11951" width="8.1640625" style="2" customWidth="1"/>
    <col min="11952" max="11952" width="8.5" style="2" customWidth="1"/>
    <col min="11953" max="11953" width="9.83203125" style="2" customWidth="1"/>
    <col min="11954" max="11954" width="8.83203125" style="2" customWidth="1"/>
    <col min="11955" max="11955" width="9.5" style="2" customWidth="1"/>
    <col min="11956" max="11956" width="12.5" style="2" customWidth="1"/>
    <col min="11957" max="11957" width="9.1640625" style="2"/>
    <col min="11958" max="11958" width="11.1640625" style="2" bestFit="1" customWidth="1"/>
    <col min="11959" max="11959" width="10.5" style="2" bestFit="1" customWidth="1"/>
    <col min="11960" max="11960" width="11.1640625" style="2" bestFit="1" customWidth="1"/>
    <col min="11961" max="12195" width="9.1640625" style="2"/>
    <col min="12196" max="12196" width="4.5" style="2" customWidth="1"/>
    <col min="12197" max="12197" width="4.83203125" style="2" customWidth="1"/>
    <col min="12198" max="12198" width="51.5" style="2" customWidth="1"/>
    <col min="12199" max="12199" width="6.5" style="2" customWidth="1"/>
    <col min="12200" max="12200" width="12.5" style="2" customWidth="1"/>
    <col min="12201" max="12201" width="6.5" style="2" customWidth="1"/>
    <col min="12202" max="12202" width="8" style="2" customWidth="1"/>
    <col min="12203" max="12203" width="7.1640625" style="2" customWidth="1"/>
    <col min="12204" max="12204" width="9.1640625" style="2"/>
    <col min="12205" max="12205" width="11" style="2" customWidth="1"/>
    <col min="12206" max="12206" width="9.5" style="2" customWidth="1"/>
    <col min="12207" max="12207" width="8.1640625" style="2" customWidth="1"/>
    <col min="12208" max="12208" width="8.5" style="2" customWidth="1"/>
    <col min="12209" max="12209" width="9.83203125" style="2" customWidth="1"/>
    <col min="12210" max="12210" width="8.83203125" style="2" customWidth="1"/>
    <col min="12211" max="12211" width="9.5" style="2" customWidth="1"/>
    <col min="12212" max="12212" width="12.5" style="2" customWidth="1"/>
    <col min="12213" max="12213" width="9.1640625" style="2"/>
    <col min="12214" max="12214" width="11.1640625" style="2" bestFit="1" customWidth="1"/>
    <col min="12215" max="12215" width="10.5" style="2" bestFit="1" customWidth="1"/>
    <col min="12216" max="12216" width="11.1640625" style="2" bestFit="1" customWidth="1"/>
    <col min="12217" max="12451" width="9.1640625" style="2"/>
    <col min="12452" max="12452" width="4.5" style="2" customWidth="1"/>
    <col min="12453" max="12453" width="4.83203125" style="2" customWidth="1"/>
    <col min="12454" max="12454" width="51.5" style="2" customWidth="1"/>
    <col min="12455" max="12455" width="6.5" style="2" customWidth="1"/>
    <col min="12456" max="12456" width="12.5" style="2" customWidth="1"/>
    <col min="12457" max="12457" width="6.5" style="2" customWidth="1"/>
    <col min="12458" max="12458" width="8" style="2" customWidth="1"/>
    <col min="12459" max="12459" width="7.1640625" style="2" customWidth="1"/>
    <col min="12460" max="12460" width="9.1640625" style="2"/>
    <col min="12461" max="12461" width="11" style="2" customWidth="1"/>
    <col min="12462" max="12462" width="9.5" style="2" customWidth="1"/>
    <col min="12463" max="12463" width="8.1640625" style="2" customWidth="1"/>
    <col min="12464" max="12464" width="8.5" style="2" customWidth="1"/>
    <col min="12465" max="12465" width="9.83203125" style="2" customWidth="1"/>
    <col min="12466" max="12466" width="8.83203125" style="2" customWidth="1"/>
    <col min="12467" max="12467" width="9.5" style="2" customWidth="1"/>
    <col min="12468" max="12468" width="12.5" style="2" customWidth="1"/>
    <col min="12469" max="12469" width="9.1640625" style="2"/>
    <col min="12470" max="12470" width="11.1640625" style="2" bestFit="1" customWidth="1"/>
    <col min="12471" max="12471" width="10.5" style="2" bestFit="1" customWidth="1"/>
    <col min="12472" max="12472" width="11.1640625" style="2" bestFit="1" customWidth="1"/>
    <col min="12473" max="12707" width="9.1640625" style="2"/>
    <col min="12708" max="12708" width="4.5" style="2" customWidth="1"/>
    <col min="12709" max="12709" width="4.83203125" style="2" customWidth="1"/>
    <col min="12710" max="12710" width="51.5" style="2" customWidth="1"/>
    <col min="12711" max="12711" width="6.5" style="2" customWidth="1"/>
    <col min="12712" max="12712" width="12.5" style="2" customWidth="1"/>
    <col min="12713" max="12713" width="6.5" style="2" customWidth="1"/>
    <col min="12714" max="12714" width="8" style="2" customWidth="1"/>
    <col min="12715" max="12715" width="7.1640625" style="2" customWidth="1"/>
    <col min="12716" max="12716" width="9.1640625" style="2"/>
    <col min="12717" max="12717" width="11" style="2" customWidth="1"/>
    <col min="12718" max="12718" width="9.5" style="2" customWidth="1"/>
    <col min="12719" max="12719" width="8.1640625" style="2" customWidth="1"/>
    <col min="12720" max="12720" width="8.5" style="2" customWidth="1"/>
    <col min="12721" max="12721" width="9.83203125" style="2" customWidth="1"/>
    <col min="12722" max="12722" width="8.83203125" style="2" customWidth="1"/>
    <col min="12723" max="12723" width="9.5" style="2" customWidth="1"/>
    <col min="12724" max="12724" width="12.5" style="2" customWidth="1"/>
    <col min="12725" max="12725" width="9.1640625" style="2"/>
    <col min="12726" max="12726" width="11.1640625" style="2" bestFit="1" customWidth="1"/>
    <col min="12727" max="12727" width="10.5" style="2" bestFit="1" customWidth="1"/>
    <col min="12728" max="12728" width="11.1640625" style="2" bestFit="1" customWidth="1"/>
    <col min="12729" max="12963" width="9.1640625" style="2"/>
    <col min="12964" max="12964" width="4.5" style="2" customWidth="1"/>
    <col min="12965" max="12965" width="4.83203125" style="2" customWidth="1"/>
    <col min="12966" max="12966" width="51.5" style="2" customWidth="1"/>
    <col min="12967" max="12967" width="6.5" style="2" customWidth="1"/>
    <col min="12968" max="12968" width="12.5" style="2" customWidth="1"/>
    <col min="12969" max="12969" width="6.5" style="2" customWidth="1"/>
    <col min="12970" max="12970" width="8" style="2" customWidth="1"/>
    <col min="12971" max="12971" width="7.1640625" style="2" customWidth="1"/>
    <col min="12972" max="12972" width="9.1640625" style="2"/>
    <col min="12973" max="12973" width="11" style="2" customWidth="1"/>
    <col min="12974" max="12974" width="9.5" style="2" customWidth="1"/>
    <col min="12975" max="12975" width="8.1640625" style="2" customWidth="1"/>
    <col min="12976" max="12976" width="8.5" style="2" customWidth="1"/>
    <col min="12977" max="12977" width="9.83203125" style="2" customWidth="1"/>
    <col min="12978" max="12978" width="8.83203125" style="2" customWidth="1"/>
    <col min="12979" max="12979" width="9.5" style="2" customWidth="1"/>
    <col min="12980" max="12980" width="12.5" style="2" customWidth="1"/>
    <col min="12981" max="12981" width="9.1640625" style="2"/>
    <col min="12982" max="12982" width="11.1640625" style="2" bestFit="1" customWidth="1"/>
    <col min="12983" max="12983" width="10.5" style="2" bestFit="1" customWidth="1"/>
    <col min="12984" max="12984" width="11.1640625" style="2" bestFit="1" customWidth="1"/>
    <col min="12985" max="13219" width="9.1640625" style="2"/>
    <col min="13220" max="13220" width="4.5" style="2" customWidth="1"/>
    <col min="13221" max="13221" width="4.83203125" style="2" customWidth="1"/>
    <col min="13222" max="13222" width="51.5" style="2" customWidth="1"/>
    <col min="13223" max="13223" width="6.5" style="2" customWidth="1"/>
    <col min="13224" max="13224" width="12.5" style="2" customWidth="1"/>
    <col min="13225" max="13225" width="6.5" style="2" customWidth="1"/>
    <col min="13226" max="13226" width="8" style="2" customWidth="1"/>
    <col min="13227" max="13227" width="7.1640625" style="2" customWidth="1"/>
    <col min="13228" max="13228" width="9.1640625" style="2"/>
    <col min="13229" max="13229" width="11" style="2" customWidth="1"/>
    <col min="13230" max="13230" width="9.5" style="2" customWidth="1"/>
    <col min="13231" max="13231" width="8.1640625" style="2" customWidth="1"/>
    <col min="13232" max="13232" width="8.5" style="2" customWidth="1"/>
    <col min="13233" max="13233" width="9.83203125" style="2" customWidth="1"/>
    <col min="13234" max="13234" width="8.83203125" style="2" customWidth="1"/>
    <col min="13235" max="13235" width="9.5" style="2" customWidth="1"/>
    <col min="13236" max="13236" width="12.5" style="2" customWidth="1"/>
    <col min="13237" max="13237" width="9.1640625" style="2"/>
    <col min="13238" max="13238" width="11.1640625" style="2" bestFit="1" customWidth="1"/>
    <col min="13239" max="13239" width="10.5" style="2" bestFit="1" customWidth="1"/>
    <col min="13240" max="13240" width="11.1640625" style="2" bestFit="1" customWidth="1"/>
    <col min="13241" max="13475" width="9.1640625" style="2"/>
    <col min="13476" max="13476" width="4.5" style="2" customWidth="1"/>
    <col min="13477" max="13477" width="4.83203125" style="2" customWidth="1"/>
    <col min="13478" max="13478" width="51.5" style="2" customWidth="1"/>
    <col min="13479" max="13479" width="6.5" style="2" customWidth="1"/>
    <col min="13480" max="13480" width="12.5" style="2" customWidth="1"/>
    <col min="13481" max="13481" width="6.5" style="2" customWidth="1"/>
    <col min="13482" max="13482" width="8" style="2" customWidth="1"/>
    <col min="13483" max="13483" width="7.1640625" style="2" customWidth="1"/>
    <col min="13484" max="13484" width="9.1640625" style="2"/>
    <col min="13485" max="13485" width="11" style="2" customWidth="1"/>
    <col min="13486" max="13486" width="9.5" style="2" customWidth="1"/>
    <col min="13487" max="13487" width="8.1640625" style="2" customWidth="1"/>
    <col min="13488" max="13488" width="8.5" style="2" customWidth="1"/>
    <col min="13489" max="13489" width="9.83203125" style="2" customWidth="1"/>
    <col min="13490" max="13490" width="8.83203125" style="2" customWidth="1"/>
    <col min="13491" max="13491" width="9.5" style="2" customWidth="1"/>
    <col min="13492" max="13492" width="12.5" style="2" customWidth="1"/>
    <col min="13493" max="13493" width="9.1640625" style="2"/>
    <col min="13494" max="13494" width="11.1640625" style="2" bestFit="1" customWidth="1"/>
    <col min="13495" max="13495" width="10.5" style="2" bestFit="1" customWidth="1"/>
    <col min="13496" max="13496" width="11.1640625" style="2" bestFit="1" customWidth="1"/>
    <col min="13497" max="13731" width="9.1640625" style="2"/>
    <col min="13732" max="13732" width="4.5" style="2" customWidth="1"/>
    <col min="13733" max="13733" width="4.83203125" style="2" customWidth="1"/>
    <col min="13734" max="13734" width="51.5" style="2" customWidth="1"/>
    <col min="13735" max="13735" width="6.5" style="2" customWidth="1"/>
    <col min="13736" max="13736" width="12.5" style="2" customWidth="1"/>
    <col min="13737" max="13737" width="6.5" style="2" customWidth="1"/>
    <col min="13738" max="13738" width="8" style="2" customWidth="1"/>
    <col min="13739" max="13739" width="7.1640625" style="2" customWidth="1"/>
    <col min="13740" max="13740" width="9.1640625" style="2"/>
    <col min="13741" max="13741" width="11" style="2" customWidth="1"/>
    <col min="13742" max="13742" width="9.5" style="2" customWidth="1"/>
    <col min="13743" max="13743" width="8.1640625" style="2" customWidth="1"/>
    <col min="13744" max="13744" width="8.5" style="2" customWidth="1"/>
    <col min="13745" max="13745" width="9.83203125" style="2" customWidth="1"/>
    <col min="13746" max="13746" width="8.83203125" style="2" customWidth="1"/>
    <col min="13747" max="13747" width="9.5" style="2" customWidth="1"/>
    <col min="13748" max="13748" width="12.5" style="2" customWidth="1"/>
    <col min="13749" max="13749" width="9.1640625" style="2"/>
    <col min="13750" max="13750" width="11.1640625" style="2" bestFit="1" customWidth="1"/>
    <col min="13751" max="13751" width="10.5" style="2" bestFit="1" customWidth="1"/>
    <col min="13752" max="13752" width="11.1640625" style="2" bestFit="1" customWidth="1"/>
    <col min="13753" max="13987" width="9.1640625" style="2"/>
    <col min="13988" max="13988" width="4.5" style="2" customWidth="1"/>
    <col min="13989" max="13989" width="4.83203125" style="2" customWidth="1"/>
    <col min="13990" max="13990" width="51.5" style="2" customWidth="1"/>
    <col min="13991" max="13991" width="6.5" style="2" customWidth="1"/>
    <col min="13992" max="13992" width="12.5" style="2" customWidth="1"/>
    <col min="13993" max="13993" width="6.5" style="2" customWidth="1"/>
    <col min="13994" max="13994" width="8" style="2" customWidth="1"/>
    <col min="13995" max="13995" width="7.1640625" style="2" customWidth="1"/>
    <col min="13996" max="13996" width="9.1640625" style="2"/>
    <col min="13997" max="13997" width="11" style="2" customWidth="1"/>
    <col min="13998" max="13998" width="9.5" style="2" customWidth="1"/>
    <col min="13999" max="13999" width="8.1640625" style="2" customWidth="1"/>
    <col min="14000" max="14000" width="8.5" style="2" customWidth="1"/>
    <col min="14001" max="14001" width="9.83203125" style="2" customWidth="1"/>
    <col min="14002" max="14002" width="8.83203125" style="2" customWidth="1"/>
    <col min="14003" max="14003" width="9.5" style="2" customWidth="1"/>
    <col min="14004" max="14004" width="12.5" style="2" customWidth="1"/>
    <col min="14005" max="14005" width="9.1640625" style="2"/>
    <col min="14006" max="14006" width="11.1640625" style="2" bestFit="1" customWidth="1"/>
    <col min="14007" max="14007" width="10.5" style="2" bestFit="1" customWidth="1"/>
    <col min="14008" max="14008" width="11.1640625" style="2" bestFit="1" customWidth="1"/>
    <col min="14009" max="14243" width="9.1640625" style="2"/>
    <col min="14244" max="14244" width="4.5" style="2" customWidth="1"/>
    <col min="14245" max="14245" width="4.83203125" style="2" customWidth="1"/>
    <col min="14246" max="14246" width="51.5" style="2" customWidth="1"/>
    <col min="14247" max="14247" width="6.5" style="2" customWidth="1"/>
    <col min="14248" max="14248" width="12.5" style="2" customWidth="1"/>
    <col min="14249" max="14249" width="6.5" style="2" customWidth="1"/>
    <col min="14250" max="14250" width="8" style="2" customWidth="1"/>
    <col min="14251" max="14251" width="7.1640625" style="2" customWidth="1"/>
    <col min="14252" max="14252" width="9.1640625" style="2"/>
    <col min="14253" max="14253" width="11" style="2" customWidth="1"/>
    <col min="14254" max="14254" width="9.5" style="2" customWidth="1"/>
    <col min="14255" max="14255" width="8.1640625" style="2" customWidth="1"/>
    <col min="14256" max="14256" width="8.5" style="2" customWidth="1"/>
    <col min="14257" max="14257" width="9.83203125" style="2" customWidth="1"/>
    <col min="14258" max="14258" width="8.83203125" style="2" customWidth="1"/>
    <col min="14259" max="14259" width="9.5" style="2" customWidth="1"/>
    <col min="14260" max="14260" width="12.5" style="2" customWidth="1"/>
    <col min="14261" max="14261" width="9.1640625" style="2"/>
    <col min="14262" max="14262" width="11.1640625" style="2" bestFit="1" customWidth="1"/>
    <col min="14263" max="14263" width="10.5" style="2" bestFit="1" customWidth="1"/>
    <col min="14264" max="14264" width="11.1640625" style="2" bestFit="1" customWidth="1"/>
    <col min="14265" max="14499" width="9.1640625" style="2"/>
    <col min="14500" max="14500" width="4.5" style="2" customWidth="1"/>
    <col min="14501" max="14501" width="4.83203125" style="2" customWidth="1"/>
    <col min="14502" max="14502" width="51.5" style="2" customWidth="1"/>
    <col min="14503" max="14503" width="6.5" style="2" customWidth="1"/>
    <col min="14504" max="14504" width="12.5" style="2" customWidth="1"/>
    <col min="14505" max="14505" width="6.5" style="2" customWidth="1"/>
    <col min="14506" max="14506" width="8" style="2" customWidth="1"/>
    <col min="14507" max="14507" width="7.1640625" style="2" customWidth="1"/>
    <col min="14508" max="14508" width="9.1640625" style="2"/>
    <col min="14509" max="14509" width="11" style="2" customWidth="1"/>
    <col min="14510" max="14510" width="9.5" style="2" customWidth="1"/>
    <col min="14511" max="14511" width="8.1640625" style="2" customWidth="1"/>
    <col min="14512" max="14512" width="8.5" style="2" customWidth="1"/>
    <col min="14513" max="14513" width="9.83203125" style="2" customWidth="1"/>
    <col min="14514" max="14514" width="8.83203125" style="2" customWidth="1"/>
    <col min="14515" max="14515" width="9.5" style="2" customWidth="1"/>
    <col min="14516" max="14516" width="12.5" style="2" customWidth="1"/>
    <col min="14517" max="14517" width="9.1640625" style="2"/>
    <col min="14518" max="14518" width="11.1640625" style="2" bestFit="1" customWidth="1"/>
    <col min="14519" max="14519" width="10.5" style="2" bestFit="1" customWidth="1"/>
    <col min="14520" max="14520" width="11.1640625" style="2" bestFit="1" customWidth="1"/>
    <col min="14521" max="14755" width="9.1640625" style="2"/>
    <col min="14756" max="14756" width="4.5" style="2" customWidth="1"/>
    <col min="14757" max="14757" width="4.83203125" style="2" customWidth="1"/>
    <col min="14758" max="14758" width="51.5" style="2" customWidth="1"/>
    <col min="14759" max="14759" width="6.5" style="2" customWidth="1"/>
    <col min="14760" max="14760" width="12.5" style="2" customWidth="1"/>
    <col min="14761" max="14761" width="6.5" style="2" customWidth="1"/>
    <col min="14762" max="14762" width="8" style="2" customWidth="1"/>
    <col min="14763" max="14763" width="7.1640625" style="2" customWidth="1"/>
    <col min="14764" max="14764" width="9.1640625" style="2"/>
    <col min="14765" max="14765" width="11" style="2" customWidth="1"/>
    <col min="14766" max="14766" width="9.5" style="2" customWidth="1"/>
    <col min="14767" max="14767" width="8.1640625" style="2" customWidth="1"/>
    <col min="14768" max="14768" width="8.5" style="2" customWidth="1"/>
    <col min="14769" max="14769" width="9.83203125" style="2" customWidth="1"/>
    <col min="14770" max="14770" width="8.83203125" style="2" customWidth="1"/>
    <col min="14771" max="14771" width="9.5" style="2" customWidth="1"/>
    <col min="14772" max="14772" width="12.5" style="2" customWidth="1"/>
    <col min="14773" max="14773" width="9.1640625" style="2"/>
    <col min="14774" max="14774" width="11.1640625" style="2" bestFit="1" customWidth="1"/>
    <col min="14775" max="14775" width="10.5" style="2" bestFit="1" customWidth="1"/>
    <col min="14776" max="14776" width="11.1640625" style="2" bestFit="1" customWidth="1"/>
    <col min="14777" max="15011" width="9.1640625" style="2"/>
    <col min="15012" max="15012" width="4.5" style="2" customWidth="1"/>
    <col min="15013" max="15013" width="4.83203125" style="2" customWidth="1"/>
    <col min="15014" max="15014" width="51.5" style="2" customWidth="1"/>
    <col min="15015" max="15015" width="6.5" style="2" customWidth="1"/>
    <col min="15016" max="15016" width="12.5" style="2" customWidth="1"/>
    <col min="15017" max="15017" width="6.5" style="2" customWidth="1"/>
    <col min="15018" max="15018" width="8" style="2" customWidth="1"/>
    <col min="15019" max="15019" width="7.1640625" style="2" customWidth="1"/>
    <col min="15020" max="15020" width="9.1640625" style="2"/>
    <col min="15021" max="15021" width="11" style="2" customWidth="1"/>
    <col min="15022" max="15022" width="9.5" style="2" customWidth="1"/>
    <col min="15023" max="15023" width="8.1640625" style="2" customWidth="1"/>
    <col min="15024" max="15024" width="8.5" style="2" customWidth="1"/>
    <col min="15025" max="15025" width="9.83203125" style="2" customWidth="1"/>
    <col min="15026" max="15026" width="8.83203125" style="2" customWidth="1"/>
    <col min="15027" max="15027" width="9.5" style="2" customWidth="1"/>
    <col min="15028" max="15028" width="12.5" style="2" customWidth="1"/>
    <col min="15029" max="15029" width="9.1640625" style="2"/>
    <col min="15030" max="15030" width="11.1640625" style="2" bestFit="1" customWidth="1"/>
    <col min="15031" max="15031" width="10.5" style="2" bestFit="1" customWidth="1"/>
    <col min="15032" max="15032" width="11.1640625" style="2" bestFit="1" customWidth="1"/>
    <col min="15033" max="15267" width="9.1640625" style="2"/>
    <col min="15268" max="15268" width="4.5" style="2" customWidth="1"/>
    <col min="15269" max="15269" width="4.83203125" style="2" customWidth="1"/>
    <col min="15270" max="15270" width="51.5" style="2" customWidth="1"/>
    <col min="15271" max="15271" width="6.5" style="2" customWidth="1"/>
    <col min="15272" max="15272" width="12.5" style="2" customWidth="1"/>
    <col min="15273" max="15273" width="6.5" style="2" customWidth="1"/>
    <col min="15274" max="15274" width="8" style="2" customWidth="1"/>
    <col min="15275" max="15275" width="7.1640625" style="2" customWidth="1"/>
    <col min="15276" max="15276" width="9.1640625" style="2"/>
    <col min="15277" max="15277" width="11" style="2" customWidth="1"/>
    <col min="15278" max="15278" width="9.5" style="2" customWidth="1"/>
    <col min="15279" max="15279" width="8.1640625" style="2" customWidth="1"/>
    <col min="15280" max="15280" width="8.5" style="2" customWidth="1"/>
    <col min="15281" max="15281" width="9.83203125" style="2" customWidth="1"/>
    <col min="15282" max="15282" width="8.83203125" style="2" customWidth="1"/>
    <col min="15283" max="15283" width="9.5" style="2" customWidth="1"/>
    <col min="15284" max="15284" width="12.5" style="2" customWidth="1"/>
    <col min="15285" max="15285" width="9.1640625" style="2"/>
    <col min="15286" max="15286" width="11.1640625" style="2" bestFit="1" customWidth="1"/>
    <col min="15287" max="15287" width="10.5" style="2" bestFit="1" customWidth="1"/>
    <col min="15288" max="15288" width="11.1640625" style="2" bestFit="1" customWidth="1"/>
    <col min="15289" max="15523" width="9.1640625" style="2"/>
    <col min="15524" max="15524" width="4.5" style="2" customWidth="1"/>
    <col min="15525" max="15525" width="4.83203125" style="2" customWidth="1"/>
    <col min="15526" max="15526" width="51.5" style="2" customWidth="1"/>
    <col min="15527" max="15527" width="6.5" style="2" customWidth="1"/>
    <col min="15528" max="15528" width="12.5" style="2" customWidth="1"/>
    <col min="15529" max="15529" width="6.5" style="2" customWidth="1"/>
    <col min="15530" max="15530" width="8" style="2" customWidth="1"/>
    <col min="15531" max="15531" width="7.1640625" style="2" customWidth="1"/>
    <col min="15532" max="15532" width="9.1640625" style="2"/>
    <col min="15533" max="15533" width="11" style="2" customWidth="1"/>
    <col min="15534" max="15534" width="9.5" style="2" customWidth="1"/>
    <col min="15535" max="15535" width="8.1640625" style="2" customWidth="1"/>
    <col min="15536" max="15536" width="8.5" style="2" customWidth="1"/>
    <col min="15537" max="15537" width="9.83203125" style="2" customWidth="1"/>
    <col min="15538" max="15538" width="8.83203125" style="2" customWidth="1"/>
    <col min="15539" max="15539" width="9.5" style="2" customWidth="1"/>
    <col min="15540" max="15540" width="12.5" style="2" customWidth="1"/>
    <col min="15541" max="15541" width="9.1640625" style="2"/>
    <col min="15542" max="15542" width="11.1640625" style="2" bestFit="1" customWidth="1"/>
    <col min="15543" max="15543" width="10.5" style="2" bestFit="1" customWidth="1"/>
    <col min="15544" max="15544" width="11.1640625" style="2" bestFit="1" customWidth="1"/>
    <col min="15545" max="15779" width="9.1640625" style="2"/>
    <col min="15780" max="15780" width="4.5" style="2" customWidth="1"/>
    <col min="15781" max="15781" width="4.83203125" style="2" customWidth="1"/>
    <col min="15782" max="15782" width="51.5" style="2" customWidth="1"/>
    <col min="15783" max="15783" width="6.5" style="2" customWidth="1"/>
    <col min="15784" max="15784" width="12.5" style="2" customWidth="1"/>
    <col min="15785" max="15785" width="6.5" style="2" customWidth="1"/>
    <col min="15786" max="15786" width="8" style="2" customWidth="1"/>
    <col min="15787" max="15787" width="7.1640625" style="2" customWidth="1"/>
    <col min="15788" max="15788" width="9.1640625" style="2"/>
    <col min="15789" max="15789" width="11" style="2" customWidth="1"/>
    <col min="15790" max="15790" width="9.5" style="2" customWidth="1"/>
    <col min="15791" max="15791" width="8.1640625" style="2" customWidth="1"/>
    <col min="15792" max="15792" width="8.5" style="2" customWidth="1"/>
    <col min="15793" max="15793" width="9.83203125" style="2" customWidth="1"/>
    <col min="15794" max="15794" width="8.83203125" style="2" customWidth="1"/>
    <col min="15795" max="15795" width="9.5" style="2" customWidth="1"/>
    <col min="15796" max="15796" width="12.5" style="2" customWidth="1"/>
    <col min="15797" max="15797" width="9.1640625" style="2"/>
    <col min="15798" max="15798" width="11.1640625" style="2" bestFit="1" customWidth="1"/>
    <col min="15799" max="15799" width="10.5" style="2" bestFit="1" customWidth="1"/>
    <col min="15800" max="15800" width="11.1640625" style="2" bestFit="1" customWidth="1"/>
    <col min="15801" max="16035" width="9.1640625" style="2"/>
    <col min="16036" max="16036" width="4.5" style="2" customWidth="1"/>
    <col min="16037" max="16037" width="4.83203125" style="2" customWidth="1"/>
    <col min="16038" max="16038" width="51.5" style="2" customWidth="1"/>
    <col min="16039" max="16039" width="6.5" style="2" customWidth="1"/>
    <col min="16040" max="16040" width="12.5" style="2" customWidth="1"/>
    <col min="16041" max="16041" width="6.5" style="2" customWidth="1"/>
    <col min="16042" max="16042" width="8" style="2" customWidth="1"/>
    <col min="16043" max="16043" width="7.1640625" style="2" customWidth="1"/>
    <col min="16044" max="16044" width="9.1640625" style="2"/>
    <col min="16045" max="16045" width="11" style="2" customWidth="1"/>
    <col min="16046" max="16046" width="9.5" style="2" customWidth="1"/>
    <col min="16047" max="16047" width="8.1640625" style="2" customWidth="1"/>
    <col min="16048" max="16048" width="8.5" style="2" customWidth="1"/>
    <col min="16049" max="16049" width="9.83203125" style="2" customWidth="1"/>
    <col min="16050" max="16050" width="8.83203125" style="2" customWidth="1"/>
    <col min="16051" max="16051" width="9.5" style="2" customWidth="1"/>
    <col min="16052" max="16052" width="12.5" style="2" customWidth="1"/>
    <col min="16053" max="16053" width="9.1640625" style="2"/>
    <col min="16054" max="16054" width="11.1640625" style="2" bestFit="1" customWidth="1"/>
    <col min="16055" max="16055" width="10.5" style="2" bestFit="1" customWidth="1"/>
    <col min="16056" max="16056" width="11.1640625" style="2" bestFit="1" customWidth="1"/>
    <col min="16057" max="16384" width="9.1640625" style="2"/>
  </cols>
  <sheetData>
    <row r="1" spans="1:17" s="43" customFormat="1" ht="12">
      <c r="A1" s="493" t="s">
        <v>1674</v>
      </c>
      <c r="B1" s="493"/>
      <c r="C1" s="493"/>
      <c r="D1" s="493"/>
      <c r="E1" s="493"/>
      <c r="F1" s="493"/>
      <c r="G1" s="493"/>
      <c r="H1" s="493"/>
      <c r="I1" s="493"/>
      <c r="J1" s="493"/>
      <c r="K1" s="493"/>
      <c r="L1" s="493"/>
      <c r="M1" s="493"/>
      <c r="N1" s="493"/>
      <c r="O1" s="493"/>
      <c r="P1" s="493"/>
      <c r="Q1" s="493"/>
    </row>
    <row r="2" spans="1:17" s="43" customFormat="1" ht="12">
      <c r="A2" s="493" t="s">
        <v>1675</v>
      </c>
      <c r="B2" s="493"/>
      <c r="C2" s="493"/>
      <c r="D2" s="493"/>
      <c r="E2" s="493"/>
      <c r="F2" s="493"/>
      <c r="G2" s="493"/>
      <c r="H2" s="493"/>
      <c r="I2" s="493"/>
      <c r="J2" s="493"/>
      <c r="K2" s="493"/>
      <c r="L2" s="493"/>
      <c r="M2" s="493"/>
      <c r="N2" s="493"/>
      <c r="O2" s="493"/>
      <c r="P2" s="493"/>
      <c r="Q2" s="493"/>
    </row>
    <row r="3" spans="1:17">
      <c r="A3" s="2" t="s">
        <v>1598</v>
      </c>
    </row>
    <row r="4" spans="1:17">
      <c r="A4" s="2" t="s">
        <v>1599</v>
      </c>
    </row>
    <row r="5" spans="1:17">
      <c r="A5" s="2" t="s">
        <v>217</v>
      </c>
    </row>
    <row r="6" spans="1:17">
      <c r="A6" s="209" t="s">
        <v>128</v>
      </c>
      <c r="B6" s="209"/>
      <c r="L6" s="44"/>
      <c r="M6" s="45" t="s">
        <v>17</v>
      </c>
      <c r="N6" s="494">
        <f>Q90</f>
        <v>0</v>
      </c>
      <c r="O6" s="494"/>
      <c r="P6" s="494"/>
      <c r="Q6" s="46" t="s">
        <v>18</v>
      </c>
    </row>
    <row r="7" spans="1:17">
      <c r="L7" s="44"/>
      <c r="M7" s="45" t="s">
        <v>19</v>
      </c>
      <c r="N7" s="44" t="s">
        <v>1566</v>
      </c>
      <c r="O7" s="44"/>
      <c r="P7" s="44"/>
      <c r="Q7" s="44"/>
    </row>
    <row r="8" spans="1:17">
      <c r="L8" s="44"/>
      <c r="M8" s="44"/>
      <c r="N8" s="44"/>
      <c r="O8" s="44"/>
      <c r="P8" s="44"/>
      <c r="Q8" s="44"/>
    </row>
    <row r="9" spans="1:17" ht="12">
      <c r="A9" s="495" t="s">
        <v>20</v>
      </c>
      <c r="B9" s="495" t="s">
        <v>21</v>
      </c>
      <c r="C9" s="496" t="s">
        <v>65</v>
      </c>
      <c r="D9" s="496" t="s">
        <v>67</v>
      </c>
      <c r="E9" s="491" t="s">
        <v>22</v>
      </c>
      <c r="F9" s="491" t="s">
        <v>23</v>
      </c>
      <c r="G9" s="492" t="s">
        <v>24</v>
      </c>
      <c r="H9" s="492"/>
      <c r="I9" s="492"/>
      <c r="J9" s="492"/>
      <c r="K9" s="492"/>
      <c r="L9" s="492"/>
      <c r="M9" s="492" t="s">
        <v>25</v>
      </c>
      <c r="N9" s="492"/>
      <c r="O9" s="492"/>
      <c r="P9" s="492"/>
      <c r="Q9" s="492"/>
    </row>
    <row r="10" spans="1:17" ht="56">
      <c r="A10" s="495"/>
      <c r="B10" s="495"/>
      <c r="C10" s="496"/>
      <c r="D10" s="496"/>
      <c r="E10" s="491"/>
      <c r="F10" s="491"/>
      <c r="G10" s="239" t="s">
        <v>26</v>
      </c>
      <c r="H10" s="239" t="s">
        <v>734</v>
      </c>
      <c r="I10" s="239" t="s">
        <v>735</v>
      </c>
      <c r="J10" s="237" t="s">
        <v>27</v>
      </c>
      <c r="K10" s="237" t="s">
        <v>28</v>
      </c>
      <c r="L10" s="237" t="s">
        <v>29</v>
      </c>
      <c r="M10" s="237" t="s">
        <v>30</v>
      </c>
      <c r="N10" s="237" t="s">
        <v>31</v>
      </c>
      <c r="O10" s="237" t="s">
        <v>27</v>
      </c>
      <c r="P10" s="237" t="s">
        <v>28</v>
      </c>
      <c r="Q10" s="237" t="s">
        <v>181</v>
      </c>
    </row>
    <row r="11" spans="1:17" s="255" customFormat="1">
      <c r="A11" s="166">
        <v>1</v>
      </c>
      <c r="B11" s="166">
        <f t="shared" ref="B11:Q11" si="0">A11+1</f>
        <v>2</v>
      </c>
      <c r="C11" s="166">
        <f t="shared" si="0"/>
        <v>3</v>
      </c>
      <c r="D11" s="166">
        <f t="shared" si="0"/>
        <v>4</v>
      </c>
      <c r="E11" s="166">
        <f t="shared" si="0"/>
        <v>5</v>
      </c>
      <c r="F11" s="166">
        <f t="shared" si="0"/>
        <v>6</v>
      </c>
      <c r="G11" s="166">
        <v>7</v>
      </c>
      <c r="H11" s="166">
        <v>8</v>
      </c>
      <c r="I11" s="166">
        <f t="shared" ref="I11" si="1">H11+1</f>
        <v>9</v>
      </c>
      <c r="J11" s="166">
        <v>10</v>
      </c>
      <c r="K11" s="166">
        <v>10</v>
      </c>
      <c r="L11" s="166">
        <f t="shared" si="0"/>
        <v>11</v>
      </c>
      <c r="M11" s="166">
        <f t="shared" si="0"/>
        <v>12</v>
      </c>
      <c r="N11" s="166">
        <f t="shared" si="0"/>
        <v>13</v>
      </c>
      <c r="O11" s="166">
        <f t="shared" si="0"/>
        <v>14</v>
      </c>
      <c r="P11" s="166">
        <f t="shared" si="0"/>
        <v>15</v>
      </c>
      <c r="Q11" s="166">
        <f t="shared" si="0"/>
        <v>16</v>
      </c>
    </row>
    <row r="12" spans="1:17" s="255" customFormat="1" ht="13" customHeight="1">
      <c r="A12" s="427"/>
      <c r="B12" s="427"/>
      <c r="C12" s="426" t="s">
        <v>1601</v>
      </c>
      <c r="D12" s="427"/>
      <c r="E12" s="427"/>
      <c r="F12" s="427"/>
      <c r="G12" s="52"/>
      <c r="H12" s="166"/>
      <c r="I12" s="166"/>
      <c r="J12" s="166"/>
      <c r="K12" s="166"/>
      <c r="L12" s="168"/>
      <c r="M12" s="168"/>
      <c r="N12" s="168"/>
      <c r="O12" s="168"/>
      <c r="P12" s="168"/>
      <c r="Q12" s="168"/>
    </row>
    <row r="13" spans="1:17" s="255" customFormat="1" ht="46">
      <c r="A13" s="418">
        <v>1</v>
      </c>
      <c r="B13" s="418" t="s">
        <v>32</v>
      </c>
      <c r="C13" s="419" t="s">
        <v>1602</v>
      </c>
      <c r="D13" s="420" t="s">
        <v>1603</v>
      </c>
      <c r="E13" s="421" t="s">
        <v>34</v>
      </c>
      <c r="F13" s="421">
        <v>1</v>
      </c>
      <c r="G13" s="52"/>
      <c r="H13" s="53"/>
      <c r="I13" s="42"/>
      <c r="J13" s="1"/>
      <c r="K13" s="1"/>
      <c r="L13" s="174"/>
      <c r="M13" s="174"/>
      <c r="N13" s="174"/>
      <c r="O13" s="174"/>
      <c r="P13" s="174"/>
      <c r="Q13" s="174"/>
    </row>
    <row r="14" spans="1:17" s="255" customFormat="1" ht="32">
      <c r="A14" s="422">
        <f t="shared" ref="A14:A26" si="2">A13+1</f>
        <v>2</v>
      </c>
      <c r="B14" s="418" t="s">
        <v>32</v>
      </c>
      <c r="C14" s="423" t="s">
        <v>1604</v>
      </c>
      <c r="D14" s="420" t="s">
        <v>1605</v>
      </c>
      <c r="E14" s="421" t="s">
        <v>34</v>
      </c>
      <c r="F14" s="421">
        <v>1</v>
      </c>
      <c r="G14" s="52"/>
      <c r="H14" s="53"/>
      <c r="I14" s="42"/>
      <c r="J14" s="1"/>
      <c r="K14" s="1"/>
      <c r="L14" s="174"/>
      <c r="M14" s="174"/>
      <c r="N14" s="174"/>
      <c r="O14" s="174"/>
      <c r="P14" s="174"/>
      <c r="Q14" s="174"/>
    </row>
    <row r="15" spans="1:17" s="255" customFormat="1" ht="16">
      <c r="A15" s="422">
        <f t="shared" si="2"/>
        <v>3</v>
      </c>
      <c r="B15" s="418" t="s">
        <v>32</v>
      </c>
      <c r="C15" s="423" t="s">
        <v>1606</v>
      </c>
      <c r="D15" s="420" t="s">
        <v>1607</v>
      </c>
      <c r="E15" s="421" t="s">
        <v>34</v>
      </c>
      <c r="F15" s="421">
        <v>5</v>
      </c>
      <c r="G15" s="52"/>
      <c r="H15" s="53"/>
      <c r="I15" s="42"/>
      <c r="J15" s="1"/>
      <c r="K15" s="1"/>
      <c r="L15" s="174"/>
      <c r="M15" s="174"/>
      <c r="N15" s="174"/>
      <c r="O15" s="174"/>
      <c r="P15" s="174"/>
      <c r="Q15" s="174"/>
    </row>
    <row r="16" spans="1:17" s="255" customFormat="1" ht="15">
      <c r="A16" s="422">
        <f t="shared" si="2"/>
        <v>4</v>
      </c>
      <c r="B16" s="418" t="s">
        <v>32</v>
      </c>
      <c r="C16" s="419" t="s">
        <v>1608</v>
      </c>
      <c r="D16" s="420" t="s">
        <v>1607</v>
      </c>
      <c r="E16" s="421" t="s">
        <v>34</v>
      </c>
      <c r="F16" s="421">
        <v>5</v>
      </c>
      <c r="G16" s="52"/>
      <c r="H16" s="53"/>
      <c r="I16" s="42"/>
      <c r="J16" s="1"/>
      <c r="K16" s="1"/>
      <c r="L16" s="174"/>
      <c r="M16" s="174"/>
      <c r="N16" s="174"/>
      <c r="O16" s="174"/>
      <c r="P16" s="174"/>
      <c r="Q16" s="174"/>
    </row>
    <row r="17" spans="1:17" s="255" customFormat="1" ht="15">
      <c r="A17" s="422">
        <f t="shared" si="2"/>
        <v>5</v>
      </c>
      <c r="B17" s="418" t="s">
        <v>32</v>
      </c>
      <c r="C17" s="419" t="s">
        <v>1609</v>
      </c>
      <c r="D17" s="420" t="s">
        <v>1607</v>
      </c>
      <c r="E17" s="421" t="s">
        <v>34</v>
      </c>
      <c r="F17" s="421">
        <v>5</v>
      </c>
      <c r="G17" s="52"/>
      <c r="H17" s="53"/>
      <c r="I17" s="42"/>
      <c r="J17" s="1"/>
      <c r="K17" s="1"/>
      <c r="L17" s="174"/>
      <c r="M17" s="174"/>
      <c r="N17" s="174"/>
      <c r="O17" s="174"/>
      <c r="P17" s="174"/>
      <c r="Q17" s="174"/>
    </row>
    <row r="18" spans="1:17" s="255" customFormat="1" ht="16">
      <c r="A18" s="422">
        <f t="shared" si="2"/>
        <v>6</v>
      </c>
      <c r="B18" s="418" t="s">
        <v>32</v>
      </c>
      <c r="C18" s="423" t="s">
        <v>1610</v>
      </c>
      <c r="D18" s="420" t="s">
        <v>1605</v>
      </c>
      <c r="E18" s="421" t="s">
        <v>34</v>
      </c>
      <c r="F18" s="421">
        <v>5</v>
      </c>
      <c r="G18" s="52"/>
      <c r="H18" s="53"/>
      <c r="I18" s="42"/>
      <c r="J18" s="1"/>
      <c r="K18" s="1"/>
      <c r="L18" s="174"/>
      <c r="M18" s="174"/>
      <c r="N18" s="174"/>
      <c r="O18" s="174"/>
      <c r="P18" s="174"/>
      <c r="Q18" s="174"/>
    </row>
    <row r="19" spans="1:17" s="255" customFormat="1" ht="32">
      <c r="A19" s="422">
        <f t="shared" si="2"/>
        <v>7</v>
      </c>
      <c r="B19" s="418" t="s">
        <v>32</v>
      </c>
      <c r="C19" s="423" t="s">
        <v>1611</v>
      </c>
      <c r="D19" s="420"/>
      <c r="E19" s="421" t="s">
        <v>33</v>
      </c>
      <c r="F19" s="421">
        <v>1</v>
      </c>
      <c r="G19" s="52"/>
      <c r="H19" s="53"/>
      <c r="I19" s="42"/>
      <c r="J19" s="1"/>
      <c r="K19" s="1"/>
      <c r="L19" s="174"/>
      <c r="M19" s="174"/>
      <c r="N19" s="174"/>
      <c r="O19" s="174"/>
      <c r="P19" s="174"/>
      <c r="Q19" s="174"/>
    </row>
    <row r="20" spans="1:17" s="255" customFormat="1" ht="16">
      <c r="A20" s="422">
        <f t="shared" si="2"/>
        <v>8</v>
      </c>
      <c r="B20" s="418" t="s">
        <v>32</v>
      </c>
      <c r="C20" s="423" t="s">
        <v>1612</v>
      </c>
      <c r="D20" s="420" t="s">
        <v>1613</v>
      </c>
      <c r="E20" s="421" t="s">
        <v>34</v>
      </c>
      <c r="F20" s="421">
        <v>6</v>
      </c>
      <c r="G20" s="52"/>
      <c r="H20" s="53"/>
      <c r="I20" s="42"/>
      <c r="J20" s="1"/>
      <c r="K20" s="1"/>
      <c r="L20" s="174"/>
      <c r="M20" s="174"/>
      <c r="N20" s="174"/>
      <c r="O20" s="174"/>
      <c r="P20" s="174"/>
      <c r="Q20" s="174"/>
    </row>
    <row r="21" spans="1:17" s="255" customFormat="1" ht="16">
      <c r="A21" s="422">
        <f t="shared" si="2"/>
        <v>9</v>
      </c>
      <c r="B21" s="418" t="s">
        <v>32</v>
      </c>
      <c r="C21" s="423" t="s">
        <v>1614</v>
      </c>
      <c r="D21" s="420" t="s">
        <v>1613</v>
      </c>
      <c r="E21" s="421" t="s">
        <v>34</v>
      </c>
      <c r="F21" s="421">
        <v>10</v>
      </c>
      <c r="G21" s="52"/>
      <c r="H21" s="53"/>
      <c r="I21" s="42"/>
      <c r="J21" s="1"/>
      <c r="K21" s="1"/>
      <c r="L21" s="174"/>
      <c r="M21" s="174"/>
      <c r="N21" s="174"/>
      <c r="O21" s="174"/>
      <c r="P21" s="174"/>
      <c r="Q21" s="174"/>
    </row>
    <row r="22" spans="1:17" s="255" customFormat="1" ht="15">
      <c r="A22" s="422">
        <f>A21+1</f>
        <v>10</v>
      </c>
      <c r="B22" s="418" t="s">
        <v>32</v>
      </c>
      <c r="C22" s="424" t="s">
        <v>1615</v>
      </c>
      <c r="D22" s="420" t="s">
        <v>1613</v>
      </c>
      <c r="E22" s="421" t="s">
        <v>34</v>
      </c>
      <c r="F22" s="421">
        <v>20</v>
      </c>
      <c r="G22" s="52"/>
      <c r="H22" s="53"/>
      <c r="I22" s="42"/>
      <c r="J22" s="1"/>
      <c r="K22" s="1"/>
      <c r="L22" s="174"/>
      <c r="M22" s="174"/>
      <c r="N22" s="174"/>
      <c r="O22" s="174"/>
      <c r="P22" s="174"/>
      <c r="Q22" s="174"/>
    </row>
    <row r="23" spans="1:17" s="255" customFormat="1" ht="15">
      <c r="A23" s="422">
        <f t="shared" si="2"/>
        <v>11</v>
      </c>
      <c r="B23" s="418" t="s">
        <v>32</v>
      </c>
      <c r="C23" s="419" t="s">
        <v>1616</v>
      </c>
      <c r="D23" s="420" t="s">
        <v>1613</v>
      </c>
      <c r="E23" s="421" t="s">
        <v>34</v>
      </c>
      <c r="F23" s="421">
        <v>6</v>
      </c>
      <c r="G23" s="52"/>
      <c r="H23" s="53"/>
      <c r="I23" s="42"/>
      <c r="J23" s="1"/>
      <c r="K23" s="1"/>
      <c r="L23" s="174"/>
      <c r="M23" s="174"/>
      <c r="N23" s="174"/>
      <c r="O23" s="174"/>
      <c r="P23" s="174"/>
      <c r="Q23" s="174"/>
    </row>
    <row r="24" spans="1:17" s="255" customFormat="1" ht="16">
      <c r="A24" s="422">
        <f t="shared" si="2"/>
        <v>12</v>
      </c>
      <c r="B24" s="418" t="s">
        <v>32</v>
      </c>
      <c r="C24" s="425" t="s">
        <v>1617</v>
      </c>
      <c r="D24" s="420" t="s">
        <v>1613</v>
      </c>
      <c r="E24" s="421" t="s">
        <v>34</v>
      </c>
      <c r="F24" s="421">
        <v>13</v>
      </c>
      <c r="G24" s="52"/>
      <c r="H24" s="53"/>
      <c r="I24" s="42"/>
      <c r="J24" s="1"/>
      <c r="K24" s="1"/>
      <c r="L24" s="174"/>
      <c r="M24" s="174"/>
      <c r="N24" s="174"/>
      <c r="O24" s="174"/>
      <c r="P24" s="174"/>
      <c r="Q24" s="174"/>
    </row>
    <row r="25" spans="1:17" s="255" customFormat="1" ht="16">
      <c r="A25" s="422">
        <f t="shared" si="2"/>
        <v>13</v>
      </c>
      <c r="B25" s="418" t="s">
        <v>32</v>
      </c>
      <c r="C25" s="425" t="s">
        <v>1618</v>
      </c>
      <c r="D25" s="420" t="s">
        <v>1613</v>
      </c>
      <c r="E25" s="421" t="s">
        <v>34</v>
      </c>
      <c r="F25" s="421">
        <v>1</v>
      </c>
      <c r="G25" s="52"/>
      <c r="H25" s="53"/>
      <c r="I25" s="42"/>
      <c r="J25" s="1"/>
      <c r="K25" s="1"/>
      <c r="L25" s="174"/>
      <c r="M25" s="174"/>
      <c r="N25" s="174"/>
      <c r="O25" s="174"/>
      <c r="P25" s="174"/>
      <c r="Q25" s="174"/>
    </row>
    <row r="26" spans="1:17" s="255" customFormat="1" ht="28">
      <c r="A26" s="422">
        <f t="shared" si="2"/>
        <v>14</v>
      </c>
      <c r="B26" s="418" t="s">
        <v>32</v>
      </c>
      <c r="C26" s="419" t="s">
        <v>1619</v>
      </c>
      <c r="D26" s="420" t="s">
        <v>1613</v>
      </c>
      <c r="E26" s="421" t="s">
        <v>34</v>
      </c>
      <c r="F26" s="421">
        <v>5</v>
      </c>
      <c r="G26" s="52"/>
      <c r="H26" s="53"/>
      <c r="I26" s="42"/>
      <c r="J26" s="1"/>
      <c r="K26" s="1"/>
      <c r="L26" s="174"/>
      <c r="M26" s="174"/>
      <c r="N26" s="174"/>
      <c r="O26" s="174"/>
      <c r="P26" s="174"/>
      <c r="Q26" s="174"/>
    </row>
    <row r="27" spans="1:17" s="255" customFormat="1" ht="15">
      <c r="A27" s="422">
        <f>A26+1</f>
        <v>15</v>
      </c>
      <c r="B27" s="418" t="s">
        <v>32</v>
      </c>
      <c r="C27" s="419" t="s">
        <v>1620</v>
      </c>
      <c r="D27" s="420" t="s">
        <v>1613</v>
      </c>
      <c r="E27" s="421" t="s">
        <v>34</v>
      </c>
      <c r="F27" s="421">
        <v>5</v>
      </c>
      <c r="G27" s="52"/>
      <c r="H27" s="53"/>
      <c r="I27" s="42"/>
      <c r="J27" s="1"/>
      <c r="K27" s="1"/>
      <c r="L27" s="174"/>
      <c r="M27" s="174"/>
      <c r="N27" s="174"/>
      <c r="O27" s="174"/>
      <c r="P27" s="174"/>
      <c r="Q27" s="174"/>
    </row>
    <row r="28" spans="1:17" s="255" customFormat="1" ht="28">
      <c r="A28" s="422">
        <f>A27+1</f>
        <v>16</v>
      </c>
      <c r="B28" s="418" t="s">
        <v>32</v>
      </c>
      <c r="C28" s="419" t="s">
        <v>1621</v>
      </c>
      <c r="D28" s="420" t="s">
        <v>1613</v>
      </c>
      <c r="E28" s="421" t="s">
        <v>33</v>
      </c>
      <c r="F28" s="421">
        <v>1</v>
      </c>
      <c r="G28" s="52"/>
      <c r="H28" s="53"/>
      <c r="I28" s="42"/>
      <c r="J28" s="1"/>
      <c r="K28" s="1"/>
      <c r="L28" s="174"/>
      <c r="M28" s="174"/>
      <c r="N28" s="174"/>
      <c r="O28" s="174"/>
      <c r="P28" s="174"/>
      <c r="Q28" s="174"/>
    </row>
    <row r="29" spans="1:17" s="255" customFormat="1" ht="15">
      <c r="A29" s="422">
        <f>A28+1</f>
        <v>17</v>
      </c>
      <c r="B29" s="418" t="s">
        <v>32</v>
      </c>
      <c r="C29" s="424" t="s">
        <v>1622</v>
      </c>
      <c r="D29" s="420"/>
      <c r="E29" s="421" t="s">
        <v>33</v>
      </c>
      <c r="F29" s="421">
        <v>1</v>
      </c>
      <c r="G29" s="52"/>
      <c r="H29" s="53"/>
      <c r="I29" s="42"/>
      <c r="J29" s="1"/>
      <c r="K29" s="1"/>
      <c r="L29" s="174"/>
      <c r="M29" s="174"/>
      <c r="N29" s="174"/>
      <c r="O29" s="174"/>
      <c r="P29" s="174"/>
      <c r="Q29" s="174"/>
    </row>
    <row r="30" spans="1:17" s="255" customFormat="1" ht="15">
      <c r="A30" s="428"/>
      <c r="B30" s="418"/>
      <c r="C30" s="432" t="s">
        <v>1623</v>
      </c>
      <c r="D30" s="428"/>
      <c r="E30" s="428"/>
      <c r="F30" s="428"/>
      <c r="G30" s="52"/>
      <c r="H30" s="53"/>
      <c r="I30" s="42"/>
      <c r="J30" s="1"/>
      <c r="K30" s="1"/>
      <c r="L30" s="174"/>
      <c r="M30" s="174"/>
      <c r="N30" s="174"/>
      <c r="O30" s="174"/>
      <c r="P30" s="174"/>
      <c r="Q30" s="174"/>
    </row>
    <row r="31" spans="1:17" s="255" customFormat="1" ht="15">
      <c r="A31" s="422">
        <f>A29+1</f>
        <v>18</v>
      </c>
      <c r="B31" s="418" t="s">
        <v>32</v>
      </c>
      <c r="C31" s="424" t="s">
        <v>1624</v>
      </c>
      <c r="D31" s="418"/>
      <c r="E31" s="418" t="s">
        <v>44</v>
      </c>
      <c r="F31" s="418">
        <v>58</v>
      </c>
      <c r="G31" s="52"/>
      <c r="H31" s="53"/>
      <c r="I31" s="42"/>
      <c r="J31" s="1"/>
      <c r="K31" s="1"/>
      <c r="L31" s="174"/>
      <c r="M31" s="174"/>
      <c r="N31" s="174"/>
      <c r="O31" s="174"/>
      <c r="P31" s="174"/>
      <c r="Q31" s="174"/>
    </row>
    <row r="32" spans="1:17" s="255" customFormat="1" ht="16">
      <c r="A32" s="422">
        <f t="shared" ref="A32:A37" si="3">A31+1</f>
        <v>19</v>
      </c>
      <c r="B32" s="418" t="s">
        <v>32</v>
      </c>
      <c r="C32" s="423" t="s">
        <v>1625</v>
      </c>
      <c r="D32" s="418"/>
      <c r="E32" s="418" t="s">
        <v>34</v>
      </c>
      <c r="F32" s="418">
        <v>1</v>
      </c>
      <c r="G32" s="52"/>
      <c r="H32" s="53"/>
      <c r="I32" s="42"/>
      <c r="J32" s="1"/>
      <c r="K32" s="1"/>
      <c r="L32" s="174"/>
      <c r="M32" s="174"/>
      <c r="N32" s="174"/>
      <c r="O32" s="174"/>
      <c r="P32" s="174"/>
      <c r="Q32" s="174"/>
    </row>
    <row r="33" spans="1:17" s="255" customFormat="1" ht="28">
      <c r="A33" s="422">
        <f t="shared" si="3"/>
        <v>20</v>
      </c>
      <c r="B33" s="418" t="s">
        <v>32</v>
      </c>
      <c r="C33" s="419" t="s">
        <v>1626</v>
      </c>
      <c r="D33" s="418"/>
      <c r="E33" s="418" t="s">
        <v>34</v>
      </c>
      <c r="F33" s="418">
        <v>1</v>
      </c>
      <c r="G33" s="52"/>
      <c r="H33" s="53"/>
      <c r="I33" s="42"/>
      <c r="J33" s="1"/>
      <c r="K33" s="1"/>
      <c r="L33" s="174"/>
      <c r="M33" s="174"/>
      <c r="N33" s="174"/>
      <c r="O33" s="174"/>
      <c r="P33" s="174"/>
      <c r="Q33" s="174"/>
    </row>
    <row r="34" spans="1:17" s="255" customFormat="1" ht="15">
      <c r="A34" s="422">
        <f t="shared" si="3"/>
        <v>21</v>
      </c>
      <c r="B34" s="418" t="s">
        <v>32</v>
      </c>
      <c r="C34" s="424" t="s">
        <v>1627</v>
      </c>
      <c r="D34" s="418"/>
      <c r="E34" s="418" t="s">
        <v>1628</v>
      </c>
      <c r="F34" s="418">
        <v>5</v>
      </c>
      <c r="G34" s="52"/>
      <c r="H34" s="53"/>
      <c r="I34" s="42"/>
      <c r="J34" s="173"/>
      <c r="K34" s="173"/>
      <c r="L34" s="174"/>
      <c r="M34" s="174"/>
      <c r="N34" s="174"/>
      <c r="O34" s="174"/>
      <c r="P34" s="174"/>
      <c r="Q34" s="174"/>
    </row>
    <row r="35" spans="1:17" s="255" customFormat="1" ht="15">
      <c r="A35" s="422">
        <f t="shared" si="3"/>
        <v>22</v>
      </c>
      <c r="B35" s="418" t="s">
        <v>32</v>
      </c>
      <c r="C35" s="424" t="s">
        <v>1629</v>
      </c>
      <c r="D35" s="418"/>
      <c r="E35" s="418" t="s">
        <v>33</v>
      </c>
      <c r="F35" s="418">
        <v>1</v>
      </c>
      <c r="G35" s="52"/>
      <c r="H35" s="53"/>
      <c r="I35" s="42"/>
      <c r="J35" s="1"/>
      <c r="K35" s="1"/>
      <c r="L35" s="174"/>
      <c r="M35" s="174"/>
      <c r="N35" s="174"/>
      <c r="O35" s="174"/>
      <c r="P35" s="174"/>
      <c r="Q35" s="174"/>
    </row>
    <row r="36" spans="1:17" s="255" customFormat="1" ht="28">
      <c r="A36" s="422">
        <f t="shared" si="3"/>
        <v>23</v>
      </c>
      <c r="B36" s="418" t="s">
        <v>32</v>
      </c>
      <c r="C36" s="419" t="s">
        <v>1630</v>
      </c>
      <c r="D36" s="418"/>
      <c r="E36" s="418" t="s">
        <v>33</v>
      </c>
      <c r="F36" s="418">
        <v>1</v>
      </c>
      <c r="G36" s="52"/>
      <c r="H36" s="53"/>
      <c r="I36" s="42"/>
      <c r="J36" s="1"/>
      <c r="K36" s="1"/>
      <c r="L36" s="174"/>
      <c r="M36" s="174"/>
      <c r="N36" s="174"/>
      <c r="O36" s="174"/>
      <c r="P36" s="174"/>
      <c r="Q36" s="174"/>
    </row>
    <row r="37" spans="1:17" s="255" customFormat="1" ht="28">
      <c r="A37" s="422">
        <f t="shared" si="3"/>
        <v>24</v>
      </c>
      <c r="B37" s="418" t="s">
        <v>32</v>
      </c>
      <c r="C37" s="419" t="s">
        <v>1631</v>
      </c>
      <c r="D37" s="418"/>
      <c r="E37" s="418" t="s">
        <v>33</v>
      </c>
      <c r="F37" s="418">
        <v>1</v>
      </c>
      <c r="G37" s="52"/>
      <c r="H37" s="53"/>
      <c r="I37" s="42"/>
      <c r="J37" s="1"/>
      <c r="K37" s="1"/>
      <c r="L37" s="174"/>
      <c r="M37" s="174"/>
      <c r="N37" s="174"/>
      <c r="O37" s="174"/>
      <c r="P37" s="174"/>
      <c r="Q37" s="174"/>
    </row>
    <row r="38" spans="1:17" s="255" customFormat="1" ht="15">
      <c r="A38" s="422"/>
      <c r="B38" s="418"/>
      <c r="C38" s="419"/>
      <c r="D38" s="418"/>
      <c r="E38" s="418"/>
      <c r="F38" s="418"/>
      <c r="G38" s="52"/>
      <c r="H38" s="53"/>
      <c r="I38" s="42"/>
      <c r="J38" s="1"/>
      <c r="K38" s="1"/>
      <c r="L38" s="174"/>
      <c r="M38" s="174"/>
      <c r="N38" s="174"/>
      <c r="O38" s="174"/>
      <c r="P38" s="174"/>
      <c r="Q38" s="174"/>
    </row>
    <row r="39" spans="1:17" s="255" customFormat="1" ht="13" customHeight="1">
      <c r="A39" s="427"/>
      <c r="B39" s="418"/>
      <c r="C39" s="426" t="s">
        <v>1632</v>
      </c>
      <c r="D39" s="427"/>
      <c r="E39" s="427"/>
      <c r="F39" s="427"/>
      <c r="G39" s="52"/>
      <c r="H39" s="53"/>
      <c r="I39" s="42"/>
      <c r="J39" s="1"/>
      <c r="K39" s="1"/>
      <c r="L39" s="174"/>
      <c r="M39" s="174"/>
      <c r="N39" s="174"/>
      <c r="O39" s="174"/>
      <c r="P39" s="174"/>
      <c r="Q39" s="174"/>
    </row>
    <row r="40" spans="1:17" s="255" customFormat="1" ht="30">
      <c r="A40" s="418">
        <f>A37+1</f>
        <v>25</v>
      </c>
      <c r="B40" s="418" t="s">
        <v>32</v>
      </c>
      <c r="C40" s="419" t="s">
        <v>1633</v>
      </c>
      <c r="D40" s="420" t="s">
        <v>1634</v>
      </c>
      <c r="E40" s="421" t="s">
        <v>34</v>
      </c>
      <c r="F40" s="421">
        <v>1</v>
      </c>
      <c r="G40" s="52"/>
      <c r="H40" s="53"/>
      <c r="I40" s="42"/>
      <c r="J40" s="1"/>
      <c r="K40" s="1"/>
      <c r="L40" s="174"/>
      <c r="M40" s="174"/>
      <c r="N40" s="174"/>
      <c r="O40" s="174"/>
      <c r="P40" s="174"/>
      <c r="Q40" s="174"/>
    </row>
    <row r="41" spans="1:17" s="255" customFormat="1" ht="15">
      <c r="A41" s="418">
        <f>A40+1</f>
        <v>26</v>
      </c>
      <c r="B41" s="418" t="s">
        <v>32</v>
      </c>
      <c r="C41" s="419" t="s">
        <v>1635</v>
      </c>
      <c r="D41" s="420" t="s">
        <v>1634</v>
      </c>
      <c r="E41" s="421" t="s">
        <v>34</v>
      </c>
      <c r="F41" s="421">
        <v>1</v>
      </c>
      <c r="G41" s="52"/>
      <c r="H41" s="53"/>
      <c r="I41" s="42"/>
      <c r="J41" s="1"/>
      <c r="K41" s="1"/>
      <c r="L41" s="174"/>
      <c r="M41" s="174"/>
      <c r="N41" s="174"/>
      <c r="O41" s="174"/>
      <c r="P41" s="174"/>
      <c r="Q41" s="174"/>
    </row>
    <row r="42" spans="1:17" s="255" customFormat="1" ht="15">
      <c r="A42" s="418">
        <f t="shared" ref="A42:A61" si="4">A41+1</f>
        <v>27</v>
      </c>
      <c r="B42" s="418" t="s">
        <v>32</v>
      </c>
      <c r="C42" s="419" t="s">
        <v>1636</v>
      </c>
      <c r="D42" s="420" t="s">
        <v>1634</v>
      </c>
      <c r="E42" s="421" t="s">
        <v>34</v>
      </c>
      <c r="F42" s="421">
        <v>1</v>
      </c>
      <c r="G42" s="52"/>
      <c r="H42" s="53"/>
      <c r="I42" s="42"/>
      <c r="J42" s="1"/>
      <c r="K42" s="1"/>
      <c r="L42" s="174"/>
      <c r="M42" s="174"/>
      <c r="N42" s="174"/>
      <c r="O42" s="174"/>
      <c r="P42" s="174"/>
      <c r="Q42" s="174"/>
    </row>
    <row r="43" spans="1:17" s="255" customFormat="1" ht="15">
      <c r="A43" s="418">
        <f t="shared" si="4"/>
        <v>28</v>
      </c>
      <c r="B43" s="418" t="s">
        <v>32</v>
      </c>
      <c r="C43" s="419" t="s">
        <v>1637</v>
      </c>
      <c r="D43" s="420" t="s">
        <v>1634</v>
      </c>
      <c r="E43" s="421" t="s">
        <v>34</v>
      </c>
      <c r="F43" s="421">
        <v>1</v>
      </c>
      <c r="G43" s="52"/>
      <c r="H43" s="53"/>
      <c r="I43" s="42"/>
      <c r="J43" s="1"/>
      <c r="K43" s="1"/>
      <c r="L43" s="174"/>
      <c r="M43" s="174"/>
      <c r="N43" s="174"/>
      <c r="O43" s="174"/>
      <c r="P43" s="174"/>
      <c r="Q43" s="174"/>
    </row>
    <row r="44" spans="1:17" s="255" customFormat="1" ht="15">
      <c r="A44" s="418">
        <f t="shared" si="4"/>
        <v>29</v>
      </c>
      <c r="B44" s="418" t="s">
        <v>32</v>
      </c>
      <c r="C44" s="419" t="s">
        <v>1638</v>
      </c>
      <c r="D44" s="420" t="s">
        <v>1634</v>
      </c>
      <c r="E44" s="421" t="s">
        <v>34</v>
      </c>
      <c r="F44" s="421">
        <v>1</v>
      </c>
      <c r="G44" s="52"/>
      <c r="H44" s="53"/>
      <c r="I44" s="42"/>
      <c r="J44" s="1"/>
      <c r="K44" s="1"/>
      <c r="L44" s="174"/>
      <c r="M44" s="174"/>
      <c r="N44" s="174"/>
      <c r="O44" s="174"/>
      <c r="P44" s="174"/>
      <c r="Q44" s="174"/>
    </row>
    <row r="45" spans="1:17" s="255" customFormat="1" ht="16">
      <c r="A45" s="418">
        <f t="shared" si="4"/>
        <v>30</v>
      </c>
      <c r="B45" s="418" t="s">
        <v>32</v>
      </c>
      <c r="C45" s="423" t="s">
        <v>1639</v>
      </c>
      <c r="D45" s="420" t="s">
        <v>1634</v>
      </c>
      <c r="E45" s="421" t="s">
        <v>34</v>
      </c>
      <c r="F45" s="421">
        <v>1</v>
      </c>
      <c r="G45" s="52"/>
      <c r="H45" s="53"/>
      <c r="I45" s="42"/>
      <c r="J45" s="1"/>
      <c r="K45" s="1"/>
      <c r="L45" s="174"/>
      <c r="M45" s="174"/>
      <c r="N45" s="174"/>
      <c r="O45" s="174"/>
      <c r="P45" s="174"/>
      <c r="Q45" s="174"/>
    </row>
    <row r="46" spans="1:17" s="255" customFormat="1" ht="16">
      <c r="A46" s="418">
        <f t="shared" si="4"/>
        <v>31</v>
      </c>
      <c r="B46" s="418" t="s">
        <v>32</v>
      </c>
      <c r="C46" s="423" t="s">
        <v>1640</v>
      </c>
      <c r="D46" s="420" t="s">
        <v>1634</v>
      </c>
      <c r="E46" s="421" t="s">
        <v>34</v>
      </c>
      <c r="F46" s="421">
        <v>1</v>
      </c>
      <c r="G46" s="52"/>
      <c r="H46" s="53"/>
      <c r="I46" s="42"/>
      <c r="J46" s="1"/>
      <c r="K46" s="1"/>
      <c r="L46" s="174"/>
      <c r="M46" s="174"/>
      <c r="N46" s="174"/>
      <c r="O46" s="174"/>
      <c r="P46" s="174"/>
      <c r="Q46" s="174"/>
    </row>
    <row r="47" spans="1:17" s="255" customFormat="1" ht="15">
      <c r="A47" s="418">
        <f t="shared" si="4"/>
        <v>32</v>
      </c>
      <c r="B47" s="418" t="s">
        <v>32</v>
      </c>
      <c r="C47" s="419" t="s">
        <v>1641</v>
      </c>
      <c r="D47" s="420" t="s">
        <v>1634</v>
      </c>
      <c r="E47" s="421" t="s">
        <v>34</v>
      </c>
      <c r="F47" s="421">
        <v>1</v>
      </c>
      <c r="G47" s="52"/>
      <c r="H47" s="53"/>
      <c r="I47" s="42"/>
      <c r="J47" s="1"/>
      <c r="K47" s="1"/>
      <c r="L47" s="174"/>
      <c r="M47" s="174"/>
      <c r="N47" s="174"/>
      <c r="O47" s="174"/>
      <c r="P47" s="174"/>
      <c r="Q47" s="174"/>
    </row>
    <row r="48" spans="1:17" s="255" customFormat="1" ht="15">
      <c r="A48" s="418">
        <f t="shared" si="4"/>
        <v>33</v>
      </c>
      <c r="B48" s="418" t="s">
        <v>32</v>
      </c>
      <c r="C48" s="419" t="s">
        <v>1642</v>
      </c>
      <c r="D48" s="420"/>
      <c r="E48" s="421" t="s">
        <v>34</v>
      </c>
      <c r="F48" s="421">
        <v>2</v>
      </c>
      <c r="G48" s="52"/>
      <c r="H48" s="53"/>
      <c r="I48" s="42"/>
      <c r="J48" s="1"/>
      <c r="K48" s="1"/>
      <c r="L48" s="174"/>
      <c r="M48" s="174"/>
      <c r="N48" s="174"/>
      <c r="O48" s="174"/>
      <c r="P48" s="174"/>
      <c r="Q48" s="174"/>
    </row>
    <row r="49" spans="1:17" s="255" customFormat="1" ht="16">
      <c r="A49" s="418">
        <f t="shared" si="4"/>
        <v>34</v>
      </c>
      <c r="B49" s="418" t="s">
        <v>32</v>
      </c>
      <c r="C49" s="423" t="s">
        <v>1643</v>
      </c>
      <c r="D49" s="420" t="s">
        <v>1634</v>
      </c>
      <c r="E49" s="421" t="s">
        <v>34</v>
      </c>
      <c r="F49" s="421">
        <v>4</v>
      </c>
      <c r="G49" s="52"/>
      <c r="H49" s="53"/>
      <c r="I49" s="42"/>
      <c r="J49" s="1"/>
      <c r="K49" s="1"/>
      <c r="L49" s="174"/>
      <c r="M49" s="174"/>
      <c r="N49" s="174"/>
      <c r="O49" s="174"/>
      <c r="P49" s="174"/>
      <c r="Q49" s="174"/>
    </row>
    <row r="50" spans="1:17" s="255" customFormat="1" ht="16">
      <c r="A50" s="418">
        <f t="shared" si="4"/>
        <v>35</v>
      </c>
      <c r="B50" s="418" t="s">
        <v>32</v>
      </c>
      <c r="C50" s="423" t="s">
        <v>1644</v>
      </c>
      <c r="D50" s="420"/>
      <c r="E50" s="421" t="s">
        <v>34</v>
      </c>
      <c r="F50" s="421">
        <v>4</v>
      </c>
      <c r="G50" s="52"/>
      <c r="H50" s="53"/>
      <c r="I50" s="42"/>
      <c r="J50" s="1"/>
      <c r="K50" s="1"/>
      <c r="L50" s="174"/>
      <c r="M50" s="174"/>
      <c r="N50" s="174"/>
      <c r="O50" s="174"/>
      <c r="P50" s="174"/>
      <c r="Q50" s="174"/>
    </row>
    <row r="51" spans="1:17" s="255" customFormat="1" ht="16">
      <c r="A51" s="418">
        <f t="shared" si="4"/>
        <v>36</v>
      </c>
      <c r="B51" s="418" t="s">
        <v>32</v>
      </c>
      <c r="C51" s="423" t="s">
        <v>1645</v>
      </c>
      <c r="D51" s="420"/>
      <c r="E51" s="421" t="s">
        <v>44</v>
      </c>
      <c r="F51" s="421">
        <v>3</v>
      </c>
      <c r="G51" s="52"/>
      <c r="H51" s="53"/>
      <c r="I51" s="42"/>
      <c r="J51" s="1"/>
      <c r="K51" s="1"/>
      <c r="L51" s="174"/>
      <c r="M51" s="174"/>
      <c r="N51" s="174"/>
      <c r="O51" s="174"/>
      <c r="P51" s="174"/>
      <c r="Q51" s="174"/>
    </row>
    <row r="52" spans="1:17" s="255" customFormat="1" ht="16">
      <c r="A52" s="418">
        <f t="shared" si="4"/>
        <v>37</v>
      </c>
      <c r="B52" s="418" t="s">
        <v>32</v>
      </c>
      <c r="C52" s="423" t="s">
        <v>1646</v>
      </c>
      <c r="D52" s="420"/>
      <c r="E52" s="421" t="s">
        <v>44</v>
      </c>
      <c r="F52" s="421">
        <v>2</v>
      </c>
      <c r="G52" s="52"/>
      <c r="H52" s="53"/>
      <c r="I52" s="42"/>
      <c r="J52" s="1"/>
      <c r="K52" s="1"/>
      <c r="L52" s="174"/>
      <c r="M52" s="174"/>
      <c r="N52" s="174"/>
      <c r="O52" s="174"/>
      <c r="P52" s="174"/>
      <c r="Q52" s="174"/>
    </row>
    <row r="53" spans="1:17" s="255" customFormat="1" ht="16">
      <c r="A53" s="418">
        <f t="shared" si="4"/>
        <v>38</v>
      </c>
      <c r="B53" s="418" t="s">
        <v>32</v>
      </c>
      <c r="C53" s="425" t="s">
        <v>1647</v>
      </c>
      <c r="D53" s="420"/>
      <c r="E53" s="421" t="s">
        <v>34</v>
      </c>
      <c r="F53" s="421">
        <v>3</v>
      </c>
      <c r="G53" s="52"/>
      <c r="H53" s="53"/>
      <c r="I53" s="42"/>
      <c r="J53" s="1"/>
      <c r="K53" s="1"/>
      <c r="L53" s="174"/>
      <c r="M53" s="174"/>
      <c r="N53" s="174"/>
      <c r="O53" s="174"/>
      <c r="P53" s="174"/>
      <c r="Q53" s="174"/>
    </row>
    <row r="54" spans="1:17" s="255" customFormat="1" ht="15">
      <c r="A54" s="418">
        <f t="shared" si="4"/>
        <v>39</v>
      </c>
      <c r="B54" s="418" t="s">
        <v>32</v>
      </c>
      <c r="C54" s="425" t="s">
        <v>1648</v>
      </c>
      <c r="D54" s="420"/>
      <c r="E54" s="421" t="s">
        <v>34</v>
      </c>
      <c r="F54" s="421">
        <v>1</v>
      </c>
      <c r="G54" s="52"/>
      <c r="H54" s="53"/>
      <c r="I54" s="42"/>
      <c r="J54" s="1"/>
      <c r="K54" s="1"/>
      <c r="L54" s="174"/>
      <c r="M54" s="174"/>
      <c r="N54" s="174"/>
      <c r="O54" s="174"/>
      <c r="P54" s="174"/>
      <c r="Q54" s="174"/>
    </row>
    <row r="55" spans="1:17" s="255" customFormat="1" ht="15">
      <c r="A55" s="418">
        <f t="shared" si="4"/>
        <v>40</v>
      </c>
      <c r="B55" s="418" t="s">
        <v>32</v>
      </c>
      <c r="C55" s="425" t="s">
        <v>1649</v>
      </c>
      <c r="D55" s="420"/>
      <c r="E55" s="421" t="s">
        <v>34</v>
      </c>
      <c r="F55" s="421">
        <v>4</v>
      </c>
      <c r="G55" s="52"/>
      <c r="H55" s="53"/>
      <c r="I55" s="42"/>
      <c r="J55" s="1"/>
      <c r="K55" s="1"/>
      <c r="L55" s="174"/>
      <c r="M55" s="174"/>
      <c r="N55" s="174"/>
      <c r="O55" s="174"/>
      <c r="P55" s="174"/>
      <c r="Q55" s="174"/>
    </row>
    <row r="56" spans="1:17" s="255" customFormat="1" ht="15">
      <c r="A56" s="418">
        <f t="shared" si="4"/>
        <v>41</v>
      </c>
      <c r="B56" s="418" t="s">
        <v>32</v>
      </c>
      <c r="C56" s="425" t="s">
        <v>1650</v>
      </c>
      <c r="D56" s="420"/>
      <c r="E56" s="421" t="s">
        <v>34</v>
      </c>
      <c r="F56" s="421">
        <v>4</v>
      </c>
      <c r="G56" s="52"/>
      <c r="H56" s="53"/>
      <c r="I56" s="42"/>
      <c r="J56" s="1"/>
      <c r="K56" s="1"/>
      <c r="L56" s="174"/>
      <c r="M56" s="174"/>
      <c r="N56" s="174"/>
      <c r="O56" s="174"/>
      <c r="P56" s="174"/>
      <c r="Q56" s="174"/>
    </row>
    <row r="57" spans="1:17" s="255" customFormat="1" ht="16">
      <c r="A57" s="418">
        <f>A52+1</f>
        <v>38</v>
      </c>
      <c r="B57" s="418" t="s">
        <v>32</v>
      </c>
      <c r="C57" s="423" t="s">
        <v>1651</v>
      </c>
      <c r="D57" s="420"/>
      <c r="E57" s="421" t="s">
        <v>44</v>
      </c>
      <c r="F57" s="421">
        <v>55</v>
      </c>
      <c r="G57" s="52"/>
      <c r="H57" s="53"/>
      <c r="I57" s="42"/>
      <c r="J57" s="1"/>
      <c r="K57" s="1"/>
      <c r="L57" s="174"/>
      <c r="M57" s="174"/>
      <c r="N57" s="174"/>
      <c r="O57" s="174"/>
      <c r="P57" s="174"/>
      <c r="Q57" s="174"/>
    </row>
    <row r="58" spans="1:17" s="255" customFormat="1" ht="16">
      <c r="A58" s="418">
        <f t="shared" si="4"/>
        <v>39</v>
      </c>
      <c r="B58" s="418" t="s">
        <v>32</v>
      </c>
      <c r="C58" s="425" t="s">
        <v>1652</v>
      </c>
      <c r="D58" s="420"/>
      <c r="E58" s="421" t="s">
        <v>34</v>
      </c>
      <c r="F58" s="421">
        <v>4</v>
      </c>
      <c r="G58" s="52"/>
      <c r="H58" s="53"/>
      <c r="I58" s="42"/>
      <c r="J58" s="1"/>
      <c r="K58" s="1"/>
      <c r="L58" s="174"/>
      <c r="M58" s="174"/>
      <c r="N58" s="174"/>
      <c r="O58" s="174"/>
      <c r="P58" s="174"/>
      <c r="Q58" s="174"/>
    </row>
    <row r="59" spans="1:17" s="255" customFormat="1" ht="15">
      <c r="A59" s="418">
        <f t="shared" si="4"/>
        <v>40</v>
      </c>
      <c r="B59" s="418" t="s">
        <v>32</v>
      </c>
      <c r="C59" s="425" t="s">
        <v>1653</v>
      </c>
      <c r="D59" s="420"/>
      <c r="E59" s="421" t="s">
        <v>34</v>
      </c>
      <c r="F59" s="421">
        <v>1</v>
      </c>
      <c r="G59" s="52"/>
      <c r="H59" s="53"/>
      <c r="I59" s="42"/>
      <c r="J59" s="1"/>
      <c r="K59" s="1"/>
      <c r="L59" s="174"/>
      <c r="M59" s="174"/>
      <c r="N59" s="174"/>
      <c r="O59" s="174"/>
      <c r="P59" s="174"/>
      <c r="Q59" s="174"/>
    </row>
    <row r="60" spans="1:17" s="255" customFormat="1" ht="15">
      <c r="A60" s="418">
        <f t="shared" si="4"/>
        <v>41</v>
      </c>
      <c r="B60" s="418" t="s">
        <v>32</v>
      </c>
      <c r="C60" s="419" t="s">
        <v>1654</v>
      </c>
      <c r="D60" s="420"/>
      <c r="E60" s="421" t="s">
        <v>34</v>
      </c>
      <c r="F60" s="421">
        <v>1</v>
      </c>
      <c r="G60" s="52"/>
      <c r="H60" s="53"/>
      <c r="I60" s="42"/>
      <c r="J60" s="1"/>
      <c r="K60" s="1"/>
      <c r="L60" s="174"/>
      <c r="M60" s="174"/>
      <c r="N60" s="174"/>
      <c r="O60" s="174"/>
      <c r="P60" s="174"/>
      <c r="Q60" s="174"/>
    </row>
    <row r="61" spans="1:17" s="255" customFormat="1" ht="15">
      <c r="A61" s="418">
        <f t="shared" si="4"/>
        <v>42</v>
      </c>
      <c r="B61" s="418" t="s">
        <v>32</v>
      </c>
      <c r="C61" s="419" t="s">
        <v>1655</v>
      </c>
      <c r="D61" s="420" t="s">
        <v>1634</v>
      </c>
      <c r="E61" s="421" t="s">
        <v>33</v>
      </c>
      <c r="F61" s="421">
        <v>1</v>
      </c>
      <c r="G61" s="52"/>
      <c r="H61" s="53"/>
      <c r="I61" s="42"/>
      <c r="J61" s="1"/>
      <c r="K61" s="1"/>
      <c r="L61" s="174"/>
      <c r="M61" s="174"/>
      <c r="N61" s="174"/>
      <c r="O61" s="174"/>
      <c r="P61" s="174"/>
      <c r="Q61" s="174"/>
    </row>
    <row r="62" spans="1:17" s="255" customFormat="1" ht="15">
      <c r="A62" s="422">
        <f>A61+1</f>
        <v>43</v>
      </c>
      <c r="B62" s="418" t="s">
        <v>32</v>
      </c>
      <c r="C62" s="424" t="s">
        <v>1622</v>
      </c>
      <c r="D62" s="420"/>
      <c r="E62" s="421" t="s">
        <v>33</v>
      </c>
      <c r="F62" s="421">
        <v>1</v>
      </c>
      <c r="G62" s="52"/>
      <c r="H62" s="53"/>
      <c r="I62" s="42"/>
      <c r="J62" s="1"/>
      <c r="K62" s="1"/>
      <c r="L62" s="174"/>
      <c r="M62" s="174"/>
      <c r="N62" s="174"/>
      <c r="O62" s="174"/>
      <c r="P62" s="174"/>
      <c r="Q62" s="174"/>
    </row>
    <row r="63" spans="1:17" s="255" customFormat="1" ht="15">
      <c r="A63" s="428"/>
      <c r="B63" s="418"/>
      <c r="C63" s="430" t="s">
        <v>1623</v>
      </c>
      <c r="D63" s="428"/>
      <c r="E63" s="428"/>
      <c r="F63" s="428"/>
      <c r="G63" s="52"/>
      <c r="H63" s="53"/>
      <c r="I63" s="42"/>
      <c r="J63" s="1"/>
      <c r="K63" s="1"/>
      <c r="L63" s="174"/>
      <c r="M63" s="174"/>
      <c r="N63" s="174"/>
      <c r="O63" s="174"/>
      <c r="P63" s="174"/>
      <c r="Q63" s="174"/>
    </row>
    <row r="64" spans="1:17" s="255" customFormat="1" ht="15">
      <c r="A64" s="422">
        <f>A62+1</f>
        <v>44</v>
      </c>
      <c r="B64" s="418" t="s">
        <v>32</v>
      </c>
      <c r="C64" s="424" t="s">
        <v>1624</v>
      </c>
      <c r="D64" s="418"/>
      <c r="E64" s="418" t="s">
        <v>44</v>
      </c>
      <c r="F64" s="418">
        <v>60</v>
      </c>
      <c r="G64" s="52"/>
      <c r="H64" s="53"/>
      <c r="I64" s="42"/>
      <c r="J64" s="1"/>
      <c r="K64" s="1"/>
      <c r="L64" s="174"/>
      <c r="M64" s="174"/>
      <c r="N64" s="174"/>
      <c r="O64" s="174"/>
      <c r="P64" s="174"/>
      <c r="Q64" s="174"/>
    </row>
    <row r="65" spans="1:17" s="255" customFormat="1" ht="16">
      <c r="A65" s="422">
        <f>A64+1</f>
        <v>45</v>
      </c>
      <c r="B65" s="418" t="s">
        <v>32</v>
      </c>
      <c r="C65" s="423" t="s">
        <v>1656</v>
      </c>
      <c r="D65" s="418"/>
      <c r="E65" s="418" t="s">
        <v>34</v>
      </c>
      <c r="F65" s="418">
        <v>1</v>
      </c>
      <c r="G65" s="52"/>
      <c r="H65" s="53"/>
      <c r="I65" s="42"/>
      <c r="J65" s="1"/>
      <c r="K65" s="1"/>
      <c r="L65" s="174"/>
      <c r="M65" s="174"/>
      <c r="N65" s="174"/>
      <c r="O65" s="174"/>
      <c r="P65" s="174"/>
      <c r="Q65" s="174"/>
    </row>
    <row r="66" spans="1:17" s="255" customFormat="1" ht="15">
      <c r="A66" s="422">
        <f>A65+1</f>
        <v>46</v>
      </c>
      <c r="B66" s="418" t="s">
        <v>32</v>
      </c>
      <c r="C66" s="419" t="s">
        <v>1657</v>
      </c>
      <c r="D66" s="418"/>
      <c r="E66" s="418" t="s">
        <v>33</v>
      </c>
      <c r="F66" s="418">
        <v>2</v>
      </c>
      <c r="G66" s="52"/>
      <c r="H66" s="53"/>
      <c r="I66" s="42"/>
      <c r="J66" s="1"/>
      <c r="K66" s="1"/>
      <c r="L66" s="174"/>
      <c r="M66" s="174"/>
      <c r="N66" s="174"/>
      <c r="O66" s="174"/>
      <c r="P66" s="174"/>
      <c r="Q66" s="174"/>
    </row>
    <row r="67" spans="1:17" s="255" customFormat="1" ht="15">
      <c r="A67" s="422">
        <f>A66+1</f>
        <v>47</v>
      </c>
      <c r="B67" s="418" t="s">
        <v>32</v>
      </c>
      <c r="C67" s="424" t="s">
        <v>1629</v>
      </c>
      <c r="D67" s="418"/>
      <c r="E67" s="418" t="s">
        <v>33</v>
      </c>
      <c r="F67" s="418">
        <v>1</v>
      </c>
      <c r="G67" s="52"/>
      <c r="H67" s="53"/>
      <c r="I67" s="42"/>
      <c r="J67" s="1"/>
      <c r="K67" s="1"/>
      <c r="L67" s="174"/>
      <c r="M67" s="174"/>
      <c r="N67" s="174"/>
      <c r="O67" s="174"/>
      <c r="P67" s="174"/>
      <c r="Q67" s="174"/>
    </row>
    <row r="68" spans="1:17" s="255" customFormat="1" ht="28">
      <c r="A68" s="422">
        <f>A67+1</f>
        <v>48</v>
      </c>
      <c r="B68" s="418" t="s">
        <v>32</v>
      </c>
      <c r="C68" s="419" t="s">
        <v>1630</v>
      </c>
      <c r="D68" s="418"/>
      <c r="E68" s="418" t="s">
        <v>33</v>
      </c>
      <c r="F68" s="418">
        <v>1</v>
      </c>
      <c r="G68" s="52"/>
      <c r="H68" s="53"/>
      <c r="I68" s="42"/>
      <c r="J68" s="1"/>
      <c r="K68" s="1"/>
      <c r="L68" s="174"/>
      <c r="M68" s="174"/>
      <c r="N68" s="174"/>
      <c r="O68" s="174"/>
      <c r="P68" s="174"/>
      <c r="Q68" s="174"/>
    </row>
    <row r="69" spans="1:17" s="255" customFormat="1" ht="28">
      <c r="A69" s="422">
        <f>A68+1</f>
        <v>49</v>
      </c>
      <c r="B69" s="418" t="s">
        <v>32</v>
      </c>
      <c r="C69" s="419" t="s">
        <v>1631</v>
      </c>
      <c r="D69" s="418"/>
      <c r="E69" s="418" t="s">
        <v>33</v>
      </c>
      <c r="F69" s="418">
        <v>1</v>
      </c>
      <c r="G69" s="52"/>
      <c r="H69" s="53"/>
      <c r="I69" s="42"/>
      <c r="J69" s="1"/>
      <c r="K69" s="1"/>
      <c r="L69" s="174"/>
      <c r="M69" s="174"/>
      <c r="N69" s="174"/>
      <c r="O69" s="174"/>
      <c r="P69" s="174"/>
      <c r="Q69" s="174"/>
    </row>
    <row r="70" spans="1:17" s="255" customFormat="1" ht="15">
      <c r="A70" s="422"/>
      <c r="B70" s="418"/>
      <c r="C70" s="419"/>
      <c r="D70" s="418"/>
      <c r="E70" s="418"/>
      <c r="F70" s="418"/>
      <c r="G70" s="52"/>
      <c r="H70" s="53"/>
      <c r="I70" s="42"/>
      <c r="J70" s="1"/>
      <c r="K70" s="1"/>
      <c r="L70" s="174"/>
      <c r="M70" s="174"/>
      <c r="N70" s="174"/>
      <c r="O70" s="174"/>
      <c r="P70" s="174"/>
      <c r="Q70" s="174"/>
    </row>
    <row r="71" spans="1:17" s="255" customFormat="1" ht="13" customHeight="1">
      <c r="A71" s="427"/>
      <c r="B71" s="418"/>
      <c r="C71" s="429" t="s">
        <v>1658</v>
      </c>
      <c r="D71" s="427"/>
      <c r="E71" s="427"/>
      <c r="F71" s="427"/>
      <c r="G71" s="52"/>
      <c r="H71" s="53"/>
      <c r="I71" s="42"/>
      <c r="J71" s="1"/>
      <c r="K71" s="1"/>
      <c r="L71" s="174"/>
      <c r="M71" s="174"/>
      <c r="N71" s="174"/>
      <c r="O71" s="174"/>
      <c r="P71" s="174"/>
      <c r="Q71" s="174"/>
    </row>
    <row r="72" spans="1:17" s="255" customFormat="1" ht="15">
      <c r="A72" s="418">
        <f>A69+1</f>
        <v>50</v>
      </c>
      <c r="B72" s="418" t="s">
        <v>32</v>
      </c>
      <c r="C72" s="424" t="s">
        <v>1659</v>
      </c>
      <c r="D72" s="420"/>
      <c r="E72" s="421" t="s">
        <v>44</v>
      </c>
      <c r="F72" s="421">
        <v>15</v>
      </c>
      <c r="G72" s="52"/>
      <c r="H72" s="53"/>
      <c r="I72" s="42"/>
      <c r="J72" s="1"/>
      <c r="K72" s="1"/>
      <c r="L72" s="174"/>
      <c r="M72" s="174"/>
      <c r="N72" s="174"/>
      <c r="O72" s="174"/>
      <c r="P72" s="174"/>
      <c r="Q72" s="174"/>
    </row>
    <row r="73" spans="1:17" s="255" customFormat="1" ht="15">
      <c r="A73" s="418">
        <f>A72+1</f>
        <v>51</v>
      </c>
      <c r="B73" s="418" t="s">
        <v>32</v>
      </c>
      <c r="C73" s="424" t="s">
        <v>1660</v>
      </c>
      <c r="D73" s="420"/>
      <c r="E73" s="421" t="s">
        <v>34</v>
      </c>
      <c r="F73" s="421">
        <v>100</v>
      </c>
      <c r="G73" s="52"/>
      <c r="H73" s="53"/>
      <c r="I73" s="42"/>
      <c r="J73" s="1"/>
      <c r="K73" s="1"/>
      <c r="L73" s="174"/>
      <c r="M73" s="174"/>
      <c r="N73" s="174"/>
      <c r="O73" s="174"/>
      <c r="P73" s="174"/>
      <c r="Q73" s="174"/>
    </row>
    <row r="74" spans="1:17" s="255" customFormat="1" ht="15">
      <c r="A74" s="418">
        <f t="shared" ref="A74:A83" si="5">A73+1</f>
        <v>52</v>
      </c>
      <c r="B74" s="418" t="s">
        <v>32</v>
      </c>
      <c r="C74" s="419" t="s">
        <v>1661</v>
      </c>
      <c r="D74" s="420" t="s">
        <v>1662</v>
      </c>
      <c r="E74" s="421" t="s">
        <v>34</v>
      </c>
      <c r="F74" s="421">
        <v>1</v>
      </c>
      <c r="G74" s="52"/>
      <c r="H74" s="53"/>
      <c r="I74" s="42"/>
      <c r="J74" s="1"/>
      <c r="K74" s="1"/>
      <c r="L74" s="174"/>
      <c r="M74" s="174"/>
      <c r="N74" s="174"/>
      <c r="O74" s="174"/>
      <c r="P74" s="174"/>
      <c r="Q74" s="174"/>
    </row>
    <row r="75" spans="1:17" s="255" customFormat="1" ht="15">
      <c r="A75" s="418">
        <f t="shared" si="5"/>
        <v>53</v>
      </c>
      <c r="B75" s="418" t="s">
        <v>32</v>
      </c>
      <c r="C75" s="419" t="s">
        <v>1663</v>
      </c>
      <c r="D75" s="420" t="s">
        <v>1662</v>
      </c>
      <c r="E75" s="421" t="s">
        <v>34</v>
      </c>
      <c r="F75" s="421">
        <v>1</v>
      </c>
      <c r="G75" s="52"/>
      <c r="H75" s="53"/>
      <c r="I75" s="42"/>
      <c r="J75" s="1"/>
      <c r="K75" s="1"/>
      <c r="L75" s="174"/>
      <c r="M75" s="174"/>
      <c r="N75" s="174"/>
      <c r="O75" s="174"/>
      <c r="P75" s="174"/>
      <c r="Q75" s="174"/>
    </row>
    <row r="76" spans="1:17" s="255" customFormat="1" ht="15">
      <c r="A76" s="418">
        <f t="shared" si="5"/>
        <v>54</v>
      </c>
      <c r="B76" s="418" t="s">
        <v>32</v>
      </c>
      <c r="C76" s="419" t="s">
        <v>1664</v>
      </c>
      <c r="D76" s="420" t="s">
        <v>1662</v>
      </c>
      <c r="E76" s="421" t="s">
        <v>34</v>
      </c>
      <c r="F76" s="421">
        <v>7</v>
      </c>
      <c r="G76" s="52"/>
      <c r="H76" s="53"/>
      <c r="I76" s="42"/>
      <c r="J76" s="1"/>
      <c r="K76" s="1"/>
      <c r="L76" s="174"/>
      <c r="M76" s="174"/>
      <c r="N76" s="174"/>
      <c r="O76" s="174"/>
      <c r="P76" s="174"/>
      <c r="Q76" s="174"/>
    </row>
    <row r="77" spans="1:17" s="255" customFormat="1" ht="16">
      <c r="A77" s="418">
        <f t="shared" si="5"/>
        <v>55</v>
      </c>
      <c r="B77" s="418" t="s">
        <v>32</v>
      </c>
      <c r="C77" s="423" t="s">
        <v>1665</v>
      </c>
      <c r="D77" s="420"/>
      <c r="E77" s="421" t="s">
        <v>34</v>
      </c>
      <c r="F77" s="421">
        <v>5</v>
      </c>
      <c r="G77" s="52"/>
      <c r="H77" s="53"/>
      <c r="I77" s="42"/>
      <c r="J77" s="1"/>
      <c r="K77" s="1"/>
      <c r="L77" s="174"/>
      <c r="M77" s="174"/>
      <c r="N77" s="174"/>
      <c r="O77" s="174"/>
      <c r="P77" s="174"/>
      <c r="Q77" s="174"/>
    </row>
    <row r="78" spans="1:17" s="255" customFormat="1" ht="16">
      <c r="A78" s="418">
        <f t="shared" si="5"/>
        <v>56</v>
      </c>
      <c r="B78" s="418" t="s">
        <v>32</v>
      </c>
      <c r="C78" s="423" t="s">
        <v>1666</v>
      </c>
      <c r="D78" s="420"/>
      <c r="E78" s="421" t="s">
        <v>34</v>
      </c>
      <c r="F78" s="421">
        <v>5</v>
      </c>
      <c r="G78" s="52"/>
      <c r="H78" s="53"/>
      <c r="I78" s="42"/>
      <c r="J78" s="1"/>
      <c r="K78" s="1"/>
      <c r="L78" s="174"/>
      <c r="M78" s="174"/>
      <c r="N78" s="174"/>
      <c r="O78" s="174"/>
      <c r="P78" s="174"/>
      <c r="Q78" s="174"/>
    </row>
    <row r="79" spans="1:17" s="255" customFormat="1" ht="16">
      <c r="A79" s="418">
        <f t="shared" si="5"/>
        <v>57</v>
      </c>
      <c r="B79" s="418" t="s">
        <v>32</v>
      </c>
      <c r="C79" s="423" t="s">
        <v>1667</v>
      </c>
      <c r="D79" s="420"/>
      <c r="E79" s="421" t="s">
        <v>34</v>
      </c>
      <c r="F79" s="421">
        <v>16</v>
      </c>
      <c r="G79" s="52"/>
      <c r="H79" s="53"/>
      <c r="I79" s="42"/>
      <c r="J79" s="1"/>
      <c r="K79" s="1"/>
      <c r="L79" s="174"/>
      <c r="M79" s="174"/>
      <c r="N79" s="174"/>
      <c r="O79" s="174"/>
      <c r="P79" s="174"/>
      <c r="Q79" s="174"/>
    </row>
    <row r="80" spans="1:17" s="255" customFormat="1" ht="16">
      <c r="A80" s="418">
        <f t="shared" si="5"/>
        <v>58</v>
      </c>
      <c r="B80" s="418" t="s">
        <v>32</v>
      </c>
      <c r="C80" s="423" t="s">
        <v>1668</v>
      </c>
      <c r="D80" s="420"/>
      <c r="E80" s="421" t="s">
        <v>34</v>
      </c>
      <c r="F80" s="421">
        <v>6</v>
      </c>
      <c r="G80" s="52"/>
      <c r="H80" s="53"/>
      <c r="I80" s="42"/>
      <c r="J80" s="1"/>
      <c r="K80" s="1"/>
      <c r="L80" s="174"/>
      <c r="M80" s="174"/>
      <c r="N80" s="174"/>
      <c r="O80" s="174"/>
      <c r="P80" s="174"/>
      <c r="Q80" s="174"/>
    </row>
    <row r="81" spans="1:17" s="255" customFormat="1" ht="16">
      <c r="A81" s="418">
        <f t="shared" si="5"/>
        <v>59</v>
      </c>
      <c r="B81" s="418" t="s">
        <v>32</v>
      </c>
      <c r="C81" s="423" t="s">
        <v>1669</v>
      </c>
      <c r="D81" s="420"/>
      <c r="E81" s="421" t="s">
        <v>33</v>
      </c>
      <c r="F81" s="421">
        <v>5</v>
      </c>
      <c r="G81" s="52"/>
      <c r="H81" s="53"/>
      <c r="I81" s="42"/>
      <c r="J81" s="1"/>
      <c r="K81" s="1"/>
      <c r="L81" s="174"/>
      <c r="M81" s="174"/>
      <c r="N81" s="174"/>
      <c r="O81" s="174"/>
      <c r="P81" s="174"/>
      <c r="Q81" s="174"/>
    </row>
    <row r="82" spans="1:17" s="255" customFormat="1" ht="16">
      <c r="A82" s="418">
        <f t="shared" si="5"/>
        <v>60</v>
      </c>
      <c r="B82" s="418" t="s">
        <v>32</v>
      </c>
      <c r="C82" s="423" t="s">
        <v>1670</v>
      </c>
      <c r="D82" s="420"/>
      <c r="E82" s="421" t="s">
        <v>33</v>
      </c>
      <c r="F82" s="421">
        <v>8</v>
      </c>
      <c r="G82" s="52"/>
      <c r="H82" s="53"/>
      <c r="I82" s="42"/>
      <c r="J82" s="1"/>
      <c r="K82" s="1"/>
      <c r="L82" s="174"/>
      <c r="M82" s="174"/>
      <c r="N82" s="174"/>
      <c r="O82" s="174"/>
      <c r="P82" s="174"/>
      <c r="Q82" s="174"/>
    </row>
    <row r="83" spans="1:17" s="255" customFormat="1" ht="15">
      <c r="A83" s="418">
        <f t="shared" si="5"/>
        <v>61</v>
      </c>
      <c r="B83" s="418" t="s">
        <v>32</v>
      </c>
      <c r="C83" s="424" t="s">
        <v>1622</v>
      </c>
      <c r="D83" s="420"/>
      <c r="E83" s="421" t="s">
        <v>33</v>
      </c>
      <c r="F83" s="421">
        <v>1</v>
      </c>
      <c r="G83" s="52"/>
      <c r="H83" s="53"/>
      <c r="I83" s="42"/>
      <c r="J83" s="1"/>
      <c r="K83" s="1"/>
      <c r="L83" s="174"/>
      <c r="M83" s="174"/>
      <c r="N83" s="174"/>
      <c r="O83" s="174"/>
      <c r="P83" s="174"/>
      <c r="Q83" s="174"/>
    </row>
    <row r="84" spans="1:17" s="255" customFormat="1" ht="15">
      <c r="A84" s="428"/>
      <c r="B84" s="418" t="s">
        <v>32</v>
      </c>
      <c r="C84" s="431" t="s">
        <v>1623</v>
      </c>
      <c r="D84" s="428"/>
      <c r="E84" s="428"/>
      <c r="F84" s="428"/>
      <c r="G84" s="52"/>
      <c r="H84" s="53"/>
      <c r="I84" s="42"/>
      <c r="J84" s="1"/>
      <c r="K84" s="1"/>
      <c r="L84" s="174"/>
      <c r="M84" s="174"/>
      <c r="N84" s="174"/>
      <c r="O84" s="174"/>
      <c r="P84" s="174"/>
      <c r="Q84" s="174"/>
    </row>
    <row r="85" spans="1:17" s="255" customFormat="1" ht="15">
      <c r="A85" s="422">
        <f>A83+1</f>
        <v>62</v>
      </c>
      <c r="B85" s="418" t="s">
        <v>32</v>
      </c>
      <c r="C85" s="424" t="s">
        <v>1624</v>
      </c>
      <c r="D85" s="418"/>
      <c r="E85" s="418" t="s">
        <v>44</v>
      </c>
      <c r="F85" s="418">
        <v>115</v>
      </c>
      <c r="G85" s="52"/>
      <c r="H85" s="53"/>
      <c r="I85" s="42"/>
      <c r="J85" s="1"/>
      <c r="K85" s="1"/>
      <c r="L85" s="174"/>
      <c r="M85" s="174"/>
      <c r="N85" s="174"/>
      <c r="O85" s="174"/>
      <c r="P85" s="174"/>
      <c r="Q85" s="174"/>
    </row>
    <row r="86" spans="1:17" s="255" customFormat="1" ht="16">
      <c r="A86" s="422">
        <f>A85+1</f>
        <v>63</v>
      </c>
      <c r="B86" s="418" t="s">
        <v>32</v>
      </c>
      <c r="C86" s="423" t="s">
        <v>1671</v>
      </c>
      <c r="D86" s="418"/>
      <c r="E86" s="418" t="s">
        <v>34</v>
      </c>
      <c r="F86" s="418">
        <v>9</v>
      </c>
      <c r="G86" s="52"/>
      <c r="H86" s="53"/>
      <c r="I86" s="42"/>
      <c r="J86" s="1"/>
      <c r="K86" s="1"/>
      <c r="L86" s="174"/>
      <c r="M86" s="174"/>
      <c r="N86" s="174"/>
      <c r="O86" s="174"/>
      <c r="P86" s="174"/>
      <c r="Q86" s="174"/>
    </row>
    <row r="87" spans="1:17" s="255" customFormat="1" ht="15">
      <c r="A87" s="422">
        <f>A86+1</f>
        <v>64</v>
      </c>
      <c r="B87" s="418" t="s">
        <v>32</v>
      </c>
      <c r="C87" s="424" t="s">
        <v>1672</v>
      </c>
      <c r="D87" s="418"/>
      <c r="E87" s="418" t="s">
        <v>33</v>
      </c>
      <c r="F87" s="418">
        <v>1</v>
      </c>
      <c r="G87" s="52"/>
      <c r="H87" s="53"/>
      <c r="I87" s="42"/>
      <c r="J87" s="1"/>
      <c r="K87" s="1"/>
      <c r="L87" s="174"/>
      <c r="M87" s="174"/>
      <c r="N87" s="174"/>
      <c r="O87" s="174"/>
      <c r="P87" s="174"/>
      <c r="Q87" s="174"/>
    </row>
    <row r="88" spans="1:17" s="255" customFormat="1" ht="28">
      <c r="A88" s="422">
        <f>A87+1</f>
        <v>65</v>
      </c>
      <c r="B88" s="418" t="s">
        <v>32</v>
      </c>
      <c r="C88" s="419" t="s">
        <v>1673</v>
      </c>
      <c r="D88" s="418"/>
      <c r="E88" s="418" t="s">
        <v>33</v>
      </c>
      <c r="F88" s="418">
        <v>1</v>
      </c>
      <c r="G88" s="52"/>
      <c r="H88" s="53"/>
      <c r="I88" s="42"/>
      <c r="J88" s="1"/>
      <c r="K88" s="1"/>
      <c r="L88" s="174"/>
      <c r="M88" s="174"/>
      <c r="N88" s="174"/>
      <c r="O88" s="174"/>
      <c r="P88" s="174"/>
      <c r="Q88" s="174"/>
    </row>
    <row r="89" spans="1:17" s="255" customFormat="1" ht="28">
      <c r="A89" s="422">
        <f>A88+1</f>
        <v>66</v>
      </c>
      <c r="B89" s="418" t="s">
        <v>32</v>
      </c>
      <c r="C89" s="419" t="s">
        <v>1774</v>
      </c>
      <c r="D89" s="418"/>
      <c r="E89" s="418" t="s">
        <v>33</v>
      </c>
      <c r="F89" s="418">
        <v>1</v>
      </c>
      <c r="G89" s="52"/>
      <c r="H89" s="53"/>
      <c r="I89" s="42"/>
      <c r="J89" s="1"/>
      <c r="K89" s="1"/>
      <c r="L89" s="174"/>
      <c r="M89" s="174"/>
      <c r="N89" s="174"/>
      <c r="O89" s="174"/>
      <c r="P89" s="174"/>
      <c r="Q89" s="174"/>
    </row>
    <row r="90" spans="1:17" s="258" customFormat="1">
      <c r="A90" s="197"/>
      <c r="B90" s="197"/>
      <c r="C90" s="198"/>
      <c r="D90" s="198"/>
      <c r="E90" s="240"/>
      <c r="F90" s="240"/>
      <c r="G90" s="199"/>
      <c r="H90" s="200"/>
      <c r="I90" s="200"/>
      <c r="J90" s="201"/>
      <c r="K90" s="201"/>
      <c r="L90" s="202" t="s">
        <v>38</v>
      </c>
      <c r="M90" s="203">
        <f>SUM(M12:M89)</f>
        <v>0</v>
      </c>
      <c r="N90" s="203">
        <f t="shared" ref="N90:Q90" si="6">SUM(N12:N89)</f>
        <v>0</v>
      </c>
      <c r="O90" s="203">
        <f t="shared" si="6"/>
        <v>0</v>
      </c>
      <c r="P90" s="203">
        <f t="shared" si="6"/>
        <v>0</v>
      </c>
      <c r="Q90" s="203">
        <f t="shared" si="6"/>
        <v>0</v>
      </c>
    </row>
    <row r="91" spans="1:17" s="255" customFormat="1">
      <c r="C91" s="328"/>
      <c r="D91" s="328"/>
      <c r="G91" s="303"/>
      <c r="H91" s="303"/>
      <c r="I91" s="303"/>
    </row>
    <row r="92" spans="1:17" s="258" customFormat="1" ht="25.25" customHeight="1">
      <c r="A92" s="255"/>
      <c r="B92" s="255"/>
      <c r="C92" s="510"/>
      <c r="D92" s="510"/>
      <c r="E92" s="510"/>
      <c r="F92" s="510"/>
      <c r="G92" s="510"/>
      <c r="H92" s="510"/>
      <c r="I92" s="510"/>
      <c r="J92" s="510"/>
      <c r="K92" s="510"/>
      <c r="L92" s="510"/>
      <c r="M92" s="510"/>
      <c r="N92" s="510"/>
      <c r="O92" s="510"/>
      <c r="P92" s="510"/>
      <c r="Q92" s="510"/>
    </row>
    <row r="93" spans="1:17" s="255" customFormat="1">
      <c r="G93" s="303"/>
      <c r="H93" s="303"/>
      <c r="I93" s="303"/>
    </row>
    <row r="94" spans="1:17" s="255" customFormat="1">
      <c r="G94" s="303"/>
      <c r="H94" s="303"/>
      <c r="I94" s="303"/>
    </row>
    <row r="95" spans="1:17" s="255" customFormat="1">
      <c r="G95" s="303"/>
      <c r="H95" s="303"/>
      <c r="I95" s="303"/>
    </row>
    <row r="96" spans="1:17" s="255" customFormat="1">
      <c r="G96" s="303"/>
      <c r="H96" s="303"/>
      <c r="I96" s="303"/>
    </row>
    <row r="97" spans="7:9" s="255" customFormat="1">
      <c r="G97" s="303"/>
      <c r="H97" s="303"/>
      <c r="I97" s="303"/>
    </row>
    <row r="98" spans="7:9" s="255" customFormat="1">
      <c r="G98" s="303"/>
      <c r="H98" s="303"/>
      <c r="I98" s="303"/>
    </row>
    <row r="99" spans="7:9" s="255" customFormat="1">
      <c r="G99" s="303"/>
      <c r="H99" s="303"/>
      <c r="I99" s="303"/>
    </row>
    <row r="100" spans="7:9" s="255" customFormat="1">
      <c r="G100" s="303"/>
      <c r="H100" s="303"/>
      <c r="I100" s="303"/>
    </row>
    <row r="101" spans="7:9" s="255" customFormat="1">
      <c r="G101" s="303"/>
      <c r="H101" s="303"/>
      <c r="I101" s="303"/>
    </row>
    <row r="102" spans="7:9" s="255" customFormat="1">
      <c r="G102" s="303"/>
      <c r="H102" s="303"/>
      <c r="I102" s="303"/>
    </row>
    <row r="103" spans="7:9" s="255" customFormat="1">
      <c r="G103" s="303"/>
      <c r="H103" s="303"/>
      <c r="I103" s="303"/>
    </row>
    <row r="104" spans="7:9" s="255" customFormat="1">
      <c r="G104" s="303"/>
      <c r="H104" s="303"/>
      <c r="I104" s="303"/>
    </row>
    <row r="105" spans="7:9" s="255" customFormat="1">
      <c r="G105" s="303"/>
      <c r="H105" s="303"/>
      <c r="I105" s="303"/>
    </row>
    <row r="106" spans="7:9" s="255" customFormat="1">
      <c r="G106" s="303"/>
      <c r="H106" s="303"/>
      <c r="I106" s="303"/>
    </row>
    <row r="107" spans="7:9" s="255" customFormat="1">
      <c r="G107" s="303"/>
      <c r="H107" s="303"/>
      <c r="I107" s="303"/>
    </row>
    <row r="108" spans="7:9" s="255" customFormat="1">
      <c r="G108" s="303"/>
      <c r="H108" s="303"/>
      <c r="I108" s="303"/>
    </row>
    <row r="109" spans="7:9" s="255" customFormat="1">
      <c r="G109" s="303"/>
      <c r="H109" s="303"/>
      <c r="I109" s="303"/>
    </row>
    <row r="110" spans="7:9" s="255" customFormat="1">
      <c r="G110" s="303"/>
      <c r="H110" s="303"/>
      <c r="I110" s="303"/>
    </row>
    <row r="111" spans="7:9" s="255" customFormat="1">
      <c r="G111" s="303"/>
      <c r="H111" s="303"/>
      <c r="I111" s="303"/>
    </row>
    <row r="112" spans="7:9" s="255" customFormat="1">
      <c r="G112" s="303"/>
      <c r="H112" s="303"/>
      <c r="I112" s="303"/>
    </row>
    <row r="113" spans="7:9" s="255" customFormat="1">
      <c r="G113" s="303"/>
      <c r="H113" s="303"/>
      <c r="I113" s="303"/>
    </row>
    <row r="114" spans="7:9" s="255" customFormat="1">
      <c r="G114" s="303"/>
      <c r="H114" s="303"/>
      <c r="I114" s="303"/>
    </row>
    <row r="115" spans="7:9" s="255" customFormat="1">
      <c r="G115" s="303"/>
      <c r="H115" s="303"/>
      <c r="I115" s="303"/>
    </row>
    <row r="116" spans="7:9" s="255" customFormat="1">
      <c r="G116" s="303"/>
      <c r="H116" s="303"/>
      <c r="I116" s="303"/>
    </row>
    <row r="117" spans="7:9" s="255" customFormat="1">
      <c r="G117" s="303"/>
      <c r="H117" s="303"/>
      <c r="I117" s="303"/>
    </row>
    <row r="118" spans="7:9" s="255" customFormat="1">
      <c r="G118" s="303"/>
      <c r="H118" s="303"/>
      <c r="I118" s="303"/>
    </row>
    <row r="119" spans="7:9" s="255" customFormat="1">
      <c r="G119" s="303"/>
      <c r="H119" s="303"/>
      <c r="I119" s="303"/>
    </row>
    <row r="120" spans="7:9" s="255" customFormat="1">
      <c r="G120" s="303"/>
      <c r="H120" s="303"/>
      <c r="I120" s="303"/>
    </row>
    <row r="121" spans="7:9" s="255" customFormat="1">
      <c r="G121" s="303"/>
      <c r="H121" s="303"/>
      <c r="I121" s="303"/>
    </row>
    <row r="122" spans="7:9" s="255" customFormat="1">
      <c r="G122" s="303"/>
      <c r="H122" s="303"/>
      <c r="I122" s="303"/>
    </row>
    <row r="123" spans="7:9" s="255" customFormat="1">
      <c r="G123" s="303"/>
      <c r="H123" s="303"/>
      <c r="I123" s="303"/>
    </row>
    <row r="124" spans="7:9" s="255" customFormat="1">
      <c r="G124" s="303"/>
      <c r="H124" s="303"/>
      <c r="I124" s="303"/>
    </row>
    <row r="125" spans="7:9" s="255" customFormat="1">
      <c r="G125" s="303"/>
      <c r="H125" s="303"/>
      <c r="I125" s="303"/>
    </row>
    <row r="126" spans="7:9" s="255" customFormat="1">
      <c r="G126" s="303"/>
      <c r="H126" s="303"/>
      <c r="I126" s="303"/>
    </row>
    <row r="127" spans="7:9" s="255" customFormat="1">
      <c r="G127" s="303"/>
      <c r="H127" s="303"/>
      <c r="I127" s="303"/>
    </row>
    <row r="128" spans="7:9" s="255" customFormat="1">
      <c r="G128" s="303"/>
      <c r="H128" s="303"/>
      <c r="I128" s="303"/>
    </row>
    <row r="129" spans="7:9" s="255" customFormat="1">
      <c r="G129" s="303"/>
      <c r="H129" s="303"/>
      <c r="I129" s="303"/>
    </row>
    <row r="130" spans="7:9" s="255" customFormat="1">
      <c r="G130" s="303"/>
      <c r="H130" s="303"/>
      <c r="I130" s="303"/>
    </row>
    <row r="131" spans="7:9" s="255" customFormat="1">
      <c r="G131" s="303"/>
      <c r="H131" s="303"/>
      <c r="I131" s="303"/>
    </row>
    <row r="132" spans="7:9" s="255" customFormat="1">
      <c r="G132" s="303"/>
      <c r="H132" s="303"/>
      <c r="I132" s="303"/>
    </row>
    <row r="133" spans="7:9" s="255" customFormat="1">
      <c r="G133" s="303"/>
      <c r="H133" s="303"/>
      <c r="I133" s="303"/>
    </row>
    <row r="134" spans="7:9" s="255" customFormat="1">
      <c r="G134" s="303"/>
      <c r="H134" s="303"/>
      <c r="I134" s="303"/>
    </row>
    <row r="135" spans="7:9" s="255" customFormat="1">
      <c r="G135" s="303"/>
      <c r="H135" s="303"/>
      <c r="I135" s="303"/>
    </row>
    <row r="136" spans="7:9" s="255" customFormat="1">
      <c r="G136" s="303"/>
      <c r="H136" s="303"/>
      <c r="I136" s="303"/>
    </row>
    <row r="137" spans="7:9" s="255" customFormat="1">
      <c r="G137" s="303"/>
      <c r="H137" s="303"/>
      <c r="I137" s="303"/>
    </row>
    <row r="138" spans="7:9" s="255" customFormat="1">
      <c r="G138" s="303"/>
      <c r="H138" s="303"/>
      <c r="I138" s="303"/>
    </row>
    <row r="139" spans="7:9" s="255" customFormat="1">
      <c r="G139" s="303"/>
      <c r="H139" s="303"/>
      <c r="I139" s="303"/>
    </row>
    <row r="140" spans="7:9" s="255" customFormat="1">
      <c r="G140" s="303"/>
      <c r="H140" s="303"/>
      <c r="I140" s="303"/>
    </row>
    <row r="141" spans="7:9" s="255" customFormat="1">
      <c r="G141" s="303"/>
      <c r="H141" s="303"/>
      <c r="I141" s="303"/>
    </row>
    <row r="142" spans="7:9" s="255" customFormat="1">
      <c r="G142" s="303"/>
      <c r="H142" s="303"/>
      <c r="I142" s="303"/>
    </row>
    <row r="143" spans="7:9" s="255" customFormat="1">
      <c r="G143" s="303"/>
      <c r="H143" s="303"/>
      <c r="I143" s="303"/>
    </row>
    <row r="144" spans="7:9" s="255" customFormat="1">
      <c r="G144" s="303"/>
      <c r="H144" s="303"/>
      <c r="I144" s="303"/>
    </row>
    <row r="145" spans="3:9" s="255" customFormat="1">
      <c r="G145" s="303"/>
      <c r="H145" s="303"/>
      <c r="I145" s="303"/>
    </row>
    <row r="146" spans="3:9" s="255" customFormat="1">
      <c r="G146" s="303"/>
      <c r="H146" s="303"/>
      <c r="I146" s="303"/>
    </row>
    <row r="147" spans="3:9" s="255" customFormat="1">
      <c r="G147" s="303"/>
      <c r="H147" s="303"/>
      <c r="I147" s="303"/>
    </row>
    <row r="148" spans="3:9" s="255" customFormat="1">
      <c r="G148" s="303"/>
      <c r="H148" s="303"/>
      <c r="I148" s="303"/>
    </row>
    <row r="149" spans="3:9" s="255" customFormat="1">
      <c r="G149" s="303"/>
      <c r="H149" s="303"/>
      <c r="I149" s="303"/>
    </row>
    <row r="150" spans="3:9" s="255" customFormat="1">
      <c r="G150" s="303"/>
      <c r="H150" s="303"/>
      <c r="I150" s="303"/>
    </row>
    <row r="151" spans="3:9" s="255" customFormat="1">
      <c r="G151" s="303"/>
      <c r="H151" s="303"/>
      <c r="I151" s="303"/>
    </row>
    <row r="152" spans="3:9" s="255" customFormat="1">
      <c r="C152" s="329"/>
      <c r="D152" s="329"/>
      <c r="G152" s="303"/>
      <c r="H152" s="303"/>
      <c r="I152" s="303"/>
    </row>
    <row r="153" spans="3:9" s="255" customFormat="1">
      <c r="C153" s="329"/>
      <c r="D153" s="329"/>
      <c r="G153" s="303"/>
      <c r="H153" s="303"/>
      <c r="I153" s="303"/>
    </row>
    <row r="154" spans="3:9" s="255" customFormat="1">
      <c r="C154" s="329"/>
      <c r="D154" s="329"/>
      <c r="G154" s="303"/>
      <c r="H154" s="303"/>
      <c r="I154" s="303"/>
    </row>
    <row r="155" spans="3:9" s="255" customFormat="1">
      <c r="C155" s="329"/>
      <c r="D155" s="329"/>
      <c r="G155" s="303"/>
      <c r="H155" s="303"/>
      <c r="I155" s="303"/>
    </row>
    <row r="156" spans="3:9" s="255" customFormat="1">
      <c r="C156" s="329"/>
      <c r="D156" s="329"/>
      <c r="G156" s="303"/>
      <c r="H156" s="303"/>
      <c r="I156" s="303"/>
    </row>
    <row r="157" spans="3:9" s="255" customFormat="1">
      <c r="C157" s="329"/>
      <c r="D157" s="329"/>
      <c r="G157" s="303"/>
      <c r="H157" s="303"/>
      <c r="I157" s="303"/>
    </row>
    <row r="158" spans="3:9" s="255" customFormat="1">
      <c r="C158" s="329"/>
      <c r="D158" s="329"/>
      <c r="G158" s="303"/>
      <c r="H158" s="303"/>
      <c r="I158" s="303"/>
    </row>
    <row r="159" spans="3:9" s="255" customFormat="1">
      <c r="G159" s="303"/>
      <c r="H159" s="303"/>
      <c r="I159" s="303"/>
    </row>
    <row r="160" spans="3:9" s="255" customFormat="1">
      <c r="G160" s="303"/>
      <c r="H160" s="303"/>
      <c r="I160" s="303"/>
    </row>
    <row r="161" spans="7:9" s="255" customFormat="1">
      <c r="G161" s="303"/>
      <c r="H161" s="303"/>
      <c r="I161" s="303"/>
    </row>
    <row r="162" spans="7:9" s="255" customFormat="1">
      <c r="G162" s="303"/>
      <c r="H162" s="303"/>
      <c r="I162" s="303"/>
    </row>
    <row r="163" spans="7:9" s="255" customFormat="1">
      <c r="G163" s="303"/>
      <c r="H163" s="303"/>
      <c r="I163" s="303"/>
    </row>
    <row r="164" spans="7:9" s="255" customFormat="1">
      <c r="G164" s="303"/>
      <c r="H164" s="303"/>
      <c r="I164" s="303"/>
    </row>
    <row r="165" spans="7:9" s="255" customFormat="1">
      <c r="G165" s="303"/>
      <c r="H165" s="303"/>
      <c r="I165" s="303"/>
    </row>
    <row r="166" spans="7:9" s="255" customFormat="1">
      <c r="G166" s="303"/>
      <c r="H166" s="303"/>
      <c r="I166" s="303"/>
    </row>
    <row r="167" spans="7:9" s="255" customFormat="1">
      <c r="G167" s="303"/>
      <c r="H167" s="303"/>
      <c r="I167" s="303"/>
    </row>
    <row r="168" spans="7:9" s="255" customFormat="1">
      <c r="G168" s="303"/>
      <c r="H168" s="303"/>
      <c r="I168" s="303"/>
    </row>
    <row r="169" spans="7:9" s="255" customFormat="1">
      <c r="G169" s="303"/>
      <c r="H169" s="303"/>
      <c r="I169" s="303"/>
    </row>
    <row r="170" spans="7:9" s="255" customFormat="1">
      <c r="G170" s="303"/>
      <c r="H170" s="303"/>
      <c r="I170" s="303"/>
    </row>
    <row r="171" spans="7:9" s="255" customFormat="1">
      <c r="G171" s="303"/>
      <c r="H171" s="303"/>
      <c r="I171" s="303"/>
    </row>
    <row r="172" spans="7:9" s="255" customFormat="1">
      <c r="G172" s="303"/>
      <c r="H172" s="303"/>
      <c r="I172" s="303"/>
    </row>
    <row r="173" spans="7:9" s="255" customFormat="1">
      <c r="G173" s="303"/>
      <c r="H173" s="303"/>
      <c r="I173" s="303"/>
    </row>
    <row r="174" spans="7:9" s="255" customFormat="1">
      <c r="G174" s="303"/>
      <c r="H174" s="303"/>
      <c r="I174" s="303"/>
    </row>
    <row r="175" spans="7:9" s="255" customFormat="1">
      <c r="G175" s="303"/>
      <c r="H175" s="303"/>
      <c r="I175" s="303"/>
    </row>
    <row r="176" spans="7:9" s="255" customFormat="1">
      <c r="G176" s="303"/>
      <c r="H176" s="303"/>
      <c r="I176" s="303"/>
    </row>
    <row r="177" spans="7:9" s="255" customFormat="1">
      <c r="G177" s="303"/>
      <c r="H177" s="303"/>
      <c r="I177" s="303"/>
    </row>
    <row r="178" spans="7:9" s="255" customFormat="1">
      <c r="G178" s="303"/>
      <c r="H178" s="303"/>
      <c r="I178" s="303"/>
    </row>
    <row r="179" spans="7:9" s="255" customFormat="1">
      <c r="G179" s="303"/>
      <c r="H179" s="303"/>
      <c r="I179" s="303"/>
    </row>
    <row r="180" spans="7:9" s="255" customFormat="1">
      <c r="G180" s="303"/>
      <c r="H180" s="303"/>
      <c r="I180" s="303"/>
    </row>
    <row r="181" spans="7:9" s="255" customFormat="1">
      <c r="G181" s="303"/>
      <c r="H181" s="303"/>
      <c r="I181" s="303"/>
    </row>
    <row r="182" spans="7:9" s="255" customFormat="1">
      <c r="G182" s="303"/>
      <c r="H182" s="303"/>
      <c r="I182" s="303"/>
    </row>
    <row r="183" spans="7:9" s="255" customFormat="1">
      <c r="G183" s="303"/>
      <c r="H183" s="303"/>
      <c r="I183" s="303"/>
    </row>
    <row r="184" spans="7:9" s="255" customFormat="1">
      <c r="G184" s="303"/>
      <c r="H184" s="303"/>
      <c r="I184" s="303"/>
    </row>
    <row r="185" spans="7:9" s="255" customFormat="1">
      <c r="G185" s="303"/>
      <c r="H185" s="303"/>
      <c r="I185" s="303"/>
    </row>
    <row r="186" spans="7:9" s="255" customFormat="1">
      <c r="G186" s="303"/>
      <c r="H186" s="303"/>
      <c r="I186" s="303"/>
    </row>
    <row r="187" spans="7:9" s="255" customFormat="1">
      <c r="G187" s="303"/>
      <c r="H187" s="303"/>
      <c r="I187" s="303"/>
    </row>
    <row r="188" spans="7:9" s="255" customFormat="1">
      <c r="G188" s="303"/>
      <c r="H188" s="303"/>
      <c r="I188" s="303"/>
    </row>
    <row r="189" spans="7:9" s="255" customFormat="1">
      <c r="G189" s="303"/>
      <c r="H189" s="303"/>
      <c r="I189" s="303"/>
    </row>
    <row r="190" spans="7:9" s="255" customFormat="1">
      <c r="G190" s="303"/>
      <c r="H190" s="303"/>
      <c r="I190" s="303"/>
    </row>
    <row r="191" spans="7:9" s="255" customFormat="1">
      <c r="G191" s="303"/>
      <c r="H191" s="303"/>
      <c r="I191" s="303"/>
    </row>
    <row r="192" spans="7:9" s="255" customFormat="1">
      <c r="G192" s="303"/>
      <c r="H192" s="303"/>
      <c r="I192" s="303"/>
    </row>
    <row r="193" spans="7:9" s="255" customFormat="1">
      <c r="G193" s="303"/>
      <c r="H193" s="303"/>
      <c r="I193" s="303"/>
    </row>
    <row r="194" spans="7:9" s="255" customFormat="1">
      <c r="G194" s="303"/>
      <c r="H194" s="303"/>
      <c r="I194" s="303"/>
    </row>
    <row r="195" spans="7:9" s="255" customFormat="1">
      <c r="G195" s="303"/>
      <c r="H195" s="303"/>
      <c r="I195" s="303"/>
    </row>
    <row r="196" spans="7:9" s="255" customFormat="1">
      <c r="G196" s="303"/>
      <c r="H196" s="303"/>
      <c r="I196" s="303"/>
    </row>
    <row r="197" spans="7:9" s="255" customFormat="1">
      <c r="G197" s="303"/>
      <c r="H197" s="303"/>
      <c r="I197" s="303"/>
    </row>
    <row r="198" spans="7:9" s="255" customFormat="1">
      <c r="G198" s="303"/>
      <c r="H198" s="303"/>
      <c r="I198" s="303"/>
    </row>
    <row r="199" spans="7:9" s="255" customFormat="1">
      <c r="G199" s="303"/>
      <c r="H199" s="303"/>
      <c r="I199" s="303"/>
    </row>
    <row r="200" spans="7:9" s="255" customFormat="1">
      <c r="G200" s="303"/>
      <c r="H200" s="303"/>
      <c r="I200" s="303"/>
    </row>
    <row r="201" spans="7:9" s="255" customFormat="1">
      <c r="G201" s="303"/>
      <c r="H201" s="303"/>
      <c r="I201" s="303"/>
    </row>
    <row r="202" spans="7:9" s="255" customFormat="1">
      <c r="G202" s="303"/>
      <c r="H202" s="303"/>
      <c r="I202" s="303"/>
    </row>
    <row r="203" spans="7:9" s="255" customFormat="1">
      <c r="G203" s="303"/>
      <c r="H203" s="303"/>
      <c r="I203" s="303"/>
    </row>
    <row r="204" spans="7:9" s="255" customFormat="1">
      <c r="G204" s="303"/>
      <c r="H204" s="303"/>
      <c r="I204" s="303"/>
    </row>
    <row r="205" spans="7:9" s="255" customFormat="1">
      <c r="G205" s="303"/>
      <c r="H205" s="303"/>
      <c r="I205" s="303"/>
    </row>
    <row r="206" spans="7:9" s="255" customFormat="1">
      <c r="G206" s="303"/>
      <c r="H206" s="303"/>
      <c r="I206" s="303"/>
    </row>
    <row r="207" spans="7:9" s="255" customFormat="1">
      <c r="G207" s="303"/>
      <c r="H207" s="303"/>
      <c r="I207" s="303"/>
    </row>
    <row r="208" spans="7:9" s="255" customFormat="1">
      <c r="G208" s="303"/>
      <c r="H208" s="303"/>
      <c r="I208" s="303"/>
    </row>
    <row r="209" spans="7:9" s="255" customFormat="1">
      <c r="G209" s="303"/>
      <c r="H209" s="303"/>
      <c r="I209" s="303"/>
    </row>
    <row r="210" spans="7:9" s="255" customFormat="1">
      <c r="G210" s="303"/>
      <c r="H210" s="303"/>
      <c r="I210" s="303"/>
    </row>
    <row r="211" spans="7:9" s="255" customFormat="1">
      <c r="G211" s="303"/>
      <c r="H211" s="303"/>
      <c r="I211" s="303"/>
    </row>
    <row r="212" spans="7:9" s="255" customFormat="1">
      <c r="G212" s="303"/>
      <c r="H212" s="303"/>
      <c r="I212" s="303"/>
    </row>
    <row r="213" spans="7:9" s="255" customFormat="1">
      <c r="G213" s="303"/>
      <c r="H213" s="303"/>
      <c r="I213" s="303"/>
    </row>
    <row r="214" spans="7:9" s="255" customFormat="1">
      <c r="G214" s="303"/>
      <c r="H214" s="303"/>
      <c r="I214" s="303"/>
    </row>
    <row r="215" spans="7:9" s="255" customFormat="1">
      <c r="G215" s="303"/>
      <c r="H215" s="303"/>
      <c r="I215" s="303"/>
    </row>
    <row r="216" spans="7:9" s="255" customFormat="1">
      <c r="G216" s="303"/>
      <c r="H216" s="303"/>
      <c r="I216" s="303"/>
    </row>
    <row r="217" spans="7:9" s="255" customFormat="1">
      <c r="G217" s="303"/>
      <c r="H217" s="303"/>
      <c r="I217" s="303"/>
    </row>
    <row r="218" spans="7:9" s="255" customFormat="1">
      <c r="G218" s="303"/>
      <c r="H218" s="303"/>
      <c r="I218" s="303"/>
    </row>
    <row r="219" spans="7:9" s="255" customFormat="1">
      <c r="G219" s="303"/>
      <c r="H219" s="303"/>
      <c r="I219" s="303"/>
    </row>
    <row r="220" spans="7:9" s="255" customFormat="1">
      <c r="G220" s="303"/>
      <c r="H220" s="303"/>
      <c r="I220" s="303"/>
    </row>
    <row r="221" spans="7:9" s="255" customFormat="1">
      <c r="G221" s="303"/>
      <c r="H221" s="303"/>
      <c r="I221" s="303"/>
    </row>
    <row r="222" spans="7:9" s="255" customFormat="1">
      <c r="G222" s="303"/>
      <c r="H222" s="303"/>
      <c r="I222" s="303"/>
    </row>
    <row r="223" spans="7:9" s="255" customFormat="1">
      <c r="G223" s="303"/>
      <c r="H223" s="303"/>
      <c r="I223" s="303"/>
    </row>
    <row r="224" spans="7:9" s="255" customFormat="1">
      <c r="G224" s="303"/>
      <c r="H224" s="303"/>
      <c r="I224" s="303"/>
    </row>
    <row r="225" spans="7:9" s="255" customFormat="1">
      <c r="G225" s="303"/>
      <c r="H225" s="303"/>
      <c r="I225" s="303"/>
    </row>
    <row r="226" spans="7:9" s="255" customFormat="1">
      <c r="G226" s="303"/>
      <c r="H226" s="303"/>
      <c r="I226" s="303"/>
    </row>
    <row r="227" spans="7:9" s="255" customFormat="1">
      <c r="G227" s="303"/>
      <c r="H227" s="303"/>
      <c r="I227" s="303"/>
    </row>
    <row r="228" spans="7:9" s="255" customFormat="1">
      <c r="G228" s="303"/>
      <c r="H228" s="303"/>
      <c r="I228" s="303"/>
    </row>
    <row r="229" spans="7:9" s="255" customFormat="1">
      <c r="G229" s="303"/>
      <c r="H229" s="303"/>
      <c r="I229" s="303"/>
    </row>
    <row r="230" spans="7:9" s="255" customFormat="1">
      <c r="G230" s="303"/>
      <c r="H230" s="303"/>
      <c r="I230" s="303"/>
    </row>
    <row r="231" spans="7:9" s="255" customFormat="1">
      <c r="G231" s="303"/>
      <c r="H231" s="303"/>
      <c r="I231" s="303"/>
    </row>
    <row r="232" spans="7:9" s="255" customFormat="1">
      <c r="G232" s="303"/>
      <c r="H232" s="303"/>
      <c r="I232" s="303"/>
    </row>
    <row r="233" spans="7:9" s="255" customFormat="1">
      <c r="G233" s="303"/>
      <c r="H233" s="303"/>
      <c r="I233" s="303"/>
    </row>
    <row r="234" spans="7:9" s="255" customFormat="1">
      <c r="G234" s="303"/>
      <c r="H234" s="303"/>
      <c r="I234" s="303"/>
    </row>
    <row r="235" spans="7:9" s="255" customFormat="1">
      <c r="G235" s="303"/>
      <c r="H235" s="303"/>
      <c r="I235" s="303"/>
    </row>
    <row r="236" spans="7:9" s="255" customFormat="1">
      <c r="G236" s="303"/>
      <c r="H236" s="303"/>
      <c r="I236" s="303"/>
    </row>
    <row r="237" spans="7:9" s="255" customFormat="1">
      <c r="G237" s="303"/>
      <c r="H237" s="303"/>
      <c r="I237" s="303"/>
    </row>
    <row r="238" spans="7:9" s="255" customFormat="1">
      <c r="G238" s="303"/>
      <c r="H238" s="303"/>
      <c r="I238" s="303"/>
    </row>
    <row r="239" spans="7:9" s="255" customFormat="1">
      <c r="G239" s="303"/>
      <c r="H239" s="303"/>
      <c r="I239" s="303"/>
    </row>
    <row r="240" spans="7:9" s="255" customFormat="1">
      <c r="G240" s="303"/>
      <c r="H240" s="303"/>
      <c r="I240" s="303"/>
    </row>
    <row r="241" spans="7:9" s="255" customFormat="1">
      <c r="G241" s="303"/>
      <c r="H241" s="303"/>
      <c r="I241" s="303"/>
    </row>
    <row r="242" spans="7:9" s="255" customFormat="1">
      <c r="G242" s="303"/>
      <c r="H242" s="303"/>
      <c r="I242" s="303"/>
    </row>
    <row r="243" spans="7:9" s="255" customFormat="1">
      <c r="G243" s="303"/>
      <c r="H243" s="303"/>
      <c r="I243" s="303"/>
    </row>
    <row r="244" spans="7:9" s="255" customFormat="1">
      <c r="G244" s="303"/>
      <c r="H244" s="303"/>
      <c r="I244" s="303"/>
    </row>
    <row r="245" spans="7:9" s="255" customFormat="1">
      <c r="G245" s="303"/>
      <c r="H245" s="303"/>
      <c r="I245" s="303"/>
    </row>
    <row r="246" spans="7:9" s="255" customFormat="1">
      <c r="G246" s="303"/>
      <c r="H246" s="303"/>
      <c r="I246" s="303"/>
    </row>
    <row r="247" spans="7:9" s="255" customFormat="1">
      <c r="G247" s="303"/>
      <c r="H247" s="303"/>
      <c r="I247" s="303"/>
    </row>
    <row r="248" spans="7:9" s="255" customFormat="1">
      <c r="G248" s="303"/>
      <c r="H248" s="303"/>
      <c r="I248" s="303"/>
    </row>
    <row r="249" spans="7:9" s="255" customFormat="1">
      <c r="G249" s="303"/>
      <c r="H249" s="303"/>
      <c r="I249" s="303"/>
    </row>
    <row r="250" spans="7:9" s="255" customFormat="1">
      <c r="G250" s="303"/>
      <c r="H250" s="303"/>
      <c r="I250" s="303"/>
    </row>
    <row r="251" spans="7:9" s="255" customFormat="1">
      <c r="G251" s="303"/>
      <c r="H251" s="303"/>
      <c r="I251" s="303"/>
    </row>
    <row r="252" spans="7:9" s="255" customFormat="1">
      <c r="G252" s="303"/>
      <c r="H252" s="303"/>
      <c r="I252" s="303"/>
    </row>
    <row r="253" spans="7:9" s="255" customFormat="1">
      <c r="G253" s="303"/>
      <c r="H253" s="303"/>
      <c r="I253" s="303"/>
    </row>
    <row r="254" spans="7:9" s="255" customFormat="1">
      <c r="G254" s="303"/>
      <c r="H254" s="303"/>
      <c r="I254" s="303"/>
    </row>
    <row r="255" spans="7:9" s="255" customFormat="1">
      <c r="G255" s="303"/>
      <c r="H255" s="303"/>
      <c r="I255" s="303"/>
    </row>
    <row r="256" spans="7:9" s="255" customFormat="1">
      <c r="G256" s="303"/>
      <c r="H256" s="303"/>
      <c r="I256" s="303"/>
    </row>
    <row r="257" spans="7:9" s="255" customFormat="1">
      <c r="G257" s="303"/>
      <c r="H257" s="303"/>
      <c r="I257" s="303"/>
    </row>
    <row r="258" spans="7:9" s="255" customFormat="1">
      <c r="G258" s="303"/>
      <c r="H258" s="303"/>
      <c r="I258" s="303"/>
    </row>
    <row r="259" spans="7:9" s="255" customFormat="1">
      <c r="G259" s="303"/>
      <c r="H259" s="303"/>
      <c r="I259" s="303"/>
    </row>
    <row r="260" spans="7:9" s="255" customFormat="1">
      <c r="G260" s="303"/>
      <c r="H260" s="303"/>
      <c r="I260" s="303"/>
    </row>
    <row r="261" spans="7:9" s="255" customFormat="1">
      <c r="G261" s="303"/>
      <c r="H261" s="303"/>
      <c r="I261" s="303"/>
    </row>
    <row r="262" spans="7:9" s="255" customFormat="1">
      <c r="G262" s="303"/>
      <c r="H262" s="303"/>
      <c r="I262" s="303"/>
    </row>
    <row r="263" spans="7:9" s="255" customFormat="1">
      <c r="G263" s="303"/>
      <c r="H263" s="303"/>
      <c r="I263" s="303"/>
    </row>
    <row r="264" spans="7:9" s="255" customFormat="1">
      <c r="G264" s="303"/>
      <c r="H264" s="303"/>
      <c r="I264" s="303"/>
    </row>
    <row r="265" spans="7:9" s="255" customFormat="1">
      <c r="G265" s="303"/>
      <c r="H265" s="303"/>
      <c r="I265" s="303"/>
    </row>
    <row r="266" spans="7:9" s="255" customFormat="1">
      <c r="G266" s="303"/>
      <c r="H266" s="303"/>
      <c r="I266" s="303"/>
    </row>
    <row r="267" spans="7:9" s="255" customFormat="1">
      <c r="G267" s="303"/>
      <c r="H267" s="303"/>
      <c r="I267" s="303"/>
    </row>
    <row r="268" spans="7:9" s="255" customFormat="1">
      <c r="G268" s="303"/>
      <c r="H268" s="303"/>
      <c r="I268" s="303"/>
    </row>
    <row r="269" spans="7:9" s="255" customFormat="1">
      <c r="G269" s="303"/>
      <c r="H269" s="303"/>
      <c r="I269" s="303"/>
    </row>
    <row r="270" spans="7:9" s="255" customFormat="1">
      <c r="G270" s="303"/>
      <c r="H270" s="303"/>
      <c r="I270" s="303"/>
    </row>
    <row r="271" spans="7:9" s="255" customFormat="1">
      <c r="G271" s="303"/>
      <c r="H271" s="303"/>
      <c r="I271" s="303"/>
    </row>
    <row r="272" spans="7:9" s="255" customFormat="1">
      <c r="G272" s="303"/>
      <c r="H272" s="303"/>
      <c r="I272" s="303"/>
    </row>
    <row r="273" spans="7:9" s="255" customFormat="1">
      <c r="G273" s="303"/>
      <c r="H273" s="303"/>
      <c r="I273" s="303"/>
    </row>
    <row r="274" spans="7:9" s="255" customFormat="1">
      <c r="G274" s="303"/>
      <c r="H274" s="303"/>
      <c r="I274" s="303"/>
    </row>
    <row r="275" spans="7:9" s="255" customFormat="1">
      <c r="G275" s="303"/>
      <c r="H275" s="303"/>
      <c r="I275" s="303"/>
    </row>
    <row r="276" spans="7:9" s="255" customFormat="1">
      <c r="G276" s="303"/>
      <c r="H276" s="303"/>
      <c r="I276" s="303"/>
    </row>
    <row r="277" spans="7:9" s="255" customFormat="1">
      <c r="G277" s="303"/>
      <c r="H277" s="303"/>
      <c r="I277" s="303"/>
    </row>
    <row r="278" spans="7:9" s="255" customFormat="1">
      <c r="G278" s="303"/>
      <c r="H278" s="303"/>
      <c r="I278" s="303"/>
    </row>
    <row r="279" spans="7:9" s="255" customFormat="1">
      <c r="G279" s="303"/>
      <c r="H279" s="303"/>
      <c r="I279" s="303"/>
    </row>
    <row r="280" spans="7:9" s="255" customFormat="1">
      <c r="G280" s="303"/>
      <c r="H280" s="303"/>
      <c r="I280" s="303"/>
    </row>
    <row r="281" spans="7:9" s="255" customFormat="1">
      <c r="G281" s="303"/>
      <c r="H281" s="303"/>
      <c r="I281" s="303"/>
    </row>
    <row r="282" spans="7:9" s="255" customFormat="1">
      <c r="G282" s="303"/>
      <c r="H282" s="303"/>
      <c r="I282" s="303"/>
    </row>
    <row r="283" spans="7:9" s="255" customFormat="1">
      <c r="G283" s="303"/>
      <c r="H283" s="303"/>
      <c r="I283" s="303"/>
    </row>
    <row r="284" spans="7:9" s="255" customFormat="1">
      <c r="G284" s="303"/>
      <c r="H284" s="303"/>
      <c r="I284" s="303"/>
    </row>
    <row r="285" spans="7:9" s="255" customFormat="1">
      <c r="G285" s="303"/>
      <c r="H285" s="303"/>
      <c r="I285" s="303"/>
    </row>
    <row r="286" spans="7:9" s="255" customFormat="1">
      <c r="G286" s="303"/>
      <c r="H286" s="303"/>
      <c r="I286" s="303"/>
    </row>
    <row r="287" spans="7:9" s="255" customFormat="1">
      <c r="G287" s="303"/>
      <c r="H287" s="303"/>
      <c r="I287" s="303"/>
    </row>
    <row r="288" spans="7:9" s="255" customFormat="1">
      <c r="G288" s="303"/>
      <c r="H288" s="303"/>
      <c r="I288" s="303"/>
    </row>
    <row r="289" spans="7:9" s="255" customFormat="1">
      <c r="G289" s="303"/>
      <c r="H289" s="303"/>
      <c r="I289" s="303"/>
    </row>
    <row r="290" spans="7:9" s="255" customFormat="1">
      <c r="G290" s="303"/>
      <c r="H290" s="303"/>
      <c r="I290" s="303"/>
    </row>
    <row r="291" spans="7:9" s="255" customFormat="1">
      <c r="G291" s="303"/>
      <c r="H291" s="303"/>
      <c r="I291" s="303"/>
    </row>
    <row r="292" spans="7:9" s="255" customFormat="1">
      <c r="G292" s="303"/>
      <c r="H292" s="303"/>
      <c r="I292" s="303"/>
    </row>
    <row r="293" spans="7:9" s="255" customFormat="1">
      <c r="G293" s="303"/>
      <c r="H293" s="303"/>
      <c r="I293" s="303"/>
    </row>
    <row r="294" spans="7:9" s="255" customFormat="1">
      <c r="G294" s="303"/>
      <c r="H294" s="303"/>
      <c r="I294" s="303"/>
    </row>
    <row r="295" spans="7:9" s="255" customFormat="1">
      <c r="G295" s="303"/>
      <c r="H295" s="303"/>
      <c r="I295" s="303"/>
    </row>
    <row r="296" spans="7:9" s="255" customFormat="1">
      <c r="G296" s="303"/>
      <c r="H296" s="303"/>
      <c r="I296" s="303"/>
    </row>
    <row r="297" spans="7:9" s="255" customFormat="1">
      <c r="G297" s="303"/>
      <c r="H297" s="303"/>
      <c r="I297" s="303"/>
    </row>
    <row r="298" spans="7:9" s="255" customFormat="1">
      <c r="G298" s="303"/>
      <c r="H298" s="303"/>
      <c r="I298" s="303"/>
    </row>
    <row r="299" spans="7:9" s="255" customFormat="1">
      <c r="G299" s="303"/>
      <c r="H299" s="303"/>
      <c r="I299" s="303"/>
    </row>
    <row r="300" spans="7:9" s="255" customFormat="1">
      <c r="G300" s="303"/>
      <c r="H300" s="303"/>
      <c r="I300" s="303"/>
    </row>
    <row r="301" spans="7:9" s="255" customFormat="1">
      <c r="G301" s="303"/>
      <c r="H301" s="303"/>
      <c r="I301" s="303"/>
    </row>
    <row r="302" spans="7:9" s="255" customFormat="1">
      <c r="G302" s="303"/>
      <c r="H302" s="303"/>
      <c r="I302" s="303"/>
    </row>
    <row r="303" spans="7:9" s="255" customFormat="1">
      <c r="G303" s="303"/>
      <c r="H303" s="303"/>
      <c r="I303" s="303"/>
    </row>
    <row r="304" spans="7:9" s="255" customFormat="1">
      <c r="G304" s="303"/>
      <c r="H304" s="303"/>
      <c r="I304" s="303"/>
    </row>
    <row r="305" spans="7:9" s="255" customFormat="1">
      <c r="G305" s="303"/>
      <c r="H305" s="303"/>
      <c r="I305" s="303"/>
    </row>
    <row r="306" spans="7:9" s="255" customFormat="1">
      <c r="G306" s="303"/>
      <c r="H306" s="303"/>
      <c r="I306" s="303"/>
    </row>
    <row r="307" spans="7:9" s="255" customFormat="1">
      <c r="G307" s="303"/>
      <c r="H307" s="303"/>
      <c r="I307" s="303"/>
    </row>
    <row r="308" spans="7:9" s="255" customFormat="1">
      <c r="G308" s="303"/>
      <c r="H308" s="303"/>
      <c r="I308" s="303"/>
    </row>
    <row r="309" spans="7:9" s="255" customFormat="1">
      <c r="G309" s="303"/>
      <c r="H309" s="303"/>
      <c r="I309" s="303"/>
    </row>
    <row r="310" spans="7:9" s="255" customFormat="1">
      <c r="G310" s="303"/>
      <c r="H310" s="303"/>
      <c r="I310" s="303"/>
    </row>
    <row r="311" spans="7:9" s="255" customFormat="1">
      <c r="G311" s="303"/>
      <c r="H311" s="303"/>
      <c r="I311" s="303"/>
    </row>
    <row r="312" spans="7:9" s="255" customFormat="1">
      <c r="G312" s="303"/>
      <c r="H312" s="303"/>
      <c r="I312" s="303"/>
    </row>
    <row r="313" spans="7:9" s="255" customFormat="1">
      <c r="G313" s="303"/>
      <c r="H313" s="303"/>
      <c r="I313" s="303"/>
    </row>
    <row r="314" spans="7:9" s="255" customFormat="1">
      <c r="G314" s="303"/>
      <c r="H314" s="303"/>
      <c r="I314" s="303"/>
    </row>
    <row r="315" spans="7:9" s="255" customFormat="1">
      <c r="G315" s="303"/>
      <c r="H315" s="303"/>
      <c r="I315" s="303"/>
    </row>
    <row r="316" spans="7:9" s="255" customFormat="1">
      <c r="G316" s="303"/>
      <c r="H316" s="303"/>
      <c r="I316" s="303"/>
    </row>
    <row r="317" spans="7:9" s="255" customFormat="1">
      <c r="G317" s="303"/>
      <c r="H317" s="303"/>
      <c r="I317" s="303"/>
    </row>
    <row r="318" spans="7:9" s="255" customFormat="1">
      <c r="G318" s="303"/>
      <c r="H318" s="303"/>
      <c r="I318" s="303"/>
    </row>
    <row r="319" spans="7:9" s="255" customFormat="1">
      <c r="G319" s="303"/>
      <c r="H319" s="303"/>
      <c r="I319" s="303"/>
    </row>
    <row r="320" spans="7:9" s="255" customFormat="1">
      <c r="G320" s="303"/>
      <c r="H320" s="303"/>
      <c r="I320" s="303"/>
    </row>
    <row r="321" spans="7:9" s="255" customFormat="1">
      <c r="G321" s="303"/>
      <c r="H321" s="303"/>
      <c r="I321" s="303"/>
    </row>
    <row r="322" spans="7:9" s="255" customFormat="1">
      <c r="G322" s="303"/>
      <c r="H322" s="303"/>
      <c r="I322" s="303"/>
    </row>
    <row r="323" spans="7:9" s="255" customFormat="1">
      <c r="G323" s="303"/>
      <c r="H323" s="303"/>
      <c r="I323" s="303"/>
    </row>
    <row r="324" spans="7:9" s="255" customFormat="1">
      <c r="G324" s="303"/>
      <c r="H324" s="303"/>
      <c r="I324" s="303"/>
    </row>
    <row r="325" spans="7:9" s="255" customFormat="1">
      <c r="G325" s="303"/>
      <c r="H325" s="303"/>
      <c r="I325" s="303"/>
    </row>
    <row r="326" spans="7:9" s="255" customFormat="1">
      <c r="G326" s="303"/>
      <c r="H326" s="303"/>
      <c r="I326" s="303"/>
    </row>
    <row r="327" spans="7:9" s="255" customFormat="1">
      <c r="G327" s="303"/>
      <c r="H327" s="303"/>
      <c r="I327" s="303"/>
    </row>
    <row r="328" spans="7:9" s="255" customFormat="1">
      <c r="G328" s="303"/>
      <c r="H328" s="303"/>
      <c r="I328" s="303"/>
    </row>
    <row r="329" spans="7:9" s="255" customFormat="1">
      <c r="G329" s="303"/>
      <c r="H329" s="303"/>
      <c r="I329" s="303"/>
    </row>
    <row r="330" spans="7:9" s="255" customFormat="1">
      <c r="G330" s="303"/>
      <c r="H330" s="303"/>
      <c r="I330" s="303"/>
    </row>
    <row r="331" spans="7:9" s="255" customFormat="1">
      <c r="G331" s="303"/>
      <c r="H331" s="303"/>
      <c r="I331" s="303"/>
    </row>
    <row r="332" spans="7:9" s="255" customFormat="1">
      <c r="G332" s="303"/>
      <c r="H332" s="303"/>
      <c r="I332" s="303"/>
    </row>
    <row r="333" spans="7:9" s="255" customFormat="1">
      <c r="G333" s="303"/>
      <c r="H333" s="303"/>
      <c r="I333" s="303"/>
    </row>
    <row r="334" spans="7:9" s="255" customFormat="1">
      <c r="G334" s="303"/>
      <c r="H334" s="303"/>
      <c r="I334" s="303"/>
    </row>
    <row r="335" spans="7:9" s="255" customFormat="1">
      <c r="G335" s="303"/>
      <c r="H335" s="303"/>
      <c r="I335" s="303"/>
    </row>
    <row r="336" spans="7:9" s="255" customFormat="1">
      <c r="G336" s="303"/>
      <c r="H336" s="303"/>
      <c r="I336" s="303"/>
    </row>
    <row r="337" spans="7:9" s="255" customFormat="1">
      <c r="G337" s="303"/>
      <c r="H337" s="303"/>
      <c r="I337" s="303"/>
    </row>
    <row r="338" spans="7:9" s="255" customFormat="1">
      <c r="G338" s="303"/>
      <c r="H338" s="303"/>
      <c r="I338" s="303"/>
    </row>
    <row r="339" spans="7:9" s="255" customFormat="1">
      <c r="G339" s="303"/>
      <c r="H339" s="303"/>
      <c r="I339" s="303"/>
    </row>
    <row r="340" spans="7:9" s="255" customFormat="1">
      <c r="G340" s="303"/>
      <c r="H340" s="303"/>
      <c r="I340" s="303"/>
    </row>
    <row r="341" spans="7:9" s="255" customFormat="1">
      <c r="G341" s="303"/>
      <c r="H341" s="303"/>
      <c r="I341" s="303"/>
    </row>
    <row r="342" spans="7:9" s="255" customFormat="1">
      <c r="G342" s="303"/>
      <c r="H342" s="303"/>
      <c r="I342" s="303"/>
    </row>
    <row r="343" spans="7:9" s="255" customFormat="1">
      <c r="G343" s="303"/>
      <c r="H343" s="303"/>
      <c r="I343" s="303"/>
    </row>
    <row r="344" spans="7:9" s="255" customFormat="1">
      <c r="G344" s="303"/>
      <c r="H344" s="303"/>
      <c r="I344" s="303"/>
    </row>
    <row r="345" spans="7:9" s="255" customFormat="1">
      <c r="G345" s="303"/>
      <c r="H345" s="303"/>
      <c r="I345" s="303"/>
    </row>
    <row r="346" spans="7:9" s="255" customFormat="1">
      <c r="G346" s="303"/>
      <c r="H346" s="303"/>
      <c r="I346" s="303"/>
    </row>
    <row r="347" spans="7:9" s="255" customFormat="1">
      <c r="G347" s="303"/>
      <c r="H347" s="303"/>
      <c r="I347" s="303"/>
    </row>
    <row r="348" spans="7:9" s="255" customFormat="1">
      <c r="G348" s="303"/>
      <c r="H348" s="303"/>
      <c r="I348" s="303"/>
    </row>
    <row r="349" spans="7:9" s="255" customFormat="1">
      <c r="G349" s="303"/>
      <c r="H349" s="303"/>
      <c r="I349" s="303"/>
    </row>
    <row r="350" spans="7:9" s="255" customFormat="1">
      <c r="G350" s="303"/>
      <c r="H350" s="303"/>
      <c r="I350" s="303"/>
    </row>
    <row r="351" spans="7:9" s="255" customFormat="1">
      <c r="G351" s="303"/>
      <c r="H351" s="303"/>
      <c r="I351" s="303"/>
    </row>
    <row r="352" spans="7:9" s="255" customFormat="1">
      <c r="G352" s="303"/>
      <c r="H352" s="303"/>
      <c r="I352" s="303"/>
    </row>
    <row r="353" spans="7:9" s="255" customFormat="1">
      <c r="G353" s="303"/>
      <c r="H353" s="303"/>
      <c r="I353" s="303"/>
    </row>
    <row r="354" spans="7:9" s="255" customFormat="1">
      <c r="G354" s="303"/>
      <c r="H354" s="303"/>
      <c r="I354" s="303"/>
    </row>
    <row r="355" spans="7:9" s="255" customFormat="1">
      <c r="G355" s="303"/>
      <c r="H355" s="303"/>
      <c r="I355" s="303"/>
    </row>
    <row r="356" spans="7:9" s="255" customFormat="1">
      <c r="G356" s="303"/>
      <c r="H356" s="303"/>
      <c r="I356" s="303"/>
    </row>
    <row r="357" spans="7:9" s="255" customFormat="1">
      <c r="G357" s="303"/>
      <c r="H357" s="303"/>
      <c r="I357" s="303"/>
    </row>
    <row r="358" spans="7:9" s="255" customFormat="1">
      <c r="G358" s="303"/>
      <c r="H358" s="303"/>
      <c r="I358" s="303"/>
    </row>
    <row r="359" spans="7:9" s="255" customFormat="1">
      <c r="G359" s="303"/>
      <c r="H359" s="303"/>
      <c r="I359" s="303"/>
    </row>
    <row r="360" spans="7:9" s="255" customFormat="1">
      <c r="G360" s="303"/>
      <c r="H360" s="303"/>
      <c r="I360" s="303"/>
    </row>
    <row r="361" spans="7:9" s="255" customFormat="1">
      <c r="G361" s="303"/>
      <c r="H361" s="303"/>
      <c r="I361" s="303"/>
    </row>
    <row r="362" spans="7:9" s="255" customFormat="1">
      <c r="G362" s="303"/>
      <c r="H362" s="303"/>
      <c r="I362" s="303"/>
    </row>
    <row r="363" spans="7:9" s="255" customFormat="1">
      <c r="G363" s="303"/>
      <c r="H363" s="303"/>
      <c r="I363" s="303"/>
    </row>
    <row r="364" spans="7:9" s="255" customFormat="1">
      <c r="G364" s="303"/>
      <c r="H364" s="303"/>
      <c r="I364" s="303"/>
    </row>
    <row r="365" spans="7:9" s="255" customFormat="1">
      <c r="G365" s="303"/>
      <c r="H365" s="303"/>
      <c r="I365" s="303"/>
    </row>
    <row r="366" spans="7:9" s="255" customFormat="1">
      <c r="G366" s="303"/>
      <c r="H366" s="303"/>
      <c r="I366" s="303"/>
    </row>
    <row r="367" spans="7:9" s="255" customFormat="1">
      <c r="G367" s="303"/>
      <c r="H367" s="303"/>
      <c r="I367" s="303"/>
    </row>
    <row r="368" spans="7:9" s="255" customFormat="1">
      <c r="G368" s="303"/>
      <c r="H368" s="303"/>
      <c r="I368" s="303"/>
    </row>
    <row r="369" spans="7:9" s="255" customFormat="1">
      <c r="G369" s="303"/>
      <c r="H369" s="303"/>
      <c r="I369" s="303"/>
    </row>
    <row r="370" spans="7:9" s="255" customFormat="1">
      <c r="G370" s="303"/>
      <c r="H370" s="303"/>
      <c r="I370" s="303"/>
    </row>
    <row r="371" spans="7:9" s="255" customFormat="1">
      <c r="G371" s="303"/>
      <c r="H371" s="303"/>
      <c r="I371" s="303"/>
    </row>
    <row r="372" spans="7:9" s="255" customFormat="1">
      <c r="G372" s="303"/>
      <c r="H372" s="303"/>
      <c r="I372" s="303"/>
    </row>
    <row r="373" spans="7:9" s="255" customFormat="1">
      <c r="G373" s="303"/>
      <c r="H373" s="303"/>
      <c r="I373" s="303"/>
    </row>
    <row r="374" spans="7:9" s="255" customFormat="1">
      <c r="G374" s="303"/>
      <c r="H374" s="303"/>
      <c r="I374" s="303"/>
    </row>
    <row r="375" spans="7:9" s="255" customFormat="1">
      <c r="G375" s="303"/>
      <c r="H375" s="303"/>
      <c r="I375" s="303"/>
    </row>
    <row r="376" spans="7:9" s="255" customFormat="1">
      <c r="G376" s="303"/>
      <c r="H376" s="303"/>
      <c r="I376" s="303"/>
    </row>
    <row r="377" spans="7:9" s="255" customFormat="1">
      <c r="G377" s="303"/>
      <c r="H377" s="303"/>
      <c r="I377" s="303"/>
    </row>
    <row r="378" spans="7:9" s="255" customFormat="1">
      <c r="G378" s="303"/>
      <c r="H378" s="303"/>
      <c r="I378" s="303"/>
    </row>
    <row r="379" spans="7:9" s="255" customFormat="1">
      <c r="G379" s="303"/>
      <c r="H379" s="303"/>
      <c r="I379" s="303"/>
    </row>
    <row r="380" spans="7:9" s="255" customFormat="1">
      <c r="G380" s="303"/>
      <c r="H380" s="303"/>
      <c r="I380" s="303"/>
    </row>
    <row r="381" spans="7:9" s="255" customFormat="1">
      <c r="G381" s="303"/>
      <c r="H381" s="303"/>
      <c r="I381" s="303"/>
    </row>
    <row r="382" spans="7:9" s="255" customFormat="1">
      <c r="G382" s="303"/>
      <c r="H382" s="303"/>
      <c r="I382" s="303"/>
    </row>
    <row r="383" spans="7:9" s="255" customFormat="1">
      <c r="G383" s="303"/>
      <c r="H383" s="303"/>
      <c r="I383" s="303"/>
    </row>
    <row r="384" spans="7:9" s="255" customFormat="1">
      <c r="G384" s="303"/>
      <c r="H384" s="303"/>
      <c r="I384" s="303"/>
    </row>
    <row r="385" spans="7:9" s="255" customFormat="1">
      <c r="G385" s="303"/>
      <c r="H385" s="303"/>
      <c r="I385" s="303"/>
    </row>
    <row r="386" spans="7:9" s="255" customFormat="1">
      <c r="G386" s="303"/>
      <c r="H386" s="303"/>
      <c r="I386" s="303"/>
    </row>
    <row r="387" spans="7:9" s="255" customFormat="1">
      <c r="G387" s="303"/>
      <c r="H387" s="303"/>
      <c r="I387" s="303"/>
    </row>
    <row r="388" spans="7:9" s="255" customFormat="1">
      <c r="G388" s="303"/>
      <c r="H388" s="303"/>
      <c r="I388" s="303"/>
    </row>
    <row r="389" spans="7:9" s="255" customFormat="1">
      <c r="G389" s="303"/>
      <c r="H389" s="303"/>
      <c r="I389" s="303"/>
    </row>
    <row r="390" spans="7:9" s="255" customFormat="1">
      <c r="G390" s="303"/>
      <c r="H390" s="303"/>
      <c r="I390" s="303"/>
    </row>
    <row r="391" spans="7:9" s="255" customFormat="1">
      <c r="G391" s="303"/>
      <c r="H391" s="303"/>
      <c r="I391" s="303"/>
    </row>
    <row r="392" spans="7:9" s="255" customFormat="1">
      <c r="G392" s="303"/>
      <c r="H392" s="303"/>
      <c r="I392" s="303"/>
    </row>
    <row r="393" spans="7:9" s="255" customFormat="1">
      <c r="G393" s="303"/>
      <c r="H393" s="303"/>
      <c r="I393" s="303"/>
    </row>
    <row r="394" spans="7:9" s="255" customFormat="1">
      <c r="G394" s="303"/>
      <c r="H394" s="303"/>
      <c r="I394" s="303"/>
    </row>
    <row r="395" spans="7:9" s="255" customFormat="1">
      <c r="G395" s="303"/>
      <c r="H395" s="303"/>
      <c r="I395" s="303"/>
    </row>
    <row r="396" spans="7:9" s="255" customFormat="1">
      <c r="G396" s="303"/>
      <c r="H396" s="303"/>
      <c r="I396" s="303"/>
    </row>
    <row r="397" spans="7:9" s="255" customFormat="1">
      <c r="G397" s="303"/>
      <c r="H397" s="303"/>
      <c r="I397" s="303"/>
    </row>
    <row r="398" spans="7:9" s="255" customFormat="1">
      <c r="G398" s="303"/>
      <c r="H398" s="303"/>
      <c r="I398" s="303"/>
    </row>
    <row r="399" spans="7:9" s="255" customFormat="1">
      <c r="G399" s="303"/>
      <c r="H399" s="303"/>
      <c r="I399" s="303"/>
    </row>
    <row r="400" spans="7:9" s="255" customFormat="1">
      <c r="G400" s="303"/>
      <c r="H400" s="303"/>
      <c r="I400" s="303"/>
    </row>
    <row r="401" spans="7:9" s="255" customFormat="1">
      <c r="G401" s="303"/>
      <c r="H401" s="303"/>
      <c r="I401" s="303"/>
    </row>
    <row r="402" spans="7:9" s="255" customFormat="1">
      <c r="G402" s="303"/>
      <c r="H402" s="303"/>
      <c r="I402" s="303"/>
    </row>
    <row r="403" spans="7:9" s="255" customFormat="1">
      <c r="G403" s="303"/>
      <c r="H403" s="303"/>
      <c r="I403" s="303"/>
    </row>
    <row r="404" spans="7:9" s="255" customFormat="1">
      <c r="G404" s="303"/>
      <c r="H404" s="303"/>
      <c r="I404" s="303"/>
    </row>
    <row r="405" spans="7:9" s="255" customFormat="1">
      <c r="G405" s="303"/>
      <c r="H405" s="303"/>
      <c r="I405" s="303"/>
    </row>
    <row r="406" spans="7:9" s="255" customFormat="1">
      <c r="G406" s="303"/>
      <c r="H406" s="303"/>
      <c r="I406" s="303"/>
    </row>
    <row r="407" spans="7:9" s="255" customFormat="1">
      <c r="G407" s="303"/>
      <c r="H407" s="303"/>
      <c r="I407" s="303"/>
    </row>
    <row r="408" spans="7:9" s="255" customFormat="1">
      <c r="G408" s="303"/>
      <c r="H408" s="303"/>
      <c r="I408" s="303"/>
    </row>
    <row r="409" spans="7:9" s="255" customFormat="1">
      <c r="G409" s="303"/>
      <c r="H409" s="303"/>
      <c r="I409" s="303"/>
    </row>
    <row r="410" spans="7:9" s="255" customFormat="1">
      <c r="G410" s="303"/>
      <c r="H410" s="303"/>
      <c r="I410" s="303"/>
    </row>
    <row r="411" spans="7:9" s="255" customFormat="1">
      <c r="G411" s="303"/>
      <c r="H411" s="303"/>
      <c r="I411" s="303"/>
    </row>
    <row r="412" spans="7:9" s="255" customFormat="1">
      <c r="G412" s="303"/>
      <c r="H412" s="303"/>
      <c r="I412" s="303"/>
    </row>
    <row r="413" spans="7:9" s="255" customFormat="1">
      <c r="G413" s="303"/>
      <c r="H413" s="303"/>
      <c r="I413" s="303"/>
    </row>
    <row r="414" spans="7:9" s="255" customFormat="1">
      <c r="G414" s="303"/>
      <c r="H414" s="303"/>
      <c r="I414" s="303"/>
    </row>
    <row r="415" spans="7:9" s="255" customFormat="1">
      <c r="G415" s="303"/>
      <c r="H415" s="303"/>
      <c r="I415" s="303"/>
    </row>
    <row r="416" spans="7:9" s="255" customFormat="1">
      <c r="G416" s="303"/>
      <c r="H416" s="303"/>
      <c r="I416" s="303"/>
    </row>
    <row r="417" spans="7:9" s="255" customFormat="1">
      <c r="G417" s="303"/>
      <c r="H417" s="303"/>
      <c r="I417" s="303"/>
    </row>
    <row r="418" spans="7:9" s="255" customFormat="1">
      <c r="G418" s="303"/>
      <c r="H418" s="303"/>
      <c r="I418" s="303"/>
    </row>
    <row r="419" spans="7:9" s="255" customFormat="1">
      <c r="G419" s="303"/>
      <c r="H419" s="303"/>
      <c r="I419" s="303"/>
    </row>
    <row r="420" spans="7:9" s="255" customFormat="1">
      <c r="G420" s="303"/>
      <c r="H420" s="303"/>
      <c r="I420" s="303"/>
    </row>
    <row r="421" spans="7:9" s="255" customFormat="1">
      <c r="G421" s="303"/>
      <c r="H421" s="303"/>
      <c r="I421" s="303"/>
    </row>
    <row r="422" spans="7:9" s="255" customFormat="1">
      <c r="G422" s="303"/>
      <c r="H422" s="303"/>
      <c r="I422" s="303"/>
    </row>
    <row r="423" spans="7:9" s="255" customFormat="1">
      <c r="G423" s="303"/>
      <c r="H423" s="303"/>
      <c r="I423" s="303"/>
    </row>
    <row r="424" spans="7:9" s="255" customFormat="1">
      <c r="G424" s="303"/>
      <c r="H424" s="303"/>
      <c r="I424" s="303"/>
    </row>
    <row r="425" spans="7:9" s="255" customFormat="1">
      <c r="G425" s="303"/>
      <c r="H425" s="303"/>
      <c r="I425" s="303"/>
    </row>
    <row r="426" spans="7:9" s="255" customFormat="1">
      <c r="G426" s="303"/>
      <c r="H426" s="303"/>
      <c r="I426" s="303"/>
    </row>
    <row r="427" spans="7:9" s="255" customFormat="1">
      <c r="G427" s="303"/>
      <c r="H427" s="303"/>
      <c r="I427" s="303"/>
    </row>
    <row r="428" spans="7:9" s="255" customFormat="1">
      <c r="G428" s="303"/>
      <c r="H428" s="303"/>
      <c r="I428" s="303"/>
    </row>
    <row r="429" spans="7:9" s="255" customFormat="1">
      <c r="G429" s="303"/>
      <c r="H429" s="303"/>
      <c r="I429" s="303"/>
    </row>
    <row r="430" spans="7:9" s="255" customFormat="1">
      <c r="G430" s="303"/>
      <c r="H430" s="303"/>
      <c r="I430" s="303"/>
    </row>
    <row r="431" spans="7:9" s="255" customFormat="1">
      <c r="G431" s="303"/>
      <c r="H431" s="303"/>
      <c r="I431" s="303"/>
    </row>
    <row r="432" spans="7:9" s="255" customFormat="1">
      <c r="G432" s="303"/>
      <c r="H432" s="303"/>
      <c r="I432" s="303"/>
    </row>
    <row r="433" spans="7:9" s="255" customFormat="1">
      <c r="G433" s="303"/>
      <c r="H433" s="303"/>
      <c r="I433" s="303"/>
    </row>
    <row r="434" spans="7:9" s="255" customFormat="1">
      <c r="G434" s="303"/>
      <c r="H434" s="303"/>
      <c r="I434" s="303"/>
    </row>
    <row r="435" spans="7:9" s="255" customFormat="1">
      <c r="G435" s="303"/>
      <c r="H435" s="303"/>
      <c r="I435" s="303"/>
    </row>
    <row r="436" spans="7:9" s="255" customFormat="1">
      <c r="G436" s="303"/>
      <c r="H436" s="303"/>
      <c r="I436" s="303"/>
    </row>
    <row r="437" spans="7:9" s="255" customFormat="1">
      <c r="G437" s="303"/>
      <c r="H437" s="303"/>
      <c r="I437" s="303"/>
    </row>
    <row r="438" spans="7:9" s="255" customFormat="1">
      <c r="G438" s="303"/>
      <c r="H438" s="303"/>
      <c r="I438" s="303"/>
    </row>
    <row r="439" spans="7:9" s="255" customFormat="1">
      <c r="G439" s="303"/>
      <c r="H439" s="303"/>
      <c r="I439" s="303"/>
    </row>
    <row r="440" spans="7:9" s="255" customFormat="1">
      <c r="G440" s="303"/>
      <c r="H440" s="303"/>
      <c r="I440" s="303"/>
    </row>
    <row r="441" spans="7:9" s="255" customFormat="1">
      <c r="G441" s="303"/>
      <c r="H441" s="303"/>
      <c r="I441" s="303"/>
    </row>
    <row r="442" spans="7:9" s="255" customFormat="1">
      <c r="G442" s="303"/>
      <c r="H442" s="303"/>
      <c r="I442" s="303"/>
    </row>
    <row r="443" spans="7:9" s="255" customFormat="1">
      <c r="G443" s="303"/>
      <c r="H443" s="303"/>
      <c r="I443" s="303"/>
    </row>
    <row r="444" spans="7:9" s="255" customFormat="1">
      <c r="G444" s="303"/>
      <c r="H444" s="303"/>
      <c r="I444" s="303"/>
    </row>
    <row r="445" spans="7:9" s="255" customFormat="1">
      <c r="G445" s="303"/>
      <c r="H445" s="303"/>
      <c r="I445" s="303"/>
    </row>
    <row r="446" spans="7:9" s="255" customFormat="1">
      <c r="G446" s="303"/>
      <c r="H446" s="303"/>
      <c r="I446" s="303"/>
    </row>
    <row r="447" spans="7:9" s="255" customFormat="1">
      <c r="G447" s="303"/>
      <c r="H447" s="303"/>
      <c r="I447" s="303"/>
    </row>
    <row r="448" spans="7:9" s="255" customFormat="1">
      <c r="G448" s="303"/>
      <c r="H448" s="303"/>
      <c r="I448" s="303"/>
    </row>
    <row r="449" spans="7:9" s="255" customFormat="1">
      <c r="G449" s="303"/>
      <c r="H449" s="303"/>
      <c r="I449" s="303"/>
    </row>
    <row r="450" spans="7:9" s="255" customFormat="1">
      <c r="G450" s="303"/>
      <c r="H450" s="303"/>
      <c r="I450" s="303"/>
    </row>
    <row r="451" spans="7:9" s="255" customFormat="1">
      <c r="G451" s="303"/>
      <c r="H451" s="303"/>
      <c r="I451" s="303"/>
    </row>
    <row r="452" spans="7:9" s="255" customFormat="1">
      <c r="G452" s="303"/>
      <c r="H452" s="303"/>
      <c r="I452" s="303"/>
    </row>
    <row r="453" spans="7:9" s="255" customFormat="1">
      <c r="G453" s="303"/>
      <c r="H453" s="303"/>
      <c r="I453" s="303"/>
    </row>
    <row r="454" spans="7:9" s="255" customFormat="1">
      <c r="G454" s="303"/>
      <c r="H454" s="303"/>
      <c r="I454" s="303"/>
    </row>
    <row r="455" spans="7:9" s="255" customFormat="1">
      <c r="G455" s="303"/>
      <c r="H455" s="303"/>
      <c r="I455" s="303"/>
    </row>
    <row r="456" spans="7:9" s="255" customFormat="1">
      <c r="G456" s="303"/>
      <c r="H456" s="303"/>
      <c r="I456" s="303"/>
    </row>
    <row r="457" spans="7:9" s="255" customFormat="1">
      <c r="G457" s="303"/>
      <c r="H457" s="303"/>
      <c r="I457" s="303"/>
    </row>
    <row r="458" spans="7:9" s="255" customFormat="1">
      <c r="G458" s="303"/>
      <c r="H458" s="303"/>
      <c r="I458" s="303"/>
    </row>
    <row r="459" spans="7:9" s="255" customFormat="1">
      <c r="G459" s="303"/>
      <c r="H459" s="303"/>
      <c r="I459" s="303"/>
    </row>
    <row r="460" spans="7:9" s="255" customFormat="1">
      <c r="G460" s="303"/>
      <c r="H460" s="303"/>
      <c r="I460" s="303"/>
    </row>
    <row r="461" spans="7:9" s="255" customFormat="1">
      <c r="G461" s="303"/>
      <c r="H461" s="303"/>
      <c r="I461" s="303"/>
    </row>
    <row r="462" spans="7:9" s="255" customFormat="1">
      <c r="G462" s="303"/>
      <c r="H462" s="303"/>
      <c r="I462" s="303"/>
    </row>
    <row r="463" spans="7:9" s="255" customFormat="1">
      <c r="G463" s="303"/>
      <c r="H463" s="303"/>
      <c r="I463" s="303"/>
    </row>
    <row r="464" spans="7:9" s="255" customFormat="1">
      <c r="G464" s="303"/>
      <c r="H464" s="303"/>
      <c r="I464" s="303"/>
    </row>
    <row r="465" spans="7:9" s="255" customFormat="1">
      <c r="G465" s="303"/>
      <c r="H465" s="303"/>
      <c r="I465" s="303"/>
    </row>
    <row r="466" spans="7:9" s="255" customFormat="1">
      <c r="G466" s="303"/>
      <c r="H466" s="303"/>
      <c r="I466" s="303"/>
    </row>
    <row r="467" spans="7:9" s="255" customFormat="1">
      <c r="G467" s="303"/>
      <c r="H467" s="303"/>
      <c r="I467" s="303"/>
    </row>
    <row r="468" spans="7:9" s="255" customFormat="1">
      <c r="G468" s="303"/>
      <c r="H468" s="303"/>
      <c r="I468" s="303"/>
    </row>
    <row r="469" spans="7:9" s="255" customFormat="1">
      <c r="G469" s="303"/>
      <c r="H469" s="303"/>
      <c r="I469" s="303"/>
    </row>
    <row r="470" spans="7:9" s="255" customFormat="1">
      <c r="G470" s="303"/>
      <c r="H470" s="303"/>
      <c r="I470" s="303"/>
    </row>
    <row r="471" spans="7:9" s="255" customFormat="1">
      <c r="G471" s="303"/>
      <c r="H471" s="303"/>
      <c r="I471" s="303"/>
    </row>
    <row r="472" spans="7:9" s="255" customFormat="1">
      <c r="G472" s="303"/>
      <c r="H472" s="303"/>
      <c r="I472" s="303"/>
    </row>
    <row r="473" spans="7:9" s="255" customFormat="1">
      <c r="G473" s="303"/>
      <c r="H473" s="303"/>
      <c r="I473" s="303"/>
    </row>
    <row r="474" spans="7:9" s="255" customFormat="1">
      <c r="G474" s="303"/>
      <c r="H474" s="303"/>
      <c r="I474" s="303"/>
    </row>
    <row r="475" spans="7:9" s="255" customFormat="1">
      <c r="G475" s="303"/>
      <c r="H475" s="303"/>
      <c r="I475" s="303"/>
    </row>
    <row r="476" spans="7:9" s="255" customFormat="1">
      <c r="G476" s="303"/>
      <c r="H476" s="303"/>
      <c r="I476" s="303"/>
    </row>
    <row r="477" spans="7:9" s="255" customFormat="1">
      <c r="G477" s="303"/>
      <c r="H477" s="303"/>
      <c r="I477" s="303"/>
    </row>
    <row r="478" spans="7:9" s="255" customFormat="1">
      <c r="G478" s="303"/>
      <c r="H478" s="303"/>
      <c r="I478" s="303"/>
    </row>
    <row r="479" spans="7:9" s="255" customFormat="1">
      <c r="G479" s="303"/>
      <c r="H479" s="303"/>
      <c r="I479" s="303"/>
    </row>
    <row r="480" spans="7:9" s="255" customFormat="1">
      <c r="G480" s="303"/>
      <c r="H480" s="303"/>
      <c r="I480" s="303"/>
    </row>
    <row r="481" spans="7:9" s="255" customFormat="1">
      <c r="G481" s="303"/>
      <c r="H481" s="303"/>
      <c r="I481" s="303"/>
    </row>
    <row r="482" spans="7:9" s="255" customFormat="1">
      <c r="G482" s="303"/>
      <c r="H482" s="303"/>
      <c r="I482" s="303"/>
    </row>
    <row r="483" spans="7:9" s="255" customFormat="1">
      <c r="G483" s="303"/>
      <c r="H483" s="303"/>
      <c r="I483" s="303"/>
    </row>
    <row r="484" spans="7:9" s="255" customFormat="1">
      <c r="G484" s="303"/>
      <c r="H484" s="303"/>
      <c r="I484" s="303"/>
    </row>
    <row r="485" spans="7:9" s="255" customFormat="1">
      <c r="G485" s="303"/>
      <c r="H485" s="303"/>
      <c r="I485" s="303"/>
    </row>
    <row r="486" spans="7:9" s="255" customFormat="1">
      <c r="G486" s="303"/>
      <c r="H486" s="303"/>
      <c r="I486" s="303"/>
    </row>
    <row r="487" spans="7:9" s="255" customFormat="1">
      <c r="G487" s="303"/>
      <c r="H487" s="303"/>
      <c r="I487" s="303"/>
    </row>
    <row r="488" spans="7:9" s="255" customFormat="1">
      <c r="G488" s="303"/>
      <c r="H488" s="303"/>
      <c r="I488" s="303"/>
    </row>
    <row r="489" spans="7:9" s="255" customFormat="1">
      <c r="G489" s="303"/>
      <c r="H489" s="303"/>
      <c r="I489" s="303"/>
    </row>
    <row r="490" spans="7:9" s="255" customFormat="1">
      <c r="G490" s="303"/>
      <c r="H490" s="303"/>
      <c r="I490" s="303"/>
    </row>
    <row r="491" spans="7:9" s="255" customFormat="1">
      <c r="G491" s="303"/>
      <c r="H491" s="303"/>
      <c r="I491" s="303"/>
    </row>
    <row r="492" spans="7:9" s="255" customFormat="1">
      <c r="G492" s="303"/>
      <c r="H492" s="303"/>
      <c r="I492" s="303"/>
    </row>
    <row r="493" spans="7:9" s="255" customFormat="1">
      <c r="G493" s="303"/>
      <c r="H493" s="303"/>
      <c r="I493" s="303"/>
    </row>
    <row r="494" spans="7:9" s="255" customFormat="1">
      <c r="G494" s="303"/>
      <c r="H494" s="303"/>
      <c r="I494" s="303"/>
    </row>
    <row r="495" spans="7:9" s="255" customFormat="1">
      <c r="G495" s="303"/>
      <c r="H495" s="303"/>
      <c r="I495" s="303"/>
    </row>
    <row r="496" spans="7:9" s="255" customFormat="1">
      <c r="G496" s="303"/>
      <c r="H496" s="303"/>
      <c r="I496" s="303"/>
    </row>
    <row r="497" spans="7:9" s="255" customFormat="1">
      <c r="G497" s="303"/>
      <c r="H497" s="303"/>
      <c r="I497" s="303"/>
    </row>
    <row r="498" spans="7:9" s="255" customFormat="1">
      <c r="G498" s="303"/>
      <c r="H498" s="303"/>
      <c r="I498" s="303"/>
    </row>
    <row r="499" spans="7:9" s="255" customFormat="1">
      <c r="G499" s="303"/>
      <c r="H499" s="303"/>
      <c r="I499" s="303"/>
    </row>
    <row r="500" spans="7:9" s="255" customFormat="1">
      <c r="G500" s="303"/>
      <c r="H500" s="303"/>
      <c r="I500" s="303"/>
    </row>
    <row r="501" spans="7:9" s="255" customFormat="1">
      <c r="G501" s="303"/>
      <c r="H501" s="303"/>
      <c r="I501" s="303"/>
    </row>
    <row r="502" spans="7:9" s="255" customFormat="1">
      <c r="G502" s="303"/>
      <c r="H502" s="303"/>
      <c r="I502" s="303"/>
    </row>
    <row r="503" spans="7:9" s="255" customFormat="1">
      <c r="G503" s="303"/>
      <c r="H503" s="303"/>
      <c r="I503" s="303"/>
    </row>
    <row r="504" spans="7:9" s="255" customFormat="1">
      <c r="G504" s="303"/>
      <c r="H504" s="303"/>
      <c r="I504" s="303"/>
    </row>
    <row r="505" spans="7:9" s="255" customFormat="1">
      <c r="G505" s="303"/>
      <c r="H505" s="303"/>
      <c r="I505" s="303"/>
    </row>
    <row r="506" spans="7:9" s="255" customFormat="1">
      <c r="G506" s="303"/>
      <c r="H506" s="303"/>
      <c r="I506" s="303"/>
    </row>
    <row r="507" spans="7:9" s="255" customFormat="1">
      <c r="G507" s="303"/>
      <c r="H507" s="303"/>
      <c r="I507" s="303"/>
    </row>
    <row r="508" spans="7:9" s="255" customFormat="1">
      <c r="G508" s="303"/>
      <c r="H508" s="303"/>
      <c r="I508" s="303"/>
    </row>
    <row r="509" spans="7:9" s="255" customFormat="1">
      <c r="G509" s="303"/>
      <c r="H509" s="303"/>
      <c r="I509" s="303"/>
    </row>
    <row r="510" spans="7:9" s="255" customFormat="1">
      <c r="G510" s="303"/>
      <c r="H510" s="303"/>
      <c r="I510" s="303"/>
    </row>
    <row r="511" spans="7:9" s="255" customFormat="1">
      <c r="G511" s="303"/>
      <c r="H511" s="303"/>
      <c r="I511" s="303"/>
    </row>
    <row r="512" spans="7:9" s="255" customFormat="1">
      <c r="G512" s="303"/>
      <c r="H512" s="303"/>
      <c r="I512" s="303"/>
    </row>
    <row r="513" spans="7:9" s="255" customFormat="1">
      <c r="G513" s="303"/>
      <c r="H513" s="303"/>
      <c r="I513" s="303"/>
    </row>
    <row r="514" spans="7:9" s="255" customFormat="1">
      <c r="G514" s="303"/>
      <c r="H514" s="303"/>
      <c r="I514" s="303"/>
    </row>
    <row r="515" spans="7:9" s="255" customFormat="1">
      <c r="G515" s="303"/>
      <c r="H515" s="303"/>
      <c r="I515" s="303"/>
    </row>
    <row r="516" spans="7:9" s="255" customFormat="1">
      <c r="G516" s="303"/>
      <c r="H516" s="303"/>
      <c r="I516" s="303"/>
    </row>
    <row r="517" spans="7:9" s="255" customFormat="1">
      <c r="G517" s="303"/>
      <c r="H517" s="303"/>
      <c r="I517" s="303"/>
    </row>
    <row r="518" spans="7:9" s="255" customFormat="1">
      <c r="G518" s="303"/>
      <c r="H518" s="303"/>
      <c r="I518" s="303"/>
    </row>
    <row r="519" spans="7:9" s="255" customFormat="1">
      <c r="G519" s="303"/>
      <c r="H519" s="303"/>
      <c r="I519" s="303"/>
    </row>
    <row r="520" spans="7:9" s="255" customFormat="1">
      <c r="G520" s="303"/>
      <c r="H520" s="303"/>
      <c r="I520" s="303"/>
    </row>
    <row r="521" spans="7:9" s="255" customFormat="1">
      <c r="G521" s="303"/>
      <c r="H521" s="303"/>
      <c r="I521" s="303"/>
    </row>
    <row r="522" spans="7:9" s="255" customFormat="1">
      <c r="G522" s="303"/>
      <c r="H522" s="303"/>
      <c r="I522" s="303"/>
    </row>
    <row r="523" spans="7:9" s="255" customFormat="1">
      <c r="G523" s="303"/>
      <c r="H523" s="303"/>
      <c r="I523" s="303"/>
    </row>
    <row r="524" spans="7:9" s="255" customFormat="1">
      <c r="G524" s="303"/>
      <c r="H524" s="303"/>
      <c r="I524" s="303"/>
    </row>
    <row r="525" spans="7:9" s="255" customFormat="1">
      <c r="G525" s="303"/>
      <c r="H525" s="303"/>
      <c r="I525" s="303"/>
    </row>
    <row r="526" spans="7:9" s="255" customFormat="1">
      <c r="G526" s="303"/>
      <c r="H526" s="303"/>
      <c r="I526" s="303"/>
    </row>
    <row r="527" spans="7:9" s="255" customFormat="1">
      <c r="G527" s="303"/>
      <c r="H527" s="303"/>
      <c r="I527" s="303"/>
    </row>
    <row r="528" spans="7:9" s="255" customFormat="1">
      <c r="G528" s="303"/>
      <c r="H528" s="303"/>
      <c r="I528" s="303"/>
    </row>
    <row r="529" spans="7:9" s="255" customFormat="1">
      <c r="G529" s="303"/>
      <c r="H529" s="303"/>
      <c r="I529" s="303"/>
    </row>
    <row r="530" spans="7:9" s="255" customFormat="1">
      <c r="G530" s="303"/>
      <c r="H530" s="303"/>
      <c r="I530" s="303"/>
    </row>
    <row r="531" spans="7:9" s="255" customFormat="1">
      <c r="G531" s="303"/>
      <c r="H531" s="303"/>
      <c r="I531" s="303"/>
    </row>
    <row r="532" spans="7:9" s="255" customFormat="1">
      <c r="G532" s="303"/>
      <c r="H532" s="303"/>
      <c r="I532" s="303"/>
    </row>
    <row r="533" spans="7:9" s="255" customFormat="1">
      <c r="G533" s="303"/>
      <c r="H533" s="303"/>
      <c r="I533" s="303"/>
    </row>
    <row r="534" spans="7:9" s="255" customFormat="1">
      <c r="G534" s="303"/>
      <c r="H534" s="303"/>
      <c r="I534" s="303"/>
    </row>
    <row r="535" spans="7:9" s="255" customFormat="1">
      <c r="G535" s="303"/>
      <c r="H535" s="303"/>
      <c r="I535" s="303"/>
    </row>
    <row r="536" spans="7:9" s="255" customFormat="1">
      <c r="G536" s="303"/>
      <c r="H536" s="303"/>
      <c r="I536" s="303"/>
    </row>
    <row r="537" spans="7:9" s="255" customFormat="1">
      <c r="G537" s="303"/>
      <c r="H537" s="303"/>
      <c r="I537" s="303"/>
    </row>
    <row r="538" spans="7:9" s="255" customFormat="1">
      <c r="G538" s="303"/>
      <c r="H538" s="303"/>
      <c r="I538" s="303"/>
    </row>
    <row r="539" spans="7:9" s="255" customFormat="1">
      <c r="G539" s="303"/>
      <c r="H539" s="303"/>
      <c r="I539" s="303"/>
    </row>
    <row r="540" spans="7:9" s="255" customFormat="1">
      <c r="G540" s="303"/>
      <c r="H540" s="303"/>
      <c r="I540" s="303"/>
    </row>
    <row r="541" spans="7:9" s="255" customFormat="1">
      <c r="G541" s="303"/>
      <c r="H541" s="303"/>
      <c r="I541" s="303"/>
    </row>
    <row r="542" spans="7:9" s="255" customFormat="1">
      <c r="G542" s="303"/>
      <c r="H542" s="303"/>
      <c r="I542" s="303"/>
    </row>
    <row r="543" spans="7:9" s="255" customFormat="1">
      <c r="G543" s="303"/>
      <c r="H543" s="303"/>
      <c r="I543" s="303"/>
    </row>
    <row r="544" spans="7:9" s="255" customFormat="1">
      <c r="G544" s="303"/>
      <c r="H544" s="303"/>
      <c r="I544" s="303"/>
    </row>
    <row r="545" spans="7:9" s="255" customFormat="1">
      <c r="G545" s="303"/>
      <c r="H545" s="303"/>
      <c r="I545" s="303"/>
    </row>
    <row r="546" spans="7:9" s="255" customFormat="1">
      <c r="G546" s="303"/>
      <c r="H546" s="303"/>
      <c r="I546" s="303"/>
    </row>
    <row r="547" spans="7:9" s="255" customFormat="1">
      <c r="G547" s="303"/>
      <c r="H547" s="303"/>
      <c r="I547" s="303"/>
    </row>
    <row r="548" spans="7:9" s="255" customFormat="1">
      <c r="G548" s="303"/>
      <c r="H548" s="303"/>
      <c r="I548" s="303"/>
    </row>
    <row r="549" spans="7:9" s="255" customFormat="1">
      <c r="G549" s="303"/>
      <c r="H549" s="303"/>
      <c r="I549" s="303"/>
    </row>
    <row r="550" spans="7:9" s="255" customFormat="1">
      <c r="G550" s="303"/>
      <c r="H550" s="303"/>
      <c r="I550" s="303"/>
    </row>
    <row r="551" spans="7:9" s="255" customFormat="1">
      <c r="G551" s="303"/>
      <c r="H551" s="303"/>
      <c r="I551" s="303"/>
    </row>
    <row r="552" spans="7:9" s="255" customFormat="1">
      <c r="G552" s="303"/>
      <c r="H552" s="303"/>
      <c r="I552" s="303"/>
    </row>
    <row r="553" spans="7:9" s="255" customFormat="1">
      <c r="G553" s="303"/>
      <c r="H553" s="303"/>
      <c r="I553" s="303"/>
    </row>
    <row r="554" spans="7:9" s="255" customFormat="1">
      <c r="G554" s="303"/>
      <c r="H554" s="303"/>
      <c r="I554" s="303"/>
    </row>
    <row r="555" spans="7:9" s="255" customFormat="1">
      <c r="G555" s="303"/>
      <c r="H555" s="303"/>
      <c r="I555" s="303"/>
    </row>
    <row r="556" spans="7:9" s="255" customFormat="1">
      <c r="G556" s="303"/>
      <c r="H556" s="303"/>
      <c r="I556" s="303"/>
    </row>
    <row r="557" spans="7:9" s="255" customFormat="1">
      <c r="G557" s="303"/>
      <c r="H557" s="303"/>
      <c r="I557" s="303"/>
    </row>
    <row r="558" spans="7:9" s="255" customFormat="1">
      <c r="G558" s="303"/>
      <c r="H558" s="303"/>
      <c r="I558" s="303"/>
    </row>
    <row r="559" spans="7:9" s="255" customFormat="1">
      <c r="G559" s="303"/>
      <c r="H559" s="303"/>
      <c r="I559" s="303"/>
    </row>
    <row r="560" spans="7:9" s="255" customFormat="1">
      <c r="G560" s="303"/>
      <c r="H560" s="303"/>
      <c r="I560" s="303"/>
    </row>
    <row r="561" spans="7:9" s="255" customFormat="1">
      <c r="G561" s="303"/>
      <c r="H561" s="303"/>
      <c r="I561" s="303"/>
    </row>
    <row r="562" spans="7:9" s="255" customFormat="1">
      <c r="G562" s="303"/>
      <c r="H562" s="303"/>
      <c r="I562" s="303"/>
    </row>
    <row r="563" spans="7:9" s="255" customFormat="1">
      <c r="G563" s="303"/>
      <c r="H563" s="303"/>
      <c r="I563" s="303"/>
    </row>
    <row r="564" spans="7:9" s="255" customFormat="1">
      <c r="G564" s="303"/>
      <c r="H564" s="303"/>
      <c r="I564" s="303"/>
    </row>
    <row r="565" spans="7:9" s="255" customFormat="1">
      <c r="G565" s="303"/>
      <c r="H565" s="303"/>
      <c r="I565" s="303"/>
    </row>
    <row r="566" spans="7:9" s="255" customFormat="1">
      <c r="G566" s="303"/>
      <c r="H566" s="303"/>
      <c r="I566" s="303"/>
    </row>
    <row r="567" spans="7:9" s="255" customFormat="1">
      <c r="G567" s="303"/>
      <c r="H567" s="303"/>
      <c r="I567" s="303"/>
    </row>
    <row r="568" spans="7:9" s="255" customFormat="1">
      <c r="G568" s="303"/>
      <c r="H568" s="303"/>
      <c r="I568" s="303"/>
    </row>
    <row r="569" spans="7:9" s="255" customFormat="1">
      <c r="G569" s="303"/>
      <c r="H569" s="303"/>
      <c r="I569" s="303"/>
    </row>
    <row r="570" spans="7:9" s="255" customFormat="1">
      <c r="G570" s="303"/>
      <c r="H570" s="303"/>
      <c r="I570" s="303"/>
    </row>
    <row r="571" spans="7:9" s="255" customFormat="1">
      <c r="G571" s="303"/>
      <c r="H571" s="303"/>
      <c r="I571" s="303"/>
    </row>
    <row r="572" spans="7:9" s="255" customFormat="1">
      <c r="G572" s="303"/>
      <c r="H572" s="303"/>
      <c r="I572" s="303"/>
    </row>
    <row r="573" spans="7:9" s="255" customFormat="1">
      <c r="G573" s="303"/>
      <c r="H573" s="303"/>
      <c r="I573" s="303"/>
    </row>
    <row r="574" spans="7:9" s="255" customFormat="1">
      <c r="G574" s="303"/>
      <c r="H574" s="303"/>
      <c r="I574" s="303"/>
    </row>
    <row r="575" spans="7:9" s="255" customFormat="1">
      <c r="G575" s="303"/>
      <c r="H575" s="303"/>
      <c r="I575" s="303"/>
    </row>
    <row r="576" spans="7:9" s="255" customFormat="1">
      <c r="G576" s="303"/>
      <c r="H576" s="303"/>
      <c r="I576" s="303"/>
    </row>
    <row r="577" spans="7:9" s="255" customFormat="1">
      <c r="G577" s="303"/>
      <c r="H577" s="303"/>
      <c r="I577" s="303"/>
    </row>
    <row r="578" spans="7:9" s="255" customFormat="1">
      <c r="G578" s="303"/>
      <c r="H578" s="303"/>
      <c r="I578" s="303"/>
    </row>
    <row r="579" spans="7:9" s="255" customFormat="1">
      <c r="G579" s="303"/>
      <c r="H579" s="303"/>
      <c r="I579" s="303"/>
    </row>
    <row r="580" spans="7:9" s="255" customFormat="1">
      <c r="G580" s="303"/>
      <c r="H580" s="303"/>
      <c r="I580" s="303"/>
    </row>
    <row r="581" spans="7:9" s="255" customFormat="1">
      <c r="G581" s="303"/>
      <c r="H581" s="303"/>
      <c r="I581" s="303"/>
    </row>
    <row r="582" spans="7:9" s="255" customFormat="1">
      <c r="G582" s="303"/>
      <c r="H582" s="303"/>
      <c r="I582" s="303"/>
    </row>
    <row r="583" spans="7:9" s="255" customFormat="1">
      <c r="G583" s="303"/>
      <c r="H583" s="303"/>
      <c r="I583" s="303"/>
    </row>
    <row r="584" spans="7:9" s="255" customFormat="1">
      <c r="G584" s="303"/>
      <c r="H584" s="303"/>
      <c r="I584" s="303"/>
    </row>
    <row r="585" spans="7:9" s="255" customFormat="1">
      <c r="G585" s="303"/>
      <c r="H585" s="303"/>
      <c r="I585" s="303"/>
    </row>
    <row r="586" spans="7:9" s="255" customFormat="1">
      <c r="G586" s="303"/>
      <c r="H586" s="303"/>
      <c r="I586" s="303"/>
    </row>
    <row r="587" spans="7:9" s="255" customFormat="1">
      <c r="G587" s="303"/>
      <c r="H587" s="303"/>
      <c r="I587" s="303"/>
    </row>
    <row r="588" spans="7:9" s="255" customFormat="1">
      <c r="G588" s="303"/>
      <c r="H588" s="303"/>
      <c r="I588" s="303"/>
    </row>
    <row r="589" spans="7:9" s="255" customFormat="1">
      <c r="G589" s="303"/>
      <c r="H589" s="303"/>
      <c r="I589" s="303"/>
    </row>
    <row r="590" spans="7:9" s="255" customFormat="1">
      <c r="G590" s="303"/>
      <c r="H590" s="303"/>
      <c r="I590" s="303"/>
    </row>
    <row r="591" spans="7:9" s="255" customFormat="1">
      <c r="G591" s="303"/>
      <c r="H591" s="303"/>
      <c r="I591" s="303"/>
    </row>
    <row r="592" spans="7:9" s="255" customFormat="1">
      <c r="G592" s="303"/>
      <c r="H592" s="303"/>
      <c r="I592" s="303"/>
    </row>
    <row r="593" spans="7:9" s="255" customFormat="1">
      <c r="G593" s="303"/>
      <c r="H593" s="303"/>
      <c r="I593" s="303"/>
    </row>
    <row r="594" spans="7:9" s="255" customFormat="1">
      <c r="G594" s="303"/>
      <c r="H594" s="303"/>
      <c r="I594" s="303"/>
    </row>
    <row r="595" spans="7:9" s="255" customFormat="1">
      <c r="G595" s="303"/>
      <c r="H595" s="303"/>
      <c r="I595" s="303"/>
    </row>
    <row r="596" spans="7:9" s="255" customFormat="1">
      <c r="G596" s="303"/>
      <c r="H596" s="303"/>
      <c r="I596" s="303"/>
    </row>
    <row r="597" spans="7:9" s="255" customFormat="1">
      <c r="G597" s="303"/>
      <c r="H597" s="303"/>
      <c r="I597" s="303"/>
    </row>
    <row r="598" spans="7:9" s="255" customFormat="1">
      <c r="G598" s="303"/>
      <c r="H598" s="303"/>
      <c r="I598" s="303"/>
    </row>
    <row r="599" spans="7:9" s="255" customFormat="1">
      <c r="G599" s="303"/>
      <c r="H599" s="303"/>
      <c r="I599" s="303"/>
    </row>
    <row r="600" spans="7:9" s="255" customFormat="1">
      <c r="G600" s="303"/>
      <c r="H600" s="303"/>
      <c r="I600" s="303"/>
    </row>
    <row r="601" spans="7:9" s="255" customFormat="1">
      <c r="G601" s="303"/>
      <c r="H601" s="303"/>
      <c r="I601" s="303"/>
    </row>
    <row r="602" spans="7:9" s="255" customFormat="1">
      <c r="G602" s="303"/>
      <c r="H602" s="303"/>
      <c r="I602" s="303"/>
    </row>
    <row r="603" spans="7:9" s="255" customFormat="1">
      <c r="G603" s="303"/>
      <c r="H603" s="303"/>
      <c r="I603" s="303"/>
    </row>
    <row r="604" spans="7:9" s="255" customFormat="1">
      <c r="G604" s="303"/>
      <c r="H604" s="303"/>
      <c r="I604" s="303"/>
    </row>
    <row r="605" spans="7:9" s="255" customFormat="1">
      <c r="G605" s="303"/>
      <c r="H605" s="303"/>
      <c r="I605" s="303"/>
    </row>
    <row r="606" spans="7:9" s="255" customFormat="1">
      <c r="G606" s="303"/>
      <c r="H606" s="303"/>
      <c r="I606" s="303"/>
    </row>
    <row r="607" spans="7:9" s="255" customFormat="1">
      <c r="G607" s="303"/>
      <c r="H607" s="303"/>
      <c r="I607" s="303"/>
    </row>
    <row r="608" spans="7:9" s="255" customFormat="1">
      <c r="G608" s="303"/>
      <c r="H608" s="303"/>
      <c r="I608" s="303"/>
    </row>
    <row r="609" spans="7:9" s="255" customFormat="1">
      <c r="G609" s="303"/>
      <c r="H609" s="303"/>
      <c r="I609" s="303"/>
    </row>
    <row r="610" spans="7:9" s="255" customFormat="1">
      <c r="G610" s="303"/>
      <c r="H610" s="303"/>
      <c r="I610" s="303"/>
    </row>
    <row r="611" spans="7:9" s="255" customFormat="1">
      <c r="G611" s="303"/>
      <c r="H611" s="303"/>
      <c r="I611" s="303"/>
    </row>
    <row r="612" spans="7:9" s="255" customFormat="1">
      <c r="G612" s="303"/>
      <c r="H612" s="303"/>
      <c r="I612" s="303"/>
    </row>
    <row r="613" spans="7:9" s="255" customFormat="1">
      <c r="G613" s="303"/>
      <c r="H613" s="303"/>
      <c r="I613" s="303"/>
    </row>
    <row r="614" spans="7:9" s="255" customFormat="1">
      <c r="G614" s="303"/>
      <c r="H614" s="303"/>
      <c r="I614" s="303"/>
    </row>
    <row r="615" spans="7:9" s="255" customFormat="1">
      <c r="G615" s="303"/>
      <c r="H615" s="303"/>
      <c r="I615" s="303"/>
    </row>
    <row r="616" spans="7:9" s="255" customFormat="1">
      <c r="G616" s="303"/>
      <c r="H616" s="303"/>
      <c r="I616" s="303"/>
    </row>
    <row r="617" spans="7:9" s="255" customFormat="1">
      <c r="G617" s="303"/>
      <c r="H617" s="303"/>
      <c r="I617" s="303"/>
    </row>
    <row r="618" spans="7:9" s="255" customFormat="1">
      <c r="G618" s="303"/>
      <c r="H618" s="303"/>
      <c r="I618" s="303"/>
    </row>
    <row r="619" spans="7:9" s="255" customFormat="1">
      <c r="G619" s="303"/>
      <c r="H619" s="303"/>
      <c r="I619" s="303"/>
    </row>
    <row r="620" spans="7:9" s="255" customFormat="1">
      <c r="G620" s="303"/>
      <c r="H620" s="303"/>
      <c r="I620" s="303"/>
    </row>
    <row r="621" spans="7:9" s="255" customFormat="1">
      <c r="G621" s="303"/>
      <c r="H621" s="303"/>
      <c r="I621" s="303"/>
    </row>
    <row r="622" spans="7:9" s="255" customFormat="1">
      <c r="G622" s="303"/>
      <c r="H622" s="303"/>
      <c r="I622" s="303"/>
    </row>
    <row r="623" spans="7:9" s="255" customFormat="1">
      <c r="G623" s="303"/>
      <c r="H623" s="303"/>
      <c r="I623" s="303"/>
    </row>
    <row r="624" spans="7:9" s="255" customFormat="1">
      <c r="G624" s="303"/>
      <c r="H624" s="303"/>
      <c r="I624" s="303"/>
    </row>
    <row r="625" spans="7:9" s="255" customFormat="1">
      <c r="G625" s="303"/>
      <c r="H625" s="303"/>
      <c r="I625" s="303"/>
    </row>
    <row r="626" spans="7:9" s="255" customFormat="1">
      <c r="G626" s="303"/>
      <c r="H626" s="303"/>
      <c r="I626" s="303"/>
    </row>
    <row r="627" spans="7:9" s="255" customFormat="1">
      <c r="G627" s="303"/>
      <c r="H627" s="303"/>
      <c r="I627" s="303"/>
    </row>
    <row r="628" spans="7:9" s="255" customFormat="1">
      <c r="G628" s="303"/>
      <c r="H628" s="303"/>
      <c r="I628" s="303"/>
    </row>
    <row r="629" spans="7:9" s="255" customFormat="1">
      <c r="G629" s="303"/>
      <c r="H629" s="303"/>
      <c r="I629" s="303"/>
    </row>
    <row r="630" spans="7:9" s="255" customFormat="1">
      <c r="G630" s="303"/>
      <c r="H630" s="303"/>
      <c r="I630" s="303"/>
    </row>
    <row r="631" spans="7:9" s="255" customFormat="1">
      <c r="G631" s="303"/>
      <c r="H631" s="303"/>
      <c r="I631" s="303"/>
    </row>
    <row r="632" spans="7:9" s="255" customFormat="1">
      <c r="G632" s="303"/>
      <c r="H632" s="303"/>
      <c r="I632" s="303"/>
    </row>
    <row r="633" spans="7:9" s="255" customFormat="1">
      <c r="G633" s="303"/>
      <c r="H633" s="303"/>
      <c r="I633" s="303"/>
    </row>
    <row r="634" spans="7:9" s="255" customFormat="1">
      <c r="G634" s="303"/>
      <c r="H634" s="303"/>
      <c r="I634" s="303"/>
    </row>
    <row r="635" spans="7:9" s="255" customFormat="1">
      <c r="G635" s="303"/>
      <c r="H635" s="303"/>
      <c r="I635" s="303"/>
    </row>
    <row r="636" spans="7:9" s="255" customFormat="1">
      <c r="G636" s="303"/>
      <c r="H636" s="303"/>
      <c r="I636" s="303"/>
    </row>
    <row r="637" spans="7:9" s="255" customFormat="1">
      <c r="G637" s="303"/>
      <c r="H637" s="303"/>
      <c r="I637" s="303"/>
    </row>
  </sheetData>
  <mergeCells count="12">
    <mergeCell ref="M9:Q9"/>
    <mergeCell ref="C92:Q92"/>
    <mergeCell ref="A1:Q1"/>
    <mergeCell ref="A2:Q2"/>
    <mergeCell ref="N6:P6"/>
    <mergeCell ref="A9:A10"/>
    <mergeCell ref="B9:B10"/>
    <mergeCell ref="C9:C10"/>
    <mergeCell ref="D9:D10"/>
    <mergeCell ref="E9:E10"/>
    <mergeCell ref="F9:F10"/>
    <mergeCell ref="G9:L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33A3-676A-4F11-B608-15F45F42F2AB}">
  <sheetPr>
    <tabColor rgb="FFFFC000"/>
  </sheetPr>
  <dimension ref="A1:N30"/>
  <sheetViews>
    <sheetView showZeros="0" zoomScaleNormal="100" zoomScaleSheetLayoutView="115" workbookViewId="0">
      <selection activeCell="J12" sqref="J12"/>
    </sheetView>
  </sheetViews>
  <sheetFormatPr baseColWidth="10" defaultColWidth="8.83203125" defaultRowHeight="13"/>
  <cols>
    <col min="1" max="1" width="4.5" style="299" customWidth="1"/>
    <col min="2" max="2" width="6.5" style="299" customWidth="1"/>
    <col min="3" max="3" width="23.83203125" style="299" customWidth="1"/>
    <col min="4" max="4" width="14.5" style="299" customWidth="1"/>
    <col min="5" max="5" width="13" style="299" customWidth="1"/>
    <col min="6" max="6" width="13.5" style="299" customWidth="1"/>
    <col min="7" max="7" width="12.83203125" style="299" customWidth="1"/>
    <col min="8" max="9" width="13.5" style="299" customWidth="1"/>
    <col min="10" max="10" width="18.5" style="299" customWidth="1"/>
    <col min="11" max="11" width="14.5" style="299" customWidth="1"/>
    <col min="12" max="12" width="18.83203125" style="299" customWidth="1"/>
    <col min="13" max="13" width="17.5" style="299" customWidth="1"/>
    <col min="14" max="236" width="8.83203125" style="299"/>
    <col min="237" max="237" width="4.5" style="299" customWidth="1"/>
    <col min="238" max="238" width="6.5" style="299" customWidth="1"/>
    <col min="239" max="239" width="23.83203125" style="299" customWidth="1"/>
    <col min="240" max="240" width="12.5" style="299" customWidth="1"/>
    <col min="241" max="241" width="13" style="299" customWidth="1"/>
    <col min="242" max="242" width="13.5" style="299" customWidth="1"/>
    <col min="243" max="243" width="10.1640625" style="299" customWidth="1"/>
    <col min="244" max="244" width="11.5" style="299" customWidth="1"/>
    <col min="245" max="245" width="11.5" style="299" bestFit="1" customWidth="1"/>
    <col min="246" max="246" width="8.83203125" style="299"/>
    <col min="247" max="247" width="10.5" style="299" bestFit="1" customWidth="1"/>
    <col min="248" max="492" width="8.83203125" style="299"/>
    <col min="493" max="493" width="4.5" style="299" customWidth="1"/>
    <col min="494" max="494" width="6.5" style="299" customWidth="1"/>
    <col min="495" max="495" width="23.83203125" style="299" customWidth="1"/>
    <col min="496" max="496" width="12.5" style="299" customWidth="1"/>
    <col min="497" max="497" width="13" style="299" customWidth="1"/>
    <col min="498" max="498" width="13.5" style="299" customWidth="1"/>
    <col min="499" max="499" width="10.1640625" style="299" customWidth="1"/>
    <col min="500" max="500" width="11.5" style="299" customWidth="1"/>
    <col min="501" max="501" width="11.5" style="299" bestFit="1" customWidth="1"/>
    <col min="502" max="502" width="8.83203125" style="299"/>
    <col min="503" max="503" width="10.5" style="299" bestFit="1" customWidth="1"/>
    <col min="504" max="748" width="8.83203125" style="299"/>
    <col min="749" max="749" width="4.5" style="299" customWidth="1"/>
    <col min="750" max="750" width="6.5" style="299" customWidth="1"/>
    <col min="751" max="751" width="23.83203125" style="299" customWidth="1"/>
    <col min="752" max="752" width="12.5" style="299" customWidth="1"/>
    <col min="753" max="753" width="13" style="299" customWidth="1"/>
    <col min="754" max="754" width="13.5" style="299" customWidth="1"/>
    <col min="755" max="755" width="10.1640625" style="299" customWidth="1"/>
    <col min="756" max="756" width="11.5" style="299" customWidth="1"/>
    <col min="757" max="757" width="11.5" style="299" bestFit="1" customWidth="1"/>
    <col min="758" max="758" width="8.83203125" style="299"/>
    <col min="759" max="759" width="10.5" style="299" bestFit="1" customWidth="1"/>
    <col min="760" max="1004" width="8.83203125" style="299"/>
    <col min="1005" max="1005" width="4.5" style="299" customWidth="1"/>
    <col min="1006" max="1006" width="6.5" style="299" customWidth="1"/>
    <col min="1007" max="1007" width="23.83203125" style="299" customWidth="1"/>
    <col min="1008" max="1008" width="12.5" style="299" customWidth="1"/>
    <col min="1009" max="1009" width="13" style="299" customWidth="1"/>
    <col min="1010" max="1010" width="13.5" style="299" customWidth="1"/>
    <col min="1011" max="1011" width="10.1640625" style="299" customWidth="1"/>
    <col min="1012" max="1012" width="11.5" style="299" customWidth="1"/>
    <col min="1013" max="1013" width="11.5" style="299" bestFit="1" customWidth="1"/>
    <col min="1014" max="1014" width="8.83203125" style="299"/>
    <col min="1015" max="1015" width="10.5" style="299" bestFit="1" customWidth="1"/>
    <col min="1016" max="1260" width="8.83203125" style="299"/>
    <col min="1261" max="1261" width="4.5" style="299" customWidth="1"/>
    <col min="1262" max="1262" width="6.5" style="299" customWidth="1"/>
    <col min="1263" max="1263" width="23.83203125" style="299" customWidth="1"/>
    <col min="1264" max="1264" width="12.5" style="299" customWidth="1"/>
    <col min="1265" max="1265" width="13" style="299" customWidth="1"/>
    <col min="1266" max="1266" width="13.5" style="299" customWidth="1"/>
    <col min="1267" max="1267" width="10.1640625" style="299" customWidth="1"/>
    <col min="1268" max="1268" width="11.5" style="299" customWidth="1"/>
    <col min="1269" max="1269" width="11.5" style="299" bestFit="1" customWidth="1"/>
    <col min="1270" max="1270" width="8.83203125" style="299"/>
    <col min="1271" max="1271" width="10.5" style="299" bestFit="1" customWidth="1"/>
    <col min="1272" max="1516" width="8.83203125" style="299"/>
    <col min="1517" max="1517" width="4.5" style="299" customWidth="1"/>
    <col min="1518" max="1518" width="6.5" style="299" customWidth="1"/>
    <col min="1519" max="1519" width="23.83203125" style="299" customWidth="1"/>
    <col min="1520" max="1520" width="12.5" style="299" customWidth="1"/>
    <col min="1521" max="1521" width="13" style="299" customWidth="1"/>
    <col min="1522" max="1522" width="13.5" style="299" customWidth="1"/>
    <col min="1523" max="1523" width="10.1640625" style="299" customWidth="1"/>
    <col min="1524" max="1524" width="11.5" style="299" customWidth="1"/>
    <col min="1525" max="1525" width="11.5" style="299" bestFit="1" customWidth="1"/>
    <col min="1526" max="1526" width="8.83203125" style="299"/>
    <col min="1527" max="1527" width="10.5" style="299" bestFit="1" customWidth="1"/>
    <col min="1528" max="1772" width="8.83203125" style="299"/>
    <col min="1773" max="1773" width="4.5" style="299" customWidth="1"/>
    <col min="1774" max="1774" width="6.5" style="299" customWidth="1"/>
    <col min="1775" max="1775" width="23.83203125" style="299" customWidth="1"/>
    <col min="1776" max="1776" width="12.5" style="299" customWidth="1"/>
    <col min="1777" max="1777" width="13" style="299" customWidth="1"/>
    <col min="1778" max="1778" width="13.5" style="299" customWidth="1"/>
    <col min="1779" max="1779" width="10.1640625" style="299" customWidth="1"/>
    <col min="1780" max="1780" width="11.5" style="299" customWidth="1"/>
    <col min="1781" max="1781" width="11.5" style="299" bestFit="1" customWidth="1"/>
    <col min="1782" max="1782" width="8.83203125" style="299"/>
    <col min="1783" max="1783" width="10.5" style="299" bestFit="1" customWidth="1"/>
    <col min="1784" max="2028" width="8.83203125" style="299"/>
    <col min="2029" max="2029" width="4.5" style="299" customWidth="1"/>
    <col min="2030" max="2030" width="6.5" style="299" customWidth="1"/>
    <col min="2031" max="2031" width="23.83203125" style="299" customWidth="1"/>
    <col min="2032" max="2032" width="12.5" style="299" customWidth="1"/>
    <col min="2033" max="2033" width="13" style="299" customWidth="1"/>
    <col min="2034" max="2034" width="13.5" style="299" customWidth="1"/>
    <col min="2035" max="2035" width="10.1640625" style="299" customWidth="1"/>
    <col min="2036" max="2036" width="11.5" style="299" customWidth="1"/>
    <col min="2037" max="2037" width="11.5" style="299" bestFit="1" customWidth="1"/>
    <col min="2038" max="2038" width="8.83203125" style="299"/>
    <col min="2039" max="2039" width="10.5" style="299" bestFit="1" customWidth="1"/>
    <col min="2040" max="2284" width="8.83203125" style="299"/>
    <col min="2285" max="2285" width="4.5" style="299" customWidth="1"/>
    <col min="2286" max="2286" width="6.5" style="299" customWidth="1"/>
    <col min="2287" max="2287" width="23.83203125" style="299" customWidth="1"/>
    <col min="2288" max="2288" width="12.5" style="299" customWidth="1"/>
    <col min="2289" max="2289" width="13" style="299" customWidth="1"/>
    <col min="2290" max="2290" width="13.5" style="299" customWidth="1"/>
    <col min="2291" max="2291" width="10.1640625" style="299" customWidth="1"/>
    <col min="2292" max="2292" width="11.5" style="299" customWidth="1"/>
    <col min="2293" max="2293" width="11.5" style="299" bestFit="1" customWidth="1"/>
    <col min="2294" max="2294" width="8.83203125" style="299"/>
    <col min="2295" max="2295" width="10.5" style="299" bestFit="1" customWidth="1"/>
    <col min="2296" max="2540" width="8.83203125" style="299"/>
    <col min="2541" max="2541" width="4.5" style="299" customWidth="1"/>
    <col min="2542" max="2542" width="6.5" style="299" customWidth="1"/>
    <col min="2543" max="2543" width="23.83203125" style="299" customWidth="1"/>
    <col min="2544" max="2544" width="12.5" style="299" customWidth="1"/>
    <col min="2545" max="2545" width="13" style="299" customWidth="1"/>
    <col min="2546" max="2546" width="13.5" style="299" customWidth="1"/>
    <col min="2547" max="2547" width="10.1640625" style="299" customWidth="1"/>
    <col min="2548" max="2548" width="11.5" style="299" customWidth="1"/>
    <col min="2549" max="2549" width="11.5" style="299" bestFit="1" customWidth="1"/>
    <col min="2550" max="2550" width="8.83203125" style="299"/>
    <col min="2551" max="2551" width="10.5" style="299" bestFit="1" customWidth="1"/>
    <col min="2552" max="2796" width="8.83203125" style="299"/>
    <col min="2797" max="2797" width="4.5" style="299" customWidth="1"/>
    <col min="2798" max="2798" width="6.5" style="299" customWidth="1"/>
    <col min="2799" max="2799" width="23.83203125" style="299" customWidth="1"/>
    <col min="2800" max="2800" width="12.5" style="299" customWidth="1"/>
    <col min="2801" max="2801" width="13" style="299" customWidth="1"/>
    <col min="2802" max="2802" width="13.5" style="299" customWidth="1"/>
    <col min="2803" max="2803" width="10.1640625" style="299" customWidth="1"/>
    <col min="2804" max="2804" width="11.5" style="299" customWidth="1"/>
    <col min="2805" max="2805" width="11.5" style="299" bestFit="1" customWidth="1"/>
    <col min="2806" max="2806" width="8.83203125" style="299"/>
    <col min="2807" max="2807" width="10.5" style="299" bestFit="1" customWidth="1"/>
    <col min="2808" max="3052" width="8.83203125" style="299"/>
    <col min="3053" max="3053" width="4.5" style="299" customWidth="1"/>
    <col min="3054" max="3054" width="6.5" style="299" customWidth="1"/>
    <col min="3055" max="3055" width="23.83203125" style="299" customWidth="1"/>
    <col min="3056" max="3056" width="12.5" style="299" customWidth="1"/>
    <col min="3057" max="3057" width="13" style="299" customWidth="1"/>
    <col min="3058" max="3058" width="13.5" style="299" customWidth="1"/>
    <col min="3059" max="3059" width="10.1640625" style="299" customWidth="1"/>
    <col min="3060" max="3060" width="11.5" style="299" customWidth="1"/>
    <col min="3061" max="3061" width="11.5" style="299" bestFit="1" customWidth="1"/>
    <col min="3062" max="3062" width="8.83203125" style="299"/>
    <col min="3063" max="3063" width="10.5" style="299" bestFit="1" customWidth="1"/>
    <col min="3064" max="3308" width="8.83203125" style="299"/>
    <col min="3309" max="3309" width="4.5" style="299" customWidth="1"/>
    <col min="3310" max="3310" width="6.5" style="299" customWidth="1"/>
    <col min="3311" max="3311" width="23.83203125" style="299" customWidth="1"/>
    <col min="3312" max="3312" width="12.5" style="299" customWidth="1"/>
    <col min="3313" max="3313" width="13" style="299" customWidth="1"/>
    <col min="3314" max="3314" width="13.5" style="299" customWidth="1"/>
    <col min="3315" max="3315" width="10.1640625" style="299" customWidth="1"/>
    <col min="3316" max="3316" width="11.5" style="299" customWidth="1"/>
    <col min="3317" max="3317" width="11.5" style="299" bestFit="1" customWidth="1"/>
    <col min="3318" max="3318" width="8.83203125" style="299"/>
    <col min="3319" max="3319" width="10.5" style="299" bestFit="1" customWidth="1"/>
    <col min="3320" max="3564" width="8.83203125" style="299"/>
    <col min="3565" max="3565" width="4.5" style="299" customWidth="1"/>
    <col min="3566" max="3566" width="6.5" style="299" customWidth="1"/>
    <col min="3567" max="3567" width="23.83203125" style="299" customWidth="1"/>
    <col min="3568" max="3568" width="12.5" style="299" customWidth="1"/>
    <col min="3569" max="3569" width="13" style="299" customWidth="1"/>
    <col min="3570" max="3570" width="13.5" style="299" customWidth="1"/>
    <col min="3571" max="3571" width="10.1640625" style="299" customWidth="1"/>
    <col min="3572" max="3572" width="11.5" style="299" customWidth="1"/>
    <col min="3573" max="3573" width="11.5" style="299" bestFit="1" customWidth="1"/>
    <col min="3574" max="3574" width="8.83203125" style="299"/>
    <col min="3575" max="3575" width="10.5" style="299" bestFit="1" customWidth="1"/>
    <col min="3576" max="3820" width="8.83203125" style="299"/>
    <col min="3821" max="3821" width="4.5" style="299" customWidth="1"/>
    <col min="3822" max="3822" width="6.5" style="299" customWidth="1"/>
    <col min="3823" max="3823" width="23.83203125" style="299" customWidth="1"/>
    <col min="3824" max="3824" width="12.5" style="299" customWidth="1"/>
    <col min="3825" max="3825" width="13" style="299" customWidth="1"/>
    <col min="3826" max="3826" width="13.5" style="299" customWidth="1"/>
    <col min="3827" max="3827" width="10.1640625" style="299" customWidth="1"/>
    <col min="3828" max="3828" width="11.5" style="299" customWidth="1"/>
    <col min="3829" max="3829" width="11.5" style="299" bestFit="1" customWidth="1"/>
    <col min="3830" max="3830" width="8.83203125" style="299"/>
    <col min="3831" max="3831" width="10.5" style="299" bestFit="1" customWidth="1"/>
    <col min="3832" max="4076" width="8.83203125" style="299"/>
    <col min="4077" max="4077" width="4.5" style="299" customWidth="1"/>
    <col min="4078" max="4078" width="6.5" style="299" customWidth="1"/>
    <col min="4079" max="4079" width="23.83203125" style="299" customWidth="1"/>
    <col min="4080" max="4080" width="12.5" style="299" customWidth="1"/>
    <col min="4081" max="4081" width="13" style="299" customWidth="1"/>
    <col min="4082" max="4082" width="13.5" style="299" customWidth="1"/>
    <col min="4083" max="4083" width="10.1640625" style="299" customWidth="1"/>
    <col min="4084" max="4084" width="11.5" style="299" customWidth="1"/>
    <col min="4085" max="4085" width="11.5" style="299" bestFit="1" customWidth="1"/>
    <col min="4086" max="4086" width="8.83203125" style="299"/>
    <col min="4087" max="4087" width="10.5" style="299" bestFit="1" customWidth="1"/>
    <col min="4088" max="4332" width="8.83203125" style="299"/>
    <col min="4333" max="4333" width="4.5" style="299" customWidth="1"/>
    <col min="4334" max="4334" width="6.5" style="299" customWidth="1"/>
    <col min="4335" max="4335" width="23.83203125" style="299" customWidth="1"/>
    <col min="4336" max="4336" width="12.5" style="299" customWidth="1"/>
    <col min="4337" max="4337" width="13" style="299" customWidth="1"/>
    <col min="4338" max="4338" width="13.5" style="299" customWidth="1"/>
    <col min="4339" max="4339" width="10.1640625" style="299" customWidth="1"/>
    <col min="4340" max="4340" width="11.5" style="299" customWidth="1"/>
    <col min="4341" max="4341" width="11.5" style="299" bestFit="1" customWidth="1"/>
    <col min="4342" max="4342" width="8.83203125" style="299"/>
    <col min="4343" max="4343" width="10.5" style="299" bestFit="1" customWidth="1"/>
    <col min="4344" max="4588" width="8.83203125" style="299"/>
    <col min="4589" max="4589" width="4.5" style="299" customWidth="1"/>
    <col min="4590" max="4590" width="6.5" style="299" customWidth="1"/>
    <col min="4591" max="4591" width="23.83203125" style="299" customWidth="1"/>
    <col min="4592" max="4592" width="12.5" style="299" customWidth="1"/>
    <col min="4593" max="4593" width="13" style="299" customWidth="1"/>
    <col min="4594" max="4594" width="13.5" style="299" customWidth="1"/>
    <col min="4595" max="4595" width="10.1640625" style="299" customWidth="1"/>
    <col min="4596" max="4596" width="11.5" style="299" customWidth="1"/>
    <col min="4597" max="4597" width="11.5" style="299" bestFit="1" customWidth="1"/>
    <col min="4598" max="4598" width="8.83203125" style="299"/>
    <col min="4599" max="4599" width="10.5" style="299" bestFit="1" customWidth="1"/>
    <col min="4600" max="4844" width="8.83203125" style="299"/>
    <col min="4845" max="4845" width="4.5" style="299" customWidth="1"/>
    <col min="4846" max="4846" width="6.5" style="299" customWidth="1"/>
    <col min="4847" max="4847" width="23.83203125" style="299" customWidth="1"/>
    <col min="4848" max="4848" width="12.5" style="299" customWidth="1"/>
    <col min="4849" max="4849" width="13" style="299" customWidth="1"/>
    <col min="4850" max="4850" width="13.5" style="299" customWidth="1"/>
    <col min="4851" max="4851" width="10.1640625" style="299" customWidth="1"/>
    <col min="4852" max="4852" width="11.5" style="299" customWidth="1"/>
    <col min="4853" max="4853" width="11.5" style="299" bestFit="1" customWidth="1"/>
    <col min="4854" max="4854" width="8.83203125" style="299"/>
    <col min="4855" max="4855" width="10.5" style="299" bestFit="1" customWidth="1"/>
    <col min="4856" max="5100" width="8.83203125" style="299"/>
    <col min="5101" max="5101" width="4.5" style="299" customWidth="1"/>
    <col min="5102" max="5102" width="6.5" style="299" customWidth="1"/>
    <col min="5103" max="5103" width="23.83203125" style="299" customWidth="1"/>
    <col min="5104" max="5104" width="12.5" style="299" customWidth="1"/>
    <col min="5105" max="5105" width="13" style="299" customWidth="1"/>
    <col min="5106" max="5106" width="13.5" style="299" customWidth="1"/>
    <col min="5107" max="5107" width="10.1640625" style="299" customWidth="1"/>
    <col min="5108" max="5108" width="11.5" style="299" customWidth="1"/>
    <col min="5109" max="5109" width="11.5" style="299" bestFit="1" customWidth="1"/>
    <col min="5110" max="5110" width="8.83203125" style="299"/>
    <col min="5111" max="5111" width="10.5" style="299" bestFit="1" customWidth="1"/>
    <col min="5112" max="5356" width="8.83203125" style="299"/>
    <col min="5357" max="5357" width="4.5" style="299" customWidth="1"/>
    <col min="5358" max="5358" width="6.5" style="299" customWidth="1"/>
    <col min="5359" max="5359" width="23.83203125" style="299" customWidth="1"/>
    <col min="5360" max="5360" width="12.5" style="299" customWidth="1"/>
    <col min="5361" max="5361" width="13" style="299" customWidth="1"/>
    <col min="5362" max="5362" width="13.5" style="299" customWidth="1"/>
    <col min="5363" max="5363" width="10.1640625" style="299" customWidth="1"/>
    <col min="5364" max="5364" width="11.5" style="299" customWidth="1"/>
    <col min="5365" max="5365" width="11.5" style="299" bestFit="1" customWidth="1"/>
    <col min="5366" max="5366" width="8.83203125" style="299"/>
    <col min="5367" max="5367" width="10.5" style="299" bestFit="1" customWidth="1"/>
    <col min="5368" max="5612" width="8.83203125" style="299"/>
    <col min="5613" max="5613" width="4.5" style="299" customWidth="1"/>
    <col min="5614" max="5614" width="6.5" style="299" customWidth="1"/>
    <col min="5615" max="5615" width="23.83203125" style="299" customWidth="1"/>
    <col min="5616" max="5616" width="12.5" style="299" customWidth="1"/>
    <col min="5617" max="5617" width="13" style="299" customWidth="1"/>
    <col min="5618" max="5618" width="13.5" style="299" customWidth="1"/>
    <col min="5619" max="5619" width="10.1640625" style="299" customWidth="1"/>
    <col min="5620" max="5620" width="11.5" style="299" customWidth="1"/>
    <col min="5621" max="5621" width="11.5" style="299" bestFit="1" customWidth="1"/>
    <col min="5622" max="5622" width="8.83203125" style="299"/>
    <col min="5623" max="5623" width="10.5" style="299" bestFit="1" customWidth="1"/>
    <col min="5624" max="5868" width="8.83203125" style="299"/>
    <col min="5869" max="5869" width="4.5" style="299" customWidth="1"/>
    <col min="5870" max="5870" width="6.5" style="299" customWidth="1"/>
    <col min="5871" max="5871" width="23.83203125" style="299" customWidth="1"/>
    <col min="5872" max="5872" width="12.5" style="299" customWidth="1"/>
    <col min="5873" max="5873" width="13" style="299" customWidth="1"/>
    <col min="5874" max="5874" width="13.5" style="299" customWidth="1"/>
    <col min="5875" max="5875" width="10.1640625" style="299" customWidth="1"/>
    <col min="5876" max="5876" width="11.5" style="299" customWidth="1"/>
    <col min="5877" max="5877" width="11.5" style="299" bestFit="1" customWidth="1"/>
    <col min="5878" max="5878" width="8.83203125" style="299"/>
    <col min="5879" max="5879" width="10.5" style="299" bestFit="1" customWidth="1"/>
    <col min="5880" max="6124" width="8.83203125" style="299"/>
    <col min="6125" max="6125" width="4.5" style="299" customWidth="1"/>
    <col min="6126" max="6126" width="6.5" style="299" customWidth="1"/>
    <col min="6127" max="6127" width="23.83203125" style="299" customWidth="1"/>
    <col min="6128" max="6128" width="12.5" style="299" customWidth="1"/>
    <col min="6129" max="6129" width="13" style="299" customWidth="1"/>
    <col min="6130" max="6130" width="13.5" style="299" customWidth="1"/>
    <col min="6131" max="6131" width="10.1640625" style="299" customWidth="1"/>
    <col min="6132" max="6132" width="11.5" style="299" customWidth="1"/>
    <col min="6133" max="6133" width="11.5" style="299" bestFit="1" customWidth="1"/>
    <col min="6134" max="6134" width="8.83203125" style="299"/>
    <col min="6135" max="6135" width="10.5" style="299" bestFit="1" customWidth="1"/>
    <col min="6136" max="6380" width="8.83203125" style="299"/>
    <col min="6381" max="6381" width="4.5" style="299" customWidth="1"/>
    <col min="6382" max="6382" width="6.5" style="299" customWidth="1"/>
    <col min="6383" max="6383" width="23.83203125" style="299" customWidth="1"/>
    <col min="6384" max="6384" width="12.5" style="299" customWidth="1"/>
    <col min="6385" max="6385" width="13" style="299" customWidth="1"/>
    <col min="6386" max="6386" width="13.5" style="299" customWidth="1"/>
    <col min="6387" max="6387" width="10.1640625" style="299" customWidth="1"/>
    <col min="6388" max="6388" width="11.5" style="299" customWidth="1"/>
    <col min="6389" max="6389" width="11.5" style="299" bestFit="1" customWidth="1"/>
    <col min="6390" max="6390" width="8.83203125" style="299"/>
    <col min="6391" max="6391" width="10.5" style="299" bestFit="1" customWidth="1"/>
    <col min="6392" max="6636" width="8.83203125" style="299"/>
    <col min="6637" max="6637" width="4.5" style="299" customWidth="1"/>
    <col min="6638" max="6638" width="6.5" style="299" customWidth="1"/>
    <col min="6639" max="6639" width="23.83203125" style="299" customWidth="1"/>
    <col min="6640" max="6640" width="12.5" style="299" customWidth="1"/>
    <col min="6641" max="6641" width="13" style="299" customWidth="1"/>
    <col min="6642" max="6642" width="13.5" style="299" customWidth="1"/>
    <col min="6643" max="6643" width="10.1640625" style="299" customWidth="1"/>
    <col min="6644" max="6644" width="11.5" style="299" customWidth="1"/>
    <col min="6645" max="6645" width="11.5" style="299" bestFit="1" customWidth="1"/>
    <col min="6646" max="6646" width="8.83203125" style="299"/>
    <col min="6647" max="6647" width="10.5" style="299" bestFit="1" customWidth="1"/>
    <col min="6648" max="6892" width="8.83203125" style="299"/>
    <col min="6893" max="6893" width="4.5" style="299" customWidth="1"/>
    <col min="6894" max="6894" width="6.5" style="299" customWidth="1"/>
    <col min="6895" max="6895" width="23.83203125" style="299" customWidth="1"/>
    <col min="6896" max="6896" width="12.5" style="299" customWidth="1"/>
    <col min="6897" max="6897" width="13" style="299" customWidth="1"/>
    <col min="6898" max="6898" width="13.5" style="299" customWidth="1"/>
    <col min="6899" max="6899" width="10.1640625" style="299" customWidth="1"/>
    <col min="6900" max="6900" width="11.5" style="299" customWidth="1"/>
    <col min="6901" max="6901" width="11.5" style="299" bestFit="1" customWidth="1"/>
    <col min="6902" max="6902" width="8.83203125" style="299"/>
    <col min="6903" max="6903" width="10.5" style="299" bestFit="1" customWidth="1"/>
    <col min="6904" max="7148" width="8.83203125" style="299"/>
    <col min="7149" max="7149" width="4.5" style="299" customWidth="1"/>
    <col min="7150" max="7150" width="6.5" style="299" customWidth="1"/>
    <col min="7151" max="7151" width="23.83203125" style="299" customWidth="1"/>
    <col min="7152" max="7152" width="12.5" style="299" customWidth="1"/>
    <col min="7153" max="7153" width="13" style="299" customWidth="1"/>
    <col min="7154" max="7154" width="13.5" style="299" customWidth="1"/>
    <col min="7155" max="7155" width="10.1640625" style="299" customWidth="1"/>
    <col min="7156" max="7156" width="11.5" style="299" customWidth="1"/>
    <col min="7157" max="7157" width="11.5" style="299" bestFit="1" customWidth="1"/>
    <col min="7158" max="7158" width="8.83203125" style="299"/>
    <col min="7159" max="7159" width="10.5" style="299" bestFit="1" customWidth="1"/>
    <col min="7160" max="7404" width="8.83203125" style="299"/>
    <col min="7405" max="7405" width="4.5" style="299" customWidth="1"/>
    <col min="7406" max="7406" width="6.5" style="299" customWidth="1"/>
    <col min="7407" max="7407" width="23.83203125" style="299" customWidth="1"/>
    <col min="7408" max="7408" width="12.5" style="299" customWidth="1"/>
    <col min="7409" max="7409" width="13" style="299" customWidth="1"/>
    <col min="7410" max="7410" width="13.5" style="299" customWidth="1"/>
    <col min="7411" max="7411" width="10.1640625" style="299" customWidth="1"/>
    <col min="7412" max="7412" width="11.5" style="299" customWidth="1"/>
    <col min="7413" max="7413" width="11.5" style="299" bestFit="1" customWidth="1"/>
    <col min="7414" max="7414" width="8.83203125" style="299"/>
    <col min="7415" max="7415" width="10.5" style="299" bestFit="1" customWidth="1"/>
    <col min="7416" max="7660" width="8.83203125" style="299"/>
    <col min="7661" max="7661" width="4.5" style="299" customWidth="1"/>
    <col min="7662" max="7662" width="6.5" style="299" customWidth="1"/>
    <col min="7663" max="7663" width="23.83203125" style="299" customWidth="1"/>
    <col min="7664" max="7664" width="12.5" style="299" customWidth="1"/>
    <col min="7665" max="7665" width="13" style="299" customWidth="1"/>
    <col min="7666" max="7666" width="13.5" style="299" customWidth="1"/>
    <col min="7667" max="7667" width="10.1640625" style="299" customWidth="1"/>
    <col min="7668" max="7668" width="11.5" style="299" customWidth="1"/>
    <col min="7669" max="7669" width="11.5" style="299" bestFit="1" customWidth="1"/>
    <col min="7670" max="7670" width="8.83203125" style="299"/>
    <col min="7671" max="7671" width="10.5" style="299" bestFit="1" customWidth="1"/>
    <col min="7672" max="7916" width="8.83203125" style="299"/>
    <col min="7917" max="7917" width="4.5" style="299" customWidth="1"/>
    <col min="7918" max="7918" width="6.5" style="299" customWidth="1"/>
    <col min="7919" max="7919" width="23.83203125" style="299" customWidth="1"/>
    <col min="7920" max="7920" width="12.5" style="299" customWidth="1"/>
    <col min="7921" max="7921" width="13" style="299" customWidth="1"/>
    <col min="7922" max="7922" width="13.5" style="299" customWidth="1"/>
    <col min="7923" max="7923" width="10.1640625" style="299" customWidth="1"/>
    <col min="7924" max="7924" width="11.5" style="299" customWidth="1"/>
    <col min="7925" max="7925" width="11.5" style="299" bestFit="1" customWidth="1"/>
    <col min="7926" max="7926" width="8.83203125" style="299"/>
    <col min="7927" max="7927" width="10.5" style="299" bestFit="1" customWidth="1"/>
    <col min="7928" max="8172" width="8.83203125" style="299"/>
    <col min="8173" max="8173" width="4.5" style="299" customWidth="1"/>
    <col min="8174" max="8174" width="6.5" style="299" customWidth="1"/>
    <col min="8175" max="8175" width="23.83203125" style="299" customWidth="1"/>
    <col min="8176" max="8176" width="12.5" style="299" customWidth="1"/>
    <col min="8177" max="8177" width="13" style="299" customWidth="1"/>
    <col min="8178" max="8178" width="13.5" style="299" customWidth="1"/>
    <col min="8179" max="8179" width="10.1640625" style="299" customWidth="1"/>
    <col min="8180" max="8180" width="11.5" style="299" customWidth="1"/>
    <col min="8181" max="8181" width="11.5" style="299" bestFit="1" customWidth="1"/>
    <col min="8182" max="8182" width="8.83203125" style="299"/>
    <col min="8183" max="8183" width="10.5" style="299" bestFit="1" customWidth="1"/>
    <col min="8184" max="8428" width="8.83203125" style="299"/>
    <col min="8429" max="8429" width="4.5" style="299" customWidth="1"/>
    <col min="8430" max="8430" width="6.5" style="299" customWidth="1"/>
    <col min="8431" max="8431" width="23.83203125" style="299" customWidth="1"/>
    <col min="8432" max="8432" width="12.5" style="299" customWidth="1"/>
    <col min="8433" max="8433" width="13" style="299" customWidth="1"/>
    <col min="8434" max="8434" width="13.5" style="299" customWidth="1"/>
    <col min="8435" max="8435" width="10.1640625" style="299" customWidth="1"/>
    <col min="8436" max="8436" width="11.5" style="299" customWidth="1"/>
    <col min="8437" max="8437" width="11.5" style="299" bestFit="1" customWidth="1"/>
    <col min="8438" max="8438" width="8.83203125" style="299"/>
    <col min="8439" max="8439" width="10.5" style="299" bestFit="1" customWidth="1"/>
    <col min="8440" max="8684" width="8.83203125" style="299"/>
    <col min="8685" max="8685" width="4.5" style="299" customWidth="1"/>
    <col min="8686" max="8686" width="6.5" style="299" customWidth="1"/>
    <col min="8687" max="8687" width="23.83203125" style="299" customWidth="1"/>
    <col min="8688" max="8688" width="12.5" style="299" customWidth="1"/>
    <col min="8689" max="8689" width="13" style="299" customWidth="1"/>
    <col min="8690" max="8690" width="13.5" style="299" customWidth="1"/>
    <col min="8691" max="8691" width="10.1640625" style="299" customWidth="1"/>
    <col min="8692" max="8692" width="11.5" style="299" customWidth="1"/>
    <col min="8693" max="8693" width="11.5" style="299" bestFit="1" customWidth="1"/>
    <col min="8694" max="8694" width="8.83203125" style="299"/>
    <col min="8695" max="8695" width="10.5" style="299" bestFit="1" customWidth="1"/>
    <col min="8696" max="8940" width="8.83203125" style="299"/>
    <col min="8941" max="8941" width="4.5" style="299" customWidth="1"/>
    <col min="8942" max="8942" width="6.5" style="299" customWidth="1"/>
    <col min="8943" max="8943" width="23.83203125" style="299" customWidth="1"/>
    <col min="8944" max="8944" width="12.5" style="299" customWidth="1"/>
    <col min="8945" max="8945" width="13" style="299" customWidth="1"/>
    <col min="8946" max="8946" width="13.5" style="299" customWidth="1"/>
    <col min="8947" max="8947" width="10.1640625" style="299" customWidth="1"/>
    <col min="8948" max="8948" width="11.5" style="299" customWidth="1"/>
    <col min="8949" max="8949" width="11.5" style="299" bestFit="1" customWidth="1"/>
    <col min="8950" max="8950" width="8.83203125" style="299"/>
    <col min="8951" max="8951" width="10.5" style="299" bestFit="1" customWidth="1"/>
    <col min="8952" max="9196" width="8.83203125" style="299"/>
    <col min="9197" max="9197" width="4.5" style="299" customWidth="1"/>
    <col min="9198" max="9198" width="6.5" style="299" customWidth="1"/>
    <col min="9199" max="9199" width="23.83203125" style="299" customWidth="1"/>
    <col min="9200" max="9200" width="12.5" style="299" customWidth="1"/>
    <col min="9201" max="9201" width="13" style="299" customWidth="1"/>
    <col min="9202" max="9202" width="13.5" style="299" customWidth="1"/>
    <col min="9203" max="9203" width="10.1640625" style="299" customWidth="1"/>
    <col min="9204" max="9204" width="11.5" style="299" customWidth="1"/>
    <col min="9205" max="9205" width="11.5" style="299" bestFit="1" customWidth="1"/>
    <col min="9206" max="9206" width="8.83203125" style="299"/>
    <col min="9207" max="9207" width="10.5" style="299" bestFit="1" customWidth="1"/>
    <col min="9208" max="9452" width="8.83203125" style="299"/>
    <col min="9453" max="9453" width="4.5" style="299" customWidth="1"/>
    <col min="9454" max="9454" width="6.5" style="299" customWidth="1"/>
    <col min="9455" max="9455" width="23.83203125" style="299" customWidth="1"/>
    <col min="9456" max="9456" width="12.5" style="299" customWidth="1"/>
    <col min="9457" max="9457" width="13" style="299" customWidth="1"/>
    <col min="9458" max="9458" width="13.5" style="299" customWidth="1"/>
    <col min="9459" max="9459" width="10.1640625" style="299" customWidth="1"/>
    <col min="9460" max="9460" width="11.5" style="299" customWidth="1"/>
    <col min="9461" max="9461" width="11.5" style="299" bestFit="1" customWidth="1"/>
    <col min="9462" max="9462" width="8.83203125" style="299"/>
    <col min="9463" max="9463" width="10.5" style="299" bestFit="1" customWidth="1"/>
    <col min="9464" max="9708" width="8.83203125" style="299"/>
    <col min="9709" max="9709" width="4.5" style="299" customWidth="1"/>
    <col min="9710" max="9710" width="6.5" style="299" customWidth="1"/>
    <col min="9711" max="9711" width="23.83203125" style="299" customWidth="1"/>
    <col min="9712" max="9712" width="12.5" style="299" customWidth="1"/>
    <col min="9713" max="9713" width="13" style="299" customWidth="1"/>
    <col min="9714" max="9714" width="13.5" style="299" customWidth="1"/>
    <col min="9715" max="9715" width="10.1640625" style="299" customWidth="1"/>
    <col min="9716" max="9716" width="11.5" style="299" customWidth="1"/>
    <col min="9717" max="9717" width="11.5" style="299" bestFit="1" customWidth="1"/>
    <col min="9718" max="9718" width="8.83203125" style="299"/>
    <col min="9719" max="9719" width="10.5" style="299" bestFit="1" customWidth="1"/>
    <col min="9720" max="9964" width="8.83203125" style="299"/>
    <col min="9965" max="9965" width="4.5" style="299" customWidth="1"/>
    <col min="9966" max="9966" width="6.5" style="299" customWidth="1"/>
    <col min="9967" max="9967" width="23.83203125" style="299" customWidth="1"/>
    <col min="9968" max="9968" width="12.5" style="299" customWidth="1"/>
    <col min="9969" max="9969" width="13" style="299" customWidth="1"/>
    <col min="9970" max="9970" width="13.5" style="299" customWidth="1"/>
    <col min="9971" max="9971" width="10.1640625" style="299" customWidth="1"/>
    <col min="9972" max="9972" width="11.5" style="299" customWidth="1"/>
    <col min="9973" max="9973" width="11.5" style="299" bestFit="1" customWidth="1"/>
    <col min="9974" max="9974" width="8.83203125" style="299"/>
    <col min="9975" max="9975" width="10.5" style="299" bestFit="1" customWidth="1"/>
    <col min="9976" max="10220" width="8.83203125" style="299"/>
    <col min="10221" max="10221" width="4.5" style="299" customWidth="1"/>
    <col min="10222" max="10222" width="6.5" style="299" customWidth="1"/>
    <col min="10223" max="10223" width="23.83203125" style="299" customWidth="1"/>
    <col min="10224" max="10224" width="12.5" style="299" customWidth="1"/>
    <col min="10225" max="10225" width="13" style="299" customWidth="1"/>
    <col min="10226" max="10226" width="13.5" style="299" customWidth="1"/>
    <col min="10227" max="10227" width="10.1640625" style="299" customWidth="1"/>
    <col min="10228" max="10228" width="11.5" style="299" customWidth="1"/>
    <col min="10229" max="10229" width="11.5" style="299" bestFit="1" customWidth="1"/>
    <col min="10230" max="10230" width="8.83203125" style="299"/>
    <col min="10231" max="10231" width="10.5" style="299" bestFit="1" customWidth="1"/>
    <col min="10232" max="10476" width="8.83203125" style="299"/>
    <col min="10477" max="10477" width="4.5" style="299" customWidth="1"/>
    <col min="10478" max="10478" width="6.5" style="299" customWidth="1"/>
    <col min="10479" max="10479" width="23.83203125" style="299" customWidth="1"/>
    <col min="10480" max="10480" width="12.5" style="299" customWidth="1"/>
    <col min="10481" max="10481" width="13" style="299" customWidth="1"/>
    <col min="10482" max="10482" width="13.5" style="299" customWidth="1"/>
    <col min="10483" max="10483" width="10.1640625" style="299" customWidth="1"/>
    <col min="10484" max="10484" width="11.5" style="299" customWidth="1"/>
    <col min="10485" max="10485" width="11.5" style="299" bestFit="1" customWidth="1"/>
    <col min="10486" max="10486" width="8.83203125" style="299"/>
    <col min="10487" max="10487" width="10.5" style="299" bestFit="1" customWidth="1"/>
    <col min="10488" max="10732" width="8.83203125" style="299"/>
    <col min="10733" max="10733" width="4.5" style="299" customWidth="1"/>
    <col min="10734" max="10734" width="6.5" style="299" customWidth="1"/>
    <col min="10735" max="10735" width="23.83203125" style="299" customWidth="1"/>
    <col min="10736" max="10736" width="12.5" style="299" customWidth="1"/>
    <col min="10737" max="10737" width="13" style="299" customWidth="1"/>
    <col min="10738" max="10738" width="13.5" style="299" customWidth="1"/>
    <col min="10739" max="10739" width="10.1640625" style="299" customWidth="1"/>
    <col min="10740" max="10740" width="11.5" style="299" customWidth="1"/>
    <col min="10741" max="10741" width="11.5" style="299" bestFit="1" customWidth="1"/>
    <col min="10742" max="10742" width="8.83203125" style="299"/>
    <col min="10743" max="10743" width="10.5" style="299" bestFit="1" customWidth="1"/>
    <col min="10744" max="10988" width="8.83203125" style="299"/>
    <col min="10989" max="10989" width="4.5" style="299" customWidth="1"/>
    <col min="10990" max="10990" width="6.5" style="299" customWidth="1"/>
    <col min="10991" max="10991" width="23.83203125" style="299" customWidth="1"/>
    <col min="10992" max="10992" width="12.5" style="299" customWidth="1"/>
    <col min="10993" max="10993" width="13" style="299" customWidth="1"/>
    <col min="10994" max="10994" width="13.5" style="299" customWidth="1"/>
    <col min="10995" max="10995" width="10.1640625" style="299" customWidth="1"/>
    <col min="10996" max="10996" width="11.5" style="299" customWidth="1"/>
    <col min="10997" max="10997" width="11.5" style="299" bestFit="1" customWidth="1"/>
    <col min="10998" max="10998" width="8.83203125" style="299"/>
    <col min="10999" max="10999" width="10.5" style="299" bestFit="1" customWidth="1"/>
    <col min="11000" max="11244" width="8.83203125" style="299"/>
    <col min="11245" max="11245" width="4.5" style="299" customWidth="1"/>
    <col min="11246" max="11246" width="6.5" style="299" customWidth="1"/>
    <col min="11247" max="11247" width="23.83203125" style="299" customWidth="1"/>
    <col min="11248" max="11248" width="12.5" style="299" customWidth="1"/>
    <col min="11249" max="11249" width="13" style="299" customWidth="1"/>
    <col min="11250" max="11250" width="13.5" style="299" customWidth="1"/>
    <col min="11251" max="11251" width="10.1640625" style="299" customWidth="1"/>
    <col min="11252" max="11252" width="11.5" style="299" customWidth="1"/>
    <col min="11253" max="11253" width="11.5" style="299" bestFit="1" customWidth="1"/>
    <col min="11254" max="11254" width="8.83203125" style="299"/>
    <col min="11255" max="11255" width="10.5" style="299" bestFit="1" customWidth="1"/>
    <col min="11256" max="11500" width="8.83203125" style="299"/>
    <col min="11501" max="11501" width="4.5" style="299" customWidth="1"/>
    <col min="11502" max="11502" width="6.5" style="299" customWidth="1"/>
    <col min="11503" max="11503" width="23.83203125" style="299" customWidth="1"/>
    <col min="11504" max="11504" width="12.5" style="299" customWidth="1"/>
    <col min="11505" max="11505" width="13" style="299" customWidth="1"/>
    <col min="11506" max="11506" width="13.5" style="299" customWidth="1"/>
    <col min="11507" max="11507" width="10.1640625" style="299" customWidth="1"/>
    <col min="11508" max="11508" width="11.5" style="299" customWidth="1"/>
    <col min="11509" max="11509" width="11.5" style="299" bestFit="1" customWidth="1"/>
    <col min="11510" max="11510" width="8.83203125" style="299"/>
    <col min="11511" max="11511" width="10.5" style="299" bestFit="1" customWidth="1"/>
    <col min="11512" max="11756" width="8.83203125" style="299"/>
    <col min="11757" max="11757" width="4.5" style="299" customWidth="1"/>
    <col min="11758" max="11758" width="6.5" style="299" customWidth="1"/>
    <col min="11759" max="11759" width="23.83203125" style="299" customWidth="1"/>
    <col min="11760" max="11760" width="12.5" style="299" customWidth="1"/>
    <col min="11761" max="11761" width="13" style="299" customWidth="1"/>
    <col min="11762" max="11762" width="13.5" style="299" customWidth="1"/>
    <col min="11763" max="11763" width="10.1640625" style="299" customWidth="1"/>
    <col min="11764" max="11764" width="11.5" style="299" customWidth="1"/>
    <col min="11765" max="11765" width="11.5" style="299" bestFit="1" customWidth="1"/>
    <col min="11766" max="11766" width="8.83203125" style="299"/>
    <col min="11767" max="11767" width="10.5" style="299" bestFit="1" customWidth="1"/>
    <col min="11768" max="12012" width="8.83203125" style="299"/>
    <col min="12013" max="12013" width="4.5" style="299" customWidth="1"/>
    <col min="12014" max="12014" width="6.5" style="299" customWidth="1"/>
    <col min="12015" max="12015" width="23.83203125" style="299" customWidth="1"/>
    <col min="12016" max="12016" width="12.5" style="299" customWidth="1"/>
    <col min="12017" max="12017" width="13" style="299" customWidth="1"/>
    <col min="12018" max="12018" width="13.5" style="299" customWidth="1"/>
    <col min="12019" max="12019" width="10.1640625" style="299" customWidth="1"/>
    <col min="12020" max="12020" width="11.5" style="299" customWidth="1"/>
    <col min="12021" max="12021" width="11.5" style="299" bestFit="1" customWidth="1"/>
    <col min="12022" max="12022" width="8.83203125" style="299"/>
    <col min="12023" max="12023" width="10.5" style="299" bestFit="1" customWidth="1"/>
    <col min="12024" max="12268" width="8.83203125" style="299"/>
    <col min="12269" max="12269" width="4.5" style="299" customWidth="1"/>
    <col min="12270" max="12270" width="6.5" style="299" customWidth="1"/>
    <col min="12271" max="12271" width="23.83203125" style="299" customWidth="1"/>
    <col min="12272" max="12272" width="12.5" style="299" customWidth="1"/>
    <col min="12273" max="12273" width="13" style="299" customWidth="1"/>
    <col min="12274" max="12274" width="13.5" style="299" customWidth="1"/>
    <col min="12275" max="12275" width="10.1640625" style="299" customWidth="1"/>
    <col min="12276" max="12276" width="11.5" style="299" customWidth="1"/>
    <col min="12277" max="12277" width="11.5" style="299" bestFit="1" customWidth="1"/>
    <col min="12278" max="12278" width="8.83203125" style="299"/>
    <col min="12279" max="12279" width="10.5" style="299" bestFit="1" customWidth="1"/>
    <col min="12280" max="12524" width="8.83203125" style="299"/>
    <col min="12525" max="12525" width="4.5" style="299" customWidth="1"/>
    <col min="12526" max="12526" width="6.5" style="299" customWidth="1"/>
    <col min="12527" max="12527" width="23.83203125" style="299" customWidth="1"/>
    <col min="12528" max="12528" width="12.5" style="299" customWidth="1"/>
    <col min="12529" max="12529" width="13" style="299" customWidth="1"/>
    <col min="12530" max="12530" width="13.5" style="299" customWidth="1"/>
    <col min="12531" max="12531" width="10.1640625" style="299" customWidth="1"/>
    <col min="12532" max="12532" width="11.5" style="299" customWidth="1"/>
    <col min="12533" max="12533" width="11.5" style="299" bestFit="1" customWidth="1"/>
    <col min="12534" max="12534" width="8.83203125" style="299"/>
    <col min="12535" max="12535" width="10.5" style="299" bestFit="1" customWidth="1"/>
    <col min="12536" max="12780" width="8.83203125" style="299"/>
    <col min="12781" max="12781" width="4.5" style="299" customWidth="1"/>
    <col min="12782" max="12782" width="6.5" style="299" customWidth="1"/>
    <col min="12783" max="12783" width="23.83203125" style="299" customWidth="1"/>
    <col min="12784" max="12784" width="12.5" style="299" customWidth="1"/>
    <col min="12785" max="12785" width="13" style="299" customWidth="1"/>
    <col min="12786" max="12786" width="13.5" style="299" customWidth="1"/>
    <col min="12787" max="12787" width="10.1640625" style="299" customWidth="1"/>
    <col min="12788" max="12788" width="11.5" style="299" customWidth="1"/>
    <col min="12789" max="12789" width="11.5" style="299" bestFit="1" customWidth="1"/>
    <col min="12790" max="12790" width="8.83203125" style="299"/>
    <col min="12791" max="12791" width="10.5" style="299" bestFit="1" customWidth="1"/>
    <col min="12792" max="13036" width="8.83203125" style="299"/>
    <col min="13037" max="13037" width="4.5" style="299" customWidth="1"/>
    <col min="13038" max="13038" width="6.5" style="299" customWidth="1"/>
    <col min="13039" max="13039" width="23.83203125" style="299" customWidth="1"/>
    <col min="13040" max="13040" width="12.5" style="299" customWidth="1"/>
    <col min="13041" max="13041" width="13" style="299" customWidth="1"/>
    <col min="13042" max="13042" width="13.5" style="299" customWidth="1"/>
    <col min="13043" max="13043" width="10.1640625" style="299" customWidth="1"/>
    <col min="13044" max="13044" width="11.5" style="299" customWidth="1"/>
    <col min="13045" max="13045" width="11.5" style="299" bestFit="1" customWidth="1"/>
    <col min="13046" max="13046" width="8.83203125" style="299"/>
    <col min="13047" max="13047" width="10.5" style="299" bestFit="1" customWidth="1"/>
    <col min="13048" max="13292" width="8.83203125" style="299"/>
    <col min="13293" max="13293" width="4.5" style="299" customWidth="1"/>
    <col min="13294" max="13294" width="6.5" style="299" customWidth="1"/>
    <col min="13295" max="13295" width="23.83203125" style="299" customWidth="1"/>
    <col min="13296" max="13296" width="12.5" style="299" customWidth="1"/>
    <col min="13297" max="13297" width="13" style="299" customWidth="1"/>
    <col min="13298" max="13298" width="13.5" style="299" customWidth="1"/>
    <col min="13299" max="13299" width="10.1640625" style="299" customWidth="1"/>
    <col min="13300" max="13300" width="11.5" style="299" customWidth="1"/>
    <col min="13301" max="13301" width="11.5" style="299" bestFit="1" customWidth="1"/>
    <col min="13302" max="13302" width="8.83203125" style="299"/>
    <col min="13303" max="13303" width="10.5" style="299" bestFit="1" customWidth="1"/>
    <col min="13304" max="13548" width="8.83203125" style="299"/>
    <col min="13549" max="13549" width="4.5" style="299" customWidth="1"/>
    <col min="13550" max="13550" width="6.5" style="299" customWidth="1"/>
    <col min="13551" max="13551" width="23.83203125" style="299" customWidth="1"/>
    <col min="13552" max="13552" width="12.5" style="299" customWidth="1"/>
    <col min="13553" max="13553" width="13" style="299" customWidth="1"/>
    <col min="13554" max="13554" width="13.5" style="299" customWidth="1"/>
    <col min="13555" max="13555" width="10.1640625" style="299" customWidth="1"/>
    <col min="13556" max="13556" width="11.5" style="299" customWidth="1"/>
    <col min="13557" max="13557" width="11.5" style="299" bestFit="1" customWidth="1"/>
    <col min="13558" max="13558" width="8.83203125" style="299"/>
    <col min="13559" max="13559" width="10.5" style="299" bestFit="1" customWidth="1"/>
    <col min="13560" max="13804" width="8.83203125" style="299"/>
    <col min="13805" max="13805" width="4.5" style="299" customWidth="1"/>
    <col min="13806" max="13806" width="6.5" style="299" customWidth="1"/>
    <col min="13807" max="13807" width="23.83203125" style="299" customWidth="1"/>
    <col min="13808" max="13808" width="12.5" style="299" customWidth="1"/>
    <col min="13809" max="13809" width="13" style="299" customWidth="1"/>
    <col min="13810" max="13810" width="13.5" style="299" customWidth="1"/>
    <col min="13811" max="13811" width="10.1640625" style="299" customWidth="1"/>
    <col min="13812" max="13812" width="11.5" style="299" customWidth="1"/>
    <col min="13813" max="13813" width="11.5" style="299" bestFit="1" customWidth="1"/>
    <col min="13814" max="13814" width="8.83203125" style="299"/>
    <col min="13815" max="13815" width="10.5" style="299" bestFit="1" customWidth="1"/>
    <col min="13816" max="14060" width="8.83203125" style="299"/>
    <col min="14061" max="14061" width="4.5" style="299" customWidth="1"/>
    <col min="14062" max="14062" width="6.5" style="299" customWidth="1"/>
    <col min="14063" max="14063" width="23.83203125" style="299" customWidth="1"/>
    <col min="14064" max="14064" width="12.5" style="299" customWidth="1"/>
    <col min="14065" max="14065" width="13" style="299" customWidth="1"/>
    <col min="14066" max="14066" width="13.5" style="299" customWidth="1"/>
    <col min="14067" max="14067" width="10.1640625" style="299" customWidth="1"/>
    <col min="14068" max="14068" width="11.5" style="299" customWidth="1"/>
    <col min="14069" max="14069" width="11.5" style="299" bestFit="1" customWidth="1"/>
    <col min="14070" max="14070" width="8.83203125" style="299"/>
    <col min="14071" max="14071" width="10.5" style="299" bestFit="1" customWidth="1"/>
    <col min="14072" max="14316" width="8.83203125" style="299"/>
    <col min="14317" max="14317" width="4.5" style="299" customWidth="1"/>
    <col min="14318" max="14318" width="6.5" style="299" customWidth="1"/>
    <col min="14319" max="14319" width="23.83203125" style="299" customWidth="1"/>
    <col min="14320" max="14320" width="12.5" style="299" customWidth="1"/>
    <col min="14321" max="14321" width="13" style="299" customWidth="1"/>
    <col min="14322" max="14322" width="13.5" style="299" customWidth="1"/>
    <col min="14323" max="14323" width="10.1640625" style="299" customWidth="1"/>
    <col min="14324" max="14324" width="11.5" style="299" customWidth="1"/>
    <col min="14325" max="14325" width="11.5" style="299" bestFit="1" customWidth="1"/>
    <col min="14326" max="14326" width="8.83203125" style="299"/>
    <col min="14327" max="14327" width="10.5" style="299" bestFit="1" customWidth="1"/>
    <col min="14328" max="14572" width="8.83203125" style="299"/>
    <col min="14573" max="14573" width="4.5" style="299" customWidth="1"/>
    <col min="14574" max="14574" width="6.5" style="299" customWidth="1"/>
    <col min="14575" max="14575" width="23.83203125" style="299" customWidth="1"/>
    <col min="14576" max="14576" width="12.5" style="299" customWidth="1"/>
    <col min="14577" max="14577" width="13" style="299" customWidth="1"/>
    <col min="14578" max="14578" width="13.5" style="299" customWidth="1"/>
    <col min="14579" max="14579" width="10.1640625" style="299" customWidth="1"/>
    <col min="14580" max="14580" width="11.5" style="299" customWidth="1"/>
    <col min="14581" max="14581" width="11.5" style="299" bestFit="1" customWidth="1"/>
    <col min="14582" max="14582" width="8.83203125" style="299"/>
    <col min="14583" max="14583" width="10.5" style="299" bestFit="1" customWidth="1"/>
    <col min="14584" max="14828" width="8.83203125" style="299"/>
    <col min="14829" max="14829" width="4.5" style="299" customWidth="1"/>
    <col min="14830" max="14830" width="6.5" style="299" customWidth="1"/>
    <col min="14831" max="14831" width="23.83203125" style="299" customWidth="1"/>
    <col min="14832" max="14832" width="12.5" style="299" customWidth="1"/>
    <col min="14833" max="14833" width="13" style="299" customWidth="1"/>
    <col min="14834" max="14834" width="13.5" style="299" customWidth="1"/>
    <col min="14835" max="14835" width="10.1640625" style="299" customWidth="1"/>
    <col min="14836" max="14836" width="11.5" style="299" customWidth="1"/>
    <col min="14837" max="14837" width="11.5" style="299" bestFit="1" customWidth="1"/>
    <col min="14838" max="14838" width="8.83203125" style="299"/>
    <col min="14839" max="14839" width="10.5" style="299" bestFit="1" customWidth="1"/>
    <col min="14840" max="15084" width="8.83203125" style="299"/>
    <col min="15085" max="15085" width="4.5" style="299" customWidth="1"/>
    <col min="15086" max="15086" width="6.5" style="299" customWidth="1"/>
    <col min="15087" max="15087" width="23.83203125" style="299" customWidth="1"/>
    <col min="15088" max="15088" width="12.5" style="299" customWidth="1"/>
    <col min="15089" max="15089" width="13" style="299" customWidth="1"/>
    <col min="15090" max="15090" width="13.5" style="299" customWidth="1"/>
    <col min="15091" max="15091" width="10.1640625" style="299" customWidth="1"/>
    <col min="15092" max="15092" width="11.5" style="299" customWidth="1"/>
    <col min="15093" max="15093" width="11.5" style="299" bestFit="1" customWidth="1"/>
    <col min="15094" max="15094" width="8.83203125" style="299"/>
    <col min="15095" max="15095" width="10.5" style="299" bestFit="1" customWidth="1"/>
    <col min="15096" max="15340" width="8.83203125" style="299"/>
    <col min="15341" max="15341" width="4.5" style="299" customWidth="1"/>
    <col min="15342" max="15342" width="6.5" style="299" customWidth="1"/>
    <col min="15343" max="15343" width="23.83203125" style="299" customWidth="1"/>
    <col min="15344" max="15344" width="12.5" style="299" customWidth="1"/>
    <col min="15345" max="15345" width="13" style="299" customWidth="1"/>
    <col min="15346" max="15346" width="13.5" style="299" customWidth="1"/>
    <col min="15347" max="15347" width="10.1640625" style="299" customWidth="1"/>
    <col min="15348" max="15348" width="11.5" style="299" customWidth="1"/>
    <col min="15349" max="15349" width="11.5" style="299" bestFit="1" customWidth="1"/>
    <col min="15350" max="15350" width="8.83203125" style="299"/>
    <col min="15351" max="15351" width="10.5" style="299" bestFit="1" customWidth="1"/>
    <col min="15352" max="15596" width="8.83203125" style="299"/>
    <col min="15597" max="15597" width="4.5" style="299" customWidth="1"/>
    <col min="15598" max="15598" width="6.5" style="299" customWidth="1"/>
    <col min="15599" max="15599" width="23.83203125" style="299" customWidth="1"/>
    <col min="15600" max="15600" width="12.5" style="299" customWidth="1"/>
    <col min="15601" max="15601" width="13" style="299" customWidth="1"/>
    <col min="15602" max="15602" width="13.5" style="299" customWidth="1"/>
    <col min="15603" max="15603" width="10.1640625" style="299" customWidth="1"/>
    <col min="15604" max="15604" width="11.5" style="299" customWidth="1"/>
    <col min="15605" max="15605" width="11.5" style="299" bestFit="1" customWidth="1"/>
    <col min="15606" max="15606" width="8.83203125" style="299"/>
    <col min="15607" max="15607" width="10.5" style="299" bestFit="1" customWidth="1"/>
    <col min="15608" max="15852" width="8.83203125" style="299"/>
    <col min="15853" max="15853" width="4.5" style="299" customWidth="1"/>
    <col min="15854" max="15854" width="6.5" style="299" customWidth="1"/>
    <col min="15855" max="15855" width="23.83203125" style="299" customWidth="1"/>
    <col min="15856" max="15856" width="12.5" style="299" customWidth="1"/>
    <col min="15857" max="15857" width="13" style="299" customWidth="1"/>
    <col min="15858" max="15858" width="13.5" style="299" customWidth="1"/>
    <col min="15859" max="15859" width="10.1640625" style="299" customWidth="1"/>
    <col min="15860" max="15860" width="11.5" style="299" customWidth="1"/>
    <col min="15861" max="15861" width="11.5" style="299" bestFit="1" customWidth="1"/>
    <col min="15862" max="15862" width="8.83203125" style="299"/>
    <col min="15863" max="15863" width="10.5" style="299" bestFit="1" customWidth="1"/>
    <col min="15864" max="16108" width="8.83203125" style="299"/>
    <col min="16109" max="16109" width="4.5" style="299" customWidth="1"/>
    <col min="16110" max="16110" width="6.5" style="299" customWidth="1"/>
    <col min="16111" max="16111" width="23.83203125" style="299" customWidth="1"/>
    <col min="16112" max="16112" width="12.5" style="299" customWidth="1"/>
    <col min="16113" max="16113" width="13" style="299" customWidth="1"/>
    <col min="16114" max="16114" width="13.5" style="299" customWidth="1"/>
    <col min="16115" max="16115" width="10.1640625" style="299" customWidth="1"/>
    <col min="16116" max="16116" width="11.5" style="299" customWidth="1"/>
    <col min="16117" max="16117" width="11.5" style="299" bestFit="1" customWidth="1"/>
    <col min="16118" max="16118" width="8.83203125" style="299"/>
    <col min="16119" max="16119" width="10.5" style="299" bestFit="1" customWidth="1"/>
    <col min="16120" max="16384" width="8.83203125" style="299"/>
  </cols>
  <sheetData>
    <row r="1" spans="1:14" ht="16">
      <c r="A1" s="477" t="s">
        <v>68</v>
      </c>
      <c r="B1" s="477"/>
      <c r="C1" s="477"/>
      <c r="D1" s="477"/>
      <c r="E1" s="477"/>
      <c r="F1" s="477"/>
      <c r="G1" s="477"/>
      <c r="H1" s="477"/>
      <c r="I1" s="298"/>
    </row>
    <row r="2" spans="1:14" ht="17" thickBot="1">
      <c r="A2" s="478" t="s">
        <v>87</v>
      </c>
      <c r="B2" s="478"/>
      <c r="C2" s="478"/>
      <c r="D2" s="478"/>
      <c r="E2" s="478"/>
      <c r="F2" s="478"/>
      <c r="G2" s="478"/>
      <c r="H2" s="478"/>
      <c r="I2" s="298"/>
    </row>
    <row r="3" spans="1:14">
      <c r="A3" s="479" t="s">
        <v>1</v>
      </c>
      <c r="B3" s="479"/>
      <c r="C3" s="479"/>
      <c r="D3" s="479"/>
      <c r="E3" s="479"/>
      <c r="F3" s="479"/>
      <c r="G3" s="479"/>
      <c r="H3" s="479"/>
      <c r="I3" s="300"/>
    </row>
    <row r="4" spans="1:14">
      <c r="A4" s="301"/>
      <c r="B4" s="301"/>
      <c r="C4" s="301"/>
      <c r="D4" s="301"/>
      <c r="E4" s="301"/>
      <c r="F4" s="301"/>
      <c r="G4" s="301"/>
      <c r="H4" s="301"/>
      <c r="I4" s="301"/>
    </row>
    <row r="5" spans="1:14">
      <c r="A5" s="2" t="s">
        <v>1598</v>
      </c>
      <c r="B5" s="2"/>
      <c r="C5" s="2"/>
      <c r="D5" s="2"/>
      <c r="E5" s="2"/>
      <c r="F5" s="2"/>
    </row>
    <row r="6" spans="1:14">
      <c r="A6" s="2" t="s">
        <v>1599</v>
      </c>
      <c r="B6" s="2"/>
      <c r="C6" s="2"/>
      <c r="D6" s="2"/>
      <c r="E6" s="2"/>
      <c r="F6" s="2"/>
    </row>
    <row r="7" spans="1:14">
      <c r="A7" s="2" t="s">
        <v>217</v>
      </c>
      <c r="B7" s="2"/>
      <c r="C7" s="2"/>
      <c r="D7" s="2"/>
      <c r="E7" s="2"/>
      <c r="F7" s="2"/>
    </row>
    <row r="8" spans="1:14">
      <c r="A8" s="2"/>
      <c r="B8" s="209"/>
      <c r="C8" s="209"/>
      <c r="D8" s="209"/>
      <c r="E8" s="209"/>
      <c r="F8" s="209"/>
    </row>
    <row r="9" spans="1:14">
      <c r="A9" s="257"/>
      <c r="B9" s="257"/>
      <c r="C9" s="257"/>
      <c r="D9" s="257"/>
      <c r="E9" s="257"/>
      <c r="F9" s="257"/>
    </row>
    <row r="10" spans="1:14">
      <c r="A10" s="257"/>
      <c r="E10" s="481" t="s">
        <v>2</v>
      </c>
      <c r="F10" s="481"/>
      <c r="G10" s="481"/>
      <c r="H10" s="302">
        <f>D22</f>
        <v>0</v>
      </c>
      <c r="I10" s="302"/>
    </row>
    <row r="11" spans="1:14">
      <c r="A11" s="257"/>
      <c r="E11" s="481" t="s">
        <v>3</v>
      </c>
      <c r="F11" s="481"/>
      <c r="G11" s="481"/>
      <c r="H11" s="302">
        <f>H22</f>
        <v>0</v>
      </c>
      <c r="I11" s="302"/>
    </row>
    <row r="12" spans="1:14">
      <c r="B12" s="481" t="s">
        <v>1308</v>
      </c>
      <c r="C12" s="481"/>
      <c r="D12" s="481"/>
      <c r="E12" s="481"/>
      <c r="F12" s="481"/>
      <c r="G12" s="481"/>
      <c r="H12" s="481"/>
      <c r="I12" s="303"/>
    </row>
    <row r="14" spans="1:14" s="305" customFormat="1" ht="14">
      <c r="A14" s="480" t="s">
        <v>4</v>
      </c>
      <c r="B14" s="480" t="s">
        <v>5</v>
      </c>
      <c r="C14" s="480" t="s">
        <v>6</v>
      </c>
      <c r="D14" s="480" t="s">
        <v>7</v>
      </c>
      <c r="E14" s="482" t="s">
        <v>8</v>
      </c>
      <c r="F14" s="482"/>
      <c r="G14" s="482"/>
      <c r="H14" s="480" t="s">
        <v>9</v>
      </c>
      <c r="I14" s="304"/>
      <c r="J14" s="299"/>
      <c r="K14" s="299"/>
      <c r="L14" s="299"/>
      <c r="M14" s="299"/>
      <c r="N14" s="299"/>
    </row>
    <row r="15" spans="1:14" s="305" customFormat="1" ht="30">
      <c r="A15" s="482"/>
      <c r="B15" s="480"/>
      <c r="C15" s="480"/>
      <c r="D15" s="480"/>
      <c r="E15" s="306" t="s">
        <v>10</v>
      </c>
      <c r="F15" s="306" t="s">
        <v>11</v>
      </c>
      <c r="G15" s="306" t="s">
        <v>12</v>
      </c>
      <c r="H15" s="480"/>
      <c r="I15" s="304"/>
      <c r="J15" s="299"/>
      <c r="K15" s="299"/>
      <c r="L15" s="299"/>
      <c r="M15" s="299"/>
      <c r="N15" s="299"/>
    </row>
    <row r="16" spans="1:14" ht="14">
      <c r="A16" s="166"/>
      <c r="B16" s="166"/>
      <c r="C16" s="307"/>
      <c r="D16" s="307"/>
      <c r="E16" s="166"/>
      <c r="F16" s="166"/>
      <c r="G16" s="166"/>
      <c r="H16" s="166"/>
      <c r="I16" s="304"/>
    </row>
    <row r="17" spans="1:14" ht="14">
      <c r="A17" s="166">
        <v>1</v>
      </c>
      <c r="B17" s="308" t="s">
        <v>130</v>
      </c>
      <c r="C17" s="309" t="s">
        <v>85</v>
      </c>
      <c r="D17" s="194">
        <f>SUM(E17:G17)</f>
        <v>0</v>
      </c>
      <c r="E17" s="194">
        <f>'3.1.GP'!M68</f>
        <v>0</v>
      </c>
      <c r="F17" s="194">
        <f>'3.1.GP'!N68</f>
        <v>0</v>
      </c>
      <c r="G17" s="194">
        <f>'3.1.GP'!O68</f>
        <v>0</v>
      </c>
      <c r="H17" s="194">
        <f>'3.1.GP'!L68</f>
        <v>0</v>
      </c>
      <c r="I17" s="304"/>
    </row>
    <row r="18" spans="1:14" ht="14">
      <c r="A18" s="166">
        <f>A17+1</f>
        <v>2</v>
      </c>
      <c r="B18" s="308" t="s">
        <v>133</v>
      </c>
      <c r="C18" s="309" t="str">
        <f>'3.2.ELT'!A2</f>
        <v>Ārējie elektrotīkli</v>
      </c>
      <c r="D18" s="194">
        <f t="shared" ref="D18" si="0">SUM(E18:G18)</f>
        <v>0</v>
      </c>
      <c r="E18" s="194">
        <f>'3.2.ELT'!N42</f>
        <v>0</v>
      </c>
      <c r="F18" s="194">
        <f>'3.2.ELT'!O42</f>
        <v>0</v>
      </c>
      <c r="G18" s="194">
        <f>'3.2.ELT'!P42</f>
        <v>0</v>
      </c>
      <c r="H18" s="194">
        <f>'3.2.ELT'!M42</f>
        <v>0</v>
      </c>
      <c r="I18" s="304"/>
    </row>
    <row r="19" spans="1:14" ht="26" customHeight="1">
      <c r="A19" s="166">
        <f>A18+1</f>
        <v>3</v>
      </c>
      <c r="B19" s="308" t="s">
        <v>1262</v>
      </c>
      <c r="C19" s="309" t="str">
        <f>'3.3.UKT'!A2</f>
        <v>Ārējā ūdensapgāde un kanalizācija</v>
      </c>
      <c r="D19" s="194">
        <f t="shared" ref="D19" si="1">SUM(E19:G19)</f>
        <v>0</v>
      </c>
      <c r="E19" s="194">
        <f>'3.3.UKT'!M156</f>
        <v>0</v>
      </c>
      <c r="F19" s="194">
        <f>'3.3.UKT'!N156</f>
        <v>0</v>
      </c>
      <c r="G19" s="194">
        <f>'3.3.UKT'!O156</f>
        <v>0</v>
      </c>
      <c r="H19" s="194">
        <f>'3.3.UKT'!L156</f>
        <v>0</v>
      </c>
      <c r="I19" s="304"/>
    </row>
    <row r="20" spans="1:14" ht="14">
      <c r="A20" s="166">
        <f>A19+1</f>
        <v>4</v>
      </c>
      <c r="B20" s="308" t="s">
        <v>1263</v>
      </c>
      <c r="C20" s="309" t="str">
        <f>'3.4.EST'!A2</f>
        <v>Ārējie vājstrāvu tīkli</v>
      </c>
      <c r="D20" s="194">
        <f t="shared" ref="D20" si="2">SUM(E20:G20)</f>
        <v>0</v>
      </c>
      <c r="E20" s="194">
        <f>'3.4.EST'!N46</f>
        <v>0</v>
      </c>
      <c r="F20" s="194">
        <f>'3.4.EST'!O46</f>
        <v>0</v>
      </c>
      <c r="G20" s="194">
        <f>'3.4.EST'!P46</f>
        <v>0</v>
      </c>
      <c r="H20" s="194">
        <f>'3.4.EST'!M46</f>
        <v>0</v>
      </c>
      <c r="I20" s="304"/>
    </row>
    <row r="21" spans="1:14" ht="14">
      <c r="A21" s="166"/>
      <c r="B21" s="308"/>
      <c r="C21" s="310"/>
      <c r="D21" s="194"/>
      <c r="E21" s="194"/>
      <c r="F21" s="194"/>
      <c r="G21" s="194"/>
      <c r="H21" s="194"/>
      <c r="I21" s="304"/>
    </row>
    <row r="22" spans="1:14" s="305" customFormat="1" ht="14">
      <c r="A22" s="311"/>
      <c r="B22" s="311"/>
      <c r="C22" s="312" t="s">
        <v>13</v>
      </c>
      <c r="D22" s="313">
        <f>SUM(D16:D21)</f>
        <v>0</v>
      </c>
      <c r="E22" s="313">
        <f t="shared" ref="E22:H22" si="3">SUM(E16:E21)</f>
        <v>0</v>
      </c>
      <c r="F22" s="313">
        <f t="shared" si="3"/>
        <v>0</v>
      </c>
      <c r="G22" s="313">
        <f t="shared" si="3"/>
        <v>0</v>
      </c>
      <c r="H22" s="313">
        <f t="shared" si="3"/>
        <v>0</v>
      </c>
      <c r="I22" s="304"/>
      <c r="J22" s="299"/>
      <c r="K22" s="299"/>
      <c r="L22" s="299"/>
      <c r="M22" s="299"/>
      <c r="N22" s="299"/>
    </row>
    <row r="23" spans="1:14" s="305" customFormat="1" ht="18" customHeight="1">
      <c r="A23" s="311"/>
      <c r="B23" s="311"/>
      <c r="C23" s="411" t="s">
        <v>1581</v>
      </c>
      <c r="D23" s="412">
        <f>ROUND(D22*0.05,2)</f>
        <v>0</v>
      </c>
      <c r="E23" s="314" t="e">
        <f>#REF!</f>
        <v>#REF!</v>
      </c>
      <c r="F23" s="315"/>
      <c r="G23" s="315"/>
      <c r="H23" s="315"/>
      <c r="I23" s="304"/>
      <c r="J23" s="299"/>
      <c r="K23" s="299"/>
      <c r="L23" s="299"/>
      <c r="M23" s="299"/>
      <c r="N23" s="299"/>
    </row>
    <row r="24" spans="1:14" s="305" customFormat="1" ht="15">
      <c r="A24" s="311"/>
      <c r="B24" s="311"/>
      <c r="C24" s="413" t="s">
        <v>14</v>
      </c>
      <c r="D24" s="412">
        <f>ROUND(D23*0.02,2)</f>
        <v>0</v>
      </c>
      <c r="E24" s="316" t="e">
        <f>#REF!</f>
        <v>#REF!</v>
      </c>
      <c r="F24" s="315"/>
      <c r="G24" s="315"/>
      <c r="H24" s="315"/>
      <c r="I24" s="304"/>
      <c r="J24" s="299"/>
      <c r="K24" s="299"/>
      <c r="L24" s="299"/>
      <c r="M24" s="299"/>
      <c r="N24" s="299"/>
    </row>
    <row r="25" spans="1:14" s="305" customFormat="1" ht="18" customHeight="1">
      <c r="A25" s="311"/>
      <c r="B25" s="311"/>
      <c r="C25" s="411" t="s">
        <v>1582</v>
      </c>
      <c r="D25" s="412">
        <f>ROUND(D22*0.05,2)</f>
        <v>0</v>
      </c>
      <c r="E25" s="314" t="e">
        <f>#REF!</f>
        <v>#REF!</v>
      </c>
      <c r="F25" s="315"/>
      <c r="G25" s="315"/>
      <c r="H25" s="315"/>
      <c r="I25" s="304"/>
      <c r="J25" s="299"/>
      <c r="K25" s="299"/>
      <c r="L25" s="299"/>
      <c r="M25" s="299"/>
      <c r="N25" s="299"/>
    </row>
    <row r="26" spans="1:14" s="305" customFormat="1" ht="14">
      <c r="A26" s="311"/>
      <c r="B26" s="311"/>
      <c r="C26" s="312" t="s">
        <v>15</v>
      </c>
      <c r="D26" s="317">
        <f>D22+D23+D25</f>
        <v>0</v>
      </c>
      <c r="E26" s="315"/>
      <c r="F26" s="318"/>
      <c r="G26" s="315"/>
      <c r="H26" s="315"/>
      <c r="I26" s="315"/>
      <c r="J26" s="299"/>
      <c r="K26" s="299"/>
      <c r="L26" s="299"/>
      <c r="M26" s="299"/>
      <c r="N26" s="299"/>
    </row>
    <row r="27" spans="1:14" s="305" customFormat="1" ht="14">
      <c r="J27" s="299"/>
      <c r="K27" s="299"/>
      <c r="L27" s="299"/>
      <c r="M27" s="299"/>
      <c r="N27" s="299"/>
    </row>
    <row r="28" spans="1:14" s="305" customFormat="1" ht="14">
      <c r="J28" s="299"/>
      <c r="K28" s="299"/>
      <c r="L28" s="299"/>
      <c r="M28" s="299"/>
      <c r="N28" s="299"/>
    </row>
    <row r="29" spans="1:14" s="305" customFormat="1" ht="14"/>
    <row r="30" spans="1:14" s="305" customFormat="1" ht="14"/>
  </sheetData>
  <mergeCells count="12">
    <mergeCell ref="H14:H15"/>
    <mergeCell ref="A1:H1"/>
    <mergeCell ref="A2:H2"/>
    <mergeCell ref="A3:H3"/>
    <mergeCell ref="E10:G10"/>
    <mergeCell ref="E11:G11"/>
    <mergeCell ref="B12:H12"/>
    <mergeCell ref="A14:A15"/>
    <mergeCell ref="B14:B15"/>
    <mergeCell ref="C14:C15"/>
    <mergeCell ref="D14:D15"/>
    <mergeCell ref="E14:G14"/>
  </mergeCells>
  <phoneticPr fontId="12" type="noConversion"/>
  <pageMargins left="0.7" right="0.7" top="0.75" bottom="0.75" header="0.3" footer="0.3"/>
  <pageSetup paperSize="9" scale="85" fitToHeight="2" orientation="portrait" horizontalDpi="360"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2D4E-9E2E-43F1-9564-E660E74ED71C}">
  <dimension ref="A1:Q49"/>
  <sheetViews>
    <sheetView showZeros="0" zoomScaleNormal="100" workbookViewId="0">
      <selection activeCell="S10" sqref="S10"/>
    </sheetView>
  </sheetViews>
  <sheetFormatPr baseColWidth="10" defaultColWidth="9.1640625" defaultRowHeight="12"/>
  <cols>
    <col min="1" max="1" width="4.5" style="2" customWidth="1"/>
    <col min="2" max="2" width="4.83203125" style="2" customWidth="1"/>
    <col min="3" max="3" width="37.5" style="2" customWidth="1"/>
    <col min="4" max="4" width="15.6640625" style="3" customWidth="1"/>
    <col min="5" max="5" width="6.5" style="3" customWidth="1"/>
    <col min="6" max="6" width="10.1640625" style="3" customWidth="1"/>
    <col min="7" max="7" width="6.5" style="2" customWidth="1"/>
    <col min="8" max="8" width="8" style="2" customWidth="1"/>
    <col min="9" max="9" width="8.83203125" style="2" customWidth="1"/>
    <col min="10" max="10" width="9.1640625" style="2"/>
    <col min="11" max="11" width="11" style="2" customWidth="1"/>
    <col min="12" max="12" width="9.5" style="2" customWidth="1"/>
    <col min="13" max="13" width="8.1640625" style="2" customWidth="1"/>
    <col min="14" max="14" width="10.5" style="2" customWidth="1"/>
    <col min="15" max="15" width="9.83203125" style="2" customWidth="1"/>
    <col min="16" max="16" width="11.5" style="2" customWidth="1"/>
    <col min="17" max="17" width="9.5" style="2" customWidth="1"/>
    <col min="18" max="204" width="9.1640625" style="2"/>
    <col min="205" max="205" width="4.5" style="2" customWidth="1"/>
    <col min="206" max="206" width="4.83203125" style="2" customWidth="1"/>
    <col min="207" max="207" width="51.5" style="2" customWidth="1"/>
    <col min="208" max="208" width="6.5" style="2" customWidth="1"/>
    <col min="209" max="209" width="12.5" style="2" customWidth="1"/>
    <col min="210" max="210" width="6.5" style="2" customWidth="1"/>
    <col min="211" max="211" width="8" style="2" customWidth="1"/>
    <col min="212" max="212" width="7.1640625" style="2" customWidth="1"/>
    <col min="213" max="213" width="9.1640625" style="2"/>
    <col min="214" max="214" width="11" style="2" customWidth="1"/>
    <col min="215" max="215" width="9.5" style="2" customWidth="1"/>
    <col min="216" max="216" width="8.1640625" style="2" customWidth="1"/>
    <col min="217" max="217" width="8.5" style="2" customWidth="1"/>
    <col min="218" max="218" width="9.83203125" style="2" customWidth="1"/>
    <col min="219" max="219" width="8.83203125" style="2" customWidth="1"/>
    <col min="220" max="220" width="9.5" style="2" customWidth="1"/>
    <col min="221" max="221" width="12.5" style="2" customWidth="1"/>
    <col min="222" max="222" width="9.1640625" style="2"/>
    <col min="223" max="223" width="11.1640625" style="2" bestFit="1" customWidth="1"/>
    <col min="224" max="224" width="10.5" style="2" bestFit="1" customWidth="1"/>
    <col min="225" max="225" width="11.1640625" style="2" bestFit="1" customWidth="1"/>
    <col min="226" max="460" width="9.1640625" style="2"/>
    <col min="461" max="461" width="4.5" style="2" customWidth="1"/>
    <col min="462" max="462" width="4.83203125" style="2" customWidth="1"/>
    <col min="463" max="463" width="51.5" style="2" customWidth="1"/>
    <col min="464" max="464" width="6.5" style="2" customWidth="1"/>
    <col min="465" max="465" width="12.5" style="2" customWidth="1"/>
    <col min="466" max="466" width="6.5" style="2" customWidth="1"/>
    <col min="467" max="467" width="8" style="2" customWidth="1"/>
    <col min="468" max="468" width="7.1640625" style="2" customWidth="1"/>
    <col min="469" max="469" width="9.1640625" style="2"/>
    <col min="470" max="470" width="11" style="2" customWidth="1"/>
    <col min="471" max="471" width="9.5" style="2" customWidth="1"/>
    <col min="472" max="472" width="8.1640625" style="2" customWidth="1"/>
    <col min="473" max="473" width="8.5" style="2" customWidth="1"/>
    <col min="474" max="474" width="9.83203125" style="2" customWidth="1"/>
    <col min="475" max="475" width="8.83203125" style="2" customWidth="1"/>
    <col min="476" max="476" width="9.5" style="2" customWidth="1"/>
    <col min="477" max="477" width="12.5" style="2" customWidth="1"/>
    <col min="478" max="478" width="9.1640625" style="2"/>
    <col min="479" max="479" width="11.1640625" style="2" bestFit="1" customWidth="1"/>
    <col min="480" max="480" width="10.5" style="2" bestFit="1" customWidth="1"/>
    <col min="481" max="481" width="11.1640625" style="2" bestFit="1" customWidth="1"/>
    <col min="482" max="716" width="9.1640625" style="2"/>
    <col min="717" max="717" width="4.5" style="2" customWidth="1"/>
    <col min="718" max="718" width="4.83203125" style="2" customWidth="1"/>
    <col min="719" max="719" width="51.5" style="2" customWidth="1"/>
    <col min="720" max="720" width="6.5" style="2" customWidth="1"/>
    <col min="721" max="721" width="12.5" style="2" customWidth="1"/>
    <col min="722" max="722" width="6.5" style="2" customWidth="1"/>
    <col min="723" max="723" width="8" style="2" customWidth="1"/>
    <col min="724" max="724" width="7.1640625" style="2" customWidth="1"/>
    <col min="725" max="725" width="9.1640625" style="2"/>
    <col min="726" max="726" width="11" style="2" customWidth="1"/>
    <col min="727" max="727" width="9.5" style="2" customWidth="1"/>
    <col min="728" max="728" width="8.1640625" style="2" customWidth="1"/>
    <col min="729" max="729" width="8.5" style="2" customWidth="1"/>
    <col min="730" max="730" width="9.83203125" style="2" customWidth="1"/>
    <col min="731" max="731" width="8.83203125" style="2" customWidth="1"/>
    <col min="732" max="732" width="9.5" style="2" customWidth="1"/>
    <col min="733" max="733" width="12.5" style="2" customWidth="1"/>
    <col min="734" max="734" width="9.1640625" style="2"/>
    <col min="735" max="735" width="11.1640625" style="2" bestFit="1" customWidth="1"/>
    <col min="736" max="736" width="10.5" style="2" bestFit="1" customWidth="1"/>
    <col min="737" max="737" width="11.1640625" style="2" bestFit="1" customWidth="1"/>
    <col min="738" max="972" width="9.1640625" style="2"/>
    <col min="973" max="973" width="4.5" style="2" customWidth="1"/>
    <col min="974" max="974" width="4.83203125" style="2" customWidth="1"/>
    <col min="975" max="975" width="51.5" style="2" customWidth="1"/>
    <col min="976" max="976" width="6.5" style="2" customWidth="1"/>
    <col min="977" max="977" width="12.5" style="2" customWidth="1"/>
    <col min="978" max="978" width="6.5" style="2" customWidth="1"/>
    <col min="979" max="979" width="8" style="2" customWidth="1"/>
    <col min="980" max="980" width="7.1640625" style="2" customWidth="1"/>
    <col min="981" max="981" width="9.1640625" style="2"/>
    <col min="982" max="982" width="11" style="2" customWidth="1"/>
    <col min="983" max="983" width="9.5" style="2" customWidth="1"/>
    <col min="984" max="984" width="8.1640625" style="2" customWidth="1"/>
    <col min="985" max="985" width="8.5" style="2" customWidth="1"/>
    <col min="986" max="986" width="9.83203125" style="2" customWidth="1"/>
    <col min="987" max="987" width="8.83203125" style="2" customWidth="1"/>
    <col min="988" max="988" width="9.5" style="2" customWidth="1"/>
    <col min="989" max="989" width="12.5" style="2" customWidth="1"/>
    <col min="990" max="990" width="9.1640625" style="2"/>
    <col min="991" max="991" width="11.1640625" style="2" bestFit="1" customWidth="1"/>
    <col min="992" max="992" width="10.5" style="2" bestFit="1" customWidth="1"/>
    <col min="993" max="993" width="11.1640625" style="2" bestFit="1" customWidth="1"/>
    <col min="994" max="1228" width="9.1640625" style="2"/>
    <col min="1229" max="1229" width="4.5" style="2" customWidth="1"/>
    <col min="1230" max="1230" width="4.83203125" style="2" customWidth="1"/>
    <col min="1231" max="1231" width="51.5" style="2" customWidth="1"/>
    <col min="1232" max="1232" width="6.5" style="2" customWidth="1"/>
    <col min="1233" max="1233" width="12.5" style="2" customWidth="1"/>
    <col min="1234" max="1234" width="6.5" style="2" customWidth="1"/>
    <col min="1235" max="1235" width="8" style="2" customWidth="1"/>
    <col min="1236" max="1236" width="7.1640625" style="2" customWidth="1"/>
    <col min="1237" max="1237" width="9.1640625" style="2"/>
    <col min="1238" max="1238" width="11" style="2" customWidth="1"/>
    <col min="1239" max="1239" width="9.5" style="2" customWidth="1"/>
    <col min="1240" max="1240" width="8.1640625" style="2" customWidth="1"/>
    <col min="1241" max="1241" width="8.5" style="2" customWidth="1"/>
    <col min="1242" max="1242" width="9.83203125" style="2" customWidth="1"/>
    <col min="1243" max="1243" width="8.83203125" style="2" customWidth="1"/>
    <col min="1244" max="1244" width="9.5" style="2" customWidth="1"/>
    <col min="1245" max="1245" width="12.5" style="2" customWidth="1"/>
    <col min="1246" max="1246" width="9.1640625" style="2"/>
    <col min="1247" max="1247" width="11.1640625" style="2" bestFit="1" customWidth="1"/>
    <col min="1248" max="1248" width="10.5" style="2" bestFit="1" customWidth="1"/>
    <col min="1249" max="1249" width="11.1640625" style="2" bestFit="1" customWidth="1"/>
    <col min="1250" max="1484" width="9.1640625" style="2"/>
    <col min="1485" max="1485" width="4.5" style="2" customWidth="1"/>
    <col min="1486" max="1486" width="4.83203125" style="2" customWidth="1"/>
    <col min="1487" max="1487" width="51.5" style="2" customWidth="1"/>
    <col min="1488" max="1488" width="6.5" style="2" customWidth="1"/>
    <col min="1489" max="1489" width="12.5" style="2" customWidth="1"/>
    <col min="1490" max="1490" width="6.5" style="2" customWidth="1"/>
    <col min="1491" max="1491" width="8" style="2" customWidth="1"/>
    <col min="1492" max="1492" width="7.1640625" style="2" customWidth="1"/>
    <col min="1493" max="1493" width="9.1640625" style="2"/>
    <col min="1494" max="1494" width="11" style="2" customWidth="1"/>
    <col min="1495" max="1495" width="9.5" style="2" customWidth="1"/>
    <col min="1496" max="1496" width="8.1640625" style="2" customWidth="1"/>
    <col min="1497" max="1497" width="8.5" style="2" customWidth="1"/>
    <col min="1498" max="1498" width="9.83203125" style="2" customWidth="1"/>
    <col min="1499" max="1499" width="8.83203125" style="2" customWidth="1"/>
    <col min="1500" max="1500" width="9.5" style="2" customWidth="1"/>
    <col min="1501" max="1501" width="12.5" style="2" customWidth="1"/>
    <col min="1502" max="1502" width="9.1640625" style="2"/>
    <col min="1503" max="1503" width="11.1640625" style="2" bestFit="1" customWidth="1"/>
    <col min="1504" max="1504" width="10.5" style="2" bestFit="1" customWidth="1"/>
    <col min="1505" max="1505" width="11.1640625" style="2" bestFit="1" customWidth="1"/>
    <col min="1506" max="1740" width="9.1640625" style="2"/>
    <col min="1741" max="1741" width="4.5" style="2" customWidth="1"/>
    <col min="1742" max="1742" width="4.83203125" style="2" customWidth="1"/>
    <col min="1743" max="1743" width="51.5" style="2" customWidth="1"/>
    <col min="1744" max="1744" width="6.5" style="2" customWidth="1"/>
    <col min="1745" max="1745" width="12.5" style="2" customWidth="1"/>
    <col min="1746" max="1746" width="6.5" style="2" customWidth="1"/>
    <col min="1747" max="1747" width="8" style="2" customWidth="1"/>
    <col min="1748" max="1748" width="7.1640625" style="2" customWidth="1"/>
    <col min="1749" max="1749" width="9.1640625" style="2"/>
    <col min="1750" max="1750" width="11" style="2" customWidth="1"/>
    <col min="1751" max="1751" width="9.5" style="2" customWidth="1"/>
    <col min="1752" max="1752" width="8.1640625" style="2" customWidth="1"/>
    <col min="1753" max="1753" width="8.5" style="2" customWidth="1"/>
    <col min="1754" max="1754" width="9.83203125" style="2" customWidth="1"/>
    <col min="1755" max="1755" width="8.83203125" style="2" customWidth="1"/>
    <col min="1756" max="1756" width="9.5" style="2" customWidth="1"/>
    <col min="1757" max="1757" width="12.5" style="2" customWidth="1"/>
    <col min="1758" max="1758" width="9.1640625" style="2"/>
    <col min="1759" max="1759" width="11.1640625" style="2" bestFit="1" customWidth="1"/>
    <col min="1760" max="1760" width="10.5" style="2" bestFit="1" customWidth="1"/>
    <col min="1761" max="1761" width="11.1640625" style="2" bestFit="1" customWidth="1"/>
    <col min="1762" max="1996" width="9.1640625" style="2"/>
    <col min="1997" max="1997" width="4.5" style="2" customWidth="1"/>
    <col min="1998" max="1998" width="4.83203125" style="2" customWidth="1"/>
    <col min="1999" max="1999" width="51.5" style="2" customWidth="1"/>
    <col min="2000" max="2000" width="6.5" style="2" customWidth="1"/>
    <col min="2001" max="2001" width="12.5" style="2" customWidth="1"/>
    <col min="2002" max="2002" width="6.5" style="2" customWidth="1"/>
    <col min="2003" max="2003" width="8" style="2" customWidth="1"/>
    <col min="2004" max="2004" width="7.1640625" style="2" customWidth="1"/>
    <col min="2005" max="2005" width="9.1640625" style="2"/>
    <col min="2006" max="2006" width="11" style="2" customWidth="1"/>
    <col min="2007" max="2007" width="9.5" style="2" customWidth="1"/>
    <col min="2008" max="2008" width="8.1640625" style="2" customWidth="1"/>
    <col min="2009" max="2009" width="8.5" style="2" customWidth="1"/>
    <col min="2010" max="2010" width="9.83203125" style="2" customWidth="1"/>
    <col min="2011" max="2011" width="8.83203125" style="2" customWidth="1"/>
    <col min="2012" max="2012" width="9.5" style="2" customWidth="1"/>
    <col min="2013" max="2013" width="12.5" style="2" customWidth="1"/>
    <col min="2014" max="2014" width="9.1640625" style="2"/>
    <col min="2015" max="2015" width="11.1640625" style="2" bestFit="1" customWidth="1"/>
    <col min="2016" max="2016" width="10.5" style="2" bestFit="1" customWidth="1"/>
    <col min="2017" max="2017" width="11.1640625" style="2" bestFit="1" customWidth="1"/>
    <col min="2018" max="2252" width="9.1640625" style="2"/>
    <col min="2253" max="2253" width="4.5" style="2" customWidth="1"/>
    <col min="2254" max="2254" width="4.83203125" style="2" customWidth="1"/>
    <col min="2255" max="2255" width="51.5" style="2" customWidth="1"/>
    <col min="2256" max="2256" width="6.5" style="2" customWidth="1"/>
    <col min="2257" max="2257" width="12.5" style="2" customWidth="1"/>
    <col min="2258" max="2258" width="6.5" style="2" customWidth="1"/>
    <col min="2259" max="2259" width="8" style="2" customWidth="1"/>
    <col min="2260" max="2260" width="7.1640625" style="2" customWidth="1"/>
    <col min="2261" max="2261" width="9.1640625" style="2"/>
    <col min="2262" max="2262" width="11" style="2" customWidth="1"/>
    <col min="2263" max="2263" width="9.5" style="2" customWidth="1"/>
    <col min="2264" max="2264" width="8.1640625" style="2" customWidth="1"/>
    <col min="2265" max="2265" width="8.5" style="2" customWidth="1"/>
    <col min="2266" max="2266" width="9.83203125" style="2" customWidth="1"/>
    <col min="2267" max="2267" width="8.83203125" style="2" customWidth="1"/>
    <col min="2268" max="2268" width="9.5" style="2" customWidth="1"/>
    <col min="2269" max="2269" width="12.5" style="2" customWidth="1"/>
    <col min="2270" max="2270" width="9.1640625" style="2"/>
    <col min="2271" max="2271" width="11.1640625" style="2" bestFit="1" customWidth="1"/>
    <col min="2272" max="2272" width="10.5" style="2" bestFit="1" customWidth="1"/>
    <col min="2273" max="2273" width="11.1640625" style="2" bestFit="1" customWidth="1"/>
    <col min="2274" max="2508" width="9.1640625" style="2"/>
    <col min="2509" max="2509" width="4.5" style="2" customWidth="1"/>
    <col min="2510" max="2510" width="4.83203125" style="2" customWidth="1"/>
    <col min="2511" max="2511" width="51.5" style="2" customWidth="1"/>
    <col min="2512" max="2512" width="6.5" style="2" customWidth="1"/>
    <col min="2513" max="2513" width="12.5" style="2" customWidth="1"/>
    <col min="2514" max="2514" width="6.5" style="2" customWidth="1"/>
    <col min="2515" max="2515" width="8" style="2" customWidth="1"/>
    <col min="2516" max="2516" width="7.1640625" style="2" customWidth="1"/>
    <col min="2517" max="2517" width="9.1640625" style="2"/>
    <col min="2518" max="2518" width="11" style="2" customWidth="1"/>
    <col min="2519" max="2519" width="9.5" style="2" customWidth="1"/>
    <col min="2520" max="2520" width="8.1640625" style="2" customWidth="1"/>
    <col min="2521" max="2521" width="8.5" style="2" customWidth="1"/>
    <col min="2522" max="2522" width="9.83203125" style="2" customWidth="1"/>
    <col min="2523" max="2523" width="8.83203125" style="2" customWidth="1"/>
    <col min="2524" max="2524" width="9.5" style="2" customWidth="1"/>
    <col min="2525" max="2525" width="12.5" style="2" customWidth="1"/>
    <col min="2526" max="2526" width="9.1640625" style="2"/>
    <col min="2527" max="2527" width="11.1640625" style="2" bestFit="1" customWidth="1"/>
    <col min="2528" max="2528" width="10.5" style="2" bestFit="1" customWidth="1"/>
    <col min="2529" max="2529" width="11.1640625" style="2" bestFit="1" customWidth="1"/>
    <col min="2530" max="2764" width="9.1640625" style="2"/>
    <col min="2765" max="2765" width="4.5" style="2" customWidth="1"/>
    <col min="2766" max="2766" width="4.83203125" style="2" customWidth="1"/>
    <col min="2767" max="2767" width="51.5" style="2" customWidth="1"/>
    <col min="2768" max="2768" width="6.5" style="2" customWidth="1"/>
    <col min="2769" max="2769" width="12.5" style="2" customWidth="1"/>
    <col min="2770" max="2770" width="6.5" style="2" customWidth="1"/>
    <col min="2771" max="2771" width="8" style="2" customWidth="1"/>
    <col min="2772" max="2772" width="7.1640625" style="2" customWidth="1"/>
    <col min="2773" max="2773" width="9.1640625" style="2"/>
    <col min="2774" max="2774" width="11" style="2" customWidth="1"/>
    <col min="2775" max="2775" width="9.5" style="2" customWidth="1"/>
    <col min="2776" max="2776" width="8.1640625" style="2" customWidth="1"/>
    <col min="2777" max="2777" width="8.5" style="2" customWidth="1"/>
    <col min="2778" max="2778" width="9.83203125" style="2" customWidth="1"/>
    <col min="2779" max="2779" width="8.83203125" style="2" customWidth="1"/>
    <col min="2780" max="2780" width="9.5" style="2" customWidth="1"/>
    <col min="2781" max="2781" width="12.5" style="2" customWidth="1"/>
    <col min="2782" max="2782" width="9.1640625" style="2"/>
    <col min="2783" max="2783" width="11.1640625" style="2" bestFit="1" customWidth="1"/>
    <col min="2784" max="2784" width="10.5" style="2" bestFit="1" customWidth="1"/>
    <col min="2785" max="2785" width="11.1640625" style="2" bestFit="1" customWidth="1"/>
    <col min="2786" max="3020" width="9.1640625" style="2"/>
    <col min="3021" max="3021" width="4.5" style="2" customWidth="1"/>
    <col min="3022" max="3022" width="4.83203125" style="2" customWidth="1"/>
    <col min="3023" max="3023" width="51.5" style="2" customWidth="1"/>
    <col min="3024" max="3024" width="6.5" style="2" customWidth="1"/>
    <col min="3025" max="3025" width="12.5" style="2" customWidth="1"/>
    <col min="3026" max="3026" width="6.5" style="2" customWidth="1"/>
    <col min="3027" max="3027" width="8" style="2" customWidth="1"/>
    <col min="3028" max="3028" width="7.1640625" style="2" customWidth="1"/>
    <col min="3029" max="3029" width="9.1640625" style="2"/>
    <col min="3030" max="3030" width="11" style="2" customWidth="1"/>
    <col min="3031" max="3031" width="9.5" style="2" customWidth="1"/>
    <col min="3032" max="3032" width="8.1640625" style="2" customWidth="1"/>
    <col min="3033" max="3033" width="8.5" style="2" customWidth="1"/>
    <col min="3034" max="3034" width="9.83203125" style="2" customWidth="1"/>
    <col min="3035" max="3035" width="8.83203125" style="2" customWidth="1"/>
    <col min="3036" max="3036" width="9.5" style="2" customWidth="1"/>
    <col min="3037" max="3037" width="12.5" style="2" customWidth="1"/>
    <col min="3038" max="3038" width="9.1640625" style="2"/>
    <col min="3039" max="3039" width="11.1640625" style="2" bestFit="1" customWidth="1"/>
    <col min="3040" max="3040" width="10.5" style="2" bestFit="1" customWidth="1"/>
    <col min="3041" max="3041" width="11.1640625" style="2" bestFit="1" customWidth="1"/>
    <col min="3042" max="3276" width="9.1640625" style="2"/>
    <col min="3277" max="3277" width="4.5" style="2" customWidth="1"/>
    <col min="3278" max="3278" width="4.83203125" style="2" customWidth="1"/>
    <col min="3279" max="3279" width="51.5" style="2" customWidth="1"/>
    <col min="3280" max="3280" width="6.5" style="2" customWidth="1"/>
    <col min="3281" max="3281" width="12.5" style="2" customWidth="1"/>
    <col min="3282" max="3282" width="6.5" style="2" customWidth="1"/>
    <col min="3283" max="3283" width="8" style="2" customWidth="1"/>
    <col min="3284" max="3284" width="7.1640625" style="2" customWidth="1"/>
    <col min="3285" max="3285" width="9.1640625" style="2"/>
    <col min="3286" max="3286" width="11" style="2" customWidth="1"/>
    <col min="3287" max="3287" width="9.5" style="2" customWidth="1"/>
    <col min="3288" max="3288" width="8.1640625" style="2" customWidth="1"/>
    <col min="3289" max="3289" width="8.5" style="2" customWidth="1"/>
    <col min="3290" max="3290" width="9.83203125" style="2" customWidth="1"/>
    <col min="3291" max="3291" width="8.83203125" style="2" customWidth="1"/>
    <col min="3292" max="3292" width="9.5" style="2" customWidth="1"/>
    <col min="3293" max="3293" width="12.5" style="2" customWidth="1"/>
    <col min="3294" max="3294" width="9.1640625" style="2"/>
    <col min="3295" max="3295" width="11.1640625" style="2" bestFit="1" customWidth="1"/>
    <col min="3296" max="3296" width="10.5" style="2" bestFit="1" customWidth="1"/>
    <col min="3297" max="3297" width="11.1640625" style="2" bestFit="1" customWidth="1"/>
    <col min="3298" max="3532" width="9.1640625" style="2"/>
    <col min="3533" max="3533" width="4.5" style="2" customWidth="1"/>
    <col min="3534" max="3534" width="4.83203125" style="2" customWidth="1"/>
    <col min="3535" max="3535" width="51.5" style="2" customWidth="1"/>
    <col min="3536" max="3536" width="6.5" style="2" customWidth="1"/>
    <col min="3537" max="3537" width="12.5" style="2" customWidth="1"/>
    <col min="3538" max="3538" width="6.5" style="2" customWidth="1"/>
    <col min="3539" max="3539" width="8" style="2" customWidth="1"/>
    <col min="3540" max="3540" width="7.1640625" style="2" customWidth="1"/>
    <col min="3541" max="3541" width="9.1640625" style="2"/>
    <col min="3542" max="3542" width="11" style="2" customWidth="1"/>
    <col min="3543" max="3543" width="9.5" style="2" customWidth="1"/>
    <col min="3544" max="3544" width="8.1640625" style="2" customWidth="1"/>
    <col min="3545" max="3545" width="8.5" style="2" customWidth="1"/>
    <col min="3546" max="3546" width="9.83203125" style="2" customWidth="1"/>
    <col min="3547" max="3547" width="8.83203125" style="2" customWidth="1"/>
    <col min="3548" max="3548" width="9.5" style="2" customWidth="1"/>
    <col min="3549" max="3549" width="12.5" style="2" customWidth="1"/>
    <col min="3550" max="3550" width="9.1640625" style="2"/>
    <col min="3551" max="3551" width="11.1640625" style="2" bestFit="1" customWidth="1"/>
    <col min="3552" max="3552" width="10.5" style="2" bestFit="1" customWidth="1"/>
    <col min="3553" max="3553" width="11.1640625" style="2" bestFit="1" customWidth="1"/>
    <col min="3554" max="3788" width="9.1640625" style="2"/>
    <col min="3789" max="3789" width="4.5" style="2" customWidth="1"/>
    <col min="3790" max="3790" width="4.83203125" style="2" customWidth="1"/>
    <col min="3791" max="3791" width="51.5" style="2" customWidth="1"/>
    <col min="3792" max="3792" width="6.5" style="2" customWidth="1"/>
    <col min="3793" max="3793" width="12.5" style="2" customWidth="1"/>
    <col min="3794" max="3794" width="6.5" style="2" customWidth="1"/>
    <col min="3795" max="3795" width="8" style="2" customWidth="1"/>
    <col min="3796" max="3796" width="7.1640625" style="2" customWidth="1"/>
    <col min="3797" max="3797" width="9.1640625" style="2"/>
    <col min="3798" max="3798" width="11" style="2" customWidth="1"/>
    <col min="3799" max="3799" width="9.5" style="2" customWidth="1"/>
    <col min="3800" max="3800" width="8.1640625" style="2" customWidth="1"/>
    <col min="3801" max="3801" width="8.5" style="2" customWidth="1"/>
    <col min="3802" max="3802" width="9.83203125" style="2" customWidth="1"/>
    <col min="3803" max="3803" width="8.83203125" style="2" customWidth="1"/>
    <col min="3804" max="3804" width="9.5" style="2" customWidth="1"/>
    <col min="3805" max="3805" width="12.5" style="2" customWidth="1"/>
    <col min="3806" max="3806" width="9.1640625" style="2"/>
    <col min="3807" max="3807" width="11.1640625" style="2" bestFit="1" customWidth="1"/>
    <col min="3808" max="3808" width="10.5" style="2" bestFit="1" customWidth="1"/>
    <col min="3809" max="3809" width="11.1640625" style="2" bestFit="1" customWidth="1"/>
    <col min="3810" max="4044" width="9.1640625" style="2"/>
    <col min="4045" max="4045" width="4.5" style="2" customWidth="1"/>
    <col min="4046" max="4046" width="4.83203125" style="2" customWidth="1"/>
    <col min="4047" max="4047" width="51.5" style="2" customWidth="1"/>
    <col min="4048" max="4048" width="6.5" style="2" customWidth="1"/>
    <col min="4049" max="4049" width="12.5" style="2" customWidth="1"/>
    <col min="4050" max="4050" width="6.5" style="2" customWidth="1"/>
    <col min="4051" max="4051" width="8" style="2" customWidth="1"/>
    <col min="4052" max="4052" width="7.1640625" style="2" customWidth="1"/>
    <col min="4053" max="4053" width="9.1640625" style="2"/>
    <col min="4054" max="4054" width="11" style="2" customWidth="1"/>
    <col min="4055" max="4055" width="9.5" style="2" customWidth="1"/>
    <col min="4056" max="4056" width="8.1640625" style="2" customWidth="1"/>
    <col min="4057" max="4057" width="8.5" style="2" customWidth="1"/>
    <col min="4058" max="4058" width="9.83203125" style="2" customWidth="1"/>
    <col min="4059" max="4059" width="8.83203125" style="2" customWidth="1"/>
    <col min="4060" max="4060" width="9.5" style="2" customWidth="1"/>
    <col min="4061" max="4061" width="12.5" style="2" customWidth="1"/>
    <col min="4062" max="4062" width="9.1640625" style="2"/>
    <col min="4063" max="4063" width="11.1640625" style="2" bestFit="1" customWidth="1"/>
    <col min="4064" max="4064" width="10.5" style="2" bestFit="1" customWidth="1"/>
    <col min="4065" max="4065" width="11.1640625" style="2" bestFit="1" customWidth="1"/>
    <col min="4066" max="4300" width="9.1640625" style="2"/>
    <col min="4301" max="4301" width="4.5" style="2" customWidth="1"/>
    <col min="4302" max="4302" width="4.83203125" style="2" customWidth="1"/>
    <col min="4303" max="4303" width="51.5" style="2" customWidth="1"/>
    <col min="4304" max="4304" width="6.5" style="2" customWidth="1"/>
    <col min="4305" max="4305" width="12.5" style="2" customWidth="1"/>
    <col min="4306" max="4306" width="6.5" style="2" customWidth="1"/>
    <col min="4307" max="4307" width="8" style="2" customWidth="1"/>
    <col min="4308" max="4308" width="7.1640625" style="2" customWidth="1"/>
    <col min="4309" max="4309" width="9.1640625" style="2"/>
    <col min="4310" max="4310" width="11" style="2" customWidth="1"/>
    <col min="4311" max="4311" width="9.5" style="2" customWidth="1"/>
    <col min="4312" max="4312" width="8.1640625" style="2" customWidth="1"/>
    <col min="4313" max="4313" width="8.5" style="2" customWidth="1"/>
    <col min="4314" max="4314" width="9.83203125" style="2" customWidth="1"/>
    <col min="4315" max="4315" width="8.83203125" style="2" customWidth="1"/>
    <col min="4316" max="4316" width="9.5" style="2" customWidth="1"/>
    <col min="4317" max="4317" width="12.5" style="2" customWidth="1"/>
    <col min="4318" max="4318" width="9.1640625" style="2"/>
    <col min="4319" max="4319" width="11.1640625" style="2" bestFit="1" customWidth="1"/>
    <col min="4320" max="4320" width="10.5" style="2" bestFit="1" customWidth="1"/>
    <col min="4321" max="4321" width="11.1640625" style="2" bestFit="1" customWidth="1"/>
    <col min="4322" max="4556" width="9.1640625" style="2"/>
    <col min="4557" max="4557" width="4.5" style="2" customWidth="1"/>
    <col min="4558" max="4558" width="4.83203125" style="2" customWidth="1"/>
    <col min="4559" max="4559" width="51.5" style="2" customWidth="1"/>
    <col min="4560" max="4560" width="6.5" style="2" customWidth="1"/>
    <col min="4561" max="4561" width="12.5" style="2" customWidth="1"/>
    <col min="4562" max="4562" width="6.5" style="2" customWidth="1"/>
    <col min="4563" max="4563" width="8" style="2" customWidth="1"/>
    <col min="4564" max="4564" width="7.1640625" style="2" customWidth="1"/>
    <col min="4565" max="4565" width="9.1640625" style="2"/>
    <col min="4566" max="4566" width="11" style="2" customWidth="1"/>
    <col min="4567" max="4567" width="9.5" style="2" customWidth="1"/>
    <col min="4568" max="4568" width="8.1640625" style="2" customWidth="1"/>
    <col min="4569" max="4569" width="8.5" style="2" customWidth="1"/>
    <col min="4570" max="4570" width="9.83203125" style="2" customWidth="1"/>
    <col min="4571" max="4571" width="8.83203125" style="2" customWidth="1"/>
    <col min="4572" max="4572" width="9.5" style="2" customWidth="1"/>
    <col min="4573" max="4573" width="12.5" style="2" customWidth="1"/>
    <col min="4574" max="4574" width="9.1640625" style="2"/>
    <col min="4575" max="4575" width="11.1640625" style="2" bestFit="1" customWidth="1"/>
    <col min="4576" max="4576" width="10.5" style="2" bestFit="1" customWidth="1"/>
    <col min="4577" max="4577" width="11.1640625" style="2" bestFit="1" customWidth="1"/>
    <col min="4578" max="4812" width="9.1640625" style="2"/>
    <col min="4813" max="4813" width="4.5" style="2" customWidth="1"/>
    <col min="4814" max="4814" width="4.83203125" style="2" customWidth="1"/>
    <col min="4815" max="4815" width="51.5" style="2" customWidth="1"/>
    <col min="4816" max="4816" width="6.5" style="2" customWidth="1"/>
    <col min="4817" max="4817" width="12.5" style="2" customWidth="1"/>
    <col min="4818" max="4818" width="6.5" style="2" customWidth="1"/>
    <col min="4819" max="4819" width="8" style="2" customWidth="1"/>
    <col min="4820" max="4820" width="7.1640625" style="2" customWidth="1"/>
    <col min="4821" max="4821" width="9.1640625" style="2"/>
    <col min="4822" max="4822" width="11" style="2" customWidth="1"/>
    <col min="4823" max="4823" width="9.5" style="2" customWidth="1"/>
    <col min="4824" max="4824" width="8.1640625" style="2" customWidth="1"/>
    <col min="4825" max="4825" width="8.5" style="2" customWidth="1"/>
    <col min="4826" max="4826" width="9.83203125" style="2" customWidth="1"/>
    <col min="4827" max="4827" width="8.83203125" style="2" customWidth="1"/>
    <col min="4828" max="4828" width="9.5" style="2" customWidth="1"/>
    <col min="4829" max="4829" width="12.5" style="2" customWidth="1"/>
    <col min="4830" max="4830" width="9.1640625" style="2"/>
    <col min="4831" max="4831" width="11.1640625" style="2" bestFit="1" customWidth="1"/>
    <col min="4832" max="4832" width="10.5" style="2" bestFit="1" customWidth="1"/>
    <col min="4833" max="4833" width="11.1640625" style="2" bestFit="1" customWidth="1"/>
    <col min="4834" max="5068" width="9.1640625" style="2"/>
    <col min="5069" max="5069" width="4.5" style="2" customWidth="1"/>
    <col min="5070" max="5070" width="4.83203125" style="2" customWidth="1"/>
    <col min="5071" max="5071" width="51.5" style="2" customWidth="1"/>
    <col min="5072" max="5072" width="6.5" style="2" customWidth="1"/>
    <col min="5073" max="5073" width="12.5" style="2" customWidth="1"/>
    <col min="5074" max="5074" width="6.5" style="2" customWidth="1"/>
    <col min="5075" max="5075" width="8" style="2" customWidth="1"/>
    <col min="5076" max="5076" width="7.1640625" style="2" customWidth="1"/>
    <col min="5077" max="5077" width="9.1640625" style="2"/>
    <col min="5078" max="5078" width="11" style="2" customWidth="1"/>
    <col min="5079" max="5079" width="9.5" style="2" customWidth="1"/>
    <col min="5080" max="5080" width="8.1640625" style="2" customWidth="1"/>
    <col min="5081" max="5081" width="8.5" style="2" customWidth="1"/>
    <col min="5082" max="5082" width="9.83203125" style="2" customWidth="1"/>
    <col min="5083" max="5083" width="8.83203125" style="2" customWidth="1"/>
    <col min="5084" max="5084" width="9.5" style="2" customWidth="1"/>
    <col min="5085" max="5085" width="12.5" style="2" customWidth="1"/>
    <col min="5086" max="5086" width="9.1640625" style="2"/>
    <col min="5087" max="5087" width="11.1640625" style="2" bestFit="1" customWidth="1"/>
    <col min="5088" max="5088" width="10.5" style="2" bestFit="1" customWidth="1"/>
    <col min="5089" max="5089" width="11.1640625" style="2" bestFit="1" customWidth="1"/>
    <col min="5090" max="5324" width="9.1640625" style="2"/>
    <col min="5325" max="5325" width="4.5" style="2" customWidth="1"/>
    <col min="5326" max="5326" width="4.83203125" style="2" customWidth="1"/>
    <col min="5327" max="5327" width="51.5" style="2" customWidth="1"/>
    <col min="5328" max="5328" width="6.5" style="2" customWidth="1"/>
    <col min="5329" max="5329" width="12.5" style="2" customWidth="1"/>
    <col min="5330" max="5330" width="6.5" style="2" customWidth="1"/>
    <col min="5331" max="5331" width="8" style="2" customWidth="1"/>
    <col min="5332" max="5332" width="7.1640625" style="2" customWidth="1"/>
    <col min="5333" max="5333" width="9.1640625" style="2"/>
    <col min="5334" max="5334" width="11" style="2" customWidth="1"/>
    <col min="5335" max="5335" width="9.5" style="2" customWidth="1"/>
    <col min="5336" max="5336" width="8.1640625" style="2" customWidth="1"/>
    <col min="5337" max="5337" width="8.5" style="2" customWidth="1"/>
    <col min="5338" max="5338" width="9.83203125" style="2" customWidth="1"/>
    <col min="5339" max="5339" width="8.83203125" style="2" customWidth="1"/>
    <col min="5340" max="5340" width="9.5" style="2" customWidth="1"/>
    <col min="5341" max="5341" width="12.5" style="2" customWidth="1"/>
    <col min="5342" max="5342" width="9.1640625" style="2"/>
    <col min="5343" max="5343" width="11.1640625" style="2" bestFit="1" customWidth="1"/>
    <col min="5344" max="5344" width="10.5" style="2" bestFit="1" customWidth="1"/>
    <col min="5345" max="5345" width="11.1640625" style="2" bestFit="1" customWidth="1"/>
    <col min="5346" max="5580" width="9.1640625" style="2"/>
    <col min="5581" max="5581" width="4.5" style="2" customWidth="1"/>
    <col min="5582" max="5582" width="4.83203125" style="2" customWidth="1"/>
    <col min="5583" max="5583" width="51.5" style="2" customWidth="1"/>
    <col min="5584" max="5584" width="6.5" style="2" customWidth="1"/>
    <col min="5585" max="5585" width="12.5" style="2" customWidth="1"/>
    <col min="5586" max="5586" width="6.5" style="2" customWidth="1"/>
    <col min="5587" max="5587" width="8" style="2" customWidth="1"/>
    <col min="5588" max="5588" width="7.1640625" style="2" customWidth="1"/>
    <col min="5589" max="5589" width="9.1640625" style="2"/>
    <col min="5590" max="5590" width="11" style="2" customWidth="1"/>
    <col min="5591" max="5591" width="9.5" style="2" customWidth="1"/>
    <col min="5592" max="5592" width="8.1640625" style="2" customWidth="1"/>
    <col min="5593" max="5593" width="8.5" style="2" customWidth="1"/>
    <col min="5594" max="5594" width="9.83203125" style="2" customWidth="1"/>
    <col min="5595" max="5595" width="8.83203125" style="2" customWidth="1"/>
    <col min="5596" max="5596" width="9.5" style="2" customWidth="1"/>
    <col min="5597" max="5597" width="12.5" style="2" customWidth="1"/>
    <col min="5598" max="5598" width="9.1640625" style="2"/>
    <col min="5599" max="5599" width="11.1640625" style="2" bestFit="1" customWidth="1"/>
    <col min="5600" max="5600" width="10.5" style="2" bestFit="1" customWidth="1"/>
    <col min="5601" max="5601" width="11.1640625" style="2" bestFit="1" customWidth="1"/>
    <col min="5602" max="5836" width="9.1640625" style="2"/>
    <col min="5837" max="5837" width="4.5" style="2" customWidth="1"/>
    <col min="5838" max="5838" width="4.83203125" style="2" customWidth="1"/>
    <col min="5839" max="5839" width="51.5" style="2" customWidth="1"/>
    <col min="5840" max="5840" width="6.5" style="2" customWidth="1"/>
    <col min="5841" max="5841" width="12.5" style="2" customWidth="1"/>
    <col min="5842" max="5842" width="6.5" style="2" customWidth="1"/>
    <col min="5843" max="5843" width="8" style="2" customWidth="1"/>
    <col min="5844" max="5844" width="7.1640625" style="2" customWidth="1"/>
    <col min="5845" max="5845" width="9.1640625" style="2"/>
    <col min="5846" max="5846" width="11" style="2" customWidth="1"/>
    <col min="5847" max="5847" width="9.5" style="2" customWidth="1"/>
    <col min="5848" max="5848" width="8.1640625" style="2" customWidth="1"/>
    <col min="5849" max="5849" width="8.5" style="2" customWidth="1"/>
    <col min="5850" max="5850" width="9.83203125" style="2" customWidth="1"/>
    <col min="5851" max="5851" width="8.83203125" style="2" customWidth="1"/>
    <col min="5852" max="5852" width="9.5" style="2" customWidth="1"/>
    <col min="5853" max="5853" width="12.5" style="2" customWidth="1"/>
    <col min="5854" max="5854" width="9.1640625" style="2"/>
    <col min="5855" max="5855" width="11.1640625" style="2" bestFit="1" customWidth="1"/>
    <col min="5856" max="5856" width="10.5" style="2" bestFit="1" customWidth="1"/>
    <col min="5857" max="5857" width="11.1640625" style="2" bestFit="1" customWidth="1"/>
    <col min="5858" max="6092" width="9.1640625" style="2"/>
    <col min="6093" max="6093" width="4.5" style="2" customWidth="1"/>
    <col min="6094" max="6094" width="4.83203125" style="2" customWidth="1"/>
    <col min="6095" max="6095" width="51.5" style="2" customWidth="1"/>
    <col min="6096" max="6096" width="6.5" style="2" customWidth="1"/>
    <col min="6097" max="6097" width="12.5" style="2" customWidth="1"/>
    <col min="6098" max="6098" width="6.5" style="2" customWidth="1"/>
    <col min="6099" max="6099" width="8" style="2" customWidth="1"/>
    <col min="6100" max="6100" width="7.1640625" style="2" customWidth="1"/>
    <col min="6101" max="6101" width="9.1640625" style="2"/>
    <col min="6102" max="6102" width="11" style="2" customWidth="1"/>
    <col min="6103" max="6103" width="9.5" style="2" customWidth="1"/>
    <col min="6104" max="6104" width="8.1640625" style="2" customWidth="1"/>
    <col min="6105" max="6105" width="8.5" style="2" customWidth="1"/>
    <col min="6106" max="6106" width="9.83203125" style="2" customWidth="1"/>
    <col min="6107" max="6107" width="8.83203125" style="2" customWidth="1"/>
    <col min="6108" max="6108" width="9.5" style="2" customWidth="1"/>
    <col min="6109" max="6109" width="12.5" style="2" customWidth="1"/>
    <col min="6110" max="6110" width="9.1640625" style="2"/>
    <col min="6111" max="6111" width="11.1640625" style="2" bestFit="1" customWidth="1"/>
    <col min="6112" max="6112" width="10.5" style="2" bestFit="1" customWidth="1"/>
    <col min="6113" max="6113" width="11.1640625" style="2" bestFit="1" customWidth="1"/>
    <col min="6114" max="6348" width="9.1640625" style="2"/>
    <col min="6349" max="6349" width="4.5" style="2" customWidth="1"/>
    <col min="6350" max="6350" width="4.83203125" style="2" customWidth="1"/>
    <col min="6351" max="6351" width="51.5" style="2" customWidth="1"/>
    <col min="6352" max="6352" width="6.5" style="2" customWidth="1"/>
    <col min="6353" max="6353" width="12.5" style="2" customWidth="1"/>
    <col min="6354" max="6354" width="6.5" style="2" customWidth="1"/>
    <col min="6355" max="6355" width="8" style="2" customWidth="1"/>
    <col min="6356" max="6356" width="7.1640625" style="2" customWidth="1"/>
    <col min="6357" max="6357" width="9.1640625" style="2"/>
    <col min="6358" max="6358" width="11" style="2" customWidth="1"/>
    <col min="6359" max="6359" width="9.5" style="2" customWidth="1"/>
    <col min="6360" max="6360" width="8.1640625" style="2" customWidth="1"/>
    <col min="6361" max="6361" width="8.5" style="2" customWidth="1"/>
    <col min="6362" max="6362" width="9.83203125" style="2" customWidth="1"/>
    <col min="6363" max="6363" width="8.83203125" style="2" customWidth="1"/>
    <col min="6364" max="6364" width="9.5" style="2" customWidth="1"/>
    <col min="6365" max="6365" width="12.5" style="2" customWidth="1"/>
    <col min="6366" max="6366" width="9.1640625" style="2"/>
    <col min="6367" max="6367" width="11.1640625" style="2" bestFit="1" customWidth="1"/>
    <col min="6368" max="6368" width="10.5" style="2" bestFit="1" customWidth="1"/>
    <col min="6369" max="6369" width="11.1640625" style="2" bestFit="1" customWidth="1"/>
    <col min="6370" max="6604" width="9.1640625" style="2"/>
    <col min="6605" max="6605" width="4.5" style="2" customWidth="1"/>
    <col min="6606" max="6606" width="4.83203125" style="2" customWidth="1"/>
    <col min="6607" max="6607" width="51.5" style="2" customWidth="1"/>
    <col min="6608" max="6608" width="6.5" style="2" customWidth="1"/>
    <col min="6609" max="6609" width="12.5" style="2" customWidth="1"/>
    <col min="6610" max="6610" width="6.5" style="2" customWidth="1"/>
    <col min="6611" max="6611" width="8" style="2" customWidth="1"/>
    <col min="6612" max="6612" width="7.1640625" style="2" customWidth="1"/>
    <col min="6613" max="6613" width="9.1640625" style="2"/>
    <col min="6614" max="6614" width="11" style="2" customWidth="1"/>
    <col min="6615" max="6615" width="9.5" style="2" customWidth="1"/>
    <col min="6616" max="6616" width="8.1640625" style="2" customWidth="1"/>
    <col min="6617" max="6617" width="8.5" style="2" customWidth="1"/>
    <col min="6618" max="6618" width="9.83203125" style="2" customWidth="1"/>
    <col min="6619" max="6619" width="8.83203125" style="2" customWidth="1"/>
    <col min="6620" max="6620" width="9.5" style="2" customWidth="1"/>
    <col min="6621" max="6621" width="12.5" style="2" customWidth="1"/>
    <col min="6622" max="6622" width="9.1640625" style="2"/>
    <col min="6623" max="6623" width="11.1640625" style="2" bestFit="1" customWidth="1"/>
    <col min="6624" max="6624" width="10.5" style="2" bestFit="1" customWidth="1"/>
    <col min="6625" max="6625" width="11.1640625" style="2" bestFit="1" customWidth="1"/>
    <col min="6626" max="6860" width="9.1640625" style="2"/>
    <col min="6861" max="6861" width="4.5" style="2" customWidth="1"/>
    <col min="6862" max="6862" width="4.83203125" style="2" customWidth="1"/>
    <col min="6863" max="6863" width="51.5" style="2" customWidth="1"/>
    <col min="6864" max="6864" width="6.5" style="2" customWidth="1"/>
    <col min="6865" max="6865" width="12.5" style="2" customWidth="1"/>
    <col min="6866" max="6866" width="6.5" style="2" customWidth="1"/>
    <col min="6867" max="6867" width="8" style="2" customWidth="1"/>
    <col min="6868" max="6868" width="7.1640625" style="2" customWidth="1"/>
    <col min="6869" max="6869" width="9.1640625" style="2"/>
    <col min="6870" max="6870" width="11" style="2" customWidth="1"/>
    <col min="6871" max="6871" width="9.5" style="2" customWidth="1"/>
    <col min="6872" max="6872" width="8.1640625" style="2" customWidth="1"/>
    <col min="6873" max="6873" width="8.5" style="2" customWidth="1"/>
    <col min="6874" max="6874" width="9.83203125" style="2" customWidth="1"/>
    <col min="6875" max="6875" width="8.83203125" style="2" customWidth="1"/>
    <col min="6876" max="6876" width="9.5" style="2" customWidth="1"/>
    <col min="6877" max="6877" width="12.5" style="2" customWidth="1"/>
    <col min="6878" max="6878" width="9.1640625" style="2"/>
    <col min="6879" max="6879" width="11.1640625" style="2" bestFit="1" customWidth="1"/>
    <col min="6880" max="6880" width="10.5" style="2" bestFit="1" customWidth="1"/>
    <col min="6881" max="6881" width="11.1640625" style="2" bestFit="1" customWidth="1"/>
    <col min="6882" max="7116" width="9.1640625" style="2"/>
    <col min="7117" max="7117" width="4.5" style="2" customWidth="1"/>
    <col min="7118" max="7118" width="4.83203125" style="2" customWidth="1"/>
    <col min="7119" max="7119" width="51.5" style="2" customWidth="1"/>
    <col min="7120" max="7120" width="6.5" style="2" customWidth="1"/>
    <col min="7121" max="7121" width="12.5" style="2" customWidth="1"/>
    <col min="7122" max="7122" width="6.5" style="2" customWidth="1"/>
    <col min="7123" max="7123" width="8" style="2" customWidth="1"/>
    <col min="7124" max="7124" width="7.1640625" style="2" customWidth="1"/>
    <col min="7125" max="7125" width="9.1640625" style="2"/>
    <col min="7126" max="7126" width="11" style="2" customWidth="1"/>
    <col min="7127" max="7127" width="9.5" style="2" customWidth="1"/>
    <col min="7128" max="7128" width="8.1640625" style="2" customWidth="1"/>
    <col min="7129" max="7129" width="8.5" style="2" customWidth="1"/>
    <col min="7130" max="7130" width="9.83203125" style="2" customWidth="1"/>
    <col min="7131" max="7131" width="8.83203125" style="2" customWidth="1"/>
    <col min="7132" max="7132" width="9.5" style="2" customWidth="1"/>
    <col min="7133" max="7133" width="12.5" style="2" customWidth="1"/>
    <col min="7134" max="7134" width="9.1640625" style="2"/>
    <col min="7135" max="7135" width="11.1640625" style="2" bestFit="1" customWidth="1"/>
    <col min="7136" max="7136" width="10.5" style="2" bestFit="1" customWidth="1"/>
    <col min="7137" max="7137" width="11.1640625" style="2" bestFit="1" customWidth="1"/>
    <col min="7138" max="7372" width="9.1640625" style="2"/>
    <col min="7373" max="7373" width="4.5" style="2" customWidth="1"/>
    <col min="7374" max="7374" width="4.83203125" style="2" customWidth="1"/>
    <col min="7375" max="7375" width="51.5" style="2" customWidth="1"/>
    <col min="7376" max="7376" width="6.5" style="2" customWidth="1"/>
    <col min="7377" max="7377" width="12.5" style="2" customWidth="1"/>
    <col min="7378" max="7378" width="6.5" style="2" customWidth="1"/>
    <col min="7379" max="7379" width="8" style="2" customWidth="1"/>
    <col min="7380" max="7380" width="7.1640625" style="2" customWidth="1"/>
    <col min="7381" max="7381" width="9.1640625" style="2"/>
    <col min="7382" max="7382" width="11" style="2" customWidth="1"/>
    <col min="7383" max="7383" width="9.5" style="2" customWidth="1"/>
    <col min="7384" max="7384" width="8.1640625" style="2" customWidth="1"/>
    <col min="7385" max="7385" width="8.5" style="2" customWidth="1"/>
    <col min="7386" max="7386" width="9.83203125" style="2" customWidth="1"/>
    <col min="7387" max="7387" width="8.83203125" style="2" customWidth="1"/>
    <col min="7388" max="7388" width="9.5" style="2" customWidth="1"/>
    <col min="7389" max="7389" width="12.5" style="2" customWidth="1"/>
    <col min="7390" max="7390" width="9.1640625" style="2"/>
    <col min="7391" max="7391" width="11.1640625" style="2" bestFit="1" customWidth="1"/>
    <col min="7392" max="7392" width="10.5" style="2" bestFit="1" customWidth="1"/>
    <col min="7393" max="7393" width="11.1640625" style="2" bestFit="1" customWidth="1"/>
    <col min="7394" max="7628" width="9.1640625" style="2"/>
    <col min="7629" max="7629" width="4.5" style="2" customWidth="1"/>
    <col min="7630" max="7630" width="4.83203125" style="2" customWidth="1"/>
    <col min="7631" max="7631" width="51.5" style="2" customWidth="1"/>
    <col min="7632" max="7632" width="6.5" style="2" customWidth="1"/>
    <col min="7633" max="7633" width="12.5" style="2" customWidth="1"/>
    <col min="7634" max="7634" width="6.5" style="2" customWidth="1"/>
    <col min="7635" max="7635" width="8" style="2" customWidth="1"/>
    <col min="7636" max="7636" width="7.1640625" style="2" customWidth="1"/>
    <col min="7637" max="7637" width="9.1640625" style="2"/>
    <col min="7638" max="7638" width="11" style="2" customWidth="1"/>
    <col min="7639" max="7639" width="9.5" style="2" customWidth="1"/>
    <col min="7640" max="7640" width="8.1640625" style="2" customWidth="1"/>
    <col min="7641" max="7641" width="8.5" style="2" customWidth="1"/>
    <col min="7642" max="7642" width="9.83203125" style="2" customWidth="1"/>
    <col min="7643" max="7643" width="8.83203125" style="2" customWidth="1"/>
    <col min="7644" max="7644" width="9.5" style="2" customWidth="1"/>
    <col min="7645" max="7645" width="12.5" style="2" customWidth="1"/>
    <col min="7646" max="7646" width="9.1640625" style="2"/>
    <col min="7647" max="7647" width="11.1640625" style="2" bestFit="1" customWidth="1"/>
    <col min="7648" max="7648" width="10.5" style="2" bestFit="1" customWidth="1"/>
    <col min="7649" max="7649" width="11.1640625" style="2" bestFit="1" customWidth="1"/>
    <col min="7650" max="7884" width="9.1640625" style="2"/>
    <col min="7885" max="7885" width="4.5" style="2" customWidth="1"/>
    <col min="7886" max="7886" width="4.83203125" style="2" customWidth="1"/>
    <col min="7887" max="7887" width="51.5" style="2" customWidth="1"/>
    <col min="7888" max="7888" width="6.5" style="2" customWidth="1"/>
    <col min="7889" max="7889" width="12.5" style="2" customWidth="1"/>
    <col min="7890" max="7890" width="6.5" style="2" customWidth="1"/>
    <col min="7891" max="7891" width="8" style="2" customWidth="1"/>
    <col min="7892" max="7892" width="7.1640625" style="2" customWidth="1"/>
    <col min="7893" max="7893" width="9.1640625" style="2"/>
    <col min="7894" max="7894" width="11" style="2" customWidth="1"/>
    <col min="7895" max="7895" width="9.5" style="2" customWidth="1"/>
    <col min="7896" max="7896" width="8.1640625" style="2" customWidth="1"/>
    <col min="7897" max="7897" width="8.5" style="2" customWidth="1"/>
    <col min="7898" max="7898" width="9.83203125" style="2" customWidth="1"/>
    <col min="7899" max="7899" width="8.83203125" style="2" customWidth="1"/>
    <col min="7900" max="7900" width="9.5" style="2" customWidth="1"/>
    <col min="7901" max="7901" width="12.5" style="2" customWidth="1"/>
    <col min="7902" max="7902" width="9.1640625" style="2"/>
    <col min="7903" max="7903" width="11.1640625" style="2" bestFit="1" customWidth="1"/>
    <col min="7904" max="7904" width="10.5" style="2" bestFit="1" customWidth="1"/>
    <col min="7905" max="7905" width="11.1640625" style="2" bestFit="1" customWidth="1"/>
    <col min="7906" max="8140" width="9.1640625" style="2"/>
    <col min="8141" max="8141" width="4.5" style="2" customWidth="1"/>
    <col min="8142" max="8142" width="4.83203125" style="2" customWidth="1"/>
    <col min="8143" max="8143" width="51.5" style="2" customWidth="1"/>
    <col min="8144" max="8144" width="6.5" style="2" customWidth="1"/>
    <col min="8145" max="8145" width="12.5" style="2" customWidth="1"/>
    <col min="8146" max="8146" width="6.5" style="2" customWidth="1"/>
    <col min="8147" max="8147" width="8" style="2" customWidth="1"/>
    <col min="8148" max="8148" width="7.1640625" style="2" customWidth="1"/>
    <col min="8149" max="8149" width="9.1640625" style="2"/>
    <col min="8150" max="8150" width="11" style="2" customWidth="1"/>
    <col min="8151" max="8151" width="9.5" style="2" customWidth="1"/>
    <col min="8152" max="8152" width="8.1640625" style="2" customWidth="1"/>
    <col min="8153" max="8153" width="8.5" style="2" customWidth="1"/>
    <col min="8154" max="8154" width="9.83203125" style="2" customWidth="1"/>
    <col min="8155" max="8155" width="8.83203125" style="2" customWidth="1"/>
    <col min="8156" max="8156" width="9.5" style="2" customWidth="1"/>
    <col min="8157" max="8157" width="12.5" style="2" customWidth="1"/>
    <col min="8158" max="8158" width="9.1640625" style="2"/>
    <col min="8159" max="8159" width="11.1640625" style="2" bestFit="1" customWidth="1"/>
    <col min="8160" max="8160" width="10.5" style="2" bestFit="1" customWidth="1"/>
    <col min="8161" max="8161" width="11.1640625" style="2" bestFit="1" customWidth="1"/>
    <col min="8162" max="8396" width="9.1640625" style="2"/>
    <col min="8397" max="8397" width="4.5" style="2" customWidth="1"/>
    <col min="8398" max="8398" width="4.83203125" style="2" customWidth="1"/>
    <col min="8399" max="8399" width="51.5" style="2" customWidth="1"/>
    <col min="8400" max="8400" width="6.5" style="2" customWidth="1"/>
    <col min="8401" max="8401" width="12.5" style="2" customWidth="1"/>
    <col min="8402" max="8402" width="6.5" style="2" customWidth="1"/>
    <col min="8403" max="8403" width="8" style="2" customWidth="1"/>
    <col min="8404" max="8404" width="7.1640625" style="2" customWidth="1"/>
    <col min="8405" max="8405" width="9.1640625" style="2"/>
    <col min="8406" max="8406" width="11" style="2" customWidth="1"/>
    <col min="8407" max="8407" width="9.5" style="2" customWidth="1"/>
    <col min="8408" max="8408" width="8.1640625" style="2" customWidth="1"/>
    <col min="8409" max="8409" width="8.5" style="2" customWidth="1"/>
    <col min="8410" max="8410" width="9.83203125" style="2" customWidth="1"/>
    <col min="8411" max="8411" width="8.83203125" style="2" customWidth="1"/>
    <col min="8412" max="8412" width="9.5" style="2" customWidth="1"/>
    <col min="8413" max="8413" width="12.5" style="2" customWidth="1"/>
    <col min="8414" max="8414" width="9.1640625" style="2"/>
    <col min="8415" max="8415" width="11.1640625" style="2" bestFit="1" customWidth="1"/>
    <col min="8416" max="8416" width="10.5" style="2" bestFit="1" customWidth="1"/>
    <col min="8417" max="8417" width="11.1640625" style="2" bestFit="1" customWidth="1"/>
    <col min="8418" max="8652" width="9.1640625" style="2"/>
    <col min="8653" max="8653" width="4.5" style="2" customWidth="1"/>
    <col min="8654" max="8654" width="4.83203125" style="2" customWidth="1"/>
    <col min="8655" max="8655" width="51.5" style="2" customWidth="1"/>
    <col min="8656" max="8656" width="6.5" style="2" customWidth="1"/>
    <col min="8657" max="8657" width="12.5" style="2" customWidth="1"/>
    <col min="8658" max="8658" width="6.5" style="2" customWidth="1"/>
    <col min="8659" max="8659" width="8" style="2" customWidth="1"/>
    <col min="8660" max="8660" width="7.1640625" style="2" customWidth="1"/>
    <col min="8661" max="8661" width="9.1640625" style="2"/>
    <col min="8662" max="8662" width="11" style="2" customWidth="1"/>
    <col min="8663" max="8663" width="9.5" style="2" customWidth="1"/>
    <col min="8664" max="8664" width="8.1640625" style="2" customWidth="1"/>
    <col min="8665" max="8665" width="8.5" style="2" customWidth="1"/>
    <col min="8666" max="8666" width="9.83203125" style="2" customWidth="1"/>
    <col min="8667" max="8667" width="8.83203125" style="2" customWidth="1"/>
    <col min="8668" max="8668" width="9.5" style="2" customWidth="1"/>
    <col min="8669" max="8669" width="12.5" style="2" customWidth="1"/>
    <col min="8670" max="8670" width="9.1640625" style="2"/>
    <col min="8671" max="8671" width="11.1640625" style="2" bestFit="1" customWidth="1"/>
    <col min="8672" max="8672" width="10.5" style="2" bestFit="1" customWidth="1"/>
    <col min="8673" max="8673" width="11.1640625" style="2" bestFit="1" customWidth="1"/>
    <col min="8674" max="8908" width="9.1640625" style="2"/>
    <col min="8909" max="8909" width="4.5" style="2" customWidth="1"/>
    <col min="8910" max="8910" width="4.83203125" style="2" customWidth="1"/>
    <col min="8911" max="8911" width="51.5" style="2" customWidth="1"/>
    <col min="8912" max="8912" width="6.5" style="2" customWidth="1"/>
    <col min="8913" max="8913" width="12.5" style="2" customWidth="1"/>
    <col min="8914" max="8914" width="6.5" style="2" customWidth="1"/>
    <col min="8915" max="8915" width="8" style="2" customWidth="1"/>
    <col min="8916" max="8916" width="7.1640625" style="2" customWidth="1"/>
    <col min="8917" max="8917" width="9.1640625" style="2"/>
    <col min="8918" max="8918" width="11" style="2" customWidth="1"/>
    <col min="8919" max="8919" width="9.5" style="2" customWidth="1"/>
    <col min="8920" max="8920" width="8.1640625" style="2" customWidth="1"/>
    <col min="8921" max="8921" width="8.5" style="2" customWidth="1"/>
    <col min="8922" max="8922" width="9.83203125" style="2" customWidth="1"/>
    <col min="8923" max="8923" width="8.83203125" style="2" customWidth="1"/>
    <col min="8924" max="8924" width="9.5" style="2" customWidth="1"/>
    <col min="8925" max="8925" width="12.5" style="2" customWidth="1"/>
    <col min="8926" max="8926" width="9.1640625" style="2"/>
    <col min="8927" max="8927" width="11.1640625" style="2" bestFit="1" customWidth="1"/>
    <col min="8928" max="8928" width="10.5" style="2" bestFit="1" customWidth="1"/>
    <col min="8929" max="8929" width="11.1640625" style="2" bestFit="1" customWidth="1"/>
    <col min="8930" max="9164" width="9.1640625" style="2"/>
    <col min="9165" max="9165" width="4.5" style="2" customWidth="1"/>
    <col min="9166" max="9166" width="4.83203125" style="2" customWidth="1"/>
    <col min="9167" max="9167" width="51.5" style="2" customWidth="1"/>
    <col min="9168" max="9168" width="6.5" style="2" customWidth="1"/>
    <col min="9169" max="9169" width="12.5" style="2" customWidth="1"/>
    <col min="9170" max="9170" width="6.5" style="2" customWidth="1"/>
    <col min="9171" max="9171" width="8" style="2" customWidth="1"/>
    <col min="9172" max="9172" width="7.1640625" style="2" customWidth="1"/>
    <col min="9173" max="9173" width="9.1640625" style="2"/>
    <col min="9174" max="9174" width="11" style="2" customWidth="1"/>
    <col min="9175" max="9175" width="9.5" style="2" customWidth="1"/>
    <col min="9176" max="9176" width="8.1640625" style="2" customWidth="1"/>
    <col min="9177" max="9177" width="8.5" style="2" customWidth="1"/>
    <col min="9178" max="9178" width="9.83203125" style="2" customWidth="1"/>
    <col min="9179" max="9179" width="8.83203125" style="2" customWidth="1"/>
    <col min="9180" max="9180" width="9.5" style="2" customWidth="1"/>
    <col min="9181" max="9181" width="12.5" style="2" customWidth="1"/>
    <col min="9182" max="9182" width="9.1640625" style="2"/>
    <col min="9183" max="9183" width="11.1640625" style="2" bestFit="1" customWidth="1"/>
    <col min="9184" max="9184" width="10.5" style="2" bestFit="1" customWidth="1"/>
    <col min="9185" max="9185" width="11.1640625" style="2" bestFit="1" customWidth="1"/>
    <col min="9186" max="9420" width="9.1640625" style="2"/>
    <col min="9421" max="9421" width="4.5" style="2" customWidth="1"/>
    <col min="9422" max="9422" width="4.83203125" style="2" customWidth="1"/>
    <col min="9423" max="9423" width="51.5" style="2" customWidth="1"/>
    <col min="9424" max="9424" width="6.5" style="2" customWidth="1"/>
    <col min="9425" max="9425" width="12.5" style="2" customWidth="1"/>
    <col min="9426" max="9426" width="6.5" style="2" customWidth="1"/>
    <col min="9427" max="9427" width="8" style="2" customWidth="1"/>
    <col min="9428" max="9428" width="7.1640625" style="2" customWidth="1"/>
    <col min="9429" max="9429" width="9.1640625" style="2"/>
    <col min="9430" max="9430" width="11" style="2" customWidth="1"/>
    <col min="9431" max="9431" width="9.5" style="2" customWidth="1"/>
    <col min="9432" max="9432" width="8.1640625" style="2" customWidth="1"/>
    <col min="9433" max="9433" width="8.5" style="2" customWidth="1"/>
    <col min="9434" max="9434" width="9.83203125" style="2" customWidth="1"/>
    <col min="9435" max="9435" width="8.83203125" style="2" customWidth="1"/>
    <col min="9436" max="9436" width="9.5" style="2" customWidth="1"/>
    <col min="9437" max="9437" width="12.5" style="2" customWidth="1"/>
    <col min="9438" max="9438" width="9.1640625" style="2"/>
    <col min="9439" max="9439" width="11.1640625" style="2" bestFit="1" customWidth="1"/>
    <col min="9440" max="9440" width="10.5" style="2" bestFit="1" customWidth="1"/>
    <col min="9441" max="9441" width="11.1640625" style="2" bestFit="1" customWidth="1"/>
    <col min="9442" max="9676" width="9.1640625" style="2"/>
    <col min="9677" max="9677" width="4.5" style="2" customWidth="1"/>
    <col min="9678" max="9678" width="4.83203125" style="2" customWidth="1"/>
    <col min="9679" max="9679" width="51.5" style="2" customWidth="1"/>
    <col min="9680" max="9680" width="6.5" style="2" customWidth="1"/>
    <col min="9681" max="9681" width="12.5" style="2" customWidth="1"/>
    <col min="9682" max="9682" width="6.5" style="2" customWidth="1"/>
    <col min="9683" max="9683" width="8" style="2" customWidth="1"/>
    <col min="9684" max="9684" width="7.1640625" style="2" customWidth="1"/>
    <col min="9685" max="9685" width="9.1640625" style="2"/>
    <col min="9686" max="9686" width="11" style="2" customWidth="1"/>
    <col min="9687" max="9687" width="9.5" style="2" customWidth="1"/>
    <col min="9688" max="9688" width="8.1640625" style="2" customWidth="1"/>
    <col min="9689" max="9689" width="8.5" style="2" customWidth="1"/>
    <col min="9690" max="9690" width="9.83203125" style="2" customWidth="1"/>
    <col min="9691" max="9691" width="8.83203125" style="2" customWidth="1"/>
    <col min="9692" max="9692" width="9.5" style="2" customWidth="1"/>
    <col min="9693" max="9693" width="12.5" style="2" customWidth="1"/>
    <col min="9694" max="9694" width="9.1640625" style="2"/>
    <col min="9695" max="9695" width="11.1640625" style="2" bestFit="1" customWidth="1"/>
    <col min="9696" max="9696" width="10.5" style="2" bestFit="1" customWidth="1"/>
    <col min="9697" max="9697" width="11.1640625" style="2" bestFit="1" customWidth="1"/>
    <col min="9698" max="9932" width="9.1640625" style="2"/>
    <col min="9933" max="9933" width="4.5" style="2" customWidth="1"/>
    <col min="9934" max="9934" width="4.83203125" style="2" customWidth="1"/>
    <col min="9935" max="9935" width="51.5" style="2" customWidth="1"/>
    <col min="9936" max="9936" width="6.5" style="2" customWidth="1"/>
    <col min="9937" max="9937" width="12.5" style="2" customWidth="1"/>
    <col min="9938" max="9938" width="6.5" style="2" customWidth="1"/>
    <col min="9939" max="9939" width="8" style="2" customWidth="1"/>
    <col min="9940" max="9940" width="7.1640625" style="2" customWidth="1"/>
    <col min="9941" max="9941" width="9.1640625" style="2"/>
    <col min="9942" max="9942" width="11" style="2" customWidth="1"/>
    <col min="9943" max="9943" width="9.5" style="2" customWidth="1"/>
    <col min="9944" max="9944" width="8.1640625" style="2" customWidth="1"/>
    <col min="9945" max="9945" width="8.5" style="2" customWidth="1"/>
    <col min="9946" max="9946" width="9.83203125" style="2" customWidth="1"/>
    <col min="9947" max="9947" width="8.83203125" style="2" customWidth="1"/>
    <col min="9948" max="9948" width="9.5" style="2" customWidth="1"/>
    <col min="9949" max="9949" width="12.5" style="2" customWidth="1"/>
    <col min="9950" max="9950" width="9.1640625" style="2"/>
    <col min="9951" max="9951" width="11.1640625" style="2" bestFit="1" customWidth="1"/>
    <col min="9952" max="9952" width="10.5" style="2" bestFit="1" customWidth="1"/>
    <col min="9953" max="9953" width="11.1640625" style="2" bestFit="1" customWidth="1"/>
    <col min="9954" max="10188" width="9.1640625" style="2"/>
    <col min="10189" max="10189" width="4.5" style="2" customWidth="1"/>
    <col min="10190" max="10190" width="4.83203125" style="2" customWidth="1"/>
    <col min="10191" max="10191" width="51.5" style="2" customWidth="1"/>
    <col min="10192" max="10192" width="6.5" style="2" customWidth="1"/>
    <col min="10193" max="10193" width="12.5" style="2" customWidth="1"/>
    <col min="10194" max="10194" width="6.5" style="2" customWidth="1"/>
    <col min="10195" max="10195" width="8" style="2" customWidth="1"/>
    <col min="10196" max="10196" width="7.1640625" style="2" customWidth="1"/>
    <col min="10197" max="10197" width="9.1640625" style="2"/>
    <col min="10198" max="10198" width="11" style="2" customWidth="1"/>
    <col min="10199" max="10199" width="9.5" style="2" customWidth="1"/>
    <col min="10200" max="10200" width="8.1640625" style="2" customWidth="1"/>
    <col min="10201" max="10201" width="8.5" style="2" customWidth="1"/>
    <col min="10202" max="10202" width="9.83203125" style="2" customWidth="1"/>
    <col min="10203" max="10203" width="8.83203125" style="2" customWidth="1"/>
    <col min="10204" max="10204" width="9.5" style="2" customWidth="1"/>
    <col min="10205" max="10205" width="12.5" style="2" customWidth="1"/>
    <col min="10206" max="10206" width="9.1640625" style="2"/>
    <col min="10207" max="10207" width="11.1640625" style="2" bestFit="1" customWidth="1"/>
    <col min="10208" max="10208" width="10.5" style="2" bestFit="1" customWidth="1"/>
    <col min="10209" max="10209" width="11.1640625" style="2" bestFit="1" customWidth="1"/>
    <col min="10210" max="10444" width="9.1640625" style="2"/>
    <col min="10445" max="10445" width="4.5" style="2" customWidth="1"/>
    <col min="10446" max="10446" width="4.83203125" style="2" customWidth="1"/>
    <col min="10447" max="10447" width="51.5" style="2" customWidth="1"/>
    <col min="10448" max="10448" width="6.5" style="2" customWidth="1"/>
    <col min="10449" max="10449" width="12.5" style="2" customWidth="1"/>
    <col min="10450" max="10450" width="6.5" style="2" customWidth="1"/>
    <col min="10451" max="10451" width="8" style="2" customWidth="1"/>
    <col min="10452" max="10452" width="7.1640625" style="2" customWidth="1"/>
    <col min="10453" max="10453" width="9.1640625" style="2"/>
    <col min="10454" max="10454" width="11" style="2" customWidth="1"/>
    <col min="10455" max="10455" width="9.5" style="2" customWidth="1"/>
    <col min="10456" max="10456" width="8.1640625" style="2" customWidth="1"/>
    <col min="10457" max="10457" width="8.5" style="2" customWidth="1"/>
    <col min="10458" max="10458" width="9.83203125" style="2" customWidth="1"/>
    <col min="10459" max="10459" width="8.83203125" style="2" customWidth="1"/>
    <col min="10460" max="10460" width="9.5" style="2" customWidth="1"/>
    <col min="10461" max="10461" width="12.5" style="2" customWidth="1"/>
    <col min="10462" max="10462" width="9.1640625" style="2"/>
    <col min="10463" max="10463" width="11.1640625" style="2" bestFit="1" customWidth="1"/>
    <col min="10464" max="10464" width="10.5" style="2" bestFit="1" customWidth="1"/>
    <col min="10465" max="10465" width="11.1640625" style="2" bestFit="1" customWidth="1"/>
    <col min="10466" max="10700" width="9.1640625" style="2"/>
    <col min="10701" max="10701" width="4.5" style="2" customWidth="1"/>
    <col min="10702" max="10702" width="4.83203125" style="2" customWidth="1"/>
    <col min="10703" max="10703" width="51.5" style="2" customWidth="1"/>
    <col min="10704" max="10704" width="6.5" style="2" customWidth="1"/>
    <col min="10705" max="10705" width="12.5" style="2" customWidth="1"/>
    <col min="10706" max="10706" width="6.5" style="2" customWidth="1"/>
    <col min="10707" max="10707" width="8" style="2" customWidth="1"/>
    <col min="10708" max="10708" width="7.1640625" style="2" customWidth="1"/>
    <col min="10709" max="10709" width="9.1640625" style="2"/>
    <col min="10710" max="10710" width="11" style="2" customWidth="1"/>
    <col min="10711" max="10711" width="9.5" style="2" customWidth="1"/>
    <col min="10712" max="10712" width="8.1640625" style="2" customWidth="1"/>
    <col min="10713" max="10713" width="8.5" style="2" customWidth="1"/>
    <col min="10714" max="10714" width="9.83203125" style="2" customWidth="1"/>
    <col min="10715" max="10715" width="8.83203125" style="2" customWidth="1"/>
    <col min="10716" max="10716" width="9.5" style="2" customWidth="1"/>
    <col min="10717" max="10717" width="12.5" style="2" customWidth="1"/>
    <col min="10718" max="10718" width="9.1640625" style="2"/>
    <col min="10719" max="10719" width="11.1640625" style="2" bestFit="1" customWidth="1"/>
    <col min="10720" max="10720" width="10.5" style="2" bestFit="1" customWidth="1"/>
    <col min="10721" max="10721" width="11.1640625" style="2" bestFit="1" customWidth="1"/>
    <col min="10722" max="10956" width="9.1640625" style="2"/>
    <col min="10957" max="10957" width="4.5" style="2" customWidth="1"/>
    <col min="10958" max="10958" width="4.83203125" style="2" customWidth="1"/>
    <col min="10959" max="10959" width="51.5" style="2" customWidth="1"/>
    <col min="10960" max="10960" width="6.5" style="2" customWidth="1"/>
    <col min="10961" max="10961" width="12.5" style="2" customWidth="1"/>
    <col min="10962" max="10962" width="6.5" style="2" customWidth="1"/>
    <col min="10963" max="10963" width="8" style="2" customWidth="1"/>
    <col min="10964" max="10964" width="7.1640625" style="2" customWidth="1"/>
    <col min="10965" max="10965" width="9.1640625" style="2"/>
    <col min="10966" max="10966" width="11" style="2" customWidth="1"/>
    <col min="10967" max="10967" width="9.5" style="2" customWidth="1"/>
    <col min="10968" max="10968" width="8.1640625" style="2" customWidth="1"/>
    <col min="10969" max="10969" width="8.5" style="2" customWidth="1"/>
    <col min="10970" max="10970" width="9.83203125" style="2" customWidth="1"/>
    <col min="10971" max="10971" width="8.83203125" style="2" customWidth="1"/>
    <col min="10972" max="10972" width="9.5" style="2" customWidth="1"/>
    <col min="10973" max="10973" width="12.5" style="2" customWidth="1"/>
    <col min="10974" max="10974" width="9.1640625" style="2"/>
    <col min="10975" max="10975" width="11.1640625" style="2" bestFit="1" customWidth="1"/>
    <col min="10976" max="10976" width="10.5" style="2" bestFit="1" customWidth="1"/>
    <col min="10977" max="10977" width="11.1640625" style="2" bestFit="1" customWidth="1"/>
    <col min="10978" max="11212" width="9.1640625" style="2"/>
    <col min="11213" max="11213" width="4.5" style="2" customWidth="1"/>
    <col min="11214" max="11214" width="4.83203125" style="2" customWidth="1"/>
    <col min="11215" max="11215" width="51.5" style="2" customWidth="1"/>
    <col min="11216" max="11216" width="6.5" style="2" customWidth="1"/>
    <col min="11217" max="11217" width="12.5" style="2" customWidth="1"/>
    <col min="11218" max="11218" width="6.5" style="2" customWidth="1"/>
    <col min="11219" max="11219" width="8" style="2" customWidth="1"/>
    <col min="11220" max="11220" width="7.1640625" style="2" customWidth="1"/>
    <col min="11221" max="11221" width="9.1640625" style="2"/>
    <col min="11222" max="11222" width="11" style="2" customWidth="1"/>
    <col min="11223" max="11223" width="9.5" style="2" customWidth="1"/>
    <col min="11224" max="11224" width="8.1640625" style="2" customWidth="1"/>
    <col min="11225" max="11225" width="8.5" style="2" customWidth="1"/>
    <col min="11226" max="11226" width="9.83203125" style="2" customWidth="1"/>
    <col min="11227" max="11227" width="8.83203125" style="2" customWidth="1"/>
    <col min="11228" max="11228" width="9.5" style="2" customWidth="1"/>
    <col min="11229" max="11229" width="12.5" style="2" customWidth="1"/>
    <col min="11230" max="11230" width="9.1640625" style="2"/>
    <col min="11231" max="11231" width="11.1640625" style="2" bestFit="1" customWidth="1"/>
    <col min="11232" max="11232" width="10.5" style="2" bestFit="1" customWidth="1"/>
    <col min="11233" max="11233" width="11.1640625" style="2" bestFit="1" customWidth="1"/>
    <col min="11234" max="11468" width="9.1640625" style="2"/>
    <col min="11469" max="11469" width="4.5" style="2" customWidth="1"/>
    <col min="11470" max="11470" width="4.83203125" style="2" customWidth="1"/>
    <col min="11471" max="11471" width="51.5" style="2" customWidth="1"/>
    <col min="11472" max="11472" width="6.5" style="2" customWidth="1"/>
    <col min="11473" max="11473" width="12.5" style="2" customWidth="1"/>
    <col min="11474" max="11474" width="6.5" style="2" customWidth="1"/>
    <col min="11475" max="11475" width="8" style="2" customWidth="1"/>
    <col min="11476" max="11476" width="7.1640625" style="2" customWidth="1"/>
    <col min="11477" max="11477" width="9.1640625" style="2"/>
    <col min="11478" max="11478" width="11" style="2" customWidth="1"/>
    <col min="11479" max="11479" width="9.5" style="2" customWidth="1"/>
    <col min="11480" max="11480" width="8.1640625" style="2" customWidth="1"/>
    <col min="11481" max="11481" width="8.5" style="2" customWidth="1"/>
    <col min="11482" max="11482" width="9.83203125" style="2" customWidth="1"/>
    <col min="11483" max="11483" width="8.83203125" style="2" customWidth="1"/>
    <col min="11484" max="11484" width="9.5" style="2" customWidth="1"/>
    <col min="11485" max="11485" width="12.5" style="2" customWidth="1"/>
    <col min="11486" max="11486" width="9.1640625" style="2"/>
    <col min="11487" max="11487" width="11.1640625" style="2" bestFit="1" customWidth="1"/>
    <col min="11488" max="11488" width="10.5" style="2" bestFit="1" customWidth="1"/>
    <col min="11489" max="11489" width="11.1640625" style="2" bestFit="1" customWidth="1"/>
    <col min="11490" max="11724" width="9.1640625" style="2"/>
    <col min="11725" max="11725" width="4.5" style="2" customWidth="1"/>
    <col min="11726" max="11726" width="4.83203125" style="2" customWidth="1"/>
    <col min="11727" max="11727" width="51.5" style="2" customWidth="1"/>
    <col min="11728" max="11728" width="6.5" style="2" customWidth="1"/>
    <col min="11729" max="11729" width="12.5" style="2" customWidth="1"/>
    <col min="11730" max="11730" width="6.5" style="2" customWidth="1"/>
    <col min="11731" max="11731" width="8" style="2" customWidth="1"/>
    <col min="11732" max="11732" width="7.1640625" style="2" customWidth="1"/>
    <col min="11733" max="11733" width="9.1640625" style="2"/>
    <col min="11734" max="11734" width="11" style="2" customWidth="1"/>
    <col min="11735" max="11735" width="9.5" style="2" customWidth="1"/>
    <col min="11736" max="11736" width="8.1640625" style="2" customWidth="1"/>
    <col min="11737" max="11737" width="8.5" style="2" customWidth="1"/>
    <col min="11738" max="11738" width="9.83203125" style="2" customWidth="1"/>
    <col min="11739" max="11739" width="8.83203125" style="2" customWidth="1"/>
    <col min="11740" max="11740" width="9.5" style="2" customWidth="1"/>
    <col min="11741" max="11741" width="12.5" style="2" customWidth="1"/>
    <col min="11742" max="11742" width="9.1640625" style="2"/>
    <col min="11743" max="11743" width="11.1640625" style="2" bestFit="1" customWidth="1"/>
    <col min="11744" max="11744" width="10.5" style="2" bestFit="1" customWidth="1"/>
    <col min="11745" max="11745" width="11.1640625" style="2" bestFit="1" customWidth="1"/>
    <col min="11746" max="11980" width="9.1640625" style="2"/>
    <col min="11981" max="11981" width="4.5" style="2" customWidth="1"/>
    <col min="11982" max="11982" width="4.83203125" style="2" customWidth="1"/>
    <col min="11983" max="11983" width="51.5" style="2" customWidth="1"/>
    <col min="11984" max="11984" width="6.5" style="2" customWidth="1"/>
    <col min="11985" max="11985" width="12.5" style="2" customWidth="1"/>
    <col min="11986" max="11986" width="6.5" style="2" customWidth="1"/>
    <col min="11987" max="11987" width="8" style="2" customWidth="1"/>
    <col min="11988" max="11988" width="7.1640625" style="2" customWidth="1"/>
    <col min="11989" max="11989" width="9.1640625" style="2"/>
    <col min="11990" max="11990" width="11" style="2" customWidth="1"/>
    <col min="11991" max="11991" width="9.5" style="2" customWidth="1"/>
    <col min="11992" max="11992" width="8.1640625" style="2" customWidth="1"/>
    <col min="11993" max="11993" width="8.5" style="2" customWidth="1"/>
    <col min="11994" max="11994" width="9.83203125" style="2" customWidth="1"/>
    <col min="11995" max="11995" width="8.83203125" style="2" customWidth="1"/>
    <col min="11996" max="11996" width="9.5" style="2" customWidth="1"/>
    <col min="11997" max="11997" width="12.5" style="2" customWidth="1"/>
    <col min="11998" max="11998" width="9.1640625" style="2"/>
    <col min="11999" max="11999" width="11.1640625" style="2" bestFit="1" customWidth="1"/>
    <col min="12000" max="12000" width="10.5" style="2" bestFit="1" customWidth="1"/>
    <col min="12001" max="12001" width="11.1640625" style="2" bestFit="1" customWidth="1"/>
    <col min="12002" max="12236" width="9.1640625" style="2"/>
    <col min="12237" max="12237" width="4.5" style="2" customWidth="1"/>
    <col min="12238" max="12238" width="4.83203125" style="2" customWidth="1"/>
    <col min="12239" max="12239" width="51.5" style="2" customWidth="1"/>
    <col min="12240" max="12240" width="6.5" style="2" customWidth="1"/>
    <col min="12241" max="12241" width="12.5" style="2" customWidth="1"/>
    <col min="12242" max="12242" width="6.5" style="2" customWidth="1"/>
    <col min="12243" max="12243" width="8" style="2" customWidth="1"/>
    <col min="12244" max="12244" width="7.1640625" style="2" customWidth="1"/>
    <col min="12245" max="12245" width="9.1640625" style="2"/>
    <col min="12246" max="12246" width="11" style="2" customWidth="1"/>
    <col min="12247" max="12247" width="9.5" style="2" customWidth="1"/>
    <col min="12248" max="12248" width="8.1640625" style="2" customWidth="1"/>
    <col min="12249" max="12249" width="8.5" style="2" customWidth="1"/>
    <col min="12250" max="12250" width="9.83203125" style="2" customWidth="1"/>
    <col min="12251" max="12251" width="8.83203125" style="2" customWidth="1"/>
    <col min="12252" max="12252" width="9.5" style="2" customWidth="1"/>
    <col min="12253" max="12253" width="12.5" style="2" customWidth="1"/>
    <col min="12254" max="12254" width="9.1640625" style="2"/>
    <col min="12255" max="12255" width="11.1640625" style="2" bestFit="1" customWidth="1"/>
    <col min="12256" max="12256" width="10.5" style="2" bestFit="1" customWidth="1"/>
    <col min="12257" max="12257" width="11.1640625" style="2" bestFit="1" customWidth="1"/>
    <col min="12258" max="12492" width="9.1640625" style="2"/>
    <col min="12493" max="12493" width="4.5" style="2" customWidth="1"/>
    <col min="12494" max="12494" width="4.83203125" style="2" customWidth="1"/>
    <col min="12495" max="12495" width="51.5" style="2" customWidth="1"/>
    <col min="12496" max="12496" width="6.5" style="2" customWidth="1"/>
    <col min="12497" max="12497" width="12.5" style="2" customWidth="1"/>
    <col min="12498" max="12498" width="6.5" style="2" customWidth="1"/>
    <col min="12499" max="12499" width="8" style="2" customWidth="1"/>
    <col min="12500" max="12500" width="7.1640625" style="2" customWidth="1"/>
    <col min="12501" max="12501" width="9.1640625" style="2"/>
    <col min="12502" max="12502" width="11" style="2" customWidth="1"/>
    <col min="12503" max="12503" width="9.5" style="2" customWidth="1"/>
    <col min="12504" max="12504" width="8.1640625" style="2" customWidth="1"/>
    <col min="12505" max="12505" width="8.5" style="2" customWidth="1"/>
    <col min="12506" max="12506" width="9.83203125" style="2" customWidth="1"/>
    <col min="12507" max="12507" width="8.83203125" style="2" customWidth="1"/>
    <col min="12508" max="12508" width="9.5" style="2" customWidth="1"/>
    <col min="12509" max="12509" width="12.5" style="2" customWidth="1"/>
    <col min="12510" max="12510" width="9.1640625" style="2"/>
    <col min="12511" max="12511" width="11.1640625" style="2" bestFit="1" customWidth="1"/>
    <col min="12512" max="12512" width="10.5" style="2" bestFit="1" customWidth="1"/>
    <col min="12513" max="12513" width="11.1640625" style="2" bestFit="1" customWidth="1"/>
    <col min="12514" max="12748" width="9.1640625" style="2"/>
    <col min="12749" max="12749" width="4.5" style="2" customWidth="1"/>
    <col min="12750" max="12750" width="4.83203125" style="2" customWidth="1"/>
    <col min="12751" max="12751" width="51.5" style="2" customWidth="1"/>
    <col min="12752" max="12752" width="6.5" style="2" customWidth="1"/>
    <col min="12753" max="12753" width="12.5" style="2" customWidth="1"/>
    <col min="12754" max="12754" width="6.5" style="2" customWidth="1"/>
    <col min="12755" max="12755" width="8" style="2" customWidth="1"/>
    <col min="12756" max="12756" width="7.1640625" style="2" customWidth="1"/>
    <col min="12757" max="12757" width="9.1640625" style="2"/>
    <col min="12758" max="12758" width="11" style="2" customWidth="1"/>
    <col min="12759" max="12759" width="9.5" style="2" customWidth="1"/>
    <col min="12760" max="12760" width="8.1640625" style="2" customWidth="1"/>
    <col min="12761" max="12761" width="8.5" style="2" customWidth="1"/>
    <col min="12762" max="12762" width="9.83203125" style="2" customWidth="1"/>
    <col min="12763" max="12763" width="8.83203125" style="2" customWidth="1"/>
    <col min="12764" max="12764" width="9.5" style="2" customWidth="1"/>
    <col min="12765" max="12765" width="12.5" style="2" customWidth="1"/>
    <col min="12766" max="12766" width="9.1640625" style="2"/>
    <col min="12767" max="12767" width="11.1640625" style="2" bestFit="1" customWidth="1"/>
    <col min="12768" max="12768" width="10.5" style="2" bestFit="1" customWidth="1"/>
    <col min="12769" max="12769" width="11.1640625" style="2" bestFit="1" customWidth="1"/>
    <col min="12770" max="13004" width="9.1640625" style="2"/>
    <col min="13005" max="13005" width="4.5" style="2" customWidth="1"/>
    <col min="13006" max="13006" width="4.83203125" style="2" customWidth="1"/>
    <col min="13007" max="13007" width="51.5" style="2" customWidth="1"/>
    <col min="13008" max="13008" width="6.5" style="2" customWidth="1"/>
    <col min="13009" max="13009" width="12.5" style="2" customWidth="1"/>
    <col min="13010" max="13010" width="6.5" style="2" customWidth="1"/>
    <col min="13011" max="13011" width="8" style="2" customWidth="1"/>
    <col min="13012" max="13012" width="7.1640625" style="2" customWidth="1"/>
    <col min="13013" max="13013" width="9.1640625" style="2"/>
    <col min="13014" max="13014" width="11" style="2" customWidth="1"/>
    <col min="13015" max="13015" width="9.5" style="2" customWidth="1"/>
    <col min="13016" max="13016" width="8.1640625" style="2" customWidth="1"/>
    <col min="13017" max="13017" width="8.5" style="2" customWidth="1"/>
    <col min="13018" max="13018" width="9.83203125" style="2" customWidth="1"/>
    <col min="13019" max="13019" width="8.83203125" style="2" customWidth="1"/>
    <col min="13020" max="13020" width="9.5" style="2" customWidth="1"/>
    <col min="13021" max="13021" width="12.5" style="2" customWidth="1"/>
    <col min="13022" max="13022" width="9.1640625" style="2"/>
    <col min="13023" max="13023" width="11.1640625" style="2" bestFit="1" customWidth="1"/>
    <col min="13024" max="13024" width="10.5" style="2" bestFit="1" customWidth="1"/>
    <col min="13025" max="13025" width="11.1640625" style="2" bestFit="1" customWidth="1"/>
    <col min="13026" max="13260" width="9.1640625" style="2"/>
    <col min="13261" max="13261" width="4.5" style="2" customWidth="1"/>
    <col min="13262" max="13262" width="4.83203125" style="2" customWidth="1"/>
    <col min="13263" max="13263" width="51.5" style="2" customWidth="1"/>
    <col min="13264" max="13264" width="6.5" style="2" customWidth="1"/>
    <col min="13265" max="13265" width="12.5" style="2" customWidth="1"/>
    <col min="13266" max="13266" width="6.5" style="2" customWidth="1"/>
    <col min="13267" max="13267" width="8" style="2" customWidth="1"/>
    <col min="13268" max="13268" width="7.1640625" style="2" customWidth="1"/>
    <col min="13269" max="13269" width="9.1640625" style="2"/>
    <col min="13270" max="13270" width="11" style="2" customWidth="1"/>
    <col min="13271" max="13271" width="9.5" style="2" customWidth="1"/>
    <col min="13272" max="13272" width="8.1640625" style="2" customWidth="1"/>
    <col min="13273" max="13273" width="8.5" style="2" customWidth="1"/>
    <col min="13274" max="13274" width="9.83203125" style="2" customWidth="1"/>
    <col min="13275" max="13275" width="8.83203125" style="2" customWidth="1"/>
    <col min="13276" max="13276" width="9.5" style="2" customWidth="1"/>
    <col min="13277" max="13277" width="12.5" style="2" customWidth="1"/>
    <col min="13278" max="13278" width="9.1640625" style="2"/>
    <col min="13279" max="13279" width="11.1640625" style="2" bestFit="1" customWidth="1"/>
    <col min="13280" max="13280" width="10.5" style="2" bestFit="1" customWidth="1"/>
    <col min="13281" max="13281" width="11.1640625" style="2" bestFit="1" customWidth="1"/>
    <col min="13282" max="13516" width="9.1640625" style="2"/>
    <col min="13517" max="13517" width="4.5" style="2" customWidth="1"/>
    <col min="13518" max="13518" width="4.83203125" style="2" customWidth="1"/>
    <col min="13519" max="13519" width="51.5" style="2" customWidth="1"/>
    <col min="13520" max="13520" width="6.5" style="2" customWidth="1"/>
    <col min="13521" max="13521" width="12.5" style="2" customWidth="1"/>
    <col min="13522" max="13522" width="6.5" style="2" customWidth="1"/>
    <col min="13523" max="13523" width="8" style="2" customWidth="1"/>
    <col min="13524" max="13524" width="7.1640625" style="2" customWidth="1"/>
    <col min="13525" max="13525" width="9.1640625" style="2"/>
    <col min="13526" max="13526" width="11" style="2" customWidth="1"/>
    <col min="13527" max="13527" width="9.5" style="2" customWidth="1"/>
    <col min="13528" max="13528" width="8.1640625" style="2" customWidth="1"/>
    <col min="13529" max="13529" width="8.5" style="2" customWidth="1"/>
    <col min="13530" max="13530" width="9.83203125" style="2" customWidth="1"/>
    <col min="13531" max="13531" width="8.83203125" style="2" customWidth="1"/>
    <col min="13532" max="13532" width="9.5" style="2" customWidth="1"/>
    <col min="13533" max="13533" width="12.5" style="2" customWidth="1"/>
    <col min="13534" max="13534" width="9.1640625" style="2"/>
    <col min="13535" max="13535" width="11.1640625" style="2" bestFit="1" customWidth="1"/>
    <col min="13536" max="13536" width="10.5" style="2" bestFit="1" customWidth="1"/>
    <col min="13537" max="13537" width="11.1640625" style="2" bestFit="1" customWidth="1"/>
    <col min="13538" max="13772" width="9.1640625" style="2"/>
    <col min="13773" max="13773" width="4.5" style="2" customWidth="1"/>
    <col min="13774" max="13774" width="4.83203125" style="2" customWidth="1"/>
    <col min="13775" max="13775" width="51.5" style="2" customWidth="1"/>
    <col min="13776" max="13776" width="6.5" style="2" customWidth="1"/>
    <col min="13777" max="13777" width="12.5" style="2" customWidth="1"/>
    <col min="13778" max="13778" width="6.5" style="2" customWidth="1"/>
    <col min="13779" max="13779" width="8" style="2" customWidth="1"/>
    <col min="13780" max="13780" width="7.1640625" style="2" customWidth="1"/>
    <col min="13781" max="13781" width="9.1640625" style="2"/>
    <col min="13782" max="13782" width="11" style="2" customWidth="1"/>
    <col min="13783" max="13783" width="9.5" style="2" customWidth="1"/>
    <col min="13784" max="13784" width="8.1640625" style="2" customWidth="1"/>
    <col min="13785" max="13785" width="8.5" style="2" customWidth="1"/>
    <col min="13786" max="13786" width="9.83203125" style="2" customWidth="1"/>
    <col min="13787" max="13787" width="8.83203125" style="2" customWidth="1"/>
    <col min="13788" max="13788" width="9.5" style="2" customWidth="1"/>
    <col min="13789" max="13789" width="12.5" style="2" customWidth="1"/>
    <col min="13790" max="13790" width="9.1640625" style="2"/>
    <col min="13791" max="13791" width="11.1640625" style="2" bestFit="1" customWidth="1"/>
    <col min="13792" max="13792" width="10.5" style="2" bestFit="1" customWidth="1"/>
    <col min="13793" max="13793" width="11.1640625" style="2" bestFit="1" customWidth="1"/>
    <col min="13794" max="14028" width="9.1640625" style="2"/>
    <col min="14029" max="14029" width="4.5" style="2" customWidth="1"/>
    <col min="14030" max="14030" width="4.83203125" style="2" customWidth="1"/>
    <col min="14031" max="14031" width="51.5" style="2" customWidth="1"/>
    <col min="14032" max="14032" width="6.5" style="2" customWidth="1"/>
    <col min="14033" max="14033" width="12.5" style="2" customWidth="1"/>
    <col min="14034" max="14034" width="6.5" style="2" customWidth="1"/>
    <col min="14035" max="14035" width="8" style="2" customWidth="1"/>
    <col min="14036" max="14036" width="7.1640625" style="2" customWidth="1"/>
    <col min="14037" max="14037" width="9.1640625" style="2"/>
    <col min="14038" max="14038" width="11" style="2" customWidth="1"/>
    <col min="14039" max="14039" width="9.5" style="2" customWidth="1"/>
    <col min="14040" max="14040" width="8.1640625" style="2" customWidth="1"/>
    <col min="14041" max="14041" width="8.5" style="2" customWidth="1"/>
    <col min="14042" max="14042" width="9.83203125" style="2" customWidth="1"/>
    <col min="14043" max="14043" width="8.83203125" style="2" customWidth="1"/>
    <col min="14044" max="14044" width="9.5" style="2" customWidth="1"/>
    <col min="14045" max="14045" width="12.5" style="2" customWidth="1"/>
    <col min="14046" max="14046" width="9.1640625" style="2"/>
    <col min="14047" max="14047" width="11.1640625" style="2" bestFit="1" customWidth="1"/>
    <col min="14048" max="14048" width="10.5" style="2" bestFit="1" customWidth="1"/>
    <col min="14049" max="14049" width="11.1640625" style="2" bestFit="1" customWidth="1"/>
    <col min="14050" max="14284" width="9.1640625" style="2"/>
    <col min="14285" max="14285" width="4.5" style="2" customWidth="1"/>
    <col min="14286" max="14286" width="4.83203125" style="2" customWidth="1"/>
    <col min="14287" max="14287" width="51.5" style="2" customWidth="1"/>
    <col min="14288" max="14288" width="6.5" style="2" customWidth="1"/>
    <col min="14289" max="14289" width="12.5" style="2" customWidth="1"/>
    <col min="14290" max="14290" width="6.5" style="2" customWidth="1"/>
    <col min="14291" max="14291" width="8" style="2" customWidth="1"/>
    <col min="14292" max="14292" width="7.1640625" style="2" customWidth="1"/>
    <col min="14293" max="14293" width="9.1640625" style="2"/>
    <col min="14294" max="14294" width="11" style="2" customWidth="1"/>
    <col min="14295" max="14295" width="9.5" style="2" customWidth="1"/>
    <col min="14296" max="14296" width="8.1640625" style="2" customWidth="1"/>
    <col min="14297" max="14297" width="8.5" style="2" customWidth="1"/>
    <col min="14298" max="14298" width="9.83203125" style="2" customWidth="1"/>
    <col min="14299" max="14299" width="8.83203125" style="2" customWidth="1"/>
    <col min="14300" max="14300" width="9.5" style="2" customWidth="1"/>
    <col min="14301" max="14301" width="12.5" style="2" customWidth="1"/>
    <col min="14302" max="14302" width="9.1640625" style="2"/>
    <col min="14303" max="14303" width="11.1640625" style="2" bestFit="1" customWidth="1"/>
    <col min="14304" max="14304" width="10.5" style="2" bestFit="1" customWidth="1"/>
    <col min="14305" max="14305" width="11.1640625" style="2" bestFit="1" customWidth="1"/>
    <col min="14306" max="14540" width="9.1640625" style="2"/>
    <col min="14541" max="14541" width="4.5" style="2" customWidth="1"/>
    <col min="14542" max="14542" width="4.83203125" style="2" customWidth="1"/>
    <col min="14543" max="14543" width="51.5" style="2" customWidth="1"/>
    <col min="14544" max="14544" width="6.5" style="2" customWidth="1"/>
    <col min="14545" max="14545" width="12.5" style="2" customWidth="1"/>
    <col min="14546" max="14546" width="6.5" style="2" customWidth="1"/>
    <col min="14547" max="14547" width="8" style="2" customWidth="1"/>
    <col min="14548" max="14548" width="7.1640625" style="2" customWidth="1"/>
    <col min="14549" max="14549" width="9.1640625" style="2"/>
    <col min="14550" max="14550" width="11" style="2" customWidth="1"/>
    <col min="14551" max="14551" width="9.5" style="2" customWidth="1"/>
    <col min="14552" max="14552" width="8.1640625" style="2" customWidth="1"/>
    <col min="14553" max="14553" width="8.5" style="2" customWidth="1"/>
    <col min="14554" max="14554" width="9.83203125" style="2" customWidth="1"/>
    <col min="14555" max="14555" width="8.83203125" style="2" customWidth="1"/>
    <col min="14556" max="14556" width="9.5" style="2" customWidth="1"/>
    <col min="14557" max="14557" width="12.5" style="2" customWidth="1"/>
    <col min="14558" max="14558" width="9.1640625" style="2"/>
    <col min="14559" max="14559" width="11.1640625" style="2" bestFit="1" customWidth="1"/>
    <col min="14560" max="14560" width="10.5" style="2" bestFit="1" customWidth="1"/>
    <col min="14561" max="14561" width="11.1640625" style="2" bestFit="1" customWidth="1"/>
    <col min="14562" max="14796" width="9.1640625" style="2"/>
    <col min="14797" max="14797" width="4.5" style="2" customWidth="1"/>
    <col min="14798" max="14798" width="4.83203125" style="2" customWidth="1"/>
    <col min="14799" max="14799" width="51.5" style="2" customWidth="1"/>
    <col min="14800" max="14800" width="6.5" style="2" customWidth="1"/>
    <col min="14801" max="14801" width="12.5" style="2" customWidth="1"/>
    <col min="14802" max="14802" width="6.5" style="2" customWidth="1"/>
    <col min="14803" max="14803" width="8" style="2" customWidth="1"/>
    <col min="14804" max="14804" width="7.1640625" style="2" customWidth="1"/>
    <col min="14805" max="14805" width="9.1640625" style="2"/>
    <col min="14806" max="14806" width="11" style="2" customWidth="1"/>
    <col min="14807" max="14807" width="9.5" style="2" customWidth="1"/>
    <col min="14808" max="14808" width="8.1640625" style="2" customWidth="1"/>
    <col min="14809" max="14809" width="8.5" style="2" customWidth="1"/>
    <col min="14810" max="14810" width="9.83203125" style="2" customWidth="1"/>
    <col min="14811" max="14811" width="8.83203125" style="2" customWidth="1"/>
    <col min="14812" max="14812" width="9.5" style="2" customWidth="1"/>
    <col min="14813" max="14813" width="12.5" style="2" customWidth="1"/>
    <col min="14814" max="14814" width="9.1640625" style="2"/>
    <col min="14815" max="14815" width="11.1640625" style="2" bestFit="1" customWidth="1"/>
    <col min="14816" max="14816" width="10.5" style="2" bestFit="1" customWidth="1"/>
    <col min="14817" max="14817" width="11.1640625" style="2" bestFit="1" customWidth="1"/>
    <col min="14818" max="15052" width="9.1640625" style="2"/>
    <col min="15053" max="15053" width="4.5" style="2" customWidth="1"/>
    <col min="15054" max="15054" width="4.83203125" style="2" customWidth="1"/>
    <col min="15055" max="15055" width="51.5" style="2" customWidth="1"/>
    <col min="15056" max="15056" width="6.5" style="2" customWidth="1"/>
    <col min="15057" max="15057" width="12.5" style="2" customWidth="1"/>
    <col min="15058" max="15058" width="6.5" style="2" customWidth="1"/>
    <col min="15059" max="15059" width="8" style="2" customWidth="1"/>
    <col min="15060" max="15060" width="7.1640625" style="2" customWidth="1"/>
    <col min="15061" max="15061" width="9.1640625" style="2"/>
    <col min="15062" max="15062" width="11" style="2" customWidth="1"/>
    <col min="15063" max="15063" width="9.5" style="2" customWidth="1"/>
    <col min="15064" max="15064" width="8.1640625" style="2" customWidth="1"/>
    <col min="15065" max="15065" width="8.5" style="2" customWidth="1"/>
    <col min="15066" max="15066" width="9.83203125" style="2" customWidth="1"/>
    <col min="15067" max="15067" width="8.83203125" style="2" customWidth="1"/>
    <col min="15068" max="15068" width="9.5" style="2" customWidth="1"/>
    <col min="15069" max="15069" width="12.5" style="2" customWidth="1"/>
    <col min="15070" max="15070" width="9.1640625" style="2"/>
    <col min="15071" max="15071" width="11.1640625" style="2" bestFit="1" customWidth="1"/>
    <col min="15072" max="15072" width="10.5" style="2" bestFit="1" customWidth="1"/>
    <col min="15073" max="15073" width="11.1640625" style="2" bestFit="1" customWidth="1"/>
    <col min="15074" max="15308" width="9.1640625" style="2"/>
    <col min="15309" max="15309" width="4.5" style="2" customWidth="1"/>
    <col min="15310" max="15310" width="4.83203125" style="2" customWidth="1"/>
    <col min="15311" max="15311" width="51.5" style="2" customWidth="1"/>
    <col min="15312" max="15312" width="6.5" style="2" customWidth="1"/>
    <col min="15313" max="15313" width="12.5" style="2" customWidth="1"/>
    <col min="15314" max="15314" width="6.5" style="2" customWidth="1"/>
    <col min="15315" max="15315" width="8" style="2" customWidth="1"/>
    <col min="15316" max="15316" width="7.1640625" style="2" customWidth="1"/>
    <col min="15317" max="15317" width="9.1640625" style="2"/>
    <col min="15318" max="15318" width="11" style="2" customWidth="1"/>
    <col min="15319" max="15319" width="9.5" style="2" customWidth="1"/>
    <col min="15320" max="15320" width="8.1640625" style="2" customWidth="1"/>
    <col min="15321" max="15321" width="8.5" style="2" customWidth="1"/>
    <col min="15322" max="15322" width="9.83203125" style="2" customWidth="1"/>
    <col min="15323" max="15323" width="8.83203125" style="2" customWidth="1"/>
    <col min="15324" max="15324" width="9.5" style="2" customWidth="1"/>
    <col min="15325" max="15325" width="12.5" style="2" customWidth="1"/>
    <col min="15326" max="15326" width="9.1640625" style="2"/>
    <col min="15327" max="15327" width="11.1640625" style="2" bestFit="1" customWidth="1"/>
    <col min="15328" max="15328" width="10.5" style="2" bestFit="1" customWidth="1"/>
    <col min="15329" max="15329" width="11.1640625" style="2" bestFit="1" customWidth="1"/>
    <col min="15330" max="15564" width="9.1640625" style="2"/>
    <col min="15565" max="15565" width="4.5" style="2" customWidth="1"/>
    <col min="15566" max="15566" width="4.83203125" style="2" customWidth="1"/>
    <col min="15567" max="15567" width="51.5" style="2" customWidth="1"/>
    <col min="15568" max="15568" width="6.5" style="2" customWidth="1"/>
    <col min="15569" max="15569" width="12.5" style="2" customWidth="1"/>
    <col min="15570" max="15570" width="6.5" style="2" customWidth="1"/>
    <col min="15571" max="15571" width="8" style="2" customWidth="1"/>
    <col min="15572" max="15572" width="7.1640625" style="2" customWidth="1"/>
    <col min="15573" max="15573" width="9.1640625" style="2"/>
    <col min="15574" max="15574" width="11" style="2" customWidth="1"/>
    <col min="15575" max="15575" width="9.5" style="2" customWidth="1"/>
    <col min="15576" max="15576" width="8.1640625" style="2" customWidth="1"/>
    <col min="15577" max="15577" width="8.5" style="2" customWidth="1"/>
    <col min="15578" max="15578" width="9.83203125" style="2" customWidth="1"/>
    <col min="15579" max="15579" width="8.83203125" style="2" customWidth="1"/>
    <col min="15580" max="15580" width="9.5" style="2" customWidth="1"/>
    <col min="15581" max="15581" width="12.5" style="2" customWidth="1"/>
    <col min="15582" max="15582" width="9.1640625" style="2"/>
    <col min="15583" max="15583" width="11.1640625" style="2" bestFit="1" customWidth="1"/>
    <col min="15584" max="15584" width="10.5" style="2" bestFit="1" customWidth="1"/>
    <col min="15585" max="15585" width="11.1640625" style="2" bestFit="1" customWidth="1"/>
    <col min="15586" max="15820" width="9.1640625" style="2"/>
    <col min="15821" max="15821" width="4.5" style="2" customWidth="1"/>
    <col min="15822" max="15822" width="4.83203125" style="2" customWidth="1"/>
    <col min="15823" max="15823" width="51.5" style="2" customWidth="1"/>
    <col min="15824" max="15824" width="6.5" style="2" customWidth="1"/>
    <col min="15825" max="15825" width="12.5" style="2" customWidth="1"/>
    <col min="15826" max="15826" width="6.5" style="2" customWidth="1"/>
    <col min="15827" max="15827" width="8" style="2" customWidth="1"/>
    <col min="15828" max="15828" width="7.1640625" style="2" customWidth="1"/>
    <col min="15829" max="15829" width="9.1640625" style="2"/>
    <col min="15830" max="15830" width="11" style="2" customWidth="1"/>
    <col min="15831" max="15831" width="9.5" style="2" customWidth="1"/>
    <col min="15832" max="15832" width="8.1640625" style="2" customWidth="1"/>
    <col min="15833" max="15833" width="8.5" style="2" customWidth="1"/>
    <col min="15834" max="15834" width="9.83203125" style="2" customWidth="1"/>
    <col min="15835" max="15835" width="8.83203125" style="2" customWidth="1"/>
    <col min="15836" max="15836" width="9.5" style="2" customWidth="1"/>
    <col min="15837" max="15837" width="12.5" style="2" customWidth="1"/>
    <col min="15838" max="15838" width="9.1640625" style="2"/>
    <col min="15839" max="15839" width="11.1640625" style="2" bestFit="1" customWidth="1"/>
    <col min="15840" max="15840" width="10.5" style="2" bestFit="1" customWidth="1"/>
    <col min="15841" max="15841" width="11.1640625" style="2" bestFit="1" customWidth="1"/>
    <col min="15842" max="16076" width="9.1640625" style="2"/>
    <col min="16077" max="16077" width="4.5" style="2" customWidth="1"/>
    <col min="16078" max="16078" width="4.83203125" style="2" customWidth="1"/>
    <col min="16079" max="16079" width="51.5" style="2" customWidth="1"/>
    <col min="16080" max="16080" width="6.5" style="2" customWidth="1"/>
    <col min="16081" max="16081" width="12.5" style="2" customWidth="1"/>
    <col min="16082" max="16082" width="6.5" style="2" customWidth="1"/>
    <col min="16083" max="16083" width="8" style="2" customWidth="1"/>
    <col min="16084" max="16084" width="7.1640625" style="2" customWidth="1"/>
    <col min="16085" max="16085" width="9.1640625" style="2"/>
    <col min="16086" max="16086" width="11" style="2" customWidth="1"/>
    <col min="16087" max="16087" width="9.5" style="2" customWidth="1"/>
    <col min="16088" max="16088" width="8.1640625" style="2" customWidth="1"/>
    <col min="16089" max="16089" width="8.5" style="2" customWidth="1"/>
    <col min="16090" max="16090" width="9.83203125" style="2" customWidth="1"/>
    <col min="16091" max="16091" width="8.83203125" style="2" customWidth="1"/>
    <col min="16092" max="16092" width="9.5" style="2" customWidth="1"/>
    <col min="16093" max="16093" width="12.5" style="2" customWidth="1"/>
    <col min="16094" max="16094" width="9.1640625" style="2"/>
    <col min="16095" max="16095" width="11.1640625" style="2" bestFit="1" customWidth="1"/>
    <col min="16096" max="16096" width="10.5" style="2" bestFit="1" customWidth="1"/>
    <col min="16097" max="16097" width="11.1640625" style="2" bestFit="1" customWidth="1"/>
    <col min="16098" max="16384" width="9.1640625" style="2"/>
  </cols>
  <sheetData>
    <row r="1" spans="1:17" s="43" customFormat="1" ht="12.75" customHeight="1">
      <c r="A1" s="493" t="s">
        <v>134</v>
      </c>
      <c r="B1" s="493"/>
      <c r="C1" s="493"/>
      <c r="D1" s="493"/>
      <c r="E1" s="493"/>
      <c r="F1" s="493"/>
      <c r="G1" s="493"/>
      <c r="H1" s="493"/>
      <c r="I1" s="493"/>
      <c r="J1" s="493"/>
      <c r="K1" s="493"/>
      <c r="L1" s="493"/>
      <c r="M1" s="493"/>
      <c r="N1" s="493"/>
      <c r="O1" s="493"/>
      <c r="P1" s="493"/>
      <c r="Q1" s="493"/>
    </row>
    <row r="2" spans="1:17" s="43" customFormat="1">
      <c r="A2" s="493" t="s">
        <v>64</v>
      </c>
      <c r="B2" s="493"/>
      <c r="C2" s="493"/>
      <c r="D2" s="493"/>
      <c r="E2" s="493"/>
      <c r="F2" s="493"/>
      <c r="G2" s="493"/>
      <c r="H2" s="493"/>
      <c r="I2" s="493"/>
      <c r="J2" s="493"/>
      <c r="K2" s="493"/>
      <c r="L2" s="493"/>
      <c r="M2" s="493"/>
      <c r="N2" s="493"/>
      <c r="O2" s="493"/>
      <c r="P2" s="493"/>
      <c r="Q2" s="493"/>
    </row>
    <row r="4" spans="1:17">
      <c r="A4" s="2" t="s">
        <v>1598</v>
      </c>
      <c r="D4" s="2"/>
      <c r="E4" s="2"/>
    </row>
    <row r="5" spans="1:17">
      <c r="A5" s="2" t="s">
        <v>1599</v>
      </c>
      <c r="D5" s="2"/>
      <c r="E5" s="2"/>
    </row>
    <row r="6" spans="1:17">
      <c r="A6" s="2" t="s">
        <v>217</v>
      </c>
      <c r="D6" s="2"/>
      <c r="E6" s="2"/>
    </row>
    <row r="7" spans="1:17">
      <c r="A7" s="209" t="s">
        <v>277</v>
      </c>
      <c r="B7" s="209"/>
      <c r="L7" s="44"/>
      <c r="M7" s="45" t="s">
        <v>17</v>
      </c>
      <c r="N7" s="494">
        <f>Q42</f>
        <v>0</v>
      </c>
      <c r="O7" s="494"/>
      <c r="P7" s="494"/>
      <c r="Q7" s="46" t="s">
        <v>18</v>
      </c>
    </row>
    <row r="8" spans="1:17">
      <c r="L8" s="44"/>
      <c r="M8" s="45" t="s">
        <v>19</v>
      </c>
      <c r="N8" s="44" t="s">
        <v>1566</v>
      </c>
      <c r="O8" s="44"/>
      <c r="P8" s="44"/>
      <c r="Q8" s="44"/>
    </row>
    <row r="9" spans="1:17">
      <c r="L9" s="44"/>
      <c r="M9" s="44"/>
      <c r="N9" s="44"/>
      <c r="O9" s="44"/>
      <c r="P9" s="44"/>
      <c r="Q9" s="44"/>
    </row>
    <row r="10" spans="1:17" ht="12.75" customHeight="1">
      <c r="A10" s="495" t="s">
        <v>20</v>
      </c>
      <c r="B10" s="495" t="s">
        <v>21</v>
      </c>
      <c r="C10" s="496" t="s">
        <v>65</v>
      </c>
      <c r="D10" s="502" t="s">
        <v>67</v>
      </c>
      <c r="E10" s="491" t="s">
        <v>22</v>
      </c>
      <c r="F10" s="491" t="s">
        <v>23</v>
      </c>
      <c r="G10" s="492" t="s">
        <v>24</v>
      </c>
      <c r="H10" s="492"/>
      <c r="I10" s="492"/>
      <c r="J10" s="492"/>
      <c r="K10" s="492"/>
      <c r="L10" s="492"/>
      <c r="M10" s="492" t="s">
        <v>25</v>
      </c>
      <c r="N10" s="492"/>
      <c r="O10" s="492"/>
      <c r="P10" s="492"/>
      <c r="Q10" s="492"/>
    </row>
    <row r="11" spans="1:17" ht="65">
      <c r="A11" s="495"/>
      <c r="B11" s="495"/>
      <c r="C11" s="496"/>
      <c r="D11" s="503"/>
      <c r="E11" s="491"/>
      <c r="F11" s="491"/>
      <c r="G11" s="237" t="s">
        <v>26</v>
      </c>
      <c r="H11" s="237" t="s">
        <v>179</v>
      </c>
      <c r="I11" s="237" t="s">
        <v>180</v>
      </c>
      <c r="J11" s="237" t="s">
        <v>27</v>
      </c>
      <c r="K11" s="237" t="s">
        <v>28</v>
      </c>
      <c r="L11" s="237" t="s">
        <v>29</v>
      </c>
      <c r="M11" s="237" t="s">
        <v>30</v>
      </c>
      <c r="N11" s="237" t="s">
        <v>31</v>
      </c>
      <c r="O11" s="237" t="s">
        <v>27</v>
      </c>
      <c r="P11" s="237" t="s">
        <v>28</v>
      </c>
      <c r="Q11" s="237" t="s">
        <v>181</v>
      </c>
    </row>
    <row r="12" spans="1:17" ht="14.25" customHeight="1">
      <c r="A12" s="14">
        <v>1</v>
      </c>
      <c r="B12" s="14">
        <f t="shared" ref="B12" si="0">A12+1</f>
        <v>2</v>
      </c>
      <c r="C12" s="14">
        <f t="shared" ref="C12" si="1">B12+1</f>
        <v>3</v>
      </c>
      <c r="D12" s="14">
        <f t="shared" ref="D12" si="2">C12+1</f>
        <v>4</v>
      </c>
      <c r="E12" s="14">
        <f t="shared" ref="E12" si="3">D12+1</f>
        <v>5</v>
      </c>
      <c r="F12" s="14">
        <f t="shared" ref="F12" si="4">E12+1</f>
        <v>6</v>
      </c>
      <c r="G12" s="14">
        <v>7</v>
      </c>
      <c r="H12" s="14">
        <v>8</v>
      </c>
      <c r="I12" s="14">
        <f t="shared" ref="I12" si="5">H12+1</f>
        <v>9</v>
      </c>
      <c r="J12" s="14">
        <v>10</v>
      </c>
      <c r="K12" s="14">
        <v>11</v>
      </c>
      <c r="L12" s="14">
        <f t="shared" ref="L12" si="6">K12+1</f>
        <v>12</v>
      </c>
      <c r="M12" s="14">
        <f t="shared" ref="M12" si="7">L12+1</f>
        <v>13</v>
      </c>
      <c r="N12" s="14">
        <f t="shared" ref="N12" si="8">M12+1</f>
        <v>14</v>
      </c>
      <c r="O12" s="14">
        <f t="shared" ref="O12" si="9">N12+1</f>
        <v>15</v>
      </c>
      <c r="P12" s="14">
        <f t="shared" ref="P12" si="10">O12+1</f>
        <v>16</v>
      </c>
      <c r="Q12" s="14">
        <f t="shared" ref="Q12" si="11">P12+1</f>
        <v>17</v>
      </c>
    </row>
    <row r="13" spans="1:17" ht="14.25" customHeight="1">
      <c r="A13" s="14"/>
      <c r="B13" s="14"/>
      <c r="C13" s="47" t="s">
        <v>64</v>
      </c>
      <c r="D13" s="47"/>
      <c r="E13" s="14"/>
      <c r="F13" s="14"/>
      <c r="G13" s="14"/>
      <c r="H13" s="14"/>
      <c r="I13" s="14"/>
      <c r="J13" s="14"/>
      <c r="K13" s="14"/>
      <c r="L13" s="14"/>
      <c r="M13" s="14"/>
      <c r="N13" s="14"/>
      <c r="O13" s="14"/>
      <c r="P13" s="14"/>
      <c r="Q13" s="14"/>
    </row>
    <row r="14" spans="1:17" ht="14" customHeight="1">
      <c r="A14" s="14"/>
      <c r="B14" s="14"/>
      <c r="C14" s="87" t="s">
        <v>1776</v>
      </c>
      <c r="D14" s="97"/>
      <c r="E14" s="88"/>
      <c r="F14" s="88"/>
      <c r="G14" s="50"/>
      <c r="H14" s="50"/>
      <c r="I14" s="50"/>
      <c r="J14" s="50"/>
      <c r="K14" s="50"/>
      <c r="L14" s="50"/>
      <c r="M14" s="50"/>
      <c r="N14" s="50"/>
      <c r="O14" s="50"/>
      <c r="P14" s="50"/>
      <c r="Q14" s="50"/>
    </row>
    <row r="15" spans="1:17" ht="39">
      <c r="A15" s="14">
        <v>1</v>
      </c>
      <c r="B15" s="14" t="s">
        <v>32</v>
      </c>
      <c r="C15" s="436" t="s">
        <v>266</v>
      </c>
      <c r="D15" s="58" t="s">
        <v>1231</v>
      </c>
      <c r="E15" s="89" t="s">
        <v>66</v>
      </c>
      <c r="F15" s="96">
        <v>6</v>
      </c>
      <c r="G15" s="52"/>
      <c r="H15" s="53"/>
      <c r="I15" s="42"/>
      <c r="J15" s="42"/>
      <c r="K15" s="42"/>
      <c r="L15" s="53"/>
      <c r="M15" s="53"/>
      <c r="N15" s="53"/>
      <c r="O15" s="53"/>
      <c r="P15" s="53"/>
      <c r="Q15" s="53"/>
    </row>
    <row r="16" spans="1:17" ht="39">
      <c r="A16" s="14">
        <f>A15+1</f>
        <v>2</v>
      </c>
      <c r="B16" s="14" t="s">
        <v>32</v>
      </c>
      <c r="C16" s="436" t="s">
        <v>267</v>
      </c>
      <c r="D16" s="57" t="s">
        <v>273</v>
      </c>
      <c r="E16" s="89" t="s">
        <v>66</v>
      </c>
      <c r="F16" s="96">
        <v>3</v>
      </c>
      <c r="G16" s="52"/>
      <c r="H16" s="53"/>
      <c r="I16" s="42"/>
      <c r="J16" s="42"/>
      <c r="K16" s="42"/>
      <c r="L16" s="53"/>
      <c r="M16" s="53"/>
      <c r="N16" s="53"/>
      <c r="O16" s="53"/>
      <c r="P16" s="53"/>
      <c r="Q16" s="53"/>
    </row>
    <row r="17" spans="1:17" ht="60">
      <c r="A17" s="14">
        <f t="shared" ref="A17:A40" si="12">A16+1</f>
        <v>3</v>
      </c>
      <c r="B17" s="14" t="s">
        <v>32</v>
      </c>
      <c r="C17" s="435" t="s">
        <v>1681</v>
      </c>
      <c r="D17" s="57"/>
      <c r="E17" s="89" t="s">
        <v>66</v>
      </c>
      <c r="F17" s="96">
        <v>7</v>
      </c>
      <c r="G17" s="52"/>
      <c r="H17" s="53"/>
      <c r="I17" s="42"/>
      <c r="J17" s="42"/>
      <c r="K17" s="42"/>
      <c r="L17" s="53"/>
      <c r="M17" s="53"/>
      <c r="N17" s="53"/>
      <c r="O17" s="53"/>
      <c r="P17" s="53"/>
      <c r="Q17" s="53"/>
    </row>
    <row r="18" spans="1:17" ht="75">
      <c r="A18" s="14">
        <f t="shared" si="12"/>
        <v>4</v>
      </c>
      <c r="B18" s="14" t="s">
        <v>32</v>
      </c>
      <c r="C18" s="435" t="s">
        <v>1682</v>
      </c>
      <c r="D18" s="57"/>
      <c r="E18" s="89" t="s">
        <v>66</v>
      </c>
      <c r="F18" s="96">
        <v>1</v>
      </c>
      <c r="G18" s="52"/>
      <c r="H18" s="53"/>
      <c r="I18" s="42"/>
      <c r="J18" s="42"/>
      <c r="K18" s="42"/>
      <c r="L18" s="53"/>
      <c r="M18" s="53"/>
      <c r="N18" s="53"/>
      <c r="O18" s="53"/>
      <c r="P18" s="53"/>
      <c r="Q18" s="53"/>
    </row>
    <row r="19" spans="1:17" ht="13">
      <c r="A19" s="14"/>
      <c r="B19" s="14"/>
      <c r="C19" s="92" t="s">
        <v>1775</v>
      </c>
      <c r="D19" s="98"/>
      <c r="E19" s="91"/>
      <c r="F19" s="60"/>
      <c r="G19" s="52"/>
      <c r="H19" s="53"/>
      <c r="I19" s="42"/>
      <c r="J19" s="42"/>
      <c r="K19" s="42"/>
      <c r="L19" s="53"/>
      <c r="M19" s="53"/>
      <c r="N19" s="53"/>
      <c r="O19" s="53"/>
      <c r="P19" s="53"/>
      <c r="Q19" s="53"/>
    </row>
    <row r="20" spans="1:17" ht="15">
      <c r="A20" s="14">
        <f>A18+1</f>
        <v>5</v>
      </c>
      <c r="B20" s="14" t="s">
        <v>32</v>
      </c>
      <c r="C20" s="437" t="s">
        <v>1683</v>
      </c>
      <c r="D20" s="58" t="s">
        <v>268</v>
      </c>
      <c r="E20" s="89" t="s">
        <v>44</v>
      </c>
      <c r="F20" s="96">
        <v>84</v>
      </c>
      <c r="G20" s="52"/>
      <c r="H20" s="53"/>
      <c r="I20" s="42"/>
      <c r="J20" s="42"/>
      <c r="K20" s="42"/>
      <c r="L20" s="53"/>
      <c r="M20" s="53"/>
      <c r="N20" s="53"/>
      <c r="O20" s="53"/>
      <c r="P20" s="53"/>
      <c r="Q20" s="53"/>
    </row>
    <row r="21" spans="1:17" ht="15">
      <c r="A21" s="14">
        <f t="shared" si="12"/>
        <v>6</v>
      </c>
      <c r="B21" s="14" t="s">
        <v>32</v>
      </c>
      <c r="C21" s="437" t="s">
        <v>1684</v>
      </c>
      <c r="D21" s="58" t="s">
        <v>269</v>
      </c>
      <c r="E21" s="89" t="s">
        <v>44</v>
      </c>
      <c r="F21" s="96">
        <v>300</v>
      </c>
      <c r="G21" s="52"/>
      <c r="H21" s="53"/>
      <c r="I21" s="42"/>
      <c r="J21" s="42"/>
      <c r="K21" s="42"/>
      <c r="L21" s="53"/>
      <c r="M21" s="53"/>
      <c r="N21" s="53"/>
      <c r="O21" s="53"/>
      <c r="P21" s="53"/>
      <c r="Q21" s="53"/>
    </row>
    <row r="22" spans="1:17" ht="15">
      <c r="A22" s="14">
        <f t="shared" si="12"/>
        <v>7</v>
      </c>
      <c r="B22" s="14" t="s">
        <v>32</v>
      </c>
      <c r="C22" s="437" t="s">
        <v>1685</v>
      </c>
      <c r="D22" s="58" t="s">
        <v>270</v>
      </c>
      <c r="E22" s="89" t="s">
        <v>44</v>
      </c>
      <c r="F22" s="96">
        <v>40</v>
      </c>
      <c r="G22" s="52"/>
      <c r="H22" s="53"/>
      <c r="I22" s="42"/>
      <c r="J22" s="42"/>
      <c r="K22" s="42"/>
      <c r="L22" s="53"/>
      <c r="M22" s="53"/>
      <c r="N22" s="53"/>
      <c r="O22" s="53"/>
      <c r="P22" s="53"/>
      <c r="Q22" s="53"/>
    </row>
    <row r="23" spans="1:17" ht="15">
      <c r="A23" s="14">
        <f t="shared" si="12"/>
        <v>8</v>
      </c>
      <c r="B23" s="14" t="s">
        <v>32</v>
      </c>
      <c r="C23" s="437" t="s">
        <v>1686</v>
      </c>
      <c r="D23" s="58" t="s">
        <v>270</v>
      </c>
      <c r="E23" s="89" t="s">
        <v>44</v>
      </c>
      <c r="F23" s="96">
        <v>190</v>
      </c>
      <c r="G23" s="52"/>
      <c r="H23" s="53"/>
      <c r="I23" s="42"/>
      <c r="J23" s="42"/>
      <c r="K23" s="42"/>
      <c r="L23" s="53"/>
      <c r="M23" s="53"/>
      <c r="N23" s="53"/>
      <c r="O23" s="53"/>
      <c r="P23" s="53"/>
      <c r="Q23" s="53"/>
    </row>
    <row r="24" spans="1:17" ht="15">
      <c r="A24" s="14">
        <f t="shared" si="12"/>
        <v>9</v>
      </c>
      <c r="B24" s="14" t="s">
        <v>32</v>
      </c>
      <c r="C24" s="437" t="s">
        <v>1687</v>
      </c>
      <c r="D24" s="58" t="s">
        <v>270</v>
      </c>
      <c r="E24" s="89" t="s">
        <v>44</v>
      </c>
      <c r="F24" s="96">
        <v>50</v>
      </c>
      <c r="G24" s="52"/>
      <c r="H24" s="53"/>
      <c r="I24" s="42"/>
      <c r="J24" s="42"/>
      <c r="K24" s="42"/>
      <c r="L24" s="53"/>
      <c r="M24" s="53"/>
      <c r="N24" s="53"/>
      <c r="O24" s="53"/>
      <c r="P24" s="53"/>
      <c r="Q24" s="53"/>
    </row>
    <row r="25" spans="1:17" ht="15">
      <c r="A25" s="14">
        <f t="shared" si="12"/>
        <v>10</v>
      </c>
      <c r="B25" s="14" t="s">
        <v>32</v>
      </c>
      <c r="C25" s="437" t="s">
        <v>1688</v>
      </c>
      <c r="D25" s="58" t="s">
        <v>270</v>
      </c>
      <c r="E25" s="89" t="s">
        <v>44</v>
      </c>
      <c r="F25" s="96">
        <v>25</v>
      </c>
      <c r="G25" s="52"/>
      <c r="H25" s="53"/>
      <c r="I25" s="42"/>
      <c r="J25" s="42"/>
      <c r="K25" s="42"/>
      <c r="L25" s="53"/>
      <c r="M25" s="53"/>
      <c r="N25" s="53"/>
      <c r="O25" s="53"/>
      <c r="P25" s="53"/>
      <c r="Q25" s="53"/>
    </row>
    <row r="26" spans="1:17" ht="15">
      <c r="A26" s="14">
        <f t="shared" si="12"/>
        <v>11</v>
      </c>
      <c r="B26" s="14" t="s">
        <v>32</v>
      </c>
      <c r="C26" s="437" t="s">
        <v>1689</v>
      </c>
      <c r="D26" s="58" t="s">
        <v>270</v>
      </c>
      <c r="E26" s="89" t="s">
        <v>44</v>
      </c>
      <c r="F26" s="96">
        <v>25</v>
      </c>
      <c r="G26" s="52"/>
      <c r="H26" s="53"/>
      <c r="I26" s="42"/>
      <c r="J26" s="42"/>
      <c r="K26" s="42"/>
      <c r="L26" s="53"/>
      <c r="M26" s="53"/>
      <c r="N26" s="53"/>
      <c r="O26" s="53"/>
      <c r="P26" s="53"/>
      <c r="Q26" s="53"/>
    </row>
    <row r="27" spans="1:17" ht="30">
      <c r="A27" s="14">
        <f t="shared" si="12"/>
        <v>12</v>
      </c>
      <c r="B27" s="14" t="s">
        <v>32</v>
      </c>
      <c r="C27" s="437" t="s">
        <v>1690</v>
      </c>
      <c r="D27" s="58" t="s">
        <v>271</v>
      </c>
      <c r="E27" s="89" t="s">
        <v>34</v>
      </c>
      <c r="F27" s="96">
        <v>8</v>
      </c>
      <c r="G27" s="52"/>
      <c r="H27" s="53"/>
      <c r="I27" s="42"/>
      <c r="J27" s="42"/>
      <c r="K27" s="42"/>
      <c r="L27" s="53"/>
      <c r="M27" s="53"/>
      <c r="N27" s="53"/>
      <c r="O27" s="53"/>
      <c r="P27" s="53"/>
      <c r="Q27" s="53"/>
    </row>
    <row r="28" spans="1:17" ht="26">
      <c r="A28" s="14">
        <f t="shared" si="12"/>
        <v>13</v>
      </c>
      <c r="B28" s="14" t="s">
        <v>32</v>
      </c>
      <c r="C28" s="437" t="s">
        <v>1691</v>
      </c>
      <c r="D28" s="57" t="s">
        <v>274</v>
      </c>
      <c r="E28" s="89" t="s">
        <v>44</v>
      </c>
      <c r="F28" s="89">
        <v>100</v>
      </c>
      <c r="G28" s="52"/>
      <c r="H28" s="53"/>
      <c r="I28" s="42"/>
      <c r="J28" s="42"/>
      <c r="K28" s="42"/>
      <c r="L28" s="53"/>
      <c r="M28" s="53"/>
      <c r="N28" s="53"/>
      <c r="O28" s="53"/>
      <c r="P28" s="53"/>
      <c r="Q28" s="53"/>
    </row>
    <row r="29" spans="1:17" ht="26">
      <c r="A29" s="14">
        <f t="shared" si="12"/>
        <v>14</v>
      </c>
      <c r="B29" s="14" t="s">
        <v>32</v>
      </c>
      <c r="C29" s="437" t="s">
        <v>1692</v>
      </c>
      <c r="D29" s="57" t="s">
        <v>275</v>
      </c>
      <c r="E29" s="89" t="s">
        <v>44</v>
      </c>
      <c r="F29" s="96">
        <v>39</v>
      </c>
      <c r="G29" s="52"/>
      <c r="H29" s="53"/>
      <c r="I29" s="42"/>
      <c r="J29" s="42"/>
      <c r="K29" s="42"/>
      <c r="L29" s="53"/>
      <c r="M29" s="53"/>
      <c r="N29" s="53"/>
      <c r="O29" s="53"/>
      <c r="P29" s="53"/>
      <c r="Q29" s="53"/>
    </row>
    <row r="30" spans="1:17" ht="26">
      <c r="A30" s="14">
        <f t="shared" si="12"/>
        <v>15</v>
      </c>
      <c r="B30" s="14" t="s">
        <v>32</v>
      </c>
      <c r="C30" s="437" t="s">
        <v>1693</v>
      </c>
      <c r="D30" s="57" t="s">
        <v>276</v>
      </c>
      <c r="E30" s="89" t="s">
        <v>44</v>
      </c>
      <c r="F30" s="96">
        <v>15</v>
      </c>
      <c r="G30" s="52"/>
      <c r="H30" s="53"/>
      <c r="I30" s="42"/>
      <c r="J30" s="42"/>
      <c r="K30" s="42"/>
      <c r="L30" s="53"/>
      <c r="M30" s="53"/>
      <c r="N30" s="53"/>
      <c r="O30" s="53"/>
      <c r="P30" s="53"/>
      <c r="Q30" s="53"/>
    </row>
    <row r="31" spans="1:17" ht="26">
      <c r="A31" s="14">
        <f t="shared" si="12"/>
        <v>16</v>
      </c>
      <c r="B31" s="14" t="s">
        <v>32</v>
      </c>
      <c r="C31" s="437" t="s">
        <v>1694</v>
      </c>
      <c r="D31" s="58" t="s">
        <v>272</v>
      </c>
      <c r="E31" s="56" t="s">
        <v>44</v>
      </c>
      <c r="F31" s="96">
        <v>76</v>
      </c>
      <c r="G31" s="52"/>
      <c r="H31" s="53"/>
      <c r="I31" s="42"/>
      <c r="J31" s="42"/>
      <c r="K31" s="42"/>
      <c r="L31" s="53"/>
      <c r="M31" s="53"/>
      <c r="N31" s="53"/>
      <c r="O31" s="53"/>
      <c r="P31" s="53"/>
      <c r="Q31" s="53"/>
    </row>
    <row r="32" spans="1:17" ht="13">
      <c r="A32" s="14"/>
      <c r="B32" s="14"/>
      <c r="C32" s="93" t="s">
        <v>1777</v>
      </c>
      <c r="D32" s="99"/>
      <c r="E32" s="95"/>
      <c r="F32" s="60"/>
      <c r="G32" s="52"/>
      <c r="H32" s="53"/>
      <c r="I32" s="42"/>
      <c r="J32" s="42"/>
      <c r="K32" s="42"/>
      <c r="L32" s="53"/>
      <c r="M32" s="53"/>
      <c r="N32" s="53"/>
      <c r="O32" s="53"/>
      <c r="P32" s="53"/>
      <c r="Q32" s="53"/>
    </row>
    <row r="33" spans="1:17" ht="30">
      <c r="A33" s="14">
        <f>A31+1</f>
        <v>17</v>
      </c>
      <c r="B33" s="14" t="s">
        <v>32</v>
      </c>
      <c r="C33" s="438" t="s">
        <v>1695</v>
      </c>
      <c r="D33" s="434" t="s">
        <v>1701</v>
      </c>
      <c r="E33" s="89" t="s">
        <v>44</v>
      </c>
      <c r="F33" s="89">
        <v>155</v>
      </c>
      <c r="G33" s="52"/>
      <c r="H33" s="53"/>
      <c r="I33" s="42"/>
      <c r="J33" s="42"/>
      <c r="K33" s="42"/>
      <c r="L33" s="53"/>
      <c r="M33" s="53"/>
      <c r="N33" s="53"/>
      <c r="O33" s="53"/>
      <c r="P33" s="53"/>
      <c r="Q33" s="53"/>
    </row>
    <row r="34" spans="1:17" ht="30">
      <c r="A34" s="14">
        <f t="shared" si="12"/>
        <v>18</v>
      </c>
      <c r="B34" s="14" t="s">
        <v>32</v>
      </c>
      <c r="C34" s="439" t="s">
        <v>1696</v>
      </c>
      <c r="D34" s="434" t="s">
        <v>1701</v>
      </c>
      <c r="E34" s="89" t="s">
        <v>44</v>
      </c>
      <c r="F34" s="89">
        <v>10</v>
      </c>
      <c r="G34" s="52"/>
      <c r="H34" s="53"/>
      <c r="I34" s="42"/>
      <c r="J34" s="42"/>
      <c r="K34" s="42"/>
      <c r="L34" s="53"/>
      <c r="M34" s="53"/>
      <c r="N34" s="53"/>
      <c r="O34" s="53"/>
      <c r="P34" s="53"/>
      <c r="Q34" s="53"/>
    </row>
    <row r="35" spans="1:17" ht="30">
      <c r="A35" s="14">
        <f t="shared" si="12"/>
        <v>19</v>
      </c>
      <c r="B35" s="14" t="s">
        <v>32</v>
      </c>
      <c r="C35" s="440" t="s">
        <v>1697</v>
      </c>
      <c r="D35" s="434" t="s">
        <v>1701</v>
      </c>
      <c r="E35" s="89" t="s">
        <v>44</v>
      </c>
      <c r="F35" s="56">
        <v>22</v>
      </c>
      <c r="G35" s="52"/>
      <c r="H35" s="53"/>
      <c r="I35" s="42"/>
      <c r="J35" s="42"/>
      <c r="K35" s="42"/>
      <c r="L35" s="53"/>
      <c r="M35" s="53"/>
      <c r="N35" s="53"/>
      <c r="O35" s="53"/>
      <c r="P35" s="53"/>
      <c r="Q35" s="53"/>
    </row>
    <row r="36" spans="1:17" ht="30">
      <c r="A36" s="14">
        <f t="shared" si="12"/>
        <v>20</v>
      </c>
      <c r="B36" s="14" t="s">
        <v>32</v>
      </c>
      <c r="C36" s="433" t="s">
        <v>1698</v>
      </c>
      <c r="D36" s="434" t="s">
        <v>1701</v>
      </c>
      <c r="E36" s="89" t="s">
        <v>66</v>
      </c>
      <c r="F36" s="96">
        <v>7</v>
      </c>
      <c r="G36" s="52"/>
      <c r="H36" s="53"/>
      <c r="I36" s="42"/>
      <c r="J36" s="42"/>
      <c r="K36" s="42"/>
      <c r="L36" s="53"/>
      <c r="M36" s="53"/>
      <c r="N36" s="53"/>
      <c r="O36" s="53"/>
      <c r="P36" s="53"/>
      <c r="Q36" s="53"/>
    </row>
    <row r="37" spans="1:17" ht="30">
      <c r="A37" s="14">
        <f t="shared" si="12"/>
        <v>21</v>
      </c>
      <c r="B37" s="14" t="s">
        <v>32</v>
      </c>
      <c r="C37" s="439" t="s">
        <v>1699</v>
      </c>
      <c r="D37" s="434" t="s">
        <v>1701</v>
      </c>
      <c r="E37" s="89" t="s">
        <v>66</v>
      </c>
      <c r="F37" s="96">
        <v>7</v>
      </c>
      <c r="G37" s="52"/>
      <c r="H37" s="53"/>
      <c r="I37" s="42"/>
      <c r="J37" s="42"/>
      <c r="K37" s="42"/>
      <c r="L37" s="53"/>
      <c r="M37" s="53"/>
      <c r="N37" s="53"/>
      <c r="O37" s="53"/>
      <c r="P37" s="53"/>
      <c r="Q37" s="53"/>
    </row>
    <row r="38" spans="1:17" ht="30">
      <c r="A38" s="14">
        <f t="shared" si="12"/>
        <v>22</v>
      </c>
      <c r="B38" s="14" t="s">
        <v>32</v>
      </c>
      <c r="C38" s="433" t="s">
        <v>1700</v>
      </c>
      <c r="D38" s="434" t="s">
        <v>1701</v>
      </c>
      <c r="E38" s="89" t="s">
        <v>66</v>
      </c>
      <c r="F38" s="56">
        <v>1</v>
      </c>
      <c r="G38" s="52"/>
      <c r="H38" s="53"/>
      <c r="I38" s="42"/>
      <c r="J38" s="42"/>
      <c r="K38" s="42"/>
      <c r="L38" s="53"/>
      <c r="M38" s="53"/>
      <c r="N38" s="53"/>
      <c r="O38" s="53"/>
      <c r="P38" s="53"/>
      <c r="Q38" s="53"/>
    </row>
    <row r="39" spans="1:17" ht="13">
      <c r="A39" s="14"/>
      <c r="B39" s="14"/>
      <c r="C39" s="93" t="s">
        <v>1678</v>
      </c>
      <c r="D39" s="219"/>
      <c r="E39" s="103"/>
      <c r="F39" s="219"/>
      <c r="G39" s="52"/>
      <c r="H39" s="53"/>
      <c r="I39" s="42"/>
      <c r="J39" s="42"/>
      <c r="K39" s="42"/>
      <c r="L39" s="53"/>
      <c r="M39" s="53"/>
      <c r="N39" s="53"/>
      <c r="O39" s="53"/>
      <c r="P39" s="53"/>
      <c r="Q39" s="53"/>
    </row>
    <row r="40" spans="1:17" ht="240">
      <c r="A40" s="14">
        <f t="shared" si="12"/>
        <v>1</v>
      </c>
      <c r="B40" s="14" t="s">
        <v>32</v>
      </c>
      <c r="C40" s="433" t="s">
        <v>1679</v>
      </c>
      <c r="D40" s="434" t="s">
        <v>1680</v>
      </c>
      <c r="E40" s="89" t="s">
        <v>66</v>
      </c>
      <c r="F40" s="56">
        <v>1</v>
      </c>
      <c r="G40" s="52"/>
      <c r="H40" s="53"/>
      <c r="I40" s="42"/>
      <c r="J40" s="42"/>
      <c r="K40" s="42"/>
      <c r="L40" s="53"/>
      <c r="M40" s="53"/>
      <c r="N40" s="53"/>
      <c r="O40" s="53"/>
      <c r="P40" s="53"/>
      <c r="Q40" s="53"/>
    </row>
    <row r="41" spans="1:17" s="74" customFormat="1">
      <c r="A41" s="68"/>
      <c r="B41" s="68"/>
      <c r="C41" s="69"/>
      <c r="D41" s="100"/>
      <c r="E41" s="70"/>
      <c r="F41" s="14"/>
      <c r="G41" s="71"/>
      <c r="H41" s="71"/>
      <c r="I41" s="71"/>
      <c r="J41" s="72"/>
      <c r="K41" s="71"/>
      <c r="L41" s="71"/>
      <c r="M41" s="72"/>
      <c r="N41" s="72"/>
      <c r="O41" s="72"/>
      <c r="P41" s="72"/>
      <c r="Q41" s="73"/>
    </row>
    <row r="42" spans="1:17" s="44" customFormat="1">
      <c r="A42" s="75"/>
      <c r="B42" s="75"/>
      <c r="C42" s="76"/>
      <c r="D42" s="101"/>
      <c r="E42" s="236"/>
      <c r="F42" s="236"/>
      <c r="G42" s="77"/>
      <c r="H42" s="78"/>
      <c r="I42" s="78"/>
      <c r="J42" s="78"/>
      <c r="K42" s="78"/>
      <c r="L42" s="79" t="s">
        <v>38</v>
      </c>
      <c r="M42" s="80">
        <f>SUM(M13:M41)</f>
        <v>0</v>
      </c>
      <c r="N42" s="80">
        <f>SUM(N13:N41)</f>
        <v>0</v>
      </c>
      <c r="O42" s="80">
        <f>SUM(O13:O41)</f>
        <v>0</v>
      </c>
      <c r="P42" s="80">
        <f>SUM(P13:P41)</f>
        <v>0</v>
      </c>
      <c r="Q42" s="80">
        <f>SUM(Q13:Q41)</f>
        <v>0</v>
      </c>
    </row>
    <row r="43" spans="1:17">
      <c r="C43" s="43"/>
      <c r="D43" s="235"/>
    </row>
    <row r="44" spans="1:17" s="44" customFormat="1" ht="14.5" customHeight="1">
      <c r="A44" s="2"/>
      <c r="B44" s="43"/>
      <c r="C44" s="43"/>
      <c r="D44" s="235"/>
      <c r="E44" s="3"/>
      <c r="F44" s="3"/>
      <c r="G44" s="2"/>
      <c r="H44" s="2"/>
      <c r="I44" s="2"/>
      <c r="J44" s="2"/>
      <c r="K44" s="2"/>
      <c r="L44" s="2"/>
      <c r="M44" s="2"/>
      <c r="N44" s="2"/>
      <c r="O44" s="2"/>
      <c r="P44" s="2"/>
      <c r="Q44" s="2"/>
    </row>
    <row r="45" spans="1:17">
      <c r="B45" s="334"/>
      <c r="C45" s="334"/>
      <c r="D45" s="102"/>
      <c r="E45" s="103"/>
      <c r="F45" s="103"/>
    </row>
    <row r="46" spans="1:17">
      <c r="B46" s="334"/>
      <c r="C46" s="334"/>
      <c r="D46" s="102"/>
      <c r="E46" s="103"/>
      <c r="F46" s="103"/>
    </row>
    <row r="47" spans="1:17">
      <c r="B47" s="334"/>
      <c r="C47" s="334"/>
      <c r="D47" s="102"/>
      <c r="E47" s="103"/>
      <c r="F47" s="103"/>
    </row>
    <row r="48" spans="1:17">
      <c r="B48" s="334"/>
      <c r="C48" s="334"/>
      <c r="D48" s="102"/>
      <c r="E48" s="103"/>
      <c r="F48" s="103"/>
    </row>
    <row r="49" spans="2:6">
      <c r="B49" s="334"/>
      <c r="C49" s="334"/>
      <c r="D49" s="102"/>
      <c r="E49" s="103"/>
      <c r="F49" s="103"/>
    </row>
  </sheetData>
  <mergeCells count="11">
    <mergeCell ref="A1:Q1"/>
    <mergeCell ref="A2:Q2"/>
    <mergeCell ref="N7:P7"/>
    <mergeCell ref="A10:A11"/>
    <mergeCell ref="B10:B11"/>
    <mergeCell ref="C10:C11"/>
    <mergeCell ref="E10:E11"/>
    <mergeCell ref="F10:F11"/>
    <mergeCell ref="G10:L10"/>
    <mergeCell ref="M10:Q10"/>
    <mergeCell ref="D10:D11"/>
  </mergeCells>
  <conditionalFormatting sqref="C15:D33 C35:D40">
    <cfRule type="expression" priority="1" stopIfTrue="1">
      <formula>#REF!</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50AD-3055-429C-8BA6-E42549B31C64}">
  <dimension ref="A1:P163"/>
  <sheetViews>
    <sheetView showZeros="0" topLeftCell="A3" zoomScaleNormal="100" workbookViewId="0">
      <selection activeCell="U30" sqref="U30"/>
    </sheetView>
  </sheetViews>
  <sheetFormatPr baseColWidth="10" defaultColWidth="9.1640625" defaultRowHeight="12"/>
  <cols>
    <col min="1" max="1" width="4.5" style="2" customWidth="1"/>
    <col min="2" max="2" width="4.83203125" style="2" customWidth="1"/>
    <col min="3" max="3" width="37.5" style="2" customWidth="1"/>
    <col min="4" max="4" width="6.5" style="3" customWidth="1"/>
    <col min="5" max="5" width="10.1640625" style="3" customWidth="1"/>
    <col min="6" max="6" width="6.5" style="2" customWidth="1"/>
    <col min="7" max="7" width="8" style="2" customWidth="1"/>
    <col min="8" max="8" width="8.83203125" style="2" customWidth="1"/>
    <col min="9" max="9" width="9.1640625" style="2"/>
    <col min="10" max="10" width="11" style="2" customWidth="1"/>
    <col min="11" max="11" width="9.5" style="2" customWidth="1"/>
    <col min="12" max="12" width="8.1640625" style="2" customWidth="1"/>
    <col min="13" max="13" width="10.5" style="2" customWidth="1"/>
    <col min="14" max="14" width="9.83203125" style="2" customWidth="1"/>
    <col min="15" max="15" width="11.5" style="2" customWidth="1"/>
    <col min="16" max="16" width="9.5" style="2" customWidth="1"/>
    <col min="17" max="203" width="9.1640625" style="2"/>
    <col min="204" max="204" width="4.5" style="2" customWidth="1"/>
    <col min="205" max="205" width="4.83203125" style="2" customWidth="1"/>
    <col min="206" max="206" width="51.5" style="2" customWidth="1"/>
    <col min="207" max="207" width="6.5" style="2" customWidth="1"/>
    <col min="208" max="208" width="12.5" style="2" customWidth="1"/>
    <col min="209" max="209" width="6.5" style="2" customWidth="1"/>
    <col min="210" max="210" width="8" style="2" customWidth="1"/>
    <col min="211" max="211" width="7.1640625" style="2" customWidth="1"/>
    <col min="212" max="212" width="9.1640625" style="2"/>
    <col min="213" max="213" width="11" style="2" customWidth="1"/>
    <col min="214" max="214" width="9.5" style="2" customWidth="1"/>
    <col min="215" max="215" width="8.1640625" style="2" customWidth="1"/>
    <col min="216" max="216" width="8.5" style="2" customWidth="1"/>
    <col min="217" max="217" width="9.83203125" style="2" customWidth="1"/>
    <col min="218" max="218" width="8.83203125" style="2" customWidth="1"/>
    <col min="219" max="219" width="9.5" style="2" customWidth="1"/>
    <col min="220" max="220" width="12.5" style="2" customWidth="1"/>
    <col min="221" max="221" width="9.1640625" style="2"/>
    <col min="222" max="222" width="11.1640625" style="2" bestFit="1" customWidth="1"/>
    <col min="223" max="223" width="10.5" style="2" bestFit="1" customWidth="1"/>
    <col min="224" max="224" width="11.1640625" style="2" bestFit="1" customWidth="1"/>
    <col min="225" max="459" width="9.1640625" style="2"/>
    <col min="460" max="460" width="4.5" style="2" customWidth="1"/>
    <col min="461" max="461" width="4.83203125" style="2" customWidth="1"/>
    <col min="462" max="462" width="51.5" style="2" customWidth="1"/>
    <col min="463" max="463" width="6.5" style="2" customWidth="1"/>
    <col min="464" max="464" width="12.5" style="2" customWidth="1"/>
    <col min="465" max="465" width="6.5" style="2" customWidth="1"/>
    <col min="466" max="466" width="8" style="2" customWidth="1"/>
    <col min="467" max="467" width="7.1640625" style="2" customWidth="1"/>
    <col min="468" max="468" width="9.1640625" style="2"/>
    <col min="469" max="469" width="11" style="2" customWidth="1"/>
    <col min="470" max="470" width="9.5" style="2" customWidth="1"/>
    <col min="471" max="471" width="8.1640625" style="2" customWidth="1"/>
    <col min="472" max="472" width="8.5" style="2" customWidth="1"/>
    <col min="473" max="473" width="9.83203125" style="2" customWidth="1"/>
    <col min="474" max="474" width="8.83203125" style="2" customWidth="1"/>
    <col min="475" max="475" width="9.5" style="2" customWidth="1"/>
    <col min="476" max="476" width="12.5" style="2" customWidth="1"/>
    <col min="477" max="477" width="9.1640625" style="2"/>
    <col min="478" max="478" width="11.1640625" style="2" bestFit="1" customWidth="1"/>
    <col min="479" max="479" width="10.5" style="2" bestFit="1" customWidth="1"/>
    <col min="480" max="480" width="11.1640625" style="2" bestFit="1" customWidth="1"/>
    <col min="481" max="715" width="9.1640625" style="2"/>
    <col min="716" max="716" width="4.5" style="2" customWidth="1"/>
    <col min="717" max="717" width="4.83203125" style="2" customWidth="1"/>
    <col min="718" max="718" width="51.5" style="2" customWidth="1"/>
    <col min="719" max="719" width="6.5" style="2" customWidth="1"/>
    <col min="720" max="720" width="12.5" style="2" customWidth="1"/>
    <col min="721" max="721" width="6.5" style="2" customWidth="1"/>
    <col min="722" max="722" width="8" style="2" customWidth="1"/>
    <col min="723" max="723" width="7.1640625" style="2" customWidth="1"/>
    <col min="724" max="724" width="9.1640625" style="2"/>
    <col min="725" max="725" width="11" style="2" customWidth="1"/>
    <col min="726" max="726" width="9.5" style="2" customWidth="1"/>
    <col min="727" max="727" width="8.1640625" style="2" customWidth="1"/>
    <col min="728" max="728" width="8.5" style="2" customWidth="1"/>
    <col min="729" max="729" width="9.83203125" style="2" customWidth="1"/>
    <col min="730" max="730" width="8.83203125" style="2" customWidth="1"/>
    <col min="731" max="731" width="9.5" style="2" customWidth="1"/>
    <col min="732" max="732" width="12.5" style="2" customWidth="1"/>
    <col min="733" max="733" width="9.1640625" style="2"/>
    <col min="734" max="734" width="11.1640625" style="2" bestFit="1" customWidth="1"/>
    <col min="735" max="735" width="10.5" style="2" bestFit="1" customWidth="1"/>
    <col min="736" max="736" width="11.1640625" style="2" bestFit="1" customWidth="1"/>
    <col min="737" max="971" width="9.1640625" style="2"/>
    <col min="972" max="972" width="4.5" style="2" customWidth="1"/>
    <col min="973" max="973" width="4.83203125" style="2" customWidth="1"/>
    <col min="974" max="974" width="51.5" style="2" customWidth="1"/>
    <col min="975" max="975" width="6.5" style="2" customWidth="1"/>
    <col min="976" max="976" width="12.5" style="2" customWidth="1"/>
    <col min="977" max="977" width="6.5" style="2" customWidth="1"/>
    <col min="978" max="978" width="8" style="2" customWidth="1"/>
    <col min="979" max="979" width="7.1640625" style="2" customWidth="1"/>
    <col min="980" max="980" width="9.1640625" style="2"/>
    <col min="981" max="981" width="11" style="2" customWidth="1"/>
    <col min="982" max="982" width="9.5" style="2" customWidth="1"/>
    <col min="983" max="983" width="8.1640625" style="2" customWidth="1"/>
    <col min="984" max="984" width="8.5" style="2" customWidth="1"/>
    <col min="985" max="985" width="9.83203125" style="2" customWidth="1"/>
    <col min="986" max="986" width="8.83203125" style="2" customWidth="1"/>
    <col min="987" max="987" width="9.5" style="2" customWidth="1"/>
    <col min="988" max="988" width="12.5" style="2" customWidth="1"/>
    <col min="989" max="989" width="9.1640625" style="2"/>
    <col min="990" max="990" width="11.1640625" style="2" bestFit="1" customWidth="1"/>
    <col min="991" max="991" width="10.5" style="2" bestFit="1" customWidth="1"/>
    <col min="992" max="992" width="11.1640625" style="2" bestFit="1" customWidth="1"/>
    <col min="993" max="1227" width="9.1640625" style="2"/>
    <col min="1228" max="1228" width="4.5" style="2" customWidth="1"/>
    <col min="1229" max="1229" width="4.83203125" style="2" customWidth="1"/>
    <col min="1230" max="1230" width="51.5" style="2" customWidth="1"/>
    <col min="1231" max="1231" width="6.5" style="2" customWidth="1"/>
    <col min="1232" max="1232" width="12.5" style="2" customWidth="1"/>
    <col min="1233" max="1233" width="6.5" style="2" customWidth="1"/>
    <col min="1234" max="1234" width="8" style="2" customWidth="1"/>
    <col min="1235" max="1235" width="7.1640625" style="2" customWidth="1"/>
    <col min="1236" max="1236" width="9.1640625" style="2"/>
    <col min="1237" max="1237" width="11" style="2" customWidth="1"/>
    <col min="1238" max="1238" width="9.5" style="2" customWidth="1"/>
    <col min="1239" max="1239" width="8.1640625" style="2" customWidth="1"/>
    <col min="1240" max="1240" width="8.5" style="2" customWidth="1"/>
    <col min="1241" max="1241" width="9.83203125" style="2" customWidth="1"/>
    <col min="1242" max="1242" width="8.83203125" style="2" customWidth="1"/>
    <col min="1243" max="1243" width="9.5" style="2" customWidth="1"/>
    <col min="1244" max="1244" width="12.5" style="2" customWidth="1"/>
    <col min="1245" max="1245" width="9.1640625" style="2"/>
    <col min="1246" max="1246" width="11.1640625" style="2" bestFit="1" customWidth="1"/>
    <col min="1247" max="1247" width="10.5" style="2" bestFit="1" customWidth="1"/>
    <col min="1248" max="1248" width="11.1640625" style="2" bestFit="1" customWidth="1"/>
    <col min="1249" max="1483" width="9.1640625" style="2"/>
    <col min="1484" max="1484" width="4.5" style="2" customWidth="1"/>
    <col min="1485" max="1485" width="4.83203125" style="2" customWidth="1"/>
    <col min="1486" max="1486" width="51.5" style="2" customWidth="1"/>
    <col min="1487" max="1487" width="6.5" style="2" customWidth="1"/>
    <col min="1488" max="1488" width="12.5" style="2" customWidth="1"/>
    <col min="1489" max="1489" width="6.5" style="2" customWidth="1"/>
    <col min="1490" max="1490" width="8" style="2" customWidth="1"/>
    <col min="1491" max="1491" width="7.1640625" style="2" customWidth="1"/>
    <col min="1492" max="1492" width="9.1640625" style="2"/>
    <col min="1493" max="1493" width="11" style="2" customWidth="1"/>
    <col min="1494" max="1494" width="9.5" style="2" customWidth="1"/>
    <col min="1495" max="1495" width="8.1640625" style="2" customWidth="1"/>
    <col min="1496" max="1496" width="8.5" style="2" customWidth="1"/>
    <col min="1497" max="1497" width="9.83203125" style="2" customWidth="1"/>
    <col min="1498" max="1498" width="8.83203125" style="2" customWidth="1"/>
    <col min="1499" max="1499" width="9.5" style="2" customWidth="1"/>
    <col min="1500" max="1500" width="12.5" style="2" customWidth="1"/>
    <col min="1501" max="1501" width="9.1640625" style="2"/>
    <col min="1502" max="1502" width="11.1640625" style="2" bestFit="1" customWidth="1"/>
    <col min="1503" max="1503" width="10.5" style="2" bestFit="1" customWidth="1"/>
    <col min="1504" max="1504" width="11.1640625" style="2" bestFit="1" customWidth="1"/>
    <col min="1505" max="1739" width="9.1640625" style="2"/>
    <col min="1740" max="1740" width="4.5" style="2" customWidth="1"/>
    <col min="1741" max="1741" width="4.83203125" style="2" customWidth="1"/>
    <col min="1742" max="1742" width="51.5" style="2" customWidth="1"/>
    <col min="1743" max="1743" width="6.5" style="2" customWidth="1"/>
    <col min="1744" max="1744" width="12.5" style="2" customWidth="1"/>
    <col min="1745" max="1745" width="6.5" style="2" customWidth="1"/>
    <col min="1746" max="1746" width="8" style="2" customWidth="1"/>
    <col min="1747" max="1747" width="7.1640625" style="2" customWidth="1"/>
    <col min="1748" max="1748" width="9.1640625" style="2"/>
    <col min="1749" max="1749" width="11" style="2" customWidth="1"/>
    <col min="1750" max="1750" width="9.5" style="2" customWidth="1"/>
    <col min="1751" max="1751" width="8.1640625" style="2" customWidth="1"/>
    <col min="1752" max="1752" width="8.5" style="2" customWidth="1"/>
    <col min="1753" max="1753" width="9.83203125" style="2" customWidth="1"/>
    <col min="1754" max="1754" width="8.83203125" style="2" customWidth="1"/>
    <col min="1755" max="1755" width="9.5" style="2" customWidth="1"/>
    <col min="1756" max="1756" width="12.5" style="2" customWidth="1"/>
    <col min="1757" max="1757" width="9.1640625" style="2"/>
    <col min="1758" max="1758" width="11.1640625" style="2" bestFit="1" customWidth="1"/>
    <col min="1759" max="1759" width="10.5" style="2" bestFit="1" customWidth="1"/>
    <col min="1760" max="1760" width="11.1640625" style="2" bestFit="1" customWidth="1"/>
    <col min="1761" max="1995" width="9.1640625" style="2"/>
    <col min="1996" max="1996" width="4.5" style="2" customWidth="1"/>
    <col min="1997" max="1997" width="4.83203125" style="2" customWidth="1"/>
    <col min="1998" max="1998" width="51.5" style="2" customWidth="1"/>
    <col min="1999" max="1999" width="6.5" style="2" customWidth="1"/>
    <col min="2000" max="2000" width="12.5" style="2" customWidth="1"/>
    <col min="2001" max="2001" width="6.5" style="2" customWidth="1"/>
    <col min="2002" max="2002" width="8" style="2" customWidth="1"/>
    <col min="2003" max="2003" width="7.1640625" style="2" customWidth="1"/>
    <col min="2004" max="2004" width="9.1640625" style="2"/>
    <col min="2005" max="2005" width="11" style="2" customWidth="1"/>
    <col min="2006" max="2006" width="9.5" style="2" customWidth="1"/>
    <col min="2007" max="2007" width="8.1640625" style="2" customWidth="1"/>
    <col min="2008" max="2008" width="8.5" style="2" customWidth="1"/>
    <col min="2009" max="2009" width="9.83203125" style="2" customWidth="1"/>
    <col min="2010" max="2010" width="8.83203125" style="2" customWidth="1"/>
    <col min="2011" max="2011" width="9.5" style="2" customWidth="1"/>
    <col min="2012" max="2012" width="12.5" style="2" customWidth="1"/>
    <col min="2013" max="2013" width="9.1640625" style="2"/>
    <col min="2014" max="2014" width="11.1640625" style="2" bestFit="1" customWidth="1"/>
    <col min="2015" max="2015" width="10.5" style="2" bestFit="1" customWidth="1"/>
    <col min="2016" max="2016" width="11.1640625" style="2" bestFit="1" customWidth="1"/>
    <col min="2017" max="2251" width="9.1640625" style="2"/>
    <col min="2252" max="2252" width="4.5" style="2" customWidth="1"/>
    <col min="2253" max="2253" width="4.83203125" style="2" customWidth="1"/>
    <col min="2254" max="2254" width="51.5" style="2" customWidth="1"/>
    <col min="2255" max="2255" width="6.5" style="2" customWidth="1"/>
    <col min="2256" max="2256" width="12.5" style="2" customWidth="1"/>
    <col min="2257" max="2257" width="6.5" style="2" customWidth="1"/>
    <col min="2258" max="2258" width="8" style="2" customWidth="1"/>
    <col min="2259" max="2259" width="7.1640625" style="2" customWidth="1"/>
    <col min="2260" max="2260" width="9.1640625" style="2"/>
    <col min="2261" max="2261" width="11" style="2" customWidth="1"/>
    <col min="2262" max="2262" width="9.5" style="2" customWidth="1"/>
    <col min="2263" max="2263" width="8.1640625" style="2" customWidth="1"/>
    <col min="2264" max="2264" width="8.5" style="2" customWidth="1"/>
    <col min="2265" max="2265" width="9.83203125" style="2" customWidth="1"/>
    <col min="2266" max="2266" width="8.83203125" style="2" customWidth="1"/>
    <col min="2267" max="2267" width="9.5" style="2" customWidth="1"/>
    <col min="2268" max="2268" width="12.5" style="2" customWidth="1"/>
    <col min="2269" max="2269" width="9.1640625" style="2"/>
    <col min="2270" max="2270" width="11.1640625" style="2" bestFit="1" customWidth="1"/>
    <col min="2271" max="2271" width="10.5" style="2" bestFit="1" customWidth="1"/>
    <col min="2272" max="2272" width="11.1640625" style="2" bestFit="1" customWidth="1"/>
    <col min="2273" max="2507" width="9.1640625" style="2"/>
    <col min="2508" max="2508" width="4.5" style="2" customWidth="1"/>
    <col min="2509" max="2509" width="4.83203125" style="2" customWidth="1"/>
    <col min="2510" max="2510" width="51.5" style="2" customWidth="1"/>
    <col min="2511" max="2511" width="6.5" style="2" customWidth="1"/>
    <col min="2512" max="2512" width="12.5" style="2" customWidth="1"/>
    <col min="2513" max="2513" width="6.5" style="2" customWidth="1"/>
    <col min="2514" max="2514" width="8" style="2" customWidth="1"/>
    <col min="2515" max="2515" width="7.1640625" style="2" customWidth="1"/>
    <col min="2516" max="2516" width="9.1640625" style="2"/>
    <col min="2517" max="2517" width="11" style="2" customWidth="1"/>
    <col min="2518" max="2518" width="9.5" style="2" customWidth="1"/>
    <col min="2519" max="2519" width="8.1640625" style="2" customWidth="1"/>
    <col min="2520" max="2520" width="8.5" style="2" customWidth="1"/>
    <col min="2521" max="2521" width="9.83203125" style="2" customWidth="1"/>
    <col min="2522" max="2522" width="8.83203125" style="2" customWidth="1"/>
    <col min="2523" max="2523" width="9.5" style="2" customWidth="1"/>
    <col min="2524" max="2524" width="12.5" style="2" customWidth="1"/>
    <col min="2525" max="2525" width="9.1640625" style="2"/>
    <col min="2526" max="2526" width="11.1640625" style="2" bestFit="1" customWidth="1"/>
    <col min="2527" max="2527" width="10.5" style="2" bestFit="1" customWidth="1"/>
    <col min="2528" max="2528" width="11.1640625" style="2" bestFit="1" customWidth="1"/>
    <col min="2529" max="2763" width="9.1640625" style="2"/>
    <col min="2764" max="2764" width="4.5" style="2" customWidth="1"/>
    <col min="2765" max="2765" width="4.83203125" style="2" customWidth="1"/>
    <col min="2766" max="2766" width="51.5" style="2" customWidth="1"/>
    <col min="2767" max="2767" width="6.5" style="2" customWidth="1"/>
    <col min="2768" max="2768" width="12.5" style="2" customWidth="1"/>
    <col min="2769" max="2769" width="6.5" style="2" customWidth="1"/>
    <col min="2770" max="2770" width="8" style="2" customWidth="1"/>
    <col min="2771" max="2771" width="7.1640625" style="2" customWidth="1"/>
    <col min="2772" max="2772" width="9.1640625" style="2"/>
    <col min="2773" max="2773" width="11" style="2" customWidth="1"/>
    <col min="2774" max="2774" width="9.5" style="2" customWidth="1"/>
    <col min="2775" max="2775" width="8.1640625" style="2" customWidth="1"/>
    <col min="2776" max="2776" width="8.5" style="2" customWidth="1"/>
    <col min="2777" max="2777" width="9.83203125" style="2" customWidth="1"/>
    <col min="2778" max="2778" width="8.83203125" style="2" customWidth="1"/>
    <col min="2779" max="2779" width="9.5" style="2" customWidth="1"/>
    <col min="2780" max="2780" width="12.5" style="2" customWidth="1"/>
    <col min="2781" max="2781" width="9.1640625" style="2"/>
    <col min="2782" max="2782" width="11.1640625" style="2" bestFit="1" customWidth="1"/>
    <col min="2783" max="2783" width="10.5" style="2" bestFit="1" customWidth="1"/>
    <col min="2784" max="2784" width="11.1640625" style="2" bestFit="1" customWidth="1"/>
    <col min="2785" max="3019" width="9.1640625" style="2"/>
    <col min="3020" max="3020" width="4.5" style="2" customWidth="1"/>
    <col min="3021" max="3021" width="4.83203125" style="2" customWidth="1"/>
    <col min="3022" max="3022" width="51.5" style="2" customWidth="1"/>
    <col min="3023" max="3023" width="6.5" style="2" customWidth="1"/>
    <col min="3024" max="3024" width="12.5" style="2" customWidth="1"/>
    <col min="3025" max="3025" width="6.5" style="2" customWidth="1"/>
    <col min="3026" max="3026" width="8" style="2" customWidth="1"/>
    <col min="3027" max="3027" width="7.1640625" style="2" customWidth="1"/>
    <col min="3028" max="3028" width="9.1640625" style="2"/>
    <col min="3029" max="3029" width="11" style="2" customWidth="1"/>
    <col min="3030" max="3030" width="9.5" style="2" customWidth="1"/>
    <col min="3031" max="3031" width="8.1640625" style="2" customWidth="1"/>
    <col min="3032" max="3032" width="8.5" style="2" customWidth="1"/>
    <col min="3033" max="3033" width="9.83203125" style="2" customWidth="1"/>
    <col min="3034" max="3034" width="8.83203125" style="2" customWidth="1"/>
    <col min="3035" max="3035" width="9.5" style="2" customWidth="1"/>
    <col min="3036" max="3036" width="12.5" style="2" customWidth="1"/>
    <col min="3037" max="3037" width="9.1640625" style="2"/>
    <col min="3038" max="3038" width="11.1640625" style="2" bestFit="1" customWidth="1"/>
    <col min="3039" max="3039" width="10.5" style="2" bestFit="1" customWidth="1"/>
    <col min="3040" max="3040" width="11.1640625" style="2" bestFit="1" customWidth="1"/>
    <col min="3041" max="3275" width="9.1640625" style="2"/>
    <col min="3276" max="3276" width="4.5" style="2" customWidth="1"/>
    <col min="3277" max="3277" width="4.83203125" style="2" customWidth="1"/>
    <col min="3278" max="3278" width="51.5" style="2" customWidth="1"/>
    <col min="3279" max="3279" width="6.5" style="2" customWidth="1"/>
    <col min="3280" max="3280" width="12.5" style="2" customWidth="1"/>
    <col min="3281" max="3281" width="6.5" style="2" customWidth="1"/>
    <col min="3282" max="3282" width="8" style="2" customWidth="1"/>
    <col min="3283" max="3283" width="7.1640625" style="2" customWidth="1"/>
    <col min="3284" max="3284" width="9.1640625" style="2"/>
    <col min="3285" max="3285" width="11" style="2" customWidth="1"/>
    <col min="3286" max="3286" width="9.5" style="2" customWidth="1"/>
    <col min="3287" max="3287" width="8.1640625" style="2" customWidth="1"/>
    <col min="3288" max="3288" width="8.5" style="2" customWidth="1"/>
    <col min="3289" max="3289" width="9.83203125" style="2" customWidth="1"/>
    <col min="3290" max="3290" width="8.83203125" style="2" customWidth="1"/>
    <col min="3291" max="3291" width="9.5" style="2" customWidth="1"/>
    <col min="3292" max="3292" width="12.5" style="2" customWidth="1"/>
    <col min="3293" max="3293" width="9.1640625" style="2"/>
    <col min="3294" max="3294" width="11.1640625" style="2" bestFit="1" customWidth="1"/>
    <col min="3295" max="3295" width="10.5" style="2" bestFit="1" customWidth="1"/>
    <col min="3296" max="3296" width="11.1640625" style="2" bestFit="1" customWidth="1"/>
    <col min="3297" max="3531" width="9.1640625" style="2"/>
    <col min="3532" max="3532" width="4.5" style="2" customWidth="1"/>
    <col min="3533" max="3533" width="4.83203125" style="2" customWidth="1"/>
    <col min="3534" max="3534" width="51.5" style="2" customWidth="1"/>
    <col min="3535" max="3535" width="6.5" style="2" customWidth="1"/>
    <col min="3536" max="3536" width="12.5" style="2" customWidth="1"/>
    <col min="3537" max="3537" width="6.5" style="2" customWidth="1"/>
    <col min="3538" max="3538" width="8" style="2" customWidth="1"/>
    <col min="3539" max="3539" width="7.1640625" style="2" customWidth="1"/>
    <col min="3540" max="3540" width="9.1640625" style="2"/>
    <col min="3541" max="3541" width="11" style="2" customWidth="1"/>
    <col min="3542" max="3542" width="9.5" style="2" customWidth="1"/>
    <col min="3543" max="3543" width="8.1640625" style="2" customWidth="1"/>
    <col min="3544" max="3544" width="8.5" style="2" customWidth="1"/>
    <col min="3545" max="3545" width="9.83203125" style="2" customWidth="1"/>
    <col min="3546" max="3546" width="8.83203125" style="2" customWidth="1"/>
    <col min="3547" max="3547" width="9.5" style="2" customWidth="1"/>
    <col min="3548" max="3548" width="12.5" style="2" customWidth="1"/>
    <col min="3549" max="3549" width="9.1640625" style="2"/>
    <col min="3550" max="3550" width="11.1640625" style="2" bestFit="1" customWidth="1"/>
    <col min="3551" max="3551" width="10.5" style="2" bestFit="1" customWidth="1"/>
    <col min="3552" max="3552" width="11.1640625" style="2" bestFit="1" customWidth="1"/>
    <col min="3553" max="3787" width="9.1640625" style="2"/>
    <col min="3788" max="3788" width="4.5" style="2" customWidth="1"/>
    <col min="3789" max="3789" width="4.83203125" style="2" customWidth="1"/>
    <col min="3790" max="3790" width="51.5" style="2" customWidth="1"/>
    <col min="3791" max="3791" width="6.5" style="2" customWidth="1"/>
    <col min="3792" max="3792" width="12.5" style="2" customWidth="1"/>
    <col min="3793" max="3793" width="6.5" style="2" customWidth="1"/>
    <col min="3794" max="3794" width="8" style="2" customWidth="1"/>
    <col min="3795" max="3795" width="7.1640625" style="2" customWidth="1"/>
    <col min="3796" max="3796" width="9.1640625" style="2"/>
    <col min="3797" max="3797" width="11" style="2" customWidth="1"/>
    <col min="3798" max="3798" width="9.5" style="2" customWidth="1"/>
    <col min="3799" max="3799" width="8.1640625" style="2" customWidth="1"/>
    <col min="3800" max="3800" width="8.5" style="2" customWidth="1"/>
    <col min="3801" max="3801" width="9.83203125" style="2" customWidth="1"/>
    <col min="3802" max="3802" width="8.83203125" style="2" customWidth="1"/>
    <col min="3803" max="3803" width="9.5" style="2" customWidth="1"/>
    <col min="3804" max="3804" width="12.5" style="2" customWidth="1"/>
    <col min="3805" max="3805" width="9.1640625" style="2"/>
    <col min="3806" max="3806" width="11.1640625" style="2" bestFit="1" customWidth="1"/>
    <col min="3807" max="3807" width="10.5" style="2" bestFit="1" customWidth="1"/>
    <col min="3808" max="3808" width="11.1640625" style="2" bestFit="1" customWidth="1"/>
    <col min="3809" max="4043" width="9.1640625" style="2"/>
    <col min="4044" max="4044" width="4.5" style="2" customWidth="1"/>
    <col min="4045" max="4045" width="4.83203125" style="2" customWidth="1"/>
    <col min="4046" max="4046" width="51.5" style="2" customWidth="1"/>
    <col min="4047" max="4047" width="6.5" style="2" customWidth="1"/>
    <col min="4048" max="4048" width="12.5" style="2" customWidth="1"/>
    <col min="4049" max="4049" width="6.5" style="2" customWidth="1"/>
    <col min="4050" max="4050" width="8" style="2" customWidth="1"/>
    <col min="4051" max="4051" width="7.1640625" style="2" customWidth="1"/>
    <col min="4052" max="4052" width="9.1640625" style="2"/>
    <col min="4053" max="4053" width="11" style="2" customWidth="1"/>
    <col min="4054" max="4054" width="9.5" style="2" customWidth="1"/>
    <col min="4055" max="4055" width="8.1640625" style="2" customWidth="1"/>
    <col min="4056" max="4056" width="8.5" style="2" customWidth="1"/>
    <col min="4057" max="4057" width="9.83203125" style="2" customWidth="1"/>
    <col min="4058" max="4058" width="8.83203125" style="2" customWidth="1"/>
    <col min="4059" max="4059" width="9.5" style="2" customWidth="1"/>
    <col min="4060" max="4060" width="12.5" style="2" customWidth="1"/>
    <col min="4061" max="4061" width="9.1640625" style="2"/>
    <col min="4062" max="4062" width="11.1640625" style="2" bestFit="1" customWidth="1"/>
    <col min="4063" max="4063" width="10.5" style="2" bestFit="1" customWidth="1"/>
    <col min="4064" max="4064" width="11.1640625" style="2" bestFit="1" customWidth="1"/>
    <col min="4065" max="4299" width="9.1640625" style="2"/>
    <col min="4300" max="4300" width="4.5" style="2" customWidth="1"/>
    <col min="4301" max="4301" width="4.83203125" style="2" customWidth="1"/>
    <col min="4302" max="4302" width="51.5" style="2" customWidth="1"/>
    <col min="4303" max="4303" width="6.5" style="2" customWidth="1"/>
    <col min="4304" max="4304" width="12.5" style="2" customWidth="1"/>
    <col min="4305" max="4305" width="6.5" style="2" customWidth="1"/>
    <col min="4306" max="4306" width="8" style="2" customWidth="1"/>
    <col min="4307" max="4307" width="7.1640625" style="2" customWidth="1"/>
    <col min="4308" max="4308" width="9.1640625" style="2"/>
    <col min="4309" max="4309" width="11" style="2" customWidth="1"/>
    <col min="4310" max="4310" width="9.5" style="2" customWidth="1"/>
    <col min="4311" max="4311" width="8.1640625" style="2" customWidth="1"/>
    <col min="4312" max="4312" width="8.5" style="2" customWidth="1"/>
    <col min="4313" max="4313" width="9.83203125" style="2" customWidth="1"/>
    <col min="4314" max="4314" width="8.83203125" style="2" customWidth="1"/>
    <col min="4315" max="4315" width="9.5" style="2" customWidth="1"/>
    <col min="4316" max="4316" width="12.5" style="2" customWidth="1"/>
    <col min="4317" max="4317" width="9.1640625" style="2"/>
    <col min="4318" max="4318" width="11.1640625" style="2" bestFit="1" customWidth="1"/>
    <col min="4319" max="4319" width="10.5" style="2" bestFit="1" customWidth="1"/>
    <col min="4320" max="4320" width="11.1640625" style="2" bestFit="1" customWidth="1"/>
    <col min="4321" max="4555" width="9.1640625" style="2"/>
    <col min="4556" max="4556" width="4.5" style="2" customWidth="1"/>
    <col min="4557" max="4557" width="4.83203125" style="2" customWidth="1"/>
    <col min="4558" max="4558" width="51.5" style="2" customWidth="1"/>
    <col min="4559" max="4559" width="6.5" style="2" customWidth="1"/>
    <col min="4560" max="4560" width="12.5" style="2" customWidth="1"/>
    <col min="4561" max="4561" width="6.5" style="2" customWidth="1"/>
    <col min="4562" max="4562" width="8" style="2" customWidth="1"/>
    <col min="4563" max="4563" width="7.1640625" style="2" customWidth="1"/>
    <col min="4564" max="4564" width="9.1640625" style="2"/>
    <col min="4565" max="4565" width="11" style="2" customWidth="1"/>
    <col min="4566" max="4566" width="9.5" style="2" customWidth="1"/>
    <col min="4567" max="4567" width="8.1640625" style="2" customWidth="1"/>
    <col min="4568" max="4568" width="8.5" style="2" customWidth="1"/>
    <col min="4569" max="4569" width="9.83203125" style="2" customWidth="1"/>
    <col min="4570" max="4570" width="8.83203125" style="2" customWidth="1"/>
    <col min="4571" max="4571" width="9.5" style="2" customWidth="1"/>
    <col min="4572" max="4572" width="12.5" style="2" customWidth="1"/>
    <col min="4573" max="4573" width="9.1640625" style="2"/>
    <col min="4574" max="4574" width="11.1640625" style="2" bestFit="1" customWidth="1"/>
    <col min="4575" max="4575" width="10.5" style="2" bestFit="1" customWidth="1"/>
    <col min="4576" max="4576" width="11.1640625" style="2" bestFit="1" customWidth="1"/>
    <col min="4577" max="4811" width="9.1640625" style="2"/>
    <col min="4812" max="4812" width="4.5" style="2" customWidth="1"/>
    <col min="4813" max="4813" width="4.83203125" style="2" customWidth="1"/>
    <col min="4814" max="4814" width="51.5" style="2" customWidth="1"/>
    <col min="4815" max="4815" width="6.5" style="2" customWidth="1"/>
    <col min="4816" max="4816" width="12.5" style="2" customWidth="1"/>
    <col min="4817" max="4817" width="6.5" style="2" customWidth="1"/>
    <col min="4818" max="4818" width="8" style="2" customWidth="1"/>
    <col min="4819" max="4819" width="7.1640625" style="2" customWidth="1"/>
    <col min="4820" max="4820" width="9.1640625" style="2"/>
    <col min="4821" max="4821" width="11" style="2" customWidth="1"/>
    <col min="4822" max="4822" width="9.5" style="2" customWidth="1"/>
    <col min="4823" max="4823" width="8.1640625" style="2" customWidth="1"/>
    <col min="4824" max="4824" width="8.5" style="2" customWidth="1"/>
    <col min="4825" max="4825" width="9.83203125" style="2" customWidth="1"/>
    <col min="4826" max="4826" width="8.83203125" style="2" customWidth="1"/>
    <col min="4827" max="4827" width="9.5" style="2" customWidth="1"/>
    <col min="4828" max="4828" width="12.5" style="2" customWidth="1"/>
    <col min="4829" max="4829" width="9.1640625" style="2"/>
    <col min="4830" max="4830" width="11.1640625" style="2" bestFit="1" customWidth="1"/>
    <col min="4831" max="4831" width="10.5" style="2" bestFit="1" customWidth="1"/>
    <col min="4832" max="4832" width="11.1640625" style="2" bestFit="1" customWidth="1"/>
    <col min="4833" max="5067" width="9.1640625" style="2"/>
    <col min="5068" max="5068" width="4.5" style="2" customWidth="1"/>
    <col min="5069" max="5069" width="4.83203125" style="2" customWidth="1"/>
    <col min="5070" max="5070" width="51.5" style="2" customWidth="1"/>
    <col min="5071" max="5071" width="6.5" style="2" customWidth="1"/>
    <col min="5072" max="5072" width="12.5" style="2" customWidth="1"/>
    <col min="5073" max="5073" width="6.5" style="2" customWidth="1"/>
    <col min="5074" max="5074" width="8" style="2" customWidth="1"/>
    <col min="5075" max="5075" width="7.1640625" style="2" customWidth="1"/>
    <col min="5076" max="5076" width="9.1640625" style="2"/>
    <col min="5077" max="5077" width="11" style="2" customWidth="1"/>
    <col min="5078" max="5078" width="9.5" style="2" customWidth="1"/>
    <col min="5079" max="5079" width="8.1640625" style="2" customWidth="1"/>
    <col min="5080" max="5080" width="8.5" style="2" customWidth="1"/>
    <col min="5081" max="5081" width="9.83203125" style="2" customWidth="1"/>
    <col min="5082" max="5082" width="8.83203125" style="2" customWidth="1"/>
    <col min="5083" max="5083" width="9.5" style="2" customWidth="1"/>
    <col min="5084" max="5084" width="12.5" style="2" customWidth="1"/>
    <col min="5085" max="5085" width="9.1640625" style="2"/>
    <col min="5086" max="5086" width="11.1640625" style="2" bestFit="1" customWidth="1"/>
    <col min="5087" max="5087" width="10.5" style="2" bestFit="1" customWidth="1"/>
    <col min="5088" max="5088" width="11.1640625" style="2" bestFit="1" customWidth="1"/>
    <col min="5089" max="5323" width="9.1640625" style="2"/>
    <col min="5324" max="5324" width="4.5" style="2" customWidth="1"/>
    <col min="5325" max="5325" width="4.83203125" style="2" customWidth="1"/>
    <col min="5326" max="5326" width="51.5" style="2" customWidth="1"/>
    <col min="5327" max="5327" width="6.5" style="2" customWidth="1"/>
    <col min="5328" max="5328" width="12.5" style="2" customWidth="1"/>
    <col min="5329" max="5329" width="6.5" style="2" customWidth="1"/>
    <col min="5330" max="5330" width="8" style="2" customWidth="1"/>
    <col min="5331" max="5331" width="7.1640625" style="2" customWidth="1"/>
    <col min="5332" max="5332" width="9.1640625" style="2"/>
    <col min="5333" max="5333" width="11" style="2" customWidth="1"/>
    <col min="5334" max="5334" width="9.5" style="2" customWidth="1"/>
    <col min="5335" max="5335" width="8.1640625" style="2" customWidth="1"/>
    <col min="5336" max="5336" width="8.5" style="2" customWidth="1"/>
    <col min="5337" max="5337" width="9.83203125" style="2" customWidth="1"/>
    <col min="5338" max="5338" width="8.83203125" style="2" customWidth="1"/>
    <col min="5339" max="5339" width="9.5" style="2" customWidth="1"/>
    <col min="5340" max="5340" width="12.5" style="2" customWidth="1"/>
    <col min="5341" max="5341" width="9.1640625" style="2"/>
    <col min="5342" max="5342" width="11.1640625" style="2" bestFit="1" customWidth="1"/>
    <col min="5343" max="5343" width="10.5" style="2" bestFit="1" customWidth="1"/>
    <col min="5344" max="5344" width="11.1640625" style="2" bestFit="1" customWidth="1"/>
    <col min="5345" max="5579" width="9.1640625" style="2"/>
    <col min="5580" max="5580" width="4.5" style="2" customWidth="1"/>
    <col min="5581" max="5581" width="4.83203125" style="2" customWidth="1"/>
    <col min="5582" max="5582" width="51.5" style="2" customWidth="1"/>
    <col min="5583" max="5583" width="6.5" style="2" customWidth="1"/>
    <col min="5584" max="5584" width="12.5" style="2" customWidth="1"/>
    <col min="5585" max="5585" width="6.5" style="2" customWidth="1"/>
    <col min="5586" max="5586" width="8" style="2" customWidth="1"/>
    <col min="5587" max="5587" width="7.1640625" style="2" customWidth="1"/>
    <col min="5588" max="5588" width="9.1640625" style="2"/>
    <col min="5589" max="5589" width="11" style="2" customWidth="1"/>
    <col min="5590" max="5590" width="9.5" style="2" customWidth="1"/>
    <col min="5591" max="5591" width="8.1640625" style="2" customWidth="1"/>
    <col min="5592" max="5592" width="8.5" style="2" customWidth="1"/>
    <col min="5593" max="5593" width="9.83203125" style="2" customWidth="1"/>
    <col min="5594" max="5594" width="8.83203125" style="2" customWidth="1"/>
    <col min="5595" max="5595" width="9.5" style="2" customWidth="1"/>
    <col min="5596" max="5596" width="12.5" style="2" customWidth="1"/>
    <col min="5597" max="5597" width="9.1640625" style="2"/>
    <col min="5598" max="5598" width="11.1640625" style="2" bestFit="1" customWidth="1"/>
    <col min="5599" max="5599" width="10.5" style="2" bestFit="1" customWidth="1"/>
    <col min="5600" max="5600" width="11.1640625" style="2" bestFit="1" customWidth="1"/>
    <col min="5601" max="5835" width="9.1640625" style="2"/>
    <col min="5836" max="5836" width="4.5" style="2" customWidth="1"/>
    <col min="5837" max="5837" width="4.83203125" style="2" customWidth="1"/>
    <col min="5838" max="5838" width="51.5" style="2" customWidth="1"/>
    <col min="5839" max="5839" width="6.5" style="2" customWidth="1"/>
    <col min="5840" max="5840" width="12.5" style="2" customWidth="1"/>
    <col min="5841" max="5841" width="6.5" style="2" customWidth="1"/>
    <col min="5842" max="5842" width="8" style="2" customWidth="1"/>
    <col min="5843" max="5843" width="7.1640625" style="2" customWidth="1"/>
    <col min="5844" max="5844" width="9.1640625" style="2"/>
    <col min="5845" max="5845" width="11" style="2" customWidth="1"/>
    <col min="5846" max="5846" width="9.5" style="2" customWidth="1"/>
    <col min="5847" max="5847" width="8.1640625" style="2" customWidth="1"/>
    <col min="5848" max="5848" width="8.5" style="2" customWidth="1"/>
    <col min="5849" max="5849" width="9.83203125" style="2" customWidth="1"/>
    <col min="5850" max="5850" width="8.83203125" style="2" customWidth="1"/>
    <col min="5851" max="5851" width="9.5" style="2" customWidth="1"/>
    <col min="5852" max="5852" width="12.5" style="2" customWidth="1"/>
    <col min="5853" max="5853" width="9.1640625" style="2"/>
    <col min="5854" max="5854" width="11.1640625" style="2" bestFit="1" customWidth="1"/>
    <col min="5855" max="5855" width="10.5" style="2" bestFit="1" customWidth="1"/>
    <col min="5856" max="5856" width="11.1640625" style="2" bestFit="1" customWidth="1"/>
    <col min="5857" max="6091" width="9.1640625" style="2"/>
    <col min="6092" max="6092" width="4.5" style="2" customWidth="1"/>
    <col min="6093" max="6093" width="4.83203125" style="2" customWidth="1"/>
    <col min="6094" max="6094" width="51.5" style="2" customWidth="1"/>
    <col min="6095" max="6095" width="6.5" style="2" customWidth="1"/>
    <col min="6096" max="6096" width="12.5" style="2" customWidth="1"/>
    <col min="6097" max="6097" width="6.5" style="2" customWidth="1"/>
    <col min="6098" max="6098" width="8" style="2" customWidth="1"/>
    <col min="6099" max="6099" width="7.1640625" style="2" customWidth="1"/>
    <col min="6100" max="6100" width="9.1640625" style="2"/>
    <col min="6101" max="6101" width="11" style="2" customWidth="1"/>
    <col min="6102" max="6102" width="9.5" style="2" customWidth="1"/>
    <col min="6103" max="6103" width="8.1640625" style="2" customWidth="1"/>
    <col min="6104" max="6104" width="8.5" style="2" customWidth="1"/>
    <col min="6105" max="6105" width="9.83203125" style="2" customWidth="1"/>
    <col min="6106" max="6106" width="8.83203125" style="2" customWidth="1"/>
    <col min="6107" max="6107" width="9.5" style="2" customWidth="1"/>
    <col min="6108" max="6108" width="12.5" style="2" customWidth="1"/>
    <col min="6109" max="6109" width="9.1640625" style="2"/>
    <col min="6110" max="6110" width="11.1640625" style="2" bestFit="1" customWidth="1"/>
    <col min="6111" max="6111" width="10.5" style="2" bestFit="1" customWidth="1"/>
    <col min="6112" max="6112" width="11.1640625" style="2" bestFit="1" customWidth="1"/>
    <col min="6113" max="6347" width="9.1640625" style="2"/>
    <col min="6348" max="6348" width="4.5" style="2" customWidth="1"/>
    <col min="6349" max="6349" width="4.83203125" style="2" customWidth="1"/>
    <col min="6350" max="6350" width="51.5" style="2" customWidth="1"/>
    <col min="6351" max="6351" width="6.5" style="2" customWidth="1"/>
    <col min="6352" max="6352" width="12.5" style="2" customWidth="1"/>
    <col min="6353" max="6353" width="6.5" style="2" customWidth="1"/>
    <col min="6354" max="6354" width="8" style="2" customWidth="1"/>
    <col min="6355" max="6355" width="7.1640625" style="2" customWidth="1"/>
    <col min="6356" max="6356" width="9.1640625" style="2"/>
    <col min="6357" max="6357" width="11" style="2" customWidth="1"/>
    <col min="6358" max="6358" width="9.5" style="2" customWidth="1"/>
    <col min="6359" max="6359" width="8.1640625" style="2" customWidth="1"/>
    <col min="6360" max="6360" width="8.5" style="2" customWidth="1"/>
    <col min="6361" max="6361" width="9.83203125" style="2" customWidth="1"/>
    <col min="6362" max="6362" width="8.83203125" style="2" customWidth="1"/>
    <col min="6363" max="6363" width="9.5" style="2" customWidth="1"/>
    <col min="6364" max="6364" width="12.5" style="2" customWidth="1"/>
    <col min="6365" max="6365" width="9.1640625" style="2"/>
    <col min="6366" max="6366" width="11.1640625" style="2" bestFit="1" customWidth="1"/>
    <col min="6367" max="6367" width="10.5" style="2" bestFit="1" customWidth="1"/>
    <col min="6368" max="6368" width="11.1640625" style="2" bestFit="1" customWidth="1"/>
    <col min="6369" max="6603" width="9.1640625" style="2"/>
    <col min="6604" max="6604" width="4.5" style="2" customWidth="1"/>
    <col min="6605" max="6605" width="4.83203125" style="2" customWidth="1"/>
    <col min="6606" max="6606" width="51.5" style="2" customWidth="1"/>
    <col min="6607" max="6607" width="6.5" style="2" customWidth="1"/>
    <col min="6608" max="6608" width="12.5" style="2" customWidth="1"/>
    <col min="6609" max="6609" width="6.5" style="2" customWidth="1"/>
    <col min="6610" max="6610" width="8" style="2" customWidth="1"/>
    <col min="6611" max="6611" width="7.1640625" style="2" customWidth="1"/>
    <col min="6612" max="6612" width="9.1640625" style="2"/>
    <col min="6613" max="6613" width="11" style="2" customWidth="1"/>
    <col min="6614" max="6614" width="9.5" style="2" customWidth="1"/>
    <col min="6615" max="6615" width="8.1640625" style="2" customWidth="1"/>
    <col min="6616" max="6616" width="8.5" style="2" customWidth="1"/>
    <col min="6617" max="6617" width="9.83203125" style="2" customWidth="1"/>
    <col min="6618" max="6618" width="8.83203125" style="2" customWidth="1"/>
    <col min="6619" max="6619" width="9.5" style="2" customWidth="1"/>
    <col min="6620" max="6620" width="12.5" style="2" customWidth="1"/>
    <col min="6621" max="6621" width="9.1640625" style="2"/>
    <col min="6622" max="6622" width="11.1640625" style="2" bestFit="1" customWidth="1"/>
    <col min="6623" max="6623" width="10.5" style="2" bestFit="1" customWidth="1"/>
    <col min="6624" max="6624" width="11.1640625" style="2" bestFit="1" customWidth="1"/>
    <col min="6625" max="6859" width="9.1640625" style="2"/>
    <col min="6860" max="6860" width="4.5" style="2" customWidth="1"/>
    <col min="6861" max="6861" width="4.83203125" style="2" customWidth="1"/>
    <col min="6862" max="6862" width="51.5" style="2" customWidth="1"/>
    <col min="6863" max="6863" width="6.5" style="2" customWidth="1"/>
    <col min="6864" max="6864" width="12.5" style="2" customWidth="1"/>
    <col min="6865" max="6865" width="6.5" style="2" customWidth="1"/>
    <col min="6866" max="6866" width="8" style="2" customWidth="1"/>
    <col min="6867" max="6867" width="7.1640625" style="2" customWidth="1"/>
    <col min="6868" max="6868" width="9.1640625" style="2"/>
    <col min="6869" max="6869" width="11" style="2" customWidth="1"/>
    <col min="6870" max="6870" width="9.5" style="2" customWidth="1"/>
    <col min="6871" max="6871" width="8.1640625" style="2" customWidth="1"/>
    <col min="6872" max="6872" width="8.5" style="2" customWidth="1"/>
    <col min="6873" max="6873" width="9.83203125" style="2" customWidth="1"/>
    <col min="6874" max="6874" width="8.83203125" style="2" customWidth="1"/>
    <col min="6875" max="6875" width="9.5" style="2" customWidth="1"/>
    <col min="6876" max="6876" width="12.5" style="2" customWidth="1"/>
    <col min="6877" max="6877" width="9.1640625" style="2"/>
    <col min="6878" max="6878" width="11.1640625" style="2" bestFit="1" customWidth="1"/>
    <col min="6879" max="6879" width="10.5" style="2" bestFit="1" customWidth="1"/>
    <col min="6880" max="6880" width="11.1640625" style="2" bestFit="1" customWidth="1"/>
    <col min="6881" max="7115" width="9.1640625" style="2"/>
    <col min="7116" max="7116" width="4.5" style="2" customWidth="1"/>
    <col min="7117" max="7117" width="4.83203125" style="2" customWidth="1"/>
    <col min="7118" max="7118" width="51.5" style="2" customWidth="1"/>
    <col min="7119" max="7119" width="6.5" style="2" customWidth="1"/>
    <col min="7120" max="7120" width="12.5" style="2" customWidth="1"/>
    <col min="7121" max="7121" width="6.5" style="2" customWidth="1"/>
    <col min="7122" max="7122" width="8" style="2" customWidth="1"/>
    <col min="7123" max="7123" width="7.1640625" style="2" customWidth="1"/>
    <col min="7124" max="7124" width="9.1640625" style="2"/>
    <col min="7125" max="7125" width="11" style="2" customWidth="1"/>
    <col min="7126" max="7126" width="9.5" style="2" customWidth="1"/>
    <col min="7127" max="7127" width="8.1640625" style="2" customWidth="1"/>
    <col min="7128" max="7128" width="8.5" style="2" customWidth="1"/>
    <col min="7129" max="7129" width="9.83203125" style="2" customWidth="1"/>
    <col min="7130" max="7130" width="8.83203125" style="2" customWidth="1"/>
    <col min="7131" max="7131" width="9.5" style="2" customWidth="1"/>
    <col min="7132" max="7132" width="12.5" style="2" customWidth="1"/>
    <col min="7133" max="7133" width="9.1640625" style="2"/>
    <col min="7134" max="7134" width="11.1640625" style="2" bestFit="1" customWidth="1"/>
    <col min="7135" max="7135" width="10.5" style="2" bestFit="1" customWidth="1"/>
    <col min="7136" max="7136" width="11.1640625" style="2" bestFit="1" customWidth="1"/>
    <col min="7137" max="7371" width="9.1640625" style="2"/>
    <col min="7372" max="7372" width="4.5" style="2" customWidth="1"/>
    <col min="7373" max="7373" width="4.83203125" style="2" customWidth="1"/>
    <col min="7374" max="7374" width="51.5" style="2" customWidth="1"/>
    <col min="7375" max="7375" width="6.5" style="2" customWidth="1"/>
    <col min="7376" max="7376" width="12.5" style="2" customWidth="1"/>
    <col min="7377" max="7377" width="6.5" style="2" customWidth="1"/>
    <col min="7378" max="7378" width="8" style="2" customWidth="1"/>
    <col min="7379" max="7379" width="7.1640625" style="2" customWidth="1"/>
    <col min="7380" max="7380" width="9.1640625" style="2"/>
    <col min="7381" max="7381" width="11" style="2" customWidth="1"/>
    <col min="7382" max="7382" width="9.5" style="2" customWidth="1"/>
    <col min="7383" max="7383" width="8.1640625" style="2" customWidth="1"/>
    <col min="7384" max="7384" width="8.5" style="2" customWidth="1"/>
    <col min="7385" max="7385" width="9.83203125" style="2" customWidth="1"/>
    <col min="7386" max="7386" width="8.83203125" style="2" customWidth="1"/>
    <col min="7387" max="7387" width="9.5" style="2" customWidth="1"/>
    <col min="7388" max="7388" width="12.5" style="2" customWidth="1"/>
    <col min="7389" max="7389" width="9.1640625" style="2"/>
    <col min="7390" max="7390" width="11.1640625" style="2" bestFit="1" customWidth="1"/>
    <col min="7391" max="7391" width="10.5" style="2" bestFit="1" customWidth="1"/>
    <col min="7392" max="7392" width="11.1640625" style="2" bestFit="1" customWidth="1"/>
    <col min="7393" max="7627" width="9.1640625" style="2"/>
    <col min="7628" max="7628" width="4.5" style="2" customWidth="1"/>
    <col min="7629" max="7629" width="4.83203125" style="2" customWidth="1"/>
    <col min="7630" max="7630" width="51.5" style="2" customWidth="1"/>
    <col min="7631" max="7631" width="6.5" style="2" customWidth="1"/>
    <col min="7632" max="7632" width="12.5" style="2" customWidth="1"/>
    <col min="7633" max="7633" width="6.5" style="2" customWidth="1"/>
    <col min="7634" max="7634" width="8" style="2" customWidth="1"/>
    <col min="7635" max="7635" width="7.1640625" style="2" customWidth="1"/>
    <col min="7636" max="7636" width="9.1640625" style="2"/>
    <col min="7637" max="7637" width="11" style="2" customWidth="1"/>
    <col min="7638" max="7638" width="9.5" style="2" customWidth="1"/>
    <col min="7639" max="7639" width="8.1640625" style="2" customWidth="1"/>
    <col min="7640" max="7640" width="8.5" style="2" customWidth="1"/>
    <col min="7641" max="7641" width="9.83203125" style="2" customWidth="1"/>
    <col min="7642" max="7642" width="8.83203125" style="2" customWidth="1"/>
    <col min="7643" max="7643" width="9.5" style="2" customWidth="1"/>
    <col min="7644" max="7644" width="12.5" style="2" customWidth="1"/>
    <col min="7645" max="7645" width="9.1640625" style="2"/>
    <col min="7646" max="7646" width="11.1640625" style="2" bestFit="1" customWidth="1"/>
    <col min="7647" max="7647" width="10.5" style="2" bestFit="1" customWidth="1"/>
    <col min="7648" max="7648" width="11.1640625" style="2" bestFit="1" customWidth="1"/>
    <col min="7649" max="7883" width="9.1640625" style="2"/>
    <col min="7884" max="7884" width="4.5" style="2" customWidth="1"/>
    <col min="7885" max="7885" width="4.83203125" style="2" customWidth="1"/>
    <col min="7886" max="7886" width="51.5" style="2" customWidth="1"/>
    <col min="7887" max="7887" width="6.5" style="2" customWidth="1"/>
    <col min="7888" max="7888" width="12.5" style="2" customWidth="1"/>
    <col min="7889" max="7889" width="6.5" style="2" customWidth="1"/>
    <col min="7890" max="7890" width="8" style="2" customWidth="1"/>
    <col min="7891" max="7891" width="7.1640625" style="2" customWidth="1"/>
    <col min="7892" max="7892" width="9.1640625" style="2"/>
    <col min="7893" max="7893" width="11" style="2" customWidth="1"/>
    <col min="7894" max="7894" width="9.5" style="2" customWidth="1"/>
    <col min="7895" max="7895" width="8.1640625" style="2" customWidth="1"/>
    <col min="7896" max="7896" width="8.5" style="2" customWidth="1"/>
    <col min="7897" max="7897" width="9.83203125" style="2" customWidth="1"/>
    <col min="7898" max="7898" width="8.83203125" style="2" customWidth="1"/>
    <col min="7899" max="7899" width="9.5" style="2" customWidth="1"/>
    <col min="7900" max="7900" width="12.5" style="2" customWidth="1"/>
    <col min="7901" max="7901" width="9.1640625" style="2"/>
    <col min="7902" max="7902" width="11.1640625" style="2" bestFit="1" customWidth="1"/>
    <col min="7903" max="7903" width="10.5" style="2" bestFit="1" customWidth="1"/>
    <col min="7904" max="7904" width="11.1640625" style="2" bestFit="1" customWidth="1"/>
    <col min="7905" max="8139" width="9.1640625" style="2"/>
    <col min="8140" max="8140" width="4.5" style="2" customWidth="1"/>
    <col min="8141" max="8141" width="4.83203125" style="2" customWidth="1"/>
    <col min="8142" max="8142" width="51.5" style="2" customWidth="1"/>
    <col min="8143" max="8143" width="6.5" style="2" customWidth="1"/>
    <col min="8144" max="8144" width="12.5" style="2" customWidth="1"/>
    <col min="8145" max="8145" width="6.5" style="2" customWidth="1"/>
    <col min="8146" max="8146" width="8" style="2" customWidth="1"/>
    <col min="8147" max="8147" width="7.1640625" style="2" customWidth="1"/>
    <col min="8148" max="8148" width="9.1640625" style="2"/>
    <col min="8149" max="8149" width="11" style="2" customWidth="1"/>
    <col min="8150" max="8150" width="9.5" style="2" customWidth="1"/>
    <col min="8151" max="8151" width="8.1640625" style="2" customWidth="1"/>
    <col min="8152" max="8152" width="8.5" style="2" customWidth="1"/>
    <col min="8153" max="8153" width="9.83203125" style="2" customWidth="1"/>
    <col min="8154" max="8154" width="8.83203125" style="2" customWidth="1"/>
    <col min="8155" max="8155" width="9.5" style="2" customWidth="1"/>
    <col min="8156" max="8156" width="12.5" style="2" customWidth="1"/>
    <col min="8157" max="8157" width="9.1640625" style="2"/>
    <col min="8158" max="8158" width="11.1640625" style="2" bestFit="1" customWidth="1"/>
    <col min="8159" max="8159" width="10.5" style="2" bestFit="1" customWidth="1"/>
    <col min="8160" max="8160" width="11.1640625" style="2" bestFit="1" customWidth="1"/>
    <col min="8161" max="8395" width="9.1640625" style="2"/>
    <col min="8396" max="8396" width="4.5" style="2" customWidth="1"/>
    <col min="8397" max="8397" width="4.83203125" style="2" customWidth="1"/>
    <col min="8398" max="8398" width="51.5" style="2" customWidth="1"/>
    <col min="8399" max="8399" width="6.5" style="2" customWidth="1"/>
    <col min="8400" max="8400" width="12.5" style="2" customWidth="1"/>
    <col min="8401" max="8401" width="6.5" style="2" customWidth="1"/>
    <col min="8402" max="8402" width="8" style="2" customWidth="1"/>
    <col min="8403" max="8403" width="7.1640625" style="2" customWidth="1"/>
    <col min="8404" max="8404" width="9.1640625" style="2"/>
    <col min="8405" max="8405" width="11" style="2" customWidth="1"/>
    <col min="8406" max="8406" width="9.5" style="2" customWidth="1"/>
    <col min="8407" max="8407" width="8.1640625" style="2" customWidth="1"/>
    <col min="8408" max="8408" width="8.5" style="2" customWidth="1"/>
    <col min="8409" max="8409" width="9.83203125" style="2" customWidth="1"/>
    <col min="8410" max="8410" width="8.83203125" style="2" customWidth="1"/>
    <col min="8411" max="8411" width="9.5" style="2" customWidth="1"/>
    <col min="8412" max="8412" width="12.5" style="2" customWidth="1"/>
    <col min="8413" max="8413" width="9.1640625" style="2"/>
    <col min="8414" max="8414" width="11.1640625" style="2" bestFit="1" customWidth="1"/>
    <col min="8415" max="8415" width="10.5" style="2" bestFit="1" customWidth="1"/>
    <col min="8416" max="8416" width="11.1640625" style="2" bestFit="1" customWidth="1"/>
    <col min="8417" max="8651" width="9.1640625" style="2"/>
    <col min="8652" max="8652" width="4.5" style="2" customWidth="1"/>
    <col min="8653" max="8653" width="4.83203125" style="2" customWidth="1"/>
    <col min="8654" max="8654" width="51.5" style="2" customWidth="1"/>
    <col min="8655" max="8655" width="6.5" style="2" customWidth="1"/>
    <col min="8656" max="8656" width="12.5" style="2" customWidth="1"/>
    <col min="8657" max="8657" width="6.5" style="2" customWidth="1"/>
    <col min="8658" max="8658" width="8" style="2" customWidth="1"/>
    <col min="8659" max="8659" width="7.1640625" style="2" customWidth="1"/>
    <col min="8660" max="8660" width="9.1640625" style="2"/>
    <col min="8661" max="8661" width="11" style="2" customWidth="1"/>
    <col min="8662" max="8662" width="9.5" style="2" customWidth="1"/>
    <col min="8663" max="8663" width="8.1640625" style="2" customWidth="1"/>
    <col min="8664" max="8664" width="8.5" style="2" customWidth="1"/>
    <col min="8665" max="8665" width="9.83203125" style="2" customWidth="1"/>
    <col min="8666" max="8666" width="8.83203125" style="2" customWidth="1"/>
    <col min="8667" max="8667" width="9.5" style="2" customWidth="1"/>
    <col min="8668" max="8668" width="12.5" style="2" customWidth="1"/>
    <col min="8669" max="8669" width="9.1640625" style="2"/>
    <col min="8670" max="8670" width="11.1640625" style="2" bestFit="1" customWidth="1"/>
    <col min="8671" max="8671" width="10.5" style="2" bestFit="1" customWidth="1"/>
    <col min="8672" max="8672" width="11.1640625" style="2" bestFit="1" customWidth="1"/>
    <col min="8673" max="8907" width="9.1640625" style="2"/>
    <col min="8908" max="8908" width="4.5" style="2" customWidth="1"/>
    <col min="8909" max="8909" width="4.83203125" style="2" customWidth="1"/>
    <col min="8910" max="8910" width="51.5" style="2" customWidth="1"/>
    <col min="8911" max="8911" width="6.5" style="2" customWidth="1"/>
    <col min="8912" max="8912" width="12.5" style="2" customWidth="1"/>
    <col min="8913" max="8913" width="6.5" style="2" customWidth="1"/>
    <col min="8914" max="8914" width="8" style="2" customWidth="1"/>
    <col min="8915" max="8915" width="7.1640625" style="2" customWidth="1"/>
    <col min="8916" max="8916" width="9.1640625" style="2"/>
    <col min="8917" max="8917" width="11" style="2" customWidth="1"/>
    <col min="8918" max="8918" width="9.5" style="2" customWidth="1"/>
    <col min="8919" max="8919" width="8.1640625" style="2" customWidth="1"/>
    <col min="8920" max="8920" width="8.5" style="2" customWidth="1"/>
    <col min="8921" max="8921" width="9.83203125" style="2" customWidth="1"/>
    <col min="8922" max="8922" width="8.83203125" style="2" customWidth="1"/>
    <col min="8923" max="8923" width="9.5" style="2" customWidth="1"/>
    <col min="8924" max="8924" width="12.5" style="2" customWidth="1"/>
    <col min="8925" max="8925" width="9.1640625" style="2"/>
    <col min="8926" max="8926" width="11.1640625" style="2" bestFit="1" customWidth="1"/>
    <col min="8927" max="8927" width="10.5" style="2" bestFit="1" customWidth="1"/>
    <col min="8928" max="8928" width="11.1640625" style="2" bestFit="1" customWidth="1"/>
    <col min="8929" max="9163" width="9.1640625" style="2"/>
    <col min="9164" max="9164" width="4.5" style="2" customWidth="1"/>
    <col min="9165" max="9165" width="4.83203125" style="2" customWidth="1"/>
    <col min="9166" max="9166" width="51.5" style="2" customWidth="1"/>
    <col min="9167" max="9167" width="6.5" style="2" customWidth="1"/>
    <col min="9168" max="9168" width="12.5" style="2" customWidth="1"/>
    <col min="9169" max="9169" width="6.5" style="2" customWidth="1"/>
    <col min="9170" max="9170" width="8" style="2" customWidth="1"/>
    <col min="9171" max="9171" width="7.1640625" style="2" customWidth="1"/>
    <col min="9172" max="9172" width="9.1640625" style="2"/>
    <col min="9173" max="9173" width="11" style="2" customWidth="1"/>
    <col min="9174" max="9174" width="9.5" style="2" customWidth="1"/>
    <col min="9175" max="9175" width="8.1640625" style="2" customWidth="1"/>
    <col min="9176" max="9176" width="8.5" style="2" customWidth="1"/>
    <col min="9177" max="9177" width="9.83203125" style="2" customWidth="1"/>
    <col min="9178" max="9178" width="8.83203125" style="2" customWidth="1"/>
    <col min="9179" max="9179" width="9.5" style="2" customWidth="1"/>
    <col min="9180" max="9180" width="12.5" style="2" customWidth="1"/>
    <col min="9181" max="9181" width="9.1640625" style="2"/>
    <col min="9182" max="9182" width="11.1640625" style="2" bestFit="1" customWidth="1"/>
    <col min="9183" max="9183" width="10.5" style="2" bestFit="1" customWidth="1"/>
    <col min="9184" max="9184" width="11.1640625" style="2" bestFit="1" customWidth="1"/>
    <col min="9185" max="9419" width="9.1640625" style="2"/>
    <col min="9420" max="9420" width="4.5" style="2" customWidth="1"/>
    <col min="9421" max="9421" width="4.83203125" style="2" customWidth="1"/>
    <col min="9422" max="9422" width="51.5" style="2" customWidth="1"/>
    <col min="9423" max="9423" width="6.5" style="2" customWidth="1"/>
    <col min="9424" max="9424" width="12.5" style="2" customWidth="1"/>
    <col min="9425" max="9425" width="6.5" style="2" customWidth="1"/>
    <col min="9426" max="9426" width="8" style="2" customWidth="1"/>
    <col min="9427" max="9427" width="7.1640625" style="2" customWidth="1"/>
    <col min="9428" max="9428" width="9.1640625" style="2"/>
    <col min="9429" max="9429" width="11" style="2" customWidth="1"/>
    <col min="9430" max="9430" width="9.5" style="2" customWidth="1"/>
    <col min="9431" max="9431" width="8.1640625" style="2" customWidth="1"/>
    <col min="9432" max="9432" width="8.5" style="2" customWidth="1"/>
    <col min="9433" max="9433" width="9.83203125" style="2" customWidth="1"/>
    <col min="9434" max="9434" width="8.83203125" style="2" customWidth="1"/>
    <col min="9435" max="9435" width="9.5" style="2" customWidth="1"/>
    <col min="9436" max="9436" width="12.5" style="2" customWidth="1"/>
    <col min="9437" max="9437" width="9.1640625" style="2"/>
    <col min="9438" max="9438" width="11.1640625" style="2" bestFit="1" customWidth="1"/>
    <col min="9439" max="9439" width="10.5" style="2" bestFit="1" customWidth="1"/>
    <col min="9440" max="9440" width="11.1640625" style="2" bestFit="1" customWidth="1"/>
    <col min="9441" max="9675" width="9.1640625" style="2"/>
    <col min="9676" max="9676" width="4.5" style="2" customWidth="1"/>
    <col min="9677" max="9677" width="4.83203125" style="2" customWidth="1"/>
    <col min="9678" max="9678" width="51.5" style="2" customWidth="1"/>
    <col min="9679" max="9679" width="6.5" style="2" customWidth="1"/>
    <col min="9680" max="9680" width="12.5" style="2" customWidth="1"/>
    <col min="9681" max="9681" width="6.5" style="2" customWidth="1"/>
    <col min="9682" max="9682" width="8" style="2" customWidth="1"/>
    <col min="9683" max="9683" width="7.1640625" style="2" customWidth="1"/>
    <col min="9684" max="9684" width="9.1640625" style="2"/>
    <col min="9685" max="9685" width="11" style="2" customWidth="1"/>
    <col min="9686" max="9686" width="9.5" style="2" customWidth="1"/>
    <col min="9687" max="9687" width="8.1640625" style="2" customWidth="1"/>
    <col min="9688" max="9688" width="8.5" style="2" customWidth="1"/>
    <col min="9689" max="9689" width="9.83203125" style="2" customWidth="1"/>
    <col min="9690" max="9690" width="8.83203125" style="2" customWidth="1"/>
    <col min="9691" max="9691" width="9.5" style="2" customWidth="1"/>
    <col min="9692" max="9692" width="12.5" style="2" customWidth="1"/>
    <col min="9693" max="9693" width="9.1640625" style="2"/>
    <col min="9694" max="9694" width="11.1640625" style="2" bestFit="1" customWidth="1"/>
    <col min="9695" max="9695" width="10.5" style="2" bestFit="1" customWidth="1"/>
    <col min="9696" max="9696" width="11.1640625" style="2" bestFit="1" customWidth="1"/>
    <col min="9697" max="9931" width="9.1640625" style="2"/>
    <col min="9932" max="9932" width="4.5" style="2" customWidth="1"/>
    <col min="9933" max="9933" width="4.83203125" style="2" customWidth="1"/>
    <col min="9934" max="9934" width="51.5" style="2" customWidth="1"/>
    <col min="9935" max="9935" width="6.5" style="2" customWidth="1"/>
    <col min="9936" max="9936" width="12.5" style="2" customWidth="1"/>
    <col min="9937" max="9937" width="6.5" style="2" customWidth="1"/>
    <col min="9938" max="9938" width="8" style="2" customWidth="1"/>
    <col min="9939" max="9939" width="7.1640625" style="2" customWidth="1"/>
    <col min="9940" max="9940" width="9.1640625" style="2"/>
    <col min="9941" max="9941" width="11" style="2" customWidth="1"/>
    <col min="9942" max="9942" width="9.5" style="2" customWidth="1"/>
    <col min="9943" max="9943" width="8.1640625" style="2" customWidth="1"/>
    <col min="9944" max="9944" width="8.5" style="2" customWidth="1"/>
    <col min="9945" max="9945" width="9.83203125" style="2" customWidth="1"/>
    <col min="9946" max="9946" width="8.83203125" style="2" customWidth="1"/>
    <col min="9947" max="9947" width="9.5" style="2" customWidth="1"/>
    <col min="9948" max="9948" width="12.5" style="2" customWidth="1"/>
    <col min="9949" max="9949" width="9.1640625" style="2"/>
    <col min="9950" max="9950" width="11.1640625" style="2" bestFit="1" customWidth="1"/>
    <col min="9951" max="9951" width="10.5" style="2" bestFit="1" customWidth="1"/>
    <col min="9952" max="9952" width="11.1640625" style="2" bestFit="1" customWidth="1"/>
    <col min="9953" max="10187" width="9.1640625" style="2"/>
    <col min="10188" max="10188" width="4.5" style="2" customWidth="1"/>
    <col min="10189" max="10189" width="4.83203125" style="2" customWidth="1"/>
    <col min="10190" max="10190" width="51.5" style="2" customWidth="1"/>
    <col min="10191" max="10191" width="6.5" style="2" customWidth="1"/>
    <col min="10192" max="10192" width="12.5" style="2" customWidth="1"/>
    <col min="10193" max="10193" width="6.5" style="2" customWidth="1"/>
    <col min="10194" max="10194" width="8" style="2" customWidth="1"/>
    <col min="10195" max="10195" width="7.1640625" style="2" customWidth="1"/>
    <col min="10196" max="10196" width="9.1640625" style="2"/>
    <col min="10197" max="10197" width="11" style="2" customWidth="1"/>
    <col min="10198" max="10198" width="9.5" style="2" customWidth="1"/>
    <col min="10199" max="10199" width="8.1640625" style="2" customWidth="1"/>
    <col min="10200" max="10200" width="8.5" style="2" customWidth="1"/>
    <col min="10201" max="10201" width="9.83203125" style="2" customWidth="1"/>
    <col min="10202" max="10202" width="8.83203125" style="2" customWidth="1"/>
    <col min="10203" max="10203" width="9.5" style="2" customWidth="1"/>
    <col min="10204" max="10204" width="12.5" style="2" customWidth="1"/>
    <col min="10205" max="10205" width="9.1640625" style="2"/>
    <col min="10206" max="10206" width="11.1640625" style="2" bestFit="1" customWidth="1"/>
    <col min="10207" max="10207" width="10.5" style="2" bestFit="1" customWidth="1"/>
    <col min="10208" max="10208" width="11.1640625" style="2" bestFit="1" customWidth="1"/>
    <col min="10209" max="10443" width="9.1640625" style="2"/>
    <col min="10444" max="10444" width="4.5" style="2" customWidth="1"/>
    <col min="10445" max="10445" width="4.83203125" style="2" customWidth="1"/>
    <col min="10446" max="10446" width="51.5" style="2" customWidth="1"/>
    <col min="10447" max="10447" width="6.5" style="2" customWidth="1"/>
    <col min="10448" max="10448" width="12.5" style="2" customWidth="1"/>
    <col min="10449" max="10449" width="6.5" style="2" customWidth="1"/>
    <col min="10450" max="10450" width="8" style="2" customWidth="1"/>
    <col min="10451" max="10451" width="7.1640625" style="2" customWidth="1"/>
    <col min="10452" max="10452" width="9.1640625" style="2"/>
    <col min="10453" max="10453" width="11" style="2" customWidth="1"/>
    <col min="10454" max="10454" width="9.5" style="2" customWidth="1"/>
    <col min="10455" max="10455" width="8.1640625" style="2" customWidth="1"/>
    <col min="10456" max="10456" width="8.5" style="2" customWidth="1"/>
    <col min="10457" max="10457" width="9.83203125" style="2" customWidth="1"/>
    <col min="10458" max="10458" width="8.83203125" style="2" customWidth="1"/>
    <col min="10459" max="10459" width="9.5" style="2" customWidth="1"/>
    <col min="10460" max="10460" width="12.5" style="2" customWidth="1"/>
    <col min="10461" max="10461" width="9.1640625" style="2"/>
    <col min="10462" max="10462" width="11.1640625" style="2" bestFit="1" customWidth="1"/>
    <col min="10463" max="10463" width="10.5" style="2" bestFit="1" customWidth="1"/>
    <col min="10464" max="10464" width="11.1640625" style="2" bestFit="1" customWidth="1"/>
    <col min="10465" max="10699" width="9.1640625" style="2"/>
    <col min="10700" max="10700" width="4.5" style="2" customWidth="1"/>
    <col min="10701" max="10701" width="4.83203125" style="2" customWidth="1"/>
    <col min="10702" max="10702" width="51.5" style="2" customWidth="1"/>
    <col min="10703" max="10703" width="6.5" style="2" customWidth="1"/>
    <col min="10704" max="10704" width="12.5" style="2" customWidth="1"/>
    <col min="10705" max="10705" width="6.5" style="2" customWidth="1"/>
    <col min="10706" max="10706" width="8" style="2" customWidth="1"/>
    <col min="10707" max="10707" width="7.1640625" style="2" customWidth="1"/>
    <col min="10708" max="10708" width="9.1640625" style="2"/>
    <col min="10709" max="10709" width="11" style="2" customWidth="1"/>
    <col min="10710" max="10710" width="9.5" style="2" customWidth="1"/>
    <col min="10711" max="10711" width="8.1640625" style="2" customWidth="1"/>
    <col min="10712" max="10712" width="8.5" style="2" customWidth="1"/>
    <col min="10713" max="10713" width="9.83203125" style="2" customWidth="1"/>
    <col min="10714" max="10714" width="8.83203125" style="2" customWidth="1"/>
    <col min="10715" max="10715" width="9.5" style="2" customWidth="1"/>
    <col min="10716" max="10716" width="12.5" style="2" customWidth="1"/>
    <col min="10717" max="10717" width="9.1640625" style="2"/>
    <col min="10718" max="10718" width="11.1640625" style="2" bestFit="1" customWidth="1"/>
    <col min="10719" max="10719" width="10.5" style="2" bestFit="1" customWidth="1"/>
    <col min="10720" max="10720" width="11.1640625" style="2" bestFit="1" customWidth="1"/>
    <col min="10721" max="10955" width="9.1640625" style="2"/>
    <col min="10956" max="10956" width="4.5" style="2" customWidth="1"/>
    <col min="10957" max="10957" width="4.83203125" style="2" customWidth="1"/>
    <col min="10958" max="10958" width="51.5" style="2" customWidth="1"/>
    <col min="10959" max="10959" width="6.5" style="2" customWidth="1"/>
    <col min="10960" max="10960" width="12.5" style="2" customWidth="1"/>
    <col min="10961" max="10961" width="6.5" style="2" customWidth="1"/>
    <col min="10962" max="10962" width="8" style="2" customWidth="1"/>
    <col min="10963" max="10963" width="7.1640625" style="2" customWidth="1"/>
    <col min="10964" max="10964" width="9.1640625" style="2"/>
    <col min="10965" max="10965" width="11" style="2" customWidth="1"/>
    <col min="10966" max="10966" width="9.5" style="2" customWidth="1"/>
    <col min="10967" max="10967" width="8.1640625" style="2" customWidth="1"/>
    <col min="10968" max="10968" width="8.5" style="2" customWidth="1"/>
    <col min="10969" max="10969" width="9.83203125" style="2" customWidth="1"/>
    <col min="10970" max="10970" width="8.83203125" style="2" customWidth="1"/>
    <col min="10971" max="10971" width="9.5" style="2" customWidth="1"/>
    <col min="10972" max="10972" width="12.5" style="2" customWidth="1"/>
    <col min="10973" max="10973" width="9.1640625" style="2"/>
    <col min="10974" max="10974" width="11.1640625" style="2" bestFit="1" customWidth="1"/>
    <col min="10975" max="10975" width="10.5" style="2" bestFit="1" customWidth="1"/>
    <col min="10976" max="10976" width="11.1640625" style="2" bestFit="1" customWidth="1"/>
    <col min="10977" max="11211" width="9.1640625" style="2"/>
    <col min="11212" max="11212" width="4.5" style="2" customWidth="1"/>
    <col min="11213" max="11213" width="4.83203125" style="2" customWidth="1"/>
    <col min="11214" max="11214" width="51.5" style="2" customWidth="1"/>
    <col min="11215" max="11215" width="6.5" style="2" customWidth="1"/>
    <col min="11216" max="11216" width="12.5" style="2" customWidth="1"/>
    <col min="11217" max="11217" width="6.5" style="2" customWidth="1"/>
    <col min="11218" max="11218" width="8" style="2" customWidth="1"/>
    <col min="11219" max="11219" width="7.1640625" style="2" customWidth="1"/>
    <col min="11220" max="11220" width="9.1640625" style="2"/>
    <col min="11221" max="11221" width="11" style="2" customWidth="1"/>
    <col min="11222" max="11222" width="9.5" style="2" customWidth="1"/>
    <col min="11223" max="11223" width="8.1640625" style="2" customWidth="1"/>
    <col min="11224" max="11224" width="8.5" style="2" customWidth="1"/>
    <col min="11225" max="11225" width="9.83203125" style="2" customWidth="1"/>
    <col min="11226" max="11226" width="8.83203125" style="2" customWidth="1"/>
    <col min="11227" max="11227" width="9.5" style="2" customWidth="1"/>
    <col min="11228" max="11228" width="12.5" style="2" customWidth="1"/>
    <col min="11229" max="11229" width="9.1640625" style="2"/>
    <col min="11230" max="11230" width="11.1640625" style="2" bestFit="1" customWidth="1"/>
    <col min="11231" max="11231" width="10.5" style="2" bestFit="1" customWidth="1"/>
    <col min="11232" max="11232" width="11.1640625" style="2" bestFit="1" customWidth="1"/>
    <col min="11233" max="11467" width="9.1640625" style="2"/>
    <col min="11468" max="11468" width="4.5" style="2" customWidth="1"/>
    <col min="11469" max="11469" width="4.83203125" style="2" customWidth="1"/>
    <col min="11470" max="11470" width="51.5" style="2" customWidth="1"/>
    <col min="11471" max="11471" width="6.5" style="2" customWidth="1"/>
    <col min="11472" max="11472" width="12.5" style="2" customWidth="1"/>
    <col min="11473" max="11473" width="6.5" style="2" customWidth="1"/>
    <col min="11474" max="11474" width="8" style="2" customWidth="1"/>
    <col min="11475" max="11475" width="7.1640625" style="2" customWidth="1"/>
    <col min="11476" max="11476" width="9.1640625" style="2"/>
    <col min="11477" max="11477" width="11" style="2" customWidth="1"/>
    <col min="11478" max="11478" width="9.5" style="2" customWidth="1"/>
    <col min="11479" max="11479" width="8.1640625" style="2" customWidth="1"/>
    <col min="11480" max="11480" width="8.5" style="2" customWidth="1"/>
    <col min="11481" max="11481" width="9.83203125" style="2" customWidth="1"/>
    <col min="11482" max="11482" width="8.83203125" style="2" customWidth="1"/>
    <col min="11483" max="11483" width="9.5" style="2" customWidth="1"/>
    <col min="11484" max="11484" width="12.5" style="2" customWidth="1"/>
    <col min="11485" max="11485" width="9.1640625" style="2"/>
    <col min="11486" max="11486" width="11.1640625" style="2" bestFit="1" customWidth="1"/>
    <col min="11487" max="11487" width="10.5" style="2" bestFit="1" customWidth="1"/>
    <col min="11488" max="11488" width="11.1640625" style="2" bestFit="1" customWidth="1"/>
    <col min="11489" max="11723" width="9.1640625" style="2"/>
    <col min="11724" max="11724" width="4.5" style="2" customWidth="1"/>
    <col min="11725" max="11725" width="4.83203125" style="2" customWidth="1"/>
    <col min="11726" max="11726" width="51.5" style="2" customWidth="1"/>
    <col min="11727" max="11727" width="6.5" style="2" customWidth="1"/>
    <col min="11728" max="11728" width="12.5" style="2" customWidth="1"/>
    <col min="11729" max="11729" width="6.5" style="2" customWidth="1"/>
    <col min="11730" max="11730" width="8" style="2" customWidth="1"/>
    <col min="11731" max="11731" width="7.1640625" style="2" customWidth="1"/>
    <col min="11732" max="11732" width="9.1640625" style="2"/>
    <col min="11733" max="11733" width="11" style="2" customWidth="1"/>
    <col min="11734" max="11734" width="9.5" style="2" customWidth="1"/>
    <col min="11735" max="11735" width="8.1640625" style="2" customWidth="1"/>
    <col min="11736" max="11736" width="8.5" style="2" customWidth="1"/>
    <col min="11737" max="11737" width="9.83203125" style="2" customWidth="1"/>
    <col min="11738" max="11738" width="8.83203125" style="2" customWidth="1"/>
    <col min="11739" max="11739" width="9.5" style="2" customWidth="1"/>
    <col min="11740" max="11740" width="12.5" style="2" customWidth="1"/>
    <col min="11741" max="11741" width="9.1640625" style="2"/>
    <col min="11742" max="11742" width="11.1640625" style="2" bestFit="1" customWidth="1"/>
    <col min="11743" max="11743" width="10.5" style="2" bestFit="1" customWidth="1"/>
    <col min="11744" max="11744" width="11.1640625" style="2" bestFit="1" customWidth="1"/>
    <col min="11745" max="11979" width="9.1640625" style="2"/>
    <col min="11980" max="11980" width="4.5" style="2" customWidth="1"/>
    <col min="11981" max="11981" width="4.83203125" style="2" customWidth="1"/>
    <col min="11982" max="11982" width="51.5" style="2" customWidth="1"/>
    <col min="11983" max="11983" width="6.5" style="2" customWidth="1"/>
    <col min="11984" max="11984" width="12.5" style="2" customWidth="1"/>
    <col min="11985" max="11985" width="6.5" style="2" customWidth="1"/>
    <col min="11986" max="11986" width="8" style="2" customWidth="1"/>
    <col min="11987" max="11987" width="7.1640625" style="2" customWidth="1"/>
    <col min="11988" max="11988" width="9.1640625" style="2"/>
    <col min="11989" max="11989" width="11" style="2" customWidth="1"/>
    <col min="11990" max="11990" width="9.5" style="2" customWidth="1"/>
    <col min="11991" max="11991" width="8.1640625" style="2" customWidth="1"/>
    <col min="11992" max="11992" width="8.5" style="2" customWidth="1"/>
    <col min="11993" max="11993" width="9.83203125" style="2" customWidth="1"/>
    <col min="11994" max="11994" width="8.83203125" style="2" customWidth="1"/>
    <col min="11995" max="11995" width="9.5" style="2" customWidth="1"/>
    <col min="11996" max="11996" width="12.5" style="2" customWidth="1"/>
    <col min="11997" max="11997" width="9.1640625" style="2"/>
    <col min="11998" max="11998" width="11.1640625" style="2" bestFit="1" customWidth="1"/>
    <col min="11999" max="11999" width="10.5" style="2" bestFit="1" customWidth="1"/>
    <col min="12000" max="12000" width="11.1640625" style="2" bestFit="1" customWidth="1"/>
    <col min="12001" max="12235" width="9.1640625" style="2"/>
    <col min="12236" max="12236" width="4.5" style="2" customWidth="1"/>
    <col min="12237" max="12237" width="4.83203125" style="2" customWidth="1"/>
    <col min="12238" max="12238" width="51.5" style="2" customWidth="1"/>
    <col min="12239" max="12239" width="6.5" style="2" customWidth="1"/>
    <col min="12240" max="12240" width="12.5" style="2" customWidth="1"/>
    <col min="12241" max="12241" width="6.5" style="2" customWidth="1"/>
    <col min="12242" max="12242" width="8" style="2" customWidth="1"/>
    <col min="12243" max="12243" width="7.1640625" style="2" customWidth="1"/>
    <col min="12244" max="12244" width="9.1640625" style="2"/>
    <col min="12245" max="12245" width="11" style="2" customWidth="1"/>
    <col min="12246" max="12246" width="9.5" style="2" customWidth="1"/>
    <col min="12247" max="12247" width="8.1640625" style="2" customWidth="1"/>
    <col min="12248" max="12248" width="8.5" style="2" customWidth="1"/>
    <col min="12249" max="12249" width="9.83203125" style="2" customWidth="1"/>
    <col min="12250" max="12250" width="8.83203125" style="2" customWidth="1"/>
    <col min="12251" max="12251" width="9.5" style="2" customWidth="1"/>
    <col min="12252" max="12252" width="12.5" style="2" customWidth="1"/>
    <col min="12253" max="12253" width="9.1640625" style="2"/>
    <col min="12254" max="12254" width="11.1640625" style="2" bestFit="1" customWidth="1"/>
    <col min="12255" max="12255" width="10.5" style="2" bestFit="1" customWidth="1"/>
    <col min="12256" max="12256" width="11.1640625" style="2" bestFit="1" customWidth="1"/>
    <col min="12257" max="12491" width="9.1640625" style="2"/>
    <col min="12492" max="12492" width="4.5" style="2" customWidth="1"/>
    <col min="12493" max="12493" width="4.83203125" style="2" customWidth="1"/>
    <col min="12494" max="12494" width="51.5" style="2" customWidth="1"/>
    <col min="12495" max="12495" width="6.5" style="2" customWidth="1"/>
    <col min="12496" max="12496" width="12.5" style="2" customWidth="1"/>
    <col min="12497" max="12497" width="6.5" style="2" customWidth="1"/>
    <col min="12498" max="12498" width="8" style="2" customWidth="1"/>
    <col min="12499" max="12499" width="7.1640625" style="2" customWidth="1"/>
    <col min="12500" max="12500" width="9.1640625" style="2"/>
    <col min="12501" max="12501" width="11" style="2" customWidth="1"/>
    <col min="12502" max="12502" width="9.5" style="2" customWidth="1"/>
    <col min="12503" max="12503" width="8.1640625" style="2" customWidth="1"/>
    <col min="12504" max="12504" width="8.5" style="2" customWidth="1"/>
    <col min="12505" max="12505" width="9.83203125" style="2" customWidth="1"/>
    <col min="12506" max="12506" width="8.83203125" style="2" customWidth="1"/>
    <col min="12507" max="12507" width="9.5" style="2" customWidth="1"/>
    <col min="12508" max="12508" width="12.5" style="2" customWidth="1"/>
    <col min="12509" max="12509" width="9.1640625" style="2"/>
    <col min="12510" max="12510" width="11.1640625" style="2" bestFit="1" customWidth="1"/>
    <col min="12511" max="12511" width="10.5" style="2" bestFit="1" customWidth="1"/>
    <col min="12512" max="12512" width="11.1640625" style="2" bestFit="1" customWidth="1"/>
    <col min="12513" max="12747" width="9.1640625" style="2"/>
    <col min="12748" max="12748" width="4.5" style="2" customWidth="1"/>
    <col min="12749" max="12749" width="4.83203125" style="2" customWidth="1"/>
    <col min="12750" max="12750" width="51.5" style="2" customWidth="1"/>
    <col min="12751" max="12751" width="6.5" style="2" customWidth="1"/>
    <col min="12752" max="12752" width="12.5" style="2" customWidth="1"/>
    <col min="12753" max="12753" width="6.5" style="2" customWidth="1"/>
    <col min="12754" max="12754" width="8" style="2" customWidth="1"/>
    <col min="12755" max="12755" width="7.1640625" style="2" customWidth="1"/>
    <col min="12756" max="12756" width="9.1640625" style="2"/>
    <col min="12757" max="12757" width="11" style="2" customWidth="1"/>
    <col min="12758" max="12758" width="9.5" style="2" customWidth="1"/>
    <col min="12759" max="12759" width="8.1640625" style="2" customWidth="1"/>
    <col min="12760" max="12760" width="8.5" style="2" customWidth="1"/>
    <col min="12761" max="12761" width="9.83203125" style="2" customWidth="1"/>
    <col min="12762" max="12762" width="8.83203125" style="2" customWidth="1"/>
    <col min="12763" max="12763" width="9.5" style="2" customWidth="1"/>
    <col min="12764" max="12764" width="12.5" style="2" customWidth="1"/>
    <col min="12765" max="12765" width="9.1640625" style="2"/>
    <col min="12766" max="12766" width="11.1640625" style="2" bestFit="1" customWidth="1"/>
    <col min="12767" max="12767" width="10.5" style="2" bestFit="1" customWidth="1"/>
    <col min="12768" max="12768" width="11.1640625" style="2" bestFit="1" customWidth="1"/>
    <col min="12769" max="13003" width="9.1640625" style="2"/>
    <col min="13004" max="13004" width="4.5" style="2" customWidth="1"/>
    <col min="13005" max="13005" width="4.83203125" style="2" customWidth="1"/>
    <col min="13006" max="13006" width="51.5" style="2" customWidth="1"/>
    <col min="13007" max="13007" width="6.5" style="2" customWidth="1"/>
    <col min="13008" max="13008" width="12.5" style="2" customWidth="1"/>
    <col min="13009" max="13009" width="6.5" style="2" customWidth="1"/>
    <col min="13010" max="13010" width="8" style="2" customWidth="1"/>
    <col min="13011" max="13011" width="7.1640625" style="2" customWidth="1"/>
    <col min="13012" max="13012" width="9.1640625" style="2"/>
    <col min="13013" max="13013" width="11" style="2" customWidth="1"/>
    <col min="13014" max="13014" width="9.5" style="2" customWidth="1"/>
    <col min="13015" max="13015" width="8.1640625" style="2" customWidth="1"/>
    <col min="13016" max="13016" width="8.5" style="2" customWidth="1"/>
    <col min="13017" max="13017" width="9.83203125" style="2" customWidth="1"/>
    <col min="13018" max="13018" width="8.83203125" style="2" customWidth="1"/>
    <col min="13019" max="13019" width="9.5" style="2" customWidth="1"/>
    <col min="13020" max="13020" width="12.5" style="2" customWidth="1"/>
    <col min="13021" max="13021" width="9.1640625" style="2"/>
    <col min="13022" max="13022" width="11.1640625" style="2" bestFit="1" customWidth="1"/>
    <col min="13023" max="13023" width="10.5" style="2" bestFit="1" customWidth="1"/>
    <col min="13024" max="13024" width="11.1640625" style="2" bestFit="1" customWidth="1"/>
    <col min="13025" max="13259" width="9.1640625" style="2"/>
    <col min="13260" max="13260" width="4.5" style="2" customWidth="1"/>
    <col min="13261" max="13261" width="4.83203125" style="2" customWidth="1"/>
    <col min="13262" max="13262" width="51.5" style="2" customWidth="1"/>
    <col min="13263" max="13263" width="6.5" style="2" customWidth="1"/>
    <col min="13264" max="13264" width="12.5" style="2" customWidth="1"/>
    <col min="13265" max="13265" width="6.5" style="2" customWidth="1"/>
    <col min="13266" max="13266" width="8" style="2" customWidth="1"/>
    <col min="13267" max="13267" width="7.1640625" style="2" customWidth="1"/>
    <col min="13268" max="13268" width="9.1640625" style="2"/>
    <col min="13269" max="13269" width="11" style="2" customWidth="1"/>
    <col min="13270" max="13270" width="9.5" style="2" customWidth="1"/>
    <col min="13271" max="13271" width="8.1640625" style="2" customWidth="1"/>
    <col min="13272" max="13272" width="8.5" style="2" customWidth="1"/>
    <col min="13273" max="13273" width="9.83203125" style="2" customWidth="1"/>
    <col min="13274" max="13274" width="8.83203125" style="2" customWidth="1"/>
    <col min="13275" max="13275" width="9.5" style="2" customWidth="1"/>
    <col min="13276" max="13276" width="12.5" style="2" customWidth="1"/>
    <col min="13277" max="13277" width="9.1640625" style="2"/>
    <col min="13278" max="13278" width="11.1640625" style="2" bestFit="1" customWidth="1"/>
    <col min="13279" max="13279" width="10.5" style="2" bestFit="1" customWidth="1"/>
    <col min="13280" max="13280" width="11.1640625" style="2" bestFit="1" customWidth="1"/>
    <col min="13281" max="13515" width="9.1640625" style="2"/>
    <col min="13516" max="13516" width="4.5" style="2" customWidth="1"/>
    <col min="13517" max="13517" width="4.83203125" style="2" customWidth="1"/>
    <col min="13518" max="13518" width="51.5" style="2" customWidth="1"/>
    <col min="13519" max="13519" width="6.5" style="2" customWidth="1"/>
    <col min="13520" max="13520" width="12.5" style="2" customWidth="1"/>
    <col min="13521" max="13521" width="6.5" style="2" customWidth="1"/>
    <col min="13522" max="13522" width="8" style="2" customWidth="1"/>
    <col min="13523" max="13523" width="7.1640625" style="2" customWidth="1"/>
    <col min="13524" max="13524" width="9.1640625" style="2"/>
    <col min="13525" max="13525" width="11" style="2" customWidth="1"/>
    <col min="13526" max="13526" width="9.5" style="2" customWidth="1"/>
    <col min="13527" max="13527" width="8.1640625" style="2" customWidth="1"/>
    <col min="13528" max="13528" width="8.5" style="2" customWidth="1"/>
    <col min="13529" max="13529" width="9.83203125" style="2" customWidth="1"/>
    <col min="13530" max="13530" width="8.83203125" style="2" customWidth="1"/>
    <col min="13531" max="13531" width="9.5" style="2" customWidth="1"/>
    <col min="13532" max="13532" width="12.5" style="2" customWidth="1"/>
    <col min="13533" max="13533" width="9.1640625" style="2"/>
    <col min="13534" max="13534" width="11.1640625" style="2" bestFit="1" customWidth="1"/>
    <col min="13535" max="13535" width="10.5" style="2" bestFit="1" customWidth="1"/>
    <col min="13536" max="13536" width="11.1640625" style="2" bestFit="1" customWidth="1"/>
    <col min="13537" max="13771" width="9.1640625" style="2"/>
    <col min="13772" max="13772" width="4.5" style="2" customWidth="1"/>
    <col min="13773" max="13773" width="4.83203125" style="2" customWidth="1"/>
    <col min="13774" max="13774" width="51.5" style="2" customWidth="1"/>
    <col min="13775" max="13775" width="6.5" style="2" customWidth="1"/>
    <col min="13776" max="13776" width="12.5" style="2" customWidth="1"/>
    <col min="13777" max="13777" width="6.5" style="2" customWidth="1"/>
    <col min="13778" max="13778" width="8" style="2" customWidth="1"/>
    <col min="13779" max="13779" width="7.1640625" style="2" customWidth="1"/>
    <col min="13780" max="13780" width="9.1640625" style="2"/>
    <col min="13781" max="13781" width="11" style="2" customWidth="1"/>
    <col min="13782" max="13782" width="9.5" style="2" customWidth="1"/>
    <col min="13783" max="13783" width="8.1640625" style="2" customWidth="1"/>
    <col min="13784" max="13784" width="8.5" style="2" customWidth="1"/>
    <col min="13785" max="13785" width="9.83203125" style="2" customWidth="1"/>
    <col min="13786" max="13786" width="8.83203125" style="2" customWidth="1"/>
    <col min="13787" max="13787" width="9.5" style="2" customWidth="1"/>
    <col min="13788" max="13788" width="12.5" style="2" customWidth="1"/>
    <col min="13789" max="13789" width="9.1640625" style="2"/>
    <col min="13790" max="13790" width="11.1640625" style="2" bestFit="1" customWidth="1"/>
    <col min="13791" max="13791" width="10.5" style="2" bestFit="1" customWidth="1"/>
    <col min="13792" max="13792" width="11.1640625" style="2" bestFit="1" customWidth="1"/>
    <col min="13793" max="14027" width="9.1640625" style="2"/>
    <col min="14028" max="14028" width="4.5" style="2" customWidth="1"/>
    <col min="14029" max="14029" width="4.83203125" style="2" customWidth="1"/>
    <col min="14030" max="14030" width="51.5" style="2" customWidth="1"/>
    <col min="14031" max="14031" width="6.5" style="2" customWidth="1"/>
    <col min="14032" max="14032" width="12.5" style="2" customWidth="1"/>
    <col min="14033" max="14033" width="6.5" style="2" customWidth="1"/>
    <col min="14034" max="14034" width="8" style="2" customWidth="1"/>
    <col min="14035" max="14035" width="7.1640625" style="2" customWidth="1"/>
    <col min="14036" max="14036" width="9.1640625" style="2"/>
    <col min="14037" max="14037" width="11" style="2" customWidth="1"/>
    <col min="14038" max="14038" width="9.5" style="2" customWidth="1"/>
    <col min="14039" max="14039" width="8.1640625" style="2" customWidth="1"/>
    <col min="14040" max="14040" width="8.5" style="2" customWidth="1"/>
    <col min="14041" max="14041" width="9.83203125" style="2" customWidth="1"/>
    <col min="14042" max="14042" width="8.83203125" style="2" customWidth="1"/>
    <col min="14043" max="14043" width="9.5" style="2" customWidth="1"/>
    <col min="14044" max="14044" width="12.5" style="2" customWidth="1"/>
    <col min="14045" max="14045" width="9.1640625" style="2"/>
    <col min="14046" max="14046" width="11.1640625" style="2" bestFit="1" customWidth="1"/>
    <col min="14047" max="14047" width="10.5" style="2" bestFit="1" customWidth="1"/>
    <col min="14048" max="14048" width="11.1640625" style="2" bestFit="1" customWidth="1"/>
    <col min="14049" max="14283" width="9.1640625" style="2"/>
    <col min="14284" max="14284" width="4.5" style="2" customWidth="1"/>
    <col min="14285" max="14285" width="4.83203125" style="2" customWidth="1"/>
    <col min="14286" max="14286" width="51.5" style="2" customWidth="1"/>
    <col min="14287" max="14287" width="6.5" style="2" customWidth="1"/>
    <col min="14288" max="14288" width="12.5" style="2" customWidth="1"/>
    <col min="14289" max="14289" width="6.5" style="2" customWidth="1"/>
    <col min="14290" max="14290" width="8" style="2" customWidth="1"/>
    <col min="14291" max="14291" width="7.1640625" style="2" customWidth="1"/>
    <col min="14292" max="14292" width="9.1640625" style="2"/>
    <col min="14293" max="14293" width="11" style="2" customWidth="1"/>
    <col min="14294" max="14294" width="9.5" style="2" customWidth="1"/>
    <col min="14295" max="14295" width="8.1640625" style="2" customWidth="1"/>
    <col min="14296" max="14296" width="8.5" style="2" customWidth="1"/>
    <col min="14297" max="14297" width="9.83203125" style="2" customWidth="1"/>
    <col min="14298" max="14298" width="8.83203125" style="2" customWidth="1"/>
    <col min="14299" max="14299" width="9.5" style="2" customWidth="1"/>
    <col min="14300" max="14300" width="12.5" style="2" customWidth="1"/>
    <col min="14301" max="14301" width="9.1640625" style="2"/>
    <col min="14302" max="14302" width="11.1640625" style="2" bestFit="1" customWidth="1"/>
    <col min="14303" max="14303" width="10.5" style="2" bestFit="1" customWidth="1"/>
    <col min="14304" max="14304" width="11.1640625" style="2" bestFit="1" customWidth="1"/>
    <col min="14305" max="14539" width="9.1640625" style="2"/>
    <col min="14540" max="14540" width="4.5" style="2" customWidth="1"/>
    <col min="14541" max="14541" width="4.83203125" style="2" customWidth="1"/>
    <col min="14542" max="14542" width="51.5" style="2" customWidth="1"/>
    <col min="14543" max="14543" width="6.5" style="2" customWidth="1"/>
    <col min="14544" max="14544" width="12.5" style="2" customWidth="1"/>
    <col min="14545" max="14545" width="6.5" style="2" customWidth="1"/>
    <col min="14546" max="14546" width="8" style="2" customWidth="1"/>
    <col min="14547" max="14547" width="7.1640625" style="2" customWidth="1"/>
    <col min="14548" max="14548" width="9.1640625" style="2"/>
    <col min="14549" max="14549" width="11" style="2" customWidth="1"/>
    <col min="14550" max="14550" width="9.5" style="2" customWidth="1"/>
    <col min="14551" max="14551" width="8.1640625" style="2" customWidth="1"/>
    <col min="14552" max="14552" width="8.5" style="2" customWidth="1"/>
    <col min="14553" max="14553" width="9.83203125" style="2" customWidth="1"/>
    <col min="14554" max="14554" width="8.83203125" style="2" customWidth="1"/>
    <col min="14555" max="14555" width="9.5" style="2" customWidth="1"/>
    <col min="14556" max="14556" width="12.5" style="2" customWidth="1"/>
    <col min="14557" max="14557" width="9.1640625" style="2"/>
    <col min="14558" max="14558" width="11.1640625" style="2" bestFit="1" customWidth="1"/>
    <col min="14559" max="14559" width="10.5" style="2" bestFit="1" customWidth="1"/>
    <col min="14560" max="14560" width="11.1640625" style="2" bestFit="1" customWidth="1"/>
    <col min="14561" max="14795" width="9.1640625" style="2"/>
    <col min="14796" max="14796" width="4.5" style="2" customWidth="1"/>
    <col min="14797" max="14797" width="4.83203125" style="2" customWidth="1"/>
    <col min="14798" max="14798" width="51.5" style="2" customWidth="1"/>
    <col min="14799" max="14799" width="6.5" style="2" customWidth="1"/>
    <col min="14800" max="14800" width="12.5" style="2" customWidth="1"/>
    <col min="14801" max="14801" width="6.5" style="2" customWidth="1"/>
    <col min="14802" max="14802" width="8" style="2" customWidth="1"/>
    <col min="14803" max="14803" width="7.1640625" style="2" customWidth="1"/>
    <col min="14804" max="14804" width="9.1640625" style="2"/>
    <col min="14805" max="14805" width="11" style="2" customWidth="1"/>
    <col min="14806" max="14806" width="9.5" style="2" customWidth="1"/>
    <col min="14807" max="14807" width="8.1640625" style="2" customWidth="1"/>
    <col min="14808" max="14808" width="8.5" style="2" customWidth="1"/>
    <col min="14809" max="14809" width="9.83203125" style="2" customWidth="1"/>
    <col min="14810" max="14810" width="8.83203125" style="2" customWidth="1"/>
    <col min="14811" max="14811" width="9.5" style="2" customWidth="1"/>
    <col min="14812" max="14812" width="12.5" style="2" customWidth="1"/>
    <col min="14813" max="14813" width="9.1640625" style="2"/>
    <col min="14814" max="14814" width="11.1640625" style="2" bestFit="1" customWidth="1"/>
    <col min="14815" max="14815" width="10.5" style="2" bestFit="1" customWidth="1"/>
    <col min="14816" max="14816" width="11.1640625" style="2" bestFit="1" customWidth="1"/>
    <col min="14817" max="15051" width="9.1640625" style="2"/>
    <col min="15052" max="15052" width="4.5" style="2" customWidth="1"/>
    <col min="15053" max="15053" width="4.83203125" style="2" customWidth="1"/>
    <col min="15054" max="15054" width="51.5" style="2" customWidth="1"/>
    <col min="15055" max="15055" width="6.5" style="2" customWidth="1"/>
    <col min="15056" max="15056" width="12.5" style="2" customWidth="1"/>
    <col min="15057" max="15057" width="6.5" style="2" customWidth="1"/>
    <col min="15058" max="15058" width="8" style="2" customWidth="1"/>
    <col min="15059" max="15059" width="7.1640625" style="2" customWidth="1"/>
    <col min="15060" max="15060" width="9.1640625" style="2"/>
    <col min="15061" max="15061" width="11" style="2" customWidth="1"/>
    <col min="15062" max="15062" width="9.5" style="2" customWidth="1"/>
    <col min="15063" max="15063" width="8.1640625" style="2" customWidth="1"/>
    <col min="15064" max="15064" width="8.5" style="2" customWidth="1"/>
    <col min="15065" max="15065" width="9.83203125" style="2" customWidth="1"/>
    <col min="15066" max="15066" width="8.83203125" style="2" customWidth="1"/>
    <col min="15067" max="15067" width="9.5" style="2" customWidth="1"/>
    <col min="15068" max="15068" width="12.5" style="2" customWidth="1"/>
    <col min="15069" max="15069" width="9.1640625" style="2"/>
    <col min="15070" max="15070" width="11.1640625" style="2" bestFit="1" customWidth="1"/>
    <col min="15071" max="15071" width="10.5" style="2" bestFit="1" customWidth="1"/>
    <col min="15072" max="15072" width="11.1640625" style="2" bestFit="1" customWidth="1"/>
    <col min="15073" max="15307" width="9.1640625" style="2"/>
    <col min="15308" max="15308" width="4.5" style="2" customWidth="1"/>
    <col min="15309" max="15309" width="4.83203125" style="2" customWidth="1"/>
    <col min="15310" max="15310" width="51.5" style="2" customWidth="1"/>
    <col min="15311" max="15311" width="6.5" style="2" customWidth="1"/>
    <col min="15312" max="15312" width="12.5" style="2" customWidth="1"/>
    <col min="15313" max="15313" width="6.5" style="2" customWidth="1"/>
    <col min="15314" max="15314" width="8" style="2" customWidth="1"/>
    <col min="15315" max="15315" width="7.1640625" style="2" customWidth="1"/>
    <col min="15316" max="15316" width="9.1640625" style="2"/>
    <col min="15317" max="15317" width="11" style="2" customWidth="1"/>
    <col min="15318" max="15318" width="9.5" style="2" customWidth="1"/>
    <col min="15319" max="15319" width="8.1640625" style="2" customWidth="1"/>
    <col min="15320" max="15320" width="8.5" style="2" customWidth="1"/>
    <col min="15321" max="15321" width="9.83203125" style="2" customWidth="1"/>
    <col min="15322" max="15322" width="8.83203125" style="2" customWidth="1"/>
    <col min="15323" max="15323" width="9.5" style="2" customWidth="1"/>
    <col min="15324" max="15324" width="12.5" style="2" customWidth="1"/>
    <col min="15325" max="15325" width="9.1640625" style="2"/>
    <col min="15326" max="15326" width="11.1640625" style="2" bestFit="1" customWidth="1"/>
    <col min="15327" max="15327" width="10.5" style="2" bestFit="1" customWidth="1"/>
    <col min="15328" max="15328" width="11.1640625" style="2" bestFit="1" customWidth="1"/>
    <col min="15329" max="15563" width="9.1640625" style="2"/>
    <col min="15564" max="15564" width="4.5" style="2" customWidth="1"/>
    <col min="15565" max="15565" width="4.83203125" style="2" customWidth="1"/>
    <col min="15566" max="15566" width="51.5" style="2" customWidth="1"/>
    <col min="15567" max="15567" width="6.5" style="2" customWidth="1"/>
    <col min="15568" max="15568" width="12.5" style="2" customWidth="1"/>
    <col min="15569" max="15569" width="6.5" style="2" customWidth="1"/>
    <col min="15570" max="15570" width="8" style="2" customWidth="1"/>
    <col min="15571" max="15571" width="7.1640625" style="2" customWidth="1"/>
    <col min="15572" max="15572" width="9.1640625" style="2"/>
    <col min="15573" max="15573" width="11" style="2" customWidth="1"/>
    <col min="15574" max="15574" width="9.5" style="2" customWidth="1"/>
    <col min="15575" max="15575" width="8.1640625" style="2" customWidth="1"/>
    <col min="15576" max="15576" width="8.5" style="2" customWidth="1"/>
    <col min="15577" max="15577" width="9.83203125" style="2" customWidth="1"/>
    <col min="15578" max="15578" width="8.83203125" style="2" customWidth="1"/>
    <col min="15579" max="15579" width="9.5" style="2" customWidth="1"/>
    <col min="15580" max="15580" width="12.5" style="2" customWidth="1"/>
    <col min="15581" max="15581" width="9.1640625" style="2"/>
    <col min="15582" max="15582" width="11.1640625" style="2" bestFit="1" customWidth="1"/>
    <col min="15583" max="15583" width="10.5" style="2" bestFit="1" customWidth="1"/>
    <col min="15584" max="15584" width="11.1640625" style="2" bestFit="1" customWidth="1"/>
    <col min="15585" max="15819" width="9.1640625" style="2"/>
    <col min="15820" max="15820" width="4.5" style="2" customWidth="1"/>
    <col min="15821" max="15821" width="4.83203125" style="2" customWidth="1"/>
    <col min="15822" max="15822" width="51.5" style="2" customWidth="1"/>
    <col min="15823" max="15823" width="6.5" style="2" customWidth="1"/>
    <col min="15824" max="15824" width="12.5" style="2" customWidth="1"/>
    <col min="15825" max="15825" width="6.5" style="2" customWidth="1"/>
    <col min="15826" max="15826" width="8" style="2" customWidth="1"/>
    <col min="15827" max="15827" width="7.1640625" style="2" customWidth="1"/>
    <col min="15828" max="15828" width="9.1640625" style="2"/>
    <col min="15829" max="15829" width="11" style="2" customWidth="1"/>
    <col min="15830" max="15830" width="9.5" style="2" customWidth="1"/>
    <col min="15831" max="15831" width="8.1640625" style="2" customWidth="1"/>
    <col min="15832" max="15832" width="8.5" style="2" customWidth="1"/>
    <col min="15833" max="15833" width="9.83203125" style="2" customWidth="1"/>
    <col min="15834" max="15834" width="8.83203125" style="2" customWidth="1"/>
    <col min="15835" max="15835" width="9.5" style="2" customWidth="1"/>
    <col min="15836" max="15836" width="12.5" style="2" customWidth="1"/>
    <col min="15837" max="15837" width="9.1640625" style="2"/>
    <col min="15838" max="15838" width="11.1640625" style="2" bestFit="1" customWidth="1"/>
    <col min="15839" max="15839" width="10.5" style="2" bestFit="1" customWidth="1"/>
    <col min="15840" max="15840" width="11.1640625" style="2" bestFit="1" customWidth="1"/>
    <col min="15841" max="16075" width="9.1640625" style="2"/>
    <col min="16076" max="16076" width="4.5" style="2" customWidth="1"/>
    <col min="16077" max="16077" width="4.83203125" style="2" customWidth="1"/>
    <col min="16078" max="16078" width="51.5" style="2" customWidth="1"/>
    <col min="16079" max="16079" width="6.5" style="2" customWidth="1"/>
    <col min="16080" max="16080" width="12.5" style="2" customWidth="1"/>
    <col min="16081" max="16081" width="6.5" style="2" customWidth="1"/>
    <col min="16082" max="16082" width="8" style="2" customWidth="1"/>
    <col min="16083" max="16083" width="7.1640625" style="2" customWidth="1"/>
    <col min="16084" max="16084" width="9.1640625" style="2"/>
    <col min="16085" max="16085" width="11" style="2" customWidth="1"/>
    <col min="16086" max="16086" width="9.5" style="2" customWidth="1"/>
    <col min="16087" max="16087" width="8.1640625" style="2" customWidth="1"/>
    <col min="16088" max="16088" width="8.5" style="2" customWidth="1"/>
    <col min="16089" max="16089" width="9.83203125" style="2" customWidth="1"/>
    <col min="16090" max="16090" width="8.83203125" style="2" customWidth="1"/>
    <col min="16091" max="16091" width="9.5" style="2" customWidth="1"/>
    <col min="16092" max="16092" width="12.5" style="2" customWidth="1"/>
    <col min="16093" max="16093" width="9.1640625" style="2"/>
    <col min="16094" max="16094" width="11.1640625" style="2" bestFit="1" customWidth="1"/>
    <col min="16095" max="16095" width="10.5" style="2" bestFit="1" customWidth="1"/>
    <col min="16096" max="16096" width="11.1640625" style="2" bestFit="1" customWidth="1"/>
    <col min="16097" max="16384" width="9.1640625" style="2"/>
  </cols>
  <sheetData>
    <row r="1" spans="1:16" s="43" customFormat="1" ht="12.75" customHeight="1">
      <c r="A1" s="493" t="s">
        <v>183</v>
      </c>
      <c r="B1" s="493"/>
      <c r="C1" s="493"/>
      <c r="D1" s="493"/>
      <c r="E1" s="493"/>
      <c r="F1" s="493"/>
      <c r="G1" s="493"/>
      <c r="H1" s="493"/>
      <c r="I1" s="493"/>
      <c r="J1" s="493"/>
      <c r="K1" s="493"/>
      <c r="L1" s="493"/>
      <c r="M1" s="493"/>
      <c r="N1" s="493"/>
      <c r="O1" s="493"/>
      <c r="P1" s="493"/>
    </row>
    <row r="2" spans="1:16" s="43" customFormat="1">
      <c r="A2" s="493" t="s">
        <v>182</v>
      </c>
      <c r="B2" s="493"/>
      <c r="C2" s="493"/>
      <c r="D2" s="493"/>
      <c r="E2" s="493"/>
      <c r="F2" s="493"/>
      <c r="G2" s="493"/>
      <c r="H2" s="493"/>
      <c r="I2" s="493"/>
      <c r="J2" s="493"/>
      <c r="K2" s="493"/>
      <c r="L2" s="493"/>
      <c r="M2" s="493"/>
      <c r="N2" s="493"/>
      <c r="O2" s="493"/>
      <c r="P2" s="493"/>
    </row>
    <row r="3" spans="1:16" s="43" customFormat="1">
      <c r="A3" s="235"/>
      <c r="B3" s="235"/>
      <c r="C3" s="235"/>
      <c r="D3" s="235"/>
      <c r="E3" s="235"/>
      <c r="F3" s="235"/>
      <c r="G3" s="235"/>
      <c r="H3" s="235"/>
      <c r="I3" s="235"/>
      <c r="J3" s="235"/>
      <c r="K3" s="235"/>
      <c r="L3" s="235"/>
      <c r="M3" s="235"/>
      <c r="N3" s="235"/>
      <c r="O3" s="235"/>
      <c r="P3" s="235"/>
    </row>
    <row r="4" spans="1:16">
      <c r="A4" s="2" t="s">
        <v>1598</v>
      </c>
      <c r="D4" s="2"/>
      <c r="E4" s="2"/>
      <c r="I4" s="2" t="s">
        <v>172</v>
      </c>
    </row>
    <row r="5" spans="1:16">
      <c r="A5" s="2" t="s">
        <v>1599</v>
      </c>
      <c r="D5" s="2"/>
      <c r="E5" s="2"/>
    </row>
    <row r="6" spans="1:16">
      <c r="A6" s="2" t="s">
        <v>217</v>
      </c>
      <c r="D6" s="2"/>
      <c r="E6" s="2"/>
    </row>
    <row r="7" spans="1:16">
      <c r="A7" s="209" t="s">
        <v>184</v>
      </c>
      <c r="B7" s="209"/>
      <c r="K7" s="44"/>
      <c r="L7" s="45" t="s">
        <v>17</v>
      </c>
      <c r="M7" s="494">
        <f>P156</f>
        <v>0</v>
      </c>
      <c r="N7" s="494"/>
      <c r="O7" s="494"/>
      <c r="P7" s="46" t="s">
        <v>18</v>
      </c>
    </row>
    <row r="8" spans="1:16">
      <c r="K8" s="44"/>
      <c r="L8" s="45" t="s">
        <v>19</v>
      </c>
      <c r="M8" s="44" t="s">
        <v>1566</v>
      </c>
      <c r="N8" s="44"/>
      <c r="O8" s="44"/>
      <c r="P8" s="44"/>
    </row>
    <row r="9" spans="1:16">
      <c r="K9" s="44"/>
      <c r="L9" s="44"/>
      <c r="M9" s="44"/>
      <c r="N9" s="44"/>
      <c r="O9" s="44"/>
      <c r="P9" s="44"/>
    </row>
    <row r="10" spans="1:16" ht="12.75" customHeight="1">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65">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ht="14.25" customHeight="1">
      <c r="A12" s="14">
        <v>1</v>
      </c>
      <c r="B12" s="14">
        <f t="shared" ref="B12:E12" si="0">A12+1</f>
        <v>2</v>
      </c>
      <c r="C12" s="14">
        <f t="shared" si="0"/>
        <v>3</v>
      </c>
      <c r="D12" s="14">
        <f t="shared" si="0"/>
        <v>4</v>
      </c>
      <c r="E12" s="14">
        <f t="shared" si="0"/>
        <v>5</v>
      </c>
      <c r="F12" s="14">
        <v>6</v>
      </c>
      <c r="G12" s="14">
        <v>7</v>
      </c>
      <c r="H12" s="14">
        <f t="shared" ref="H12" si="1">G12+1</f>
        <v>8</v>
      </c>
      <c r="I12" s="14">
        <v>9</v>
      </c>
      <c r="J12" s="14">
        <v>10</v>
      </c>
      <c r="K12" s="14">
        <f t="shared" ref="K12:P12" si="2">J12+1</f>
        <v>11</v>
      </c>
      <c r="L12" s="14">
        <f t="shared" si="2"/>
        <v>12</v>
      </c>
      <c r="M12" s="14">
        <f t="shared" si="2"/>
        <v>13</v>
      </c>
      <c r="N12" s="14">
        <f t="shared" si="2"/>
        <v>14</v>
      </c>
      <c r="O12" s="14">
        <f t="shared" si="2"/>
        <v>15</v>
      </c>
      <c r="P12" s="14">
        <f t="shared" si="2"/>
        <v>16</v>
      </c>
    </row>
    <row r="13" spans="1:16" ht="14.25" customHeight="1">
      <c r="A13" s="14"/>
      <c r="B13" s="14"/>
      <c r="C13" s="47" t="s">
        <v>182</v>
      </c>
      <c r="D13" s="14"/>
      <c r="E13" s="14"/>
      <c r="F13" s="14"/>
      <c r="G13" s="14"/>
      <c r="H13" s="14"/>
      <c r="I13" s="14"/>
      <c r="J13" s="14"/>
      <c r="K13" s="14"/>
      <c r="L13" s="14"/>
      <c r="M13" s="14"/>
      <c r="N13" s="14"/>
      <c r="O13" s="14"/>
      <c r="P13" s="14"/>
    </row>
    <row r="14" spans="1:16" ht="14" customHeight="1">
      <c r="A14" s="14"/>
      <c r="B14" s="14"/>
      <c r="C14" s="81" t="s">
        <v>185</v>
      </c>
      <c r="D14" s="56"/>
      <c r="E14" s="56"/>
      <c r="F14" s="50"/>
      <c r="G14" s="50"/>
      <c r="H14" s="50"/>
      <c r="I14" s="50"/>
      <c r="J14" s="50"/>
      <c r="K14" s="50"/>
      <c r="L14" s="50"/>
      <c r="M14" s="50"/>
      <c r="N14" s="50"/>
      <c r="O14" s="50"/>
      <c r="P14" s="50"/>
    </row>
    <row r="15" spans="1:16" ht="13">
      <c r="A15" s="14">
        <v>1</v>
      </c>
      <c r="B15" s="14" t="s">
        <v>32</v>
      </c>
      <c r="C15" s="48" t="s">
        <v>186</v>
      </c>
      <c r="D15" s="89" t="s">
        <v>35</v>
      </c>
      <c r="E15" s="242">
        <v>99.8</v>
      </c>
      <c r="F15" s="52"/>
      <c r="G15" s="53"/>
      <c r="H15" s="42"/>
      <c r="I15" s="42"/>
      <c r="J15" s="42"/>
      <c r="K15" s="54"/>
      <c r="L15" s="54"/>
      <c r="M15" s="54"/>
      <c r="N15" s="54"/>
      <c r="O15" s="54"/>
      <c r="P15" s="54"/>
    </row>
    <row r="16" spans="1:16">
      <c r="A16" s="14"/>
      <c r="B16" s="14"/>
      <c r="C16" s="51"/>
      <c r="D16" s="243"/>
      <c r="E16" s="242"/>
      <c r="F16" s="52"/>
      <c r="G16" s="53"/>
      <c r="H16" s="42"/>
      <c r="I16" s="42"/>
      <c r="J16" s="42"/>
      <c r="K16" s="54"/>
      <c r="L16" s="54"/>
      <c r="M16" s="54"/>
      <c r="N16" s="54"/>
      <c r="O16" s="54"/>
      <c r="P16" s="54"/>
    </row>
    <row r="17" spans="1:16" ht="13">
      <c r="A17" s="14"/>
      <c r="B17" s="14"/>
      <c r="C17" s="81" t="s">
        <v>195</v>
      </c>
      <c r="D17" s="56"/>
      <c r="E17" s="56"/>
      <c r="F17" s="52"/>
      <c r="G17" s="53"/>
      <c r="H17" s="42"/>
      <c r="I17" s="42"/>
      <c r="J17" s="42"/>
      <c r="K17" s="54"/>
      <c r="L17" s="54"/>
      <c r="M17" s="54"/>
      <c r="N17" s="54"/>
      <c r="O17" s="54"/>
      <c r="P17" s="54"/>
    </row>
    <row r="18" spans="1:16" ht="13">
      <c r="A18" s="14"/>
      <c r="B18" s="14"/>
      <c r="C18" s="241" t="s">
        <v>199</v>
      </c>
      <c r="D18" s="56"/>
      <c r="E18" s="56"/>
      <c r="F18" s="52"/>
      <c r="G18" s="53"/>
      <c r="H18" s="42"/>
      <c r="I18" s="42"/>
      <c r="J18" s="42"/>
      <c r="K18" s="54"/>
      <c r="L18" s="54"/>
      <c r="M18" s="54"/>
      <c r="N18" s="54"/>
      <c r="O18" s="54"/>
      <c r="P18" s="54"/>
    </row>
    <row r="19" spans="1:16" ht="39">
      <c r="A19" s="14">
        <f>A15+1</f>
        <v>2</v>
      </c>
      <c r="B19" s="14" t="s">
        <v>32</v>
      </c>
      <c r="C19" s="85" t="s">
        <v>239</v>
      </c>
      <c r="D19" s="89" t="s">
        <v>37</v>
      </c>
      <c r="E19" s="242">
        <v>109</v>
      </c>
      <c r="F19" s="52"/>
      <c r="G19" s="53"/>
      <c r="H19" s="42"/>
      <c r="I19" s="42"/>
      <c r="J19" s="42"/>
      <c r="K19" s="54"/>
      <c r="L19" s="54"/>
      <c r="M19" s="54"/>
      <c r="N19" s="54"/>
      <c r="O19" s="54"/>
      <c r="P19" s="54"/>
    </row>
    <row r="20" spans="1:16" ht="39">
      <c r="A20" s="14">
        <f t="shared" ref="A20:A75" si="3">A19+1</f>
        <v>3</v>
      </c>
      <c r="B20" s="14" t="s">
        <v>32</v>
      </c>
      <c r="C20" s="86" t="s">
        <v>240</v>
      </c>
      <c r="D20" s="89" t="s">
        <v>37</v>
      </c>
      <c r="E20" s="242">
        <v>95.9</v>
      </c>
      <c r="F20" s="52"/>
      <c r="G20" s="53"/>
      <c r="H20" s="42"/>
      <c r="I20" s="42"/>
      <c r="J20" s="42"/>
      <c r="K20" s="54"/>
      <c r="L20" s="54"/>
      <c r="M20" s="54"/>
      <c r="N20" s="54"/>
      <c r="O20" s="54"/>
      <c r="P20" s="54"/>
    </row>
    <row r="21" spans="1:16" ht="26">
      <c r="A21" s="14">
        <f t="shared" si="3"/>
        <v>4</v>
      </c>
      <c r="B21" s="14" t="s">
        <v>32</v>
      </c>
      <c r="C21" s="48" t="s">
        <v>204</v>
      </c>
      <c r="D21" s="89" t="s">
        <v>37</v>
      </c>
      <c r="E21" s="242">
        <v>13.1</v>
      </c>
      <c r="F21" s="52"/>
      <c r="G21" s="53"/>
      <c r="H21" s="42"/>
      <c r="I21" s="42"/>
      <c r="J21" s="42"/>
      <c r="K21" s="54"/>
      <c r="L21" s="54"/>
      <c r="M21" s="54"/>
      <c r="N21" s="54"/>
      <c r="O21" s="54"/>
      <c r="P21" s="54"/>
    </row>
    <row r="22" spans="1:16" ht="26">
      <c r="A22" s="14">
        <f t="shared" si="3"/>
        <v>5</v>
      </c>
      <c r="B22" s="14" t="s">
        <v>32</v>
      </c>
      <c r="C22" s="48" t="s">
        <v>223</v>
      </c>
      <c r="D22" s="89" t="s">
        <v>44</v>
      </c>
      <c r="E22" s="89">
        <v>41.8</v>
      </c>
      <c r="F22" s="52"/>
      <c r="G22" s="53"/>
      <c r="H22" s="42"/>
      <c r="I22" s="42"/>
      <c r="J22" s="42"/>
      <c r="K22" s="54"/>
      <c r="L22" s="54"/>
      <c r="M22" s="54"/>
      <c r="N22" s="54"/>
      <c r="O22" s="54"/>
      <c r="P22" s="54"/>
    </row>
    <row r="23" spans="1:16" ht="39">
      <c r="A23" s="14">
        <f t="shared" si="3"/>
        <v>6</v>
      </c>
      <c r="B23" s="14" t="s">
        <v>32</v>
      </c>
      <c r="C23" s="85" t="s">
        <v>205</v>
      </c>
      <c r="D23" s="89" t="s">
        <v>37</v>
      </c>
      <c r="E23" s="242">
        <v>13.1</v>
      </c>
      <c r="F23" s="52"/>
      <c r="G23" s="53"/>
      <c r="H23" s="42"/>
      <c r="I23" s="42"/>
      <c r="J23" s="42"/>
      <c r="K23" s="54"/>
      <c r="L23" s="54"/>
      <c r="M23" s="54"/>
      <c r="N23" s="54"/>
      <c r="O23" s="54"/>
      <c r="P23" s="54"/>
    </row>
    <row r="24" spans="1:16" ht="13">
      <c r="A24" s="14">
        <f t="shared" si="3"/>
        <v>7</v>
      </c>
      <c r="B24" s="14" t="s">
        <v>32</v>
      </c>
      <c r="C24" s="48" t="s">
        <v>1266</v>
      </c>
      <c r="D24" s="89" t="s">
        <v>44</v>
      </c>
      <c r="E24" s="242">
        <v>41.8</v>
      </c>
      <c r="F24" s="52"/>
      <c r="G24" s="53"/>
      <c r="H24" s="42"/>
      <c r="I24" s="42"/>
      <c r="J24" s="42"/>
      <c r="K24" s="54"/>
      <c r="L24" s="54"/>
      <c r="M24" s="54"/>
      <c r="N24" s="54"/>
      <c r="O24" s="54"/>
      <c r="P24" s="54"/>
    </row>
    <row r="25" spans="1:16" ht="13">
      <c r="A25" s="14">
        <f t="shared" si="3"/>
        <v>8</v>
      </c>
      <c r="B25" s="14" t="s">
        <v>32</v>
      </c>
      <c r="C25" s="48" t="s">
        <v>232</v>
      </c>
      <c r="D25" s="89" t="s">
        <v>44</v>
      </c>
      <c r="E25" s="242">
        <v>41.8</v>
      </c>
      <c r="F25" s="52"/>
      <c r="G25" s="53"/>
      <c r="H25" s="42"/>
      <c r="I25" s="42"/>
      <c r="J25" s="42"/>
      <c r="K25" s="54"/>
      <c r="L25" s="54"/>
      <c r="M25" s="54"/>
      <c r="N25" s="54"/>
      <c r="O25" s="54"/>
      <c r="P25" s="54"/>
    </row>
    <row r="26" spans="1:16" ht="13">
      <c r="A26" s="14">
        <f t="shared" si="3"/>
        <v>9</v>
      </c>
      <c r="B26" s="14" t="s">
        <v>32</v>
      </c>
      <c r="C26" s="48" t="s">
        <v>42</v>
      </c>
      <c r="D26" s="89" t="s">
        <v>33</v>
      </c>
      <c r="E26" s="96">
        <v>1</v>
      </c>
      <c r="F26" s="52"/>
      <c r="G26" s="53"/>
      <c r="H26" s="42"/>
      <c r="I26" s="42"/>
      <c r="J26" s="42"/>
      <c r="K26" s="54"/>
      <c r="L26" s="54"/>
      <c r="M26" s="54"/>
      <c r="N26" s="54"/>
      <c r="O26" s="54"/>
      <c r="P26" s="54"/>
    </row>
    <row r="27" spans="1:16">
      <c r="A27" s="14"/>
      <c r="B27" s="14"/>
      <c r="C27" s="49"/>
      <c r="D27" s="56"/>
      <c r="E27" s="56"/>
      <c r="F27" s="52"/>
      <c r="G27" s="53"/>
      <c r="H27" s="42"/>
      <c r="I27" s="42"/>
      <c r="J27" s="42"/>
      <c r="K27" s="54"/>
      <c r="L27" s="54"/>
      <c r="M27" s="54"/>
      <c r="N27" s="54"/>
      <c r="O27" s="54"/>
      <c r="P27" s="54"/>
    </row>
    <row r="28" spans="1:16" ht="13">
      <c r="A28" s="14">
        <f>A26+1</f>
        <v>10</v>
      </c>
      <c r="B28" s="14" t="s">
        <v>32</v>
      </c>
      <c r="C28" s="48" t="s">
        <v>196</v>
      </c>
      <c r="D28" s="89" t="s">
        <v>33</v>
      </c>
      <c r="E28" s="96">
        <v>1</v>
      </c>
      <c r="F28" s="52"/>
      <c r="G28" s="53"/>
      <c r="H28" s="42"/>
      <c r="I28" s="42"/>
      <c r="J28" s="42"/>
      <c r="K28" s="54"/>
      <c r="L28" s="54"/>
      <c r="M28" s="54"/>
      <c r="N28" s="54"/>
      <c r="O28" s="54"/>
      <c r="P28" s="54"/>
    </row>
    <row r="29" spans="1:16" ht="13">
      <c r="A29" s="14"/>
      <c r="B29" s="14"/>
      <c r="C29" s="51" t="s">
        <v>231</v>
      </c>
      <c r="D29" s="89" t="s">
        <v>33</v>
      </c>
      <c r="E29" s="96">
        <v>1</v>
      </c>
      <c r="F29" s="52"/>
      <c r="G29" s="53"/>
      <c r="H29" s="42"/>
      <c r="I29" s="42"/>
      <c r="J29" s="42"/>
      <c r="K29" s="54"/>
      <c r="L29" s="54"/>
      <c r="M29" s="54"/>
      <c r="N29" s="54"/>
      <c r="O29" s="54"/>
      <c r="P29" s="54"/>
    </row>
    <row r="30" spans="1:16" ht="26">
      <c r="A30" s="14"/>
      <c r="B30" s="14"/>
      <c r="C30" s="51" t="s">
        <v>224</v>
      </c>
      <c r="D30" s="89" t="s">
        <v>33</v>
      </c>
      <c r="E30" s="96">
        <v>1</v>
      </c>
      <c r="F30" s="52"/>
      <c r="G30" s="53"/>
      <c r="H30" s="42"/>
      <c r="I30" s="42"/>
      <c r="J30" s="42"/>
      <c r="K30" s="54"/>
      <c r="L30" s="54"/>
      <c r="M30" s="54"/>
      <c r="N30" s="54"/>
      <c r="O30" s="54"/>
      <c r="P30" s="54"/>
    </row>
    <row r="31" spans="1:16" ht="26">
      <c r="A31" s="14"/>
      <c r="B31" s="14"/>
      <c r="C31" s="51" t="s">
        <v>207</v>
      </c>
      <c r="D31" s="89" t="s">
        <v>34</v>
      </c>
      <c r="E31" s="96">
        <v>1</v>
      </c>
      <c r="F31" s="52"/>
      <c r="G31" s="53"/>
      <c r="H31" s="42"/>
      <c r="I31" s="42"/>
      <c r="J31" s="42"/>
      <c r="K31" s="54"/>
      <c r="L31" s="54"/>
      <c r="M31" s="54"/>
      <c r="N31" s="54"/>
      <c r="O31" s="54"/>
      <c r="P31" s="54"/>
    </row>
    <row r="32" spans="1:16" ht="26">
      <c r="A32" s="14"/>
      <c r="B32" s="14"/>
      <c r="C32" s="51" t="s">
        <v>208</v>
      </c>
      <c r="D32" s="89" t="s">
        <v>34</v>
      </c>
      <c r="E32" s="96">
        <v>1</v>
      </c>
      <c r="F32" s="52"/>
      <c r="G32" s="53"/>
      <c r="H32" s="42"/>
      <c r="I32" s="42"/>
      <c r="J32" s="42"/>
      <c r="K32" s="54"/>
      <c r="L32" s="54"/>
      <c r="M32" s="54"/>
      <c r="N32" s="54"/>
      <c r="O32" s="54"/>
      <c r="P32" s="54"/>
    </row>
    <row r="33" spans="1:16" ht="26">
      <c r="A33" s="14"/>
      <c r="B33" s="14"/>
      <c r="C33" s="51" t="s">
        <v>209</v>
      </c>
      <c r="D33" s="89" t="s">
        <v>34</v>
      </c>
      <c r="E33" s="96">
        <v>1</v>
      </c>
      <c r="F33" s="52"/>
      <c r="G33" s="53"/>
      <c r="H33" s="42"/>
      <c r="I33" s="42"/>
      <c r="J33" s="42"/>
      <c r="K33" s="54"/>
      <c r="L33" s="54"/>
      <c r="M33" s="54"/>
      <c r="N33" s="54"/>
      <c r="O33" s="54"/>
      <c r="P33" s="54"/>
    </row>
    <row r="34" spans="1:16" ht="13">
      <c r="A34" s="14"/>
      <c r="B34" s="14"/>
      <c r="C34" s="51" t="s">
        <v>187</v>
      </c>
      <c r="D34" s="89" t="s">
        <v>34</v>
      </c>
      <c r="E34" s="96">
        <v>1</v>
      </c>
      <c r="F34" s="52"/>
      <c r="G34" s="53"/>
      <c r="H34" s="42"/>
      <c r="I34" s="42"/>
      <c r="J34" s="42"/>
      <c r="K34" s="54"/>
      <c r="L34" s="54"/>
      <c r="M34" s="54"/>
      <c r="N34" s="54"/>
      <c r="O34" s="54"/>
      <c r="P34" s="54"/>
    </row>
    <row r="35" spans="1:16" ht="13">
      <c r="A35" s="14"/>
      <c r="B35" s="14"/>
      <c r="C35" s="51" t="s">
        <v>188</v>
      </c>
      <c r="D35" s="89" t="s">
        <v>34</v>
      </c>
      <c r="E35" s="96">
        <v>1</v>
      </c>
      <c r="F35" s="52"/>
      <c r="G35" s="53"/>
      <c r="H35" s="42"/>
      <c r="I35" s="42"/>
      <c r="J35" s="42"/>
      <c r="K35" s="54"/>
      <c r="L35" s="54"/>
      <c r="M35" s="54"/>
      <c r="N35" s="54"/>
      <c r="O35" s="54"/>
      <c r="P35" s="54"/>
    </row>
    <row r="36" spans="1:16" ht="13">
      <c r="A36" s="14"/>
      <c r="B36" s="14"/>
      <c r="C36" s="51" t="s">
        <v>241</v>
      </c>
      <c r="D36" s="89" t="s">
        <v>34</v>
      </c>
      <c r="E36" s="96">
        <v>2</v>
      </c>
      <c r="F36" s="52"/>
      <c r="G36" s="53"/>
      <c r="H36" s="42"/>
      <c r="I36" s="42"/>
      <c r="J36" s="42"/>
      <c r="K36" s="54"/>
      <c r="L36" s="54"/>
      <c r="M36" s="54"/>
      <c r="N36" s="54"/>
      <c r="O36" s="54"/>
      <c r="P36" s="54"/>
    </row>
    <row r="37" spans="1:16" ht="13">
      <c r="A37" s="14"/>
      <c r="B37" s="14"/>
      <c r="C37" s="51" t="s">
        <v>242</v>
      </c>
      <c r="D37" s="89" t="s">
        <v>34</v>
      </c>
      <c r="E37" s="96">
        <v>2</v>
      </c>
      <c r="F37" s="52"/>
      <c r="G37" s="53"/>
      <c r="H37" s="42"/>
      <c r="I37" s="42"/>
      <c r="J37" s="42"/>
      <c r="K37" s="54"/>
      <c r="L37" s="54"/>
      <c r="M37" s="54"/>
      <c r="N37" s="54"/>
      <c r="O37" s="54"/>
      <c r="P37" s="54"/>
    </row>
    <row r="38" spans="1:16" ht="13">
      <c r="A38" s="14"/>
      <c r="B38" s="14"/>
      <c r="C38" s="51" t="s">
        <v>243</v>
      </c>
      <c r="D38" s="89" t="s">
        <v>34</v>
      </c>
      <c r="E38" s="96">
        <v>1</v>
      </c>
      <c r="F38" s="52"/>
      <c r="G38" s="53"/>
      <c r="H38" s="42"/>
      <c r="I38" s="42"/>
      <c r="J38" s="42"/>
      <c r="K38" s="54"/>
      <c r="L38" s="54"/>
      <c r="M38" s="54"/>
      <c r="N38" s="54"/>
      <c r="O38" s="54"/>
      <c r="P38" s="54"/>
    </row>
    <row r="39" spans="1:16" ht="26">
      <c r="A39" s="14"/>
      <c r="B39" s="14"/>
      <c r="C39" s="51" t="s">
        <v>1264</v>
      </c>
      <c r="D39" s="89" t="s">
        <v>34</v>
      </c>
      <c r="E39" s="96">
        <v>1</v>
      </c>
      <c r="F39" s="52"/>
      <c r="G39" s="53"/>
      <c r="H39" s="42"/>
      <c r="I39" s="42"/>
      <c r="J39" s="42"/>
      <c r="K39" s="54"/>
      <c r="L39" s="54"/>
      <c r="M39" s="54"/>
      <c r="N39" s="54"/>
      <c r="O39" s="54"/>
      <c r="P39" s="54"/>
    </row>
    <row r="40" spans="1:16" ht="13">
      <c r="A40" s="14"/>
      <c r="B40" s="14"/>
      <c r="C40" s="55" t="s">
        <v>189</v>
      </c>
      <c r="D40" s="89" t="s">
        <v>34</v>
      </c>
      <c r="E40" s="96">
        <v>2</v>
      </c>
      <c r="F40" s="52"/>
      <c r="G40" s="53"/>
      <c r="H40" s="42"/>
      <c r="I40" s="42"/>
      <c r="J40" s="42"/>
      <c r="K40" s="54"/>
      <c r="L40" s="54"/>
      <c r="M40" s="54"/>
      <c r="N40" s="54"/>
      <c r="O40" s="54"/>
      <c r="P40" s="54"/>
    </row>
    <row r="41" spans="1:16" ht="13">
      <c r="A41" s="14"/>
      <c r="B41" s="14"/>
      <c r="C41" s="51" t="s">
        <v>244</v>
      </c>
      <c r="D41" s="89" t="s">
        <v>34</v>
      </c>
      <c r="E41" s="96">
        <v>1</v>
      </c>
      <c r="F41" s="52"/>
      <c r="G41" s="53"/>
      <c r="H41" s="42"/>
      <c r="I41" s="42"/>
      <c r="J41" s="42"/>
      <c r="K41" s="54"/>
      <c r="L41" s="54"/>
      <c r="M41" s="54"/>
      <c r="N41" s="54"/>
      <c r="O41" s="54"/>
      <c r="P41" s="54"/>
    </row>
    <row r="42" spans="1:16" ht="13">
      <c r="A42" s="14"/>
      <c r="B42" s="14"/>
      <c r="C42" s="51" t="s">
        <v>190</v>
      </c>
      <c r="D42" s="89" t="s">
        <v>34</v>
      </c>
      <c r="E42" s="96">
        <v>1</v>
      </c>
      <c r="F42" s="52"/>
      <c r="G42" s="53"/>
      <c r="H42" s="42"/>
      <c r="I42" s="42"/>
      <c r="J42" s="42"/>
      <c r="K42" s="54"/>
      <c r="L42" s="54"/>
      <c r="M42" s="54"/>
      <c r="N42" s="54"/>
      <c r="O42" s="54"/>
      <c r="P42" s="54"/>
    </row>
    <row r="43" spans="1:16" ht="13">
      <c r="A43" s="14"/>
      <c r="B43" s="14"/>
      <c r="C43" s="51" t="s">
        <v>245</v>
      </c>
      <c r="D43" s="89" t="s">
        <v>34</v>
      </c>
      <c r="E43" s="96">
        <v>1</v>
      </c>
      <c r="F43" s="52"/>
      <c r="G43" s="53"/>
      <c r="H43" s="42"/>
      <c r="I43" s="42"/>
      <c r="J43" s="42"/>
      <c r="K43" s="54"/>
      <c r="L43" s="54"/>
      <c r="M43" s="54"/>
      <c r="N43" s="54"/>
      <c r="O43" s="54"/>
      <c r="P43" s="54"/>
    </row>
    <row r="44" spans="1:16" ht="13">
      <c r="A44" s="14"/>
      <c r="B44" s="14"/>
      <c r="C44" s="51" t="s">
        <v>246</v>
      </c>
      <c r="D44" s="89" t="s">
        <v>34</v>
      </c>
      <c r="E44" s="96">
        <v>1</v>
      </c>
      <c r="F44" s="52"/>
      <c r="G44" s="53"/>
      <c r="H44" s="42"/>
      <c r="I44" s="42"/>
      <c r="J44" s="42"/>
      <c r="K44" s="54"/>
      <c r="L44" s="54"/>
      <c r="M44" s="54"/>
      <c r="N44" s="54"/>
      <c r="O44" s="54"/>
      <c r="P44" s="54"/>
    </row>
    <row r="45" spans="1:16" ht="13">
      <c r="A45" s="14"/>
      <c r="B45" s="14"/>
      <c r="C45" s="51" t="s">
        <v>42</v>
      </c>
      <c r="D45" s="89" t="s">
        <v>33</v>
      </c>
      <c r="E45" s="96">
        <v>1</v>
      </c>
      <c r="F45" s="52"/>
      <c r="G45" s="53"/>
      <c r="H45" s="42"/>
      <c r="I45" s="42"/>
      <c r="J45" s="42"/>
      <c r="K45" s="54"/>
      <c r="L45" s="54"/>
      <c r="M45" s="54"/>
      <c r="N45" s="54"/>
      <c r="O45" s="54"/>
      <c r="P45" s="54"/>
    </row>
    <row r="46" spans="1:16">
      <c r="A46" s="14"/>
      <c r="B46" s="14"/>
      <c r="C46" s="49"/>
      <c r="D46" s="56"/>
      <c r="E46" s="56"/>
      <c r="F46" s="52"/>
      <c r="G46" s="53"/>
      <c r="H46" s="42"/>
      <c r="I46" s="42"/>
      <c r="J46" s="42"/>
      <c r="K46" s="54"/>
      <c r="L46" s="54"/>
      <c r="M46" s="54"/>
      <c r="N46" s="54"/>
      <c r="O46" s="54"/>
      <c r="P46" s="54"/>
    </row>
    <row r="47" spans="1:16" ht="13">
      <c r="A47" s="14">
        <f>A28+1</f>
        <v>11</v>
      </c>
      <c r="B47" s="14" t="s">
        <v>32</v>
      </c>
      <c r="C47" s="48" t="s">
        <v>197</v>
      </c>
      <c r="D47" s="89" t="s">
        <v>33</v>
      </c>
      <c r="E47" s="96">
        <v>2</v>
      </c>
      <c r="F47" s="52"/>
      <c r="G47" s="53"/>
      <c r="H47" s="42"/>
      <c r="I47" s="42"/>
      <c r="J47" s="42"/>
      <c r="K47" s="54"/>
      <c r="L47" s="54"/>
      <c r="M47" s="54"/>
      <c r="N47" s="54"/>
      <c r="O47" s="54"/>
      <c r="P47" s="54"/>
    </row>
    <row r="48" spans="1:16" ht="13">
      <c r="A48" s="14"/>
      <c r="B48" s="14"/>
      <c r="C48" s="51" t="s">
        <v>246</v>
      </c>
      <c r="D48" s="89" t="s">
        <v>34</v>
      </c>
      <c r="E48" s="96">
        <v>2</v>
      </c>
      <c r="F48" s="52"/>
      <c r="G48" s="53"/>
      <c r="H48" s="42"/>
      <c r="I48" s="42"/>
      <c r="J48" s="42"/>
      <c r="K48" s="54"/>
      <c r="L48" s="54"/>
      <c r="M48" s="54"/>
      <c r="N48" s="54"/>
      <c r="O48" s="54"/>
      <c r="P48" s="54"/>
    </row>
    <row r="49" spans="1:16" ht="13">
      <c r="A49" s="14"/>
      <c r="B49" s="14"/>
      <c r="C49" s="51" t="s">
        <v>42</v>
      </c>
      <c r="D49" s="89" t="s">
        <v>33</v>
      </c>
      <c r="E49" s="96">
        <v>1</v>
      </c>
      <c r="F49" s="52"/>
      <c r="G49" s="53"/>
      <c r="H49" s="42"/>
      <c r="I49" s="42"/>
      <c r="J49" s="42"/>
      <c r="K49" s="54"/>
      <c r="L49" s="54"/>
      <c r="M49" s="54"/>
      <c r="N49" s="54"/>
      <c r="O49" s="54"/>
      <c r="P49" s="54"/>
    </row>
    <row r="50" spans="1:16">
      <c r="A50" s="14"/>
      <c r="B50" s="14"/>
      <c r="C50" s="59"/>
      <c r="D50" s="60"/>
      <c r="E50" s="60"/>
      <c r="F50" s="52"/>
      <c r="G50" s="53"/>
      <c r="H50" s="42"/>
      <c r="I50" s="42"/>
      <c r="J50" s="42"/>
      <c r="K50" s="54"/>
      <c r="L50" s="54"/>
      <c r="M50" s="54"/>
      <c r="N50" s="54"/>
      <c r="O50" s="54"/>
      <c r="P50" s="54"/>
    </row>
    <row r="51" spans="1:16" ht="13">
      <c r="A51" s="14"/>
      <c r="B51" s="14"/>
      <c r="C51" s="82" t="s">
        <v>198</v>
      </c>
      <c r="D51" s="60"/>
      <c r="E51" s="60"/>
      <c r="F51" s="52"/>
      <c r="G51" s="53"/>
      <c r="H51" s="42"/>
      <c r="I51" s="42"/>
      <c r="J51" s="42"/>
      <c r="K51" s="54"/>
      <c r="L51" s="54"/>
      <c r="M51" s="54"/>
      <c r="N51" s="54"/>
      <c r="O51" s="54"/>
      <c r="P51" s="54"/>
    </row>
    <row r="52" spans="1:16" ht="13">
      <c r="A52" s="14">
        <f>A47+1</f>
        <v>12</v>
      </c>
      <c r="B52" s="14" t="s">
        <v>32</v>
      </c>
      <c r="C52" s="241" t="s">
        <v>199</v>
      </c>
      <c r="D52" s="56"/>
      <c r="E52" s="56"/>
      <c r="F52" s="52"/>
      <c r="G52" s="53"/>
      <c r="H52" s="42"/>
      <c r="I52" s="42"/>
      <c r="J52" s="42"/>
      <c r="K52" s="54"/>
      <c r="L52" s="54"/>
      <c r="M52" s="54"/>
      <c r="N52" s="54"/>
      <c r="O52" s="54"/>
      <c r="P52" s="54"/>
    </row>
    <row r="53" spans="1:16" ht="39">
      <c r="A53" s="14">
        <f t="shared" si="3"/>
        <v>13</v>
      </c>
      <c r="B53" s="14" t="s">
        <v>32</v>
      </c>
      <c r="C53" s="85" t="s">
        <v>247</v>
      </c>
      <c r="D53" s="89" t="s">
        <v>37</v>
      </c>
      <c r="E53" s="242">
        <v>55.4</v>
      </c>
      <c r="F53" s="52"/>
      <c r="G53" s="53"/>
      <c r="H53" s="42"/>
      <c r="I53" s="52"/>
      <c r="J53" s="52"/>
      <c r="K53" s="54"/>
      <c r="L53" s="54"/>
      <c r="M53" s="54"/>
      <c r="N53" s="54"/>
      <c r="O53" s="54"/>
      <c r="P53" s="54"/>
    </row>
    <row r="54" spans="1:16" ht="39">
      <c r="A54" s="14">
        <f t="shared" si="3"/>
        <v>14</v>
      </c>
      <c r="B54" s="14" t="s">
        <v>32</v>
      </c>
      <c r="C54" s="86" t="s">
        <v>248</v>
      </c>
      <c r="D54" s="89" t="s">
        <v>37</v>
      </c>
      <c r="E54" s="242">
        <v>41.3</v>
      </c>
      <c r="F54" s="52"/>
      <c r="G54" s="53"/>
      <c r="H54" s="42"/>
      <c r="I54" s="52"/>
      <c r="J54" s="52"/>
      <c r="K54" s="54"/>
      <c r="L54" s="54"/>
      <c r="M54" s="54"/>
      <c r="N54" s="54"/>
      <c r="O54" s="54"/>
      <c r="P54" s="54"/>
    </row>
    <row r="55" spans="1:16" ht="26">
      <c r="A55" s="14">
        <f t="shared" si="3"/>
        <v>15</v>
      </c>
      <c r="B55" s="14" t="s">
        <v>32</v>
      </c>
      <c r="C55" s="48" t="s">
        <v>204</v>
      </c>
      <c r="D55" s="89" t="s">
        <v>37</v>
      </c>
      <c r="E55" s="242">
        <v>14.1</v>
      </c>
      <c r="F55" s="52"/>
      <c r="G55" s="53"/>
      <c r="H55" s="42"/>
      <c r="I55" s="52"/>
      <c r="J55" s="52"/>
      <c r="K55" s="54"/>
      <c r="L55" s="54"/>
      <c r="M55" s="54"/>
      <c r="N55" s="54"/>
      <c r="O55" s="54"/>
      <c r="P55" s="54"/>
    </row>
    <row r="56" spans="1:16" ht="26">
      <c r="A56" s="14">
        <f t="shared" si="3"/>
        <v>16</v>
      </c>
      <c r="B56" s="14" t="s">
        <v>32</v>
      </c>
      <c r="C56" s="48" t="s">
        <v>225</v>
      </c>
      <c r="D56" s="89" t="s">
        <v>44</v>
      </c>
      <c r="E56" s="89">
        <v>41.8</v>
      </c>
      <c r="F56" s="52"/>
      <c r="G56" s="53"/>
      <c r="H56" s="42"/>
      <c r="I56" s="52"/>
      <c r="J56" s="52"/>
      <c r="K56" s="54"/>
      <c r="L56" s="54"/>
      <c r="M56" s="54"/>
      <c r="N56" s="54"/>
      <c r="O56" s="54"/>
      <c r="P56" s="54"/>
    </row>
    <row r="57" spans="1:16" ht="39">
      <c r="A57" s="14">
        <f t="shared" si="3"/>
        <v>17</v>
      </c>
      <c r="B57" s="14" t="s">
        <v>32</v>
      </c>
      <c r="C57" s="85" t="s">
        <v>205</v>
      </c>
      <c r="D57" s="89" t="s">
        <v>37</v>
      </c>
      <c r="E57" s="242">
        <v>14.1</v>
      </c>
      <c r="F57" s="52"/>
      <c r="G57" s="53"/>
      <c r="H57" s="42"/>
      <c r="I57" s="52"/>
      <c r="J57" s="52"/>
      <c r="K57" s="54"/>
      <c r="L57" s="54"/>
      <c r="M57" s="54"/>
      <c r="N57" s="54"/>
      <c r="O57" s="54"/>
      <c r="P57" s="54"/>
    </row>
    <row r="58" spans="1:16" ht="13">
      <c r="A58" s="14">
        <f t="shared" si="3"/>
        <v>18</v>
      </c>
      <c r="B58" s="14" t="s">
        <v>32</v>
      </c>
      <c r="C58" s="48" t="s">
        <v>206</v>
      </c>
      <c r="D58" s="89" t="s">
        <v>173</v>
      </c>
      <c r="E58" s="242">
        <v>41.8</v>
      </c>
      <c r="F58" s="52"/>
      <c r="G58" s="53"/>
      <c r="H58" s="42"/>
      <c r="I58" s="52"/>
      <c r="J58" s="52"/>
      <c r="K58" s="54"/>
      <c r="L58" s="54"/>
      <c r="M58" s="54"/>
      <c r="N58" s="54"/>
      <c r="O58" s="54"/>
      <c r="P58" s="54"/>
    </row>
    <row r="59" spans="1:16" ht="13">
      <c r="A59" s="14">
        <f t="shared" si="3"/>
        <v>19</v>
      </c>
      <c r="B59" s="14" t="s">
        <v>32</v>
      </c>
      <c r="C59" s="48" t="s">
        <v>232</v>
      </c>
      <c r="D59" s="89" t="s">
        <v>44</v>
      </c>
      <c r="E59" s="242">
        <v>41.8</v>
      </c>
      <c r="F59" s="52"/>
      <c r="G59" s="53"/>
      <c r="H59" s="42"/>
      <c r="I59" s="52"/>
      <c r="J59" s="52"/>
      <c r="K59" s="54"/>
      <c r="L59" s="54"/>
      <c r="M59" s="54"/>
      <c r="N59" s="54"/>
      <c r="O59" s="54"/>
      <c r="P59" s="54"/>
    </row>
    <row r="60" spans="1:16" ht="13">
      <c r="A60" s="14">
        <f t="shared" si="3"/>
        <v>20</v>
      </c>
      <c r="B60" s="14" t="s">
        <v>32</v>
      </c>
      <c r="C60" s="48" t="s">
        <v>42</v>
      </c>
      <c r="D60" s="89" t="s">
        <v>33</v>
      </c>
      <c r="E60" s="96">
        <v>1</v>
      </c>
      <c r="F60" s="52"/>
      <c r="G60" s="53"/>
      <c r="H60" s="42"/>
      <c r="I60" s="42"/>
      <c r="J60" s="42"/>
      <c r="K60" s="54"/>
      <c r="L60" s="54"/>
      <c r="M60" s="54"/>
      <c r="N60" s="54"/>
      <c r="O60" s="54"/>
      <c r="P60" s="54"/>
    </row>
    <row r="61" spans="1:16">
      <c r="A61" s="14"/>
      <c r="B61" s="14"/>
      <c r="C61" s="48"/>
      <c r="D61" s="89"/>
      <c r="E61" s="96"/>
      <c r="F61" s="52"/>
      <c r="G61" s="53"/>
      <c r="H61" s="42"/>
      <c r="I61" s="42"/>
      <c r="J61" s="42"/>
      <c r="K61" s="54"/>
      <c r="L61" s="54"/>
      <c r="M61" s="54"/>
      <c r="N61" s="54"/>
      <c r="O61" s="54"/>
      <c r="P61" s="54"/>
    </row>
    <row r="62" spans="1:16" ht="13">
      <c r="A62" s="14">
        <f>A60+1</f>
        <v>21</v>
      </c>
      <c r="B62" s="14" t="s">
        <v>32</v>
      </c>
      <c r="C62" s="48" t="s">
        <v>200</v>
      </c>
      <c r="D62" s="89" t="s">
        <v>33</v>
      </c>
      <c r="E62" s="96">
        <v>2</v>
      </c>
      <c r="F62" s="52"/>
      <c r="G62" s="53"/>
      <c r="H62" s="42"/>
      <c r="I62" s="42"/>
      <c r="J62" s="42"/>
      <c r="K62" s="54"/>
      <c r="L62" s="54"/>
      <c r="M62" s="54"/>
      <c r="N62" s="54"/>
      <c r="O62" s="54"/>
      <c r="P62" s="54"/>
    </row>
    <row r="63" spans="1:16" ht="13">
      <c r="A63" s="14"/>
      <c r="B63" s="14"/>
      <c r="C63" s="51" t="s">
        <v>245</v>
      </c>
      <c r="D63" s="89" t="s">
        <v>34</v>
      </c>
      <c r="E63" s="96">
        <v>2</v>
      </c>
      <c r="F63" s="52"/>
      <c r="G63" s="53"/>
      <c r="H63" s="42"/>
      <c r="I63" s="42"/>
      <c r="J63" s="42"/>
      <c r="K63" s="54"/>
      <c r="L63" s="54"/>
      <c r="M63" s="54"/>
      <c r="N63" s="54"/>
      <c r="O63" s="54"/>
      <c r="P63" s="54"/>
    </row>
    <row r="64" spans="1:16" ht="13">
      <c r="A64" s="14"/>
      <c r="B64" s="14"/>
      <c r="C64" s="51" t="s">
        <v>42</v>
      </c>
      <c r="D64" s="89" t="s">
        <v>33</v>
      </c>
      <c r="E64" s="96">
        <v>1</v>
      </c>
      <c r="F64" s="52"/>
      <c r="G64" s="53"/>
      <c r="H64" s="42"/>
      <c r="I64" s="42"/>
      <c r="J64" s="42"/>
      <c r="K64" s="54"/>
      <c r="L64" s="54"/>
      <c r="M64" s="54"/>
      <c r="N64" s="54"/>
      <c r="O64" s="54"/>
      <c r="P64" s="54"/>
    </row>
    <row r="65" spans="1:16">
      <c r="A65" s="14"/>
      <c r="B65" s="14"/>
      <c r="C65" s="49"/>
      <c r="D65" s="56"/>
      <c r="E65" s="56"/>
      <c r="F65" s="52"/>
      <c r="G65" s="53"/>
      <c r="H65" s="42"/>
      <c r="I65" s="42"/>
      <c r="J65" s="42"/>
      <c r="K65" s="54"/>
      <c r="L65" s="54"/>
      <c r="M65" s="54"/>
      <c r="N65" s="54"/>
      <c r="O65" s="54"/>
      <c r="P65" s="54"/>
    </row>
    <row r="66" spans="1:16" ht="13">
      <c r="A66" s="14"/>
      <c r="B66" s="14"/>
      <c r="C66" s="251" t="s">
        <v>265</v>
      </c>
      <c r="D66" s="56"/>
      <c r="E66" s="56"/>
      <c r="F66" s="52"/>
      <c r="G66" s="53"/>
      <c r="H66" s="42"/>
      <c r="I66" s="42"/>
      <c r="J66" s="42"/>
      <c r="K66" s="54"/>
      <c r="L66" s="54"/>
      <c r="M66" s="54"/>
      <c r="N66" s="54"/>
      <c r="O66" s="54"/>
      <c r="P66" s="54"/>
    </row>
    <row r="67" spans="1:16" ht="26">
      <c r="A67" s="14"/>
      <c r="B67" s="14"/>
      <c r="C67" s="82" t="s">
        <v>201</v>
      </c>
      <c r="D67" s="56"/>
      <c r="E67" s="56"/>
      <c r="F67" s="52"/>
      <c r="G67" s="53"/>
      <c r="H67" s="42"/>
      <c r="I67" s="42"/>
      <c r="J67" s="42"/>
      <c r="K67" s="54"/>
      <c r="L67" s="54"/>
      <c r="M67" s="54"/>
      <c r="N67" s="54"/>
      <c r="O67" s="54"/>
      <c r="P67" s="54"/>
    </row>
    <row r="68" spans="1:16" ht="39">
      <c r="A68" s="14">
        <f>A62+1</f>
        <v>22</v>
      </c>
      <c r="B68" s="14" t="s">
        <v>32</v>
      </c>
      <c r="C68" s="85" t="s">
        <v>249</v>
      </c>
      <c r="D68" s="89" t="s">
        <v>37</v>
      </c>
      <c r="E68" s="242">
        <v>161.4</v>
      </c>
      <c r="F68" s="52"/>
      <c r="G68" s="53"/>
      <c r="H68" s="42"/>
      <c r="I68" s="52"/>
      <c r="J68" s="52"/>
      <c r="K68" s="54"/>
      <c r="L68" s="54"/>
      <c r="M68" s="54"/>
      <c r="N68" s="54"/>
      <c r="O68" s="54"/>
      <c r="P68" s="54"/>
    </row>
    <row r="69" spans="1:16" ht="39">
      <c r="A69" s="14">
        <f t="shared" si="3"/>
        <v>23</v>
      </c>
      <c r="B69" s="14" t="s">
        <v>32</v>
      </c>
      <c r="C69" s="86" t="s">
        <v>250</v>
      </c>
      <c r="D69" s="89" t="s">
        <v>37</v>
      </c>
      <c r="E69" s="242">
        <v>141.6</v>
      </c>
      <c r="F69" s="52"/>
      <c r="G69" s="53"/>
      <c r="H69" s="42"/>
      <c r="I69" s="52"/>
      <c r="J69" s="52"/>
      <c r="K69" s="54"/>
      <c r="L69" s="54"/>
      <c r="M69" s="54"/>
      <c r="N69" s="54"/>
      <c r="O69" s="54"/>
      <c r="P69" s="54"/>
    </row>
    <row r="70" spans="1:16" ht="26">
      <c r="A70" s="14">
        <f t="shared" si="3"/>
        <v>24</v>
      </c>
      <c r="B70" s="14" t="s">
        <v>32</v>
      </c>
      <c r="C70" s="48" t="s">
        <v>204</v>
      </c>
      <c r="D70" s="89" t="s">
        <v>37</v>
      </c>
      <c r="E70" s="242">
        <v>19.8</v>
      </c>
      <c r="F70" s="52"/>
      <c r="G70" s="53"/>
      <c r="H70" s="42"/>
      <c r="I70" s="52"/>
      <c r="J70" s="52"/>
      <c r="K70" s="54"/>
      <c r="L70" s="54"/>
      <c r="M70" s="54"/>
      <c r="N70" s="54"/>
      <c r="O70" s="54"/>
      <c r="P70" s="54"/>
    </row>
    <row r="71" spans="1:16" ht="39">
      <c r="A71" s="14">
        <f t="shared" si="3"/>
        <v>25</v>
      </c>
      <c r="B71" s="14" t="s">
        <v>32</v>
      </c>
      <c r="C71" s="85" t="s">
        <v>1265</v>
      </c>
      <c r="D71" s="89" t="s">
        <v>44</v>
      </c>
      <c r="E71" s="242">
        <v>44.7</v>
      </c>
      <c r="F71" s="52"/>
      <c r="G71" s="53"/>
      <c r="H71" s="42"/>
      <c r="I71" s="42"/>
      <c r="J71" s="42"/>
      <c r="K71" s="54"/>
      <c r="L71" s="54"/>
      <c r="M71" s="54"/>
      <c r="N71" s="54"/>
      <c r="O71" s="54"/>
      <c r="P71" s="54"/>
    </row>
    <row r="72" spans="1:16" ht="39">
      <c r="A72" s="14">
        <f t="shared" si="3"/>
        <v>26</v>
      </c>
      <c r="B72" s="14" t="s">
        <v>32</v>
      </c>
      <c r="C72" s="85" t="s">
        <v>205</v>
      </c>
      <c r="D72" s="89" t="s">
        <v>37</v>
      </c>
      <c r="E72" s="242">
        <v>19.8</v>
      </c>
      <c r="F72" s="52"/>
      <c r="G72" s="53"/>
      <c r="H72" s="42"/>
      <c r="I72" s="52"/>
      <c r="J72" s="52"/>
      <c r="K72" s="54"/>
      <c r="L72" s="54"/>
      <c r="M72" s="54"/>
      <c r="N72" s="54"/>
      <c r="O72" s="54"/>
      <c r="P72" s="54"/>
    </row>
    <row r="73" spans="1:16" ht="13">
      <c r="A73" s="14">
        <f t="shared" si="3"/>
        <v>27</v>
      </c>
      <c r="B73" s="14" t="s">
        <v>32</v>
      </c>
      <c r="C73" s="48" t="s">
        <v>1266</v>
      </c>
      <c r="D73" s="89" t="s">
        <v>44</v>
      </c>
      <c r="E73" s="242">
        <v>44.7</v>
      </c>
      <c r="F73" s="52"/>
      <c r="G73" s="53"/>
      <c r="H73" s="42"/>
      <c r="I73" s="52"/>
      <c r="J73" s="52"/>
      <c r="K73" s="54"/>
      <c r="L73" s="54"/>
      <c r="M73" s="54"/>
      <c r="N73" s="54"/>
      <c r="O73" s="54"/>
      <c r="P73" s="54"/>
    </row>
    <row r="74" spans="1:16" ht="13">
      <c r="A74" s="14">
        <f t="shared" si="3"/>
        <v>28</v>
      </c>
      <c r="B74" s="14" t="s">
        <v>32</v>
      </c>
      <c r="C74" s="48" t="s">
        <v>233</v>
      </c>
      <c r="D74" s="89" t="s">
        <v>44</v>
      </c>
      <c r="E74" s="242">
        <v>44.7</v>
      </c>
      <c r="F74" s="52"/>
      <c r="G74" s="53"/>
      <c r="H74" s="42"/>
      <c r="I74" s="42"/>
      <c r="J74" s="42"/>
      <c r="K74" s="54"/>
      <c r="L74" s="54"/>
      <c r="M74" s="54"/>
      <c r="N74" s="54"/>
      <c r="O74" s="54"/>
      <c r="P74" s="54"/>
    </row>
    <row r="75" spans="1:16" ht="13">
      <c r="A75" s="14">
        <f t="shared" si="3"/>
        <v>29</v>
      </c>
      <c r="B75" s="14" t="s">
        <v>32</v>
      </c>
      <c r="C75" s="48" t="s">
        <v>42</v>
      </c>
      <c r="D75" s="89" t="s">
        <v>33</v>
      </c>
      <c r="E75" s="96">
        <v>1</v>
      </c>
      <c r="F75" s="52"/>
      <c r="G75" s="53"/>
      <c r="H75" s="42"/>
      <c r="I75" s="42"/>
      <c r="J75" s="42"/>
      <c r="K75" s="54"/>
      <c r="L75" s="54"/>
      <c r="M75" s="54"/>
      <c r="N75" s="54"/>
      <c r="O75" s="54"/>
      <c r="P75" s="54"/>
    </row>
    <row r="76" spans="1:16">
      <c r="A76" s="14"/>
      <c r="B76" s="14"/>
      <c r="C76" s="48"/>
      <c r="D76" s="89"/>
      <c r="E76" s="96"/>
      <c r="F76" s="52"/>
      <c r="G76" s="53"/>
      <c r="H76" s="42"/>
      <c r="I76" s="42"/>
      <c r="J76" s="42"/>
      <c r="K76" s="54"/>
      <c r="L76" s="54"/>
      <c r="M76" s="54"/>
      <c r="N76" s="54"/>
      <c r="O76" s="54"/>
      <c r="P76" s="54"/>
    </row>
    <row r="77" spans="1:16" ht="13">
      <c r="A77" s="14"/>
      <c r="B77" s="14"/>
      <c r="C77" s="82" t="s">
        <v>226</v>
      </c>
      <c r="D77" s="89" t="s">
        <v>33</v>
      </c>
      <c r="E77" s="96">
        <v>1</v>
      </c>
      <c r="F77" s="52"/>
      <c r="G77" s="53"/>
      <c r="H77" s="42"/>
      <c r="I77" s="42"/>
      <c r="J77" s="42"/>
      <c r="K77" s="54"/>
      <c r="L77" s="54"/>
      <c r="M77" s="54"/>
      <c r="N77" s="54"/>
      <c r="O77" s="54"/>
      <c r="P77" s="54"/>
    </row>
    <row r="78" spans="1:16" ht="39">
      <c r="A78" s="14">
        <f>A75+1</f>
        <v>30</v>
      </c>
      <c r="B78" s="14" t="s">
        <v>32</v>
      </c>
      <c r="C78" s="48" t="s">
        <v>251</v>
      </c>
      <c r="D78" s="89" t="s">
        <v>33</v>
      </c>
      <c r="E78" s="96">
        <v>1</v>
      </c>
      <c r="F78" s="52"/>
      <c r="G78" s="53"/>
      <c r="H78" s="42"/>
      <c r="I78" s="42"/>
      <c r="J78" s="42"/>
      <c r="K78" s="54"/>
      <c r="L78" s="54"/>
      <c r="M78" s="54"/>
      <c r="N78" s="54"/>
      <c r="O78" s="54"/>
      <c r="P78" s="54"/>
    </row>
    <row r="79" spans="1:16" ht="13">
      <c r="A79" s="14"/>
      <c r="B79" s="14"/>
      <c r="C79" s="51" t="s">
        <v>218</v>
      </c>
      <c r="D79" s="89" t="s">
        <v>34</v>
      </c>
      <c r="E79" s="96">
        <v>1</v>
      </c>
      <c r="F79" s="52"/>
      <c r="G79" s="53"/>
      <c r="H79" s="42"/>
      <c r="I79" s="42"/>
      <c r="J79" s="42"/>
      <c r="K79" s="54"/>
      <c r="L79" s="54"/>
      <c r="M79" s="54"/>
      <c r="N79" s="54"/>
      <c r="O79" s="54"/>
      <c r="P79" s="54"/>
    </row>
    <row r="80" spans="1:16" ht="13">
      <c r="A80" s="14"/>
      <c r="B80" s="14"/>
      <c r="C80" s="51" t="s">
        <v>42</v>
      </c>
      <c r="D80" s="89" t="s">
        <v>33</v>
      </c>
      <c r="E80" s="96">
        <v>1</v>
      </c>
      <c r="F80" s="52"/>
      <c r="G80" s="53"/>
      <c r="H80" s="42"/>
      <c r="I80" s="42"/>
      <c r="J80" s="42"/>
      <c r="K80" s="54"/>
      <c r="L80" s="54"/>
      <c r="M80" s="54"/>
      <c r="N80" s="54"/>
      <c r="O80" s="54"/>
      <c r="P80" s="54"/>
    </row>
    <row r="81" spans="1:16">
      <c r="A81" s="14"/>
      <c r="B81" s="14"/>
      <c r="C81" s="51"/>
      <c r="D81" s="89"/>
      <c r="E81" s="96"/>
      <c r="F81" s="52"/>
      <c r="G81" s="53"/>
      <c r="H81" s="42"/>
      <c r="I81" s="42"/>
      <c r="J81" s="42"/>
      <c r="K81" s="54"/>
      <c r="L81" s="54"/>
      <c r="M81" s="54"/>
      <c r="N81" s="54"/>
      <c r="O81" s="54"/>
      <c r="P81" s="54"/>
    </row>
    <row r="82" spans="1:16" ht="13">
      <c r="A82" s="14"/>
      <c r="B82" s="14"/>
      <c r="C82" s="82" t="s">
        <v>191</v>
      </c>
      <c r="D82" s="89" t="s">
        <v>33</v>
      </c>
      <c r="E82" s="96">
        <v>1</v>
      </c>
      <c r="F82" s="52"/>
      <c r="G82" s="53"/>
      <c r="H82" s="42"/>
      <c r="I82" s="42"/>
      <c r="J82" s="42"/>
      <c r="K82" s="54"/>
      <c r="L82" s="54"/>
      <c r="M82" s="54"/>
      <c r="N82" s="54"/>
      <c r="O82" s="54"/>
      <c r="P82" s="54"/>
    </row>
    <row r="83" spans="1:16" ht="39">
      <c r="A83" s="14">
        <f>A78+1</f>
        <v>31</v>
      </c>
      <c r="B83" s="14" t="s">
        <v>32</v>
      </c>
      <c r="C83" s="48" t="s">
        <v>234</v>
      </c>
      <c r="D83" s="89" t="s">
        <v>33</v>
      </c>
      <c r="E83" s="96">
        <v>1</v>
      </c>
      <c r="F83" s="52"/>
      <c r="G83" s="53"/>
      <c r="H83" s="42"/>
      <c r="I83" s="42"/>
      <c r="J83" s="42"/>
      <c r="K83" s="54"/>
      <c r="L83" s="54"/>
      <c r="M83" s="54"/>
      <c r="N83" s="54"/>
      <c r="O83" s="54"/>
      <c r="P83" s="54"/>
    </row>
    <row r="84" spans="1:16" ht="13">
      <c r="A84" s="14"/>
      <c r="B84" s="14"/>
      <c r="C84" s="51" t="s">
        <v>252</v>
      </c>
      <c r="D84" s="89" t="s">
        <v>34</v>
      </c>
      <c r="E84" s="96">
        <v>2</v>
      </c>
      <c r="F84" s="52"/>
      <c r="G84" s="53"/>
      <c r="H84" s="42"/>
      <c r="I84" s="42"/>
      <c r="J84" s="42"/>
      <c r="K84" s="54"/>
      <c r="L84" s="54"/>
      <c r="M84" s="54"/>
      <c r="N84" s="54"/>
      <c r="O84" s="54"/>
      <c r="P84" s="54"/>
    </row>
    <row r="85" spans="1:16" ht="13">
      <c r="A85" s="14"/>
      <c r="B85" s="14"/>
      <c r="C85" s="51" t="s">
        <v>42</v>
      </c>
      <c r="D85" s="89" t="s">
        <v>33</v>
      </c>
      <c r="E85" s="96">
        <v>1</v>
      </c>
      <c r="F85" s="52"/>
      <c r="G85" s="53"/>
      <c r="H85" s="42"/>
      <c r="I85" s="42"/>
      <c r="J85" s="42"/>
      <c r="K85" s="54"/>
      <c r="L85" s="54"/>
      <c r="M85" s="54"/>
      <c r="N85" s="54"/>
      <c r="O85" s="54"/>
      <c r="P85" s="54"/>
    </row>
    <row r="86" spans="1:16">
      <c r="A86" s="14"/>
      <c r="B86" s="14"/>
      <c r="C86" s="59"/>
      <c r="D86" s="60"/>
      <c r="E86" s="60"/>
      <c r="F86" s="52"/>
      <c r="G86" s="53"/>
      <c r="H86" s="42"/>
      <c r="I86" s="42"/>
      <c r="J86" s="42"/>
      <c r="K86" s="54"/>
      <c r="L86" s="54"/>
      <c r="M86" s="54"/>
      <c r="N86" s="54"/>
      <c r="O86" s="54"/>
      <c r="P86" s="54"/>
    </row>
    <row r="87" spans="1:16" ht="13">
      <c r="A87" s="14"/>
      <c r="B87" s="14"/>
      <c r="C87" s="82" t="s">
        <v>202</v>
      </c>
      <c r="D87" s="60"/>
      <c r="E87" s="60"/>
      <c r="F87" s="52"/>
      <c r="G87" s="53"/>
      <c r="H87" s="42"/>
      <c r="I87" s="42"/>
      <c r="J87" s="42"/>
      <c r="K87" s="54"/>
      <c r="L87" s="54"/>
      <c r="M87" s="54"/>
      <c r="N87" s="54"/>
      <c r="O87" s="54"/>
      <c r="P87" s="54"/>
    </row>
    <row r="88" spans="1:16" ht="39">
      <c r="A88" s="14">
        <f>A83+1</f>
        <v>32</v>
      </c>
      <c r="B88" s="14" t="s">
        <v>32</v>
      </c>
      <c r="C88" s="48" t="s">
        <v>235</v>
      </c>
      <c r="D88" s="89" t="s">
        <v>33</v>
      </c>
      <c r="E88" s="96">
        <v>1</v>
      </c>
      <c r="F88" s="52"/>
      <c r="G88" s="53"/>
      <c r="H88" s="42"/>
      <c r="I88" s="42"/>
      <c r="J88" s="42"/>
      <c r="K88" s="54"/>
      <c r="L88" s="54"/>
      <c r="M88" s="54"/>
      <c r="N88" s="54"/>
      <c r="O88" s="54"/>
      <c r="P88" s="54"/>
    </row>
    <row r="89" spans="1:16" ht="13">
      <c r="A89" s="14"/>
      <c r="B89" s="14"/>
      <c r="C89" s="51" t="s">
        <v>252</v>
      </c>
      <c r="D89" s="89" t="s">
        <v>34</v>
      </c>
      <c r="E89" s="96">
        <v>2</v>
      </c>
      <c r="F89" s="52"/>
      <c r="G89" s="53"/>
      <c r="H89" s="42"/>
      <c r="I89" s="42"/>
      <c r="J89" s="42"/>
      <c r="K89" s="54"/>
      <c r="L89" s="54"/>
      <c r="M89" s="54"/>
      <c r="N89" s="54"/>
      <c r="O89" s="54"/>
      <c r="P89" s="54"/>
    </row>
    <row r="90" spans="1:16" ht="13">
      <c r="A90" s="14"/>
      <c r="B90" s="14"/>
      <c r="C90" s="51" t="s">
        <v>42</v>
      </c>
      <c r="D90" s="89" t="s">
        <v>33</v>
      </c>
      <c r="E90" s="96">
        <v>1</v>
      </c>
      <c r="F90" s="52"/>
      <c r="G90" s="53"/>
      <c r="H90" s="42"/>
      <c r="I90" s="42"/>
      <c r="J90" s="42"/>
      <c r="K90" s="54"/>
      <c r="L90" s="54"/>
      <c r="M90" s="54"/>
      <c r="N90" s="54"/>
      <c r="O90" s="54"/>
      <c r="P90" s="54"/>
    </row>
    <row r="91" spans="1:16">
      <c r="A91" s="14"/>
      <c r="B91" s="14"/>
      <c r="C91" s="49"/>
      <c r="D91" s="56"/>
      <c r="E91" s="56"/>
      <c r="F91" s="52"/>
      <c r="G91" s="53"/>
      <c r="H91" s="42"/>
      <c r="I91" s="42"/>
      <c r="J91" s="42"/>
      <c r="K91" s="54"/>
      <c r="L91" s="54"/>
      <c r="M91" s="54"/>
      <c r="N91" s="54"/>
      <c r="O91" s="54"/>
      <c r="P91" s="54"/>
    </row>
    <row r="92" spans="1:16">
      <c r="A92" s="14"/>
      <c r="B92" s="14"/>
      <c r="C92" s="59"/>
      <c r="D92" s="60"/>
      <c r="E92" s="60"/>
      <c r="F92" s="52"/>
      <c r="G92" s="53"/>
      <c r="H92" s="42"/>
      <c r="I92" s="42"/>
      <c r="J92" s="42"/>
      <c r="K92" s="54"/>
      <c r="L92" s="54"/>
      <c r="M92" s="54"/>
      <c r="N92" s="54"/>
      <c r="O92" s="54"/>
      <c r="P92" s="54"/>
    </row>
    <row r="93" spans="1:16" ht="13">
      <c r="A93" s="14"/>
      <c r="B93" s="14"/>
      <c r="C93" s="250" t="s">
        <v>253</v>
      </c>
      <c r="D93" s="56"/>
      <c r="E93" s="56"/>
      <c r="F93" s="52"/>
      <c r="G93" s="53"/>
      <c r="H93" s="42"/>
      <c r="I93" s="42"/>
      <c r="J93" s="42"/>
      <c r="K93" s="54"/>
      <c r="L93" s="54"/>
      <c r="M93" s="54"/>
      <c r="N93" s="54"/>
      <c r="O93" s="54"/>
      <c r="P93" s="54"/>
    </row>
    <row r="94" spans="1:16" ht="26">
      <c r="A94" s="14"/>
      <c r="B94" s="14"/>
      <c r="C94" s="82" t="s">
        <v>201</v>
      </c>
      <c r="D94" s="56"/>
      <c r="E94" s="56"/>
      <c r="F94" s="52"/>
      <c r="G94" s="53"/>
      <c r="H94" s="42"/>
      <c r="I94" s="42"/>
      <c r="J94" s="42"/>
      <c r="K94" s="54"/>
      <c r="L94" s="54"/>
      <c r="M94" s="54"/>
      <c r="N94" s="54"/>
      <c r="O94" s="54"/>
      <c r="P94" s="54"/>
    </row>
    <row r="95" spans="1:16" ht="39">
      <c r="A95" s="14">
        <f>A88+1</f>
        <v>33</v>
      </c>
      <c r="B95" s="14" t="s">
        <v>32</v>
      </c>
      <c r="C95" s="85" t="s">
        <v>254</v>
      </c>
      <c r="D95" s="89" t="s">
        <v>37</v>
      </c>
      <c r="E95" s="242">
        <v>287.8</v>
      </c>
      <c r="F95" s="52"/>
      <c r="G95" s="53"/>
      <c r="H95" s="42"/>
      <c r="I95" s="52"/>
      <c r="J95" s="52"/>
      <c r="K95" s="54"/>
      <c r="L95" s="54"/>
      <c r="M95" s="54"/>
      <c r="N95" s="54"/>
      <c r="O95" s="54"/>
      <c r="P95" s="54"/>
    </row>
    <row r="96" spans="1:16" ht="39">
      <c r="A96" s="14">
        <f t="shared" ref="A96:A142" si="4">A95+1</f>
        <v>34</v>
      </c>
      <c r="B96" s="14" t="s">
        <v>32</v>
      </c>
      <c r="C96" s="86" t="s">
        <v>240</v>
      </c>
      <c r="D96" s="89" t="s">
        <v>37</v>
      </c>
      <c r="E96" s="242">
        <v>203.3</v>
      </c>
      <c r="F96" s="52"/>
      <c r="G96" s="53"/>
      <c r="H96" s="42"/>
      <c r="I96" s="52"/>
      <c r="J96" s="52"/>
      <c r="K96" s="54"/>
      <c r="L96" s="54"/>
      <c r="M96" s="54"/>
      <c r="N96" s="54"/>
      <c r="O96" s="54"/>
      <c r="P96" s="54"/>
    </row>
    <row r="97" spans="1:16" ht="26">
      <c r="A97" s="14">
        <f t="shared" si="4"/>
        <v>35</v>
      </c>
      <c r="B97" s="14" t="s">
        <v>32</v>
      </c>
      <c r="C97" s="48" t="s">
        <v>204</v>
      </c>
      <c r="D97" s="89" t="s">
        <v>37</v>
      </c>
      <c r="E97" s="242">
        <v>84.5</v>
      </c>
      <c r="F97" s="52"/>
      <c r="G97" s="53"/>
      <c r="H97" s="42"/>
      <c r="I97" s="52"/>
      <c r="J97" s="52"/>
      <c r="K97" s="54"/>
      <c r="L97" s="54"/>
      <c r="M97" s="54"/>
      <c r="N97" s="54"/>
      <c r="O97" s="54"/>
      <c r="P97" s="54"/>
    </row>
    <row r="98" spans="1:16" ht="39">
      <c r="A98" s="14">
        <f t="shared" si="4"/>
        <v>36</v>
      </c>
      <c r="B98" s="14" t="s">
        <v>32</v>
      </c>
      <c r="C98" s="85" t="s">
        <v>255</v>
      </c>
      <c r="D98" s="89" t="s">
        <v>44</v>
      </c>
      <c r="E98" s="242">
        <v>70.7</v>
      </c>
      <c r="F98" s="52"/>
      <c r="G98" s="53"/>
      <c r="H98" s="42"/>
      <c r="I98" s="52"/>
      <c r="J98" s="52"/>
      <c r="K98" s="54"/>
      <c r="L98" s="54"/>
      <c r="M98" s="54"/>
      <c r="N98" s="54"/>
      <c r="O98" s="54"/>
      <c r="P98" s="54"/>
    </row>
    <row r="99" spans="1:16" ht="39">
      <c r="A99" s="14">
        <f t="shared" si="4"/>
        <v>37</v>
      </c>
      <c r="B99" s="14" t="s">
        <v>32</v>
      </c>
      <c r="C99" s="85" t="s">
        <v>256</v>
      </c>
      <c r="D99" s="89" t="s">
        <v>44</v>
      </c>
      <c r="E99" s="242">
        <v>92.8</v>
      </c>
      <c r="F99" s="52"/>
      <c r="G99" s="53"/>
      <c r="H99" s="42"/>
      <c r="I99" s="52"/>
      <c r="J99" s="52"/>
      <c r="K99" s="54"/>
      <c r="L99" s="54"/>
      <c r="M99" s="54"/>
      <c r="N99" s="54"/>
      <c r="O99" s="54"/>
      <c r="P99" s="54"/>
    </row>
    <row r="100" spans="1:16" ht="39">
      <c r="A100" s="14">
        <f t="shared" si="4"/>
        <v>38</v>
      </c>
      <c r="B100" s="14" t="s">
        <v>32</v>
      </c>
      <c r="C100" s="85" t="s">
        <v>257</v>
      </c>
      <c r="D100" s="89" t="s">
        <v>44</v>
      </c>
      <c r="E100" s="242">
        <v>32.6</v>
      </c>
      <c r="F100" s="52"/>
      <c r="G100" s="53"/>
      <c r="H100" s="42"/>
      <c r="I100" s="52"/>
      <c r="J100" s="52"/>
      <c r="K100" s="54"/>
      <c r="L100" s="54"/>
      <c r="M100" s="54"/>
      <c r="N100" s="54"/>
      <c r="O100" s="54"/>
      <c r="P100" s="54"/>
    </row>
    <row r="101" spans="1:16" ht="39">
      <c r="A101" s="14">
        <f t="shared" si="4"/>
        <v>39</v>
      </c>
      <c r="B101" s="14" t="s">
        <v>32</v>
      </c>
      <c r="C101" s="85" t="s">
        <v>210</v>
      </c>
      <c r="D101" s="89" t="s">
        <v>37</v>
      </c>
      <c r="E101" s="242">
        <v>84.5</v>
      </c>
      <c r="F101" s="52"/>
      <c r="G101" s="53"/>
      <c r="H101" s="42"/>
      <c r="I101" s="52"/>
      <c r="J101" s="52"/>
      <c r="K101" s="54"/>
      <c r="L101" s="54"/>
      <c r="M101" s="54"/>
      <c r="N101" s="54"/>
      <c r="O101" s="54"/>
      <c r="P101" s="54"/>
    </row>
    <row r="102" spans="1:16" ht="13">
      <c r="A102" s="14">
        <f t="shared" si="4"/>
        <v>40</v>
      </c>
      <c r="B102" s="14" t="s">
        <v>32</v>
      </c>
      <c r="C102" s="48" t="s">
        <v>1266</v>
      </c>
      <c r="D102" s="89" t="s">
        <v>44</v>
      </c>
      <c r="E102" s="242">
        <v>196.1</v>
      </c>
      <c r="F102" s="52"/>
      <c r="G102" s="53"/>
      <c r="H102" s="42"/>
      <c r="I102" s="52"/>
      <c r="J102" s="52"/>
      <c r="K102" s="54"/>
      <c r="L102" s="54"/>
      <c r="M102" s="54"/>
      <c r="N102" s="54"/>
      <c r="O102" s="54"/>
      <c r="P102" s="54"/>
    </row>
    <row r="103" spans="1:16" ht="13">
      <c r="A103" s="14">
        <f t="shared" si="4"/>
        <v>41</v>
      </c>
      <c r="B103" s="14" t="s">
        <v>32</v>
      </c>
      <c r="C103" s="48" t="s">
        <v>174</v>
      </c>
      <c r="D103" s="89" t="s">
        <v>44</v>
      </c>
      <c r="E103" s="242">
        <v>196.1</v>
      </c>
      <c r="F103" s="52"/>
      <c r="G103" s="53"/>
      <c r="H103" s="42"/>
      <c r="I103" s="52"/>
      <c r="J103" s="52"/>
      <c r="K103" s="54"/>
      <c r="L103" s="54"/>
      <c r="M103" s="54"/>
      <c r="N103" s="54"/>
      <c r="O103" s="54"/>
      <c r="P103" s="54"/>
    </row>
    <row r="104" spans="1:16" ht="13">
      <c r="A104" s="14">
        <f t="shared" si="4"/>
        <v>42</v>
      </c>
      <c r="B104" s="14" t="s">
        <v>32</v>
      </c>
      <c r="C104" s="48" t="s">
        <v>42</v>
      </c>
      <c r="D104" s="89" t="s">
        <v>33</v>
      </c>
      <c r="E104" s="96">
        <v>1</v>
      </c>
      <c r="F104" s="52"/>
      <c r="G104" s="53"/>
      <c r="H104" s="42"/>
      <c r="I104" s="42"/>
      <c r="J104" s="52"/>
      <c r="K104" s="54"/>
      <c r="L104" s="54"/>
      <c r="M104" s="54"/>
      <c r="N104" s="54"/>
      <c r="O104" s="54"/>
      <c r="P104" s="54"/>
    </row>
    <row r="105" spans="1:16">
      <c r="A105" s="14"/>
      <c r="B105" s="14"/>
      <c r="C105" s="49"/>
      <c r="D105" s="56"/>
      <c r="E105" s="56"/>
      <c r="F105" s="52"/>
      <c r="G105" s="53"/>
      <c r="H105" s="42"/>
      <c r="I105" s="42"/>
      <c r="J105" s="42"/>
      <c r="K105" s="54"/>
      <c r="L105" s="54"/>
      <c r="M105" s="54"/>
      <c r="N105" s="54"/>
      <c r="O105" s="54"/>
      <c r="P105" s="54"/>
    </row>
    <row r="106" spans="1:16" ht="26">
      <c r="A106" s="14">
        <f>A104+1</f>
        <v>43</v>
      </c>
      <c r="B106" s="14" t="s">
        <v>32</v>
      </c>
      <c r="C106" s="61" t="s">
        <v>203</v>
      </c>
      <c r="D106" s="244" t="s">
        <v>33</v>
      </c>
      <c r="E106" s="245">
        <v>6</v>
      </c>
      <c r="F106" s="52"/>
      <c r="G106" s="53"/>
      <c r="H106" s="42"/>
      <c r="I106" s="42"/>
      <c r="J106" s="42"/>
      <c r="K106" s="54"/>
      <c r="L106" s="54"/>
      <c r="M106" s="54"/>
      <c r="N106" s="54"/>
      <c r="O106" s="54"/>
      <c r="P106" s="54"/>
    </row>
    <row r="107" spans="1:16" ht="52">
      <c r="A107" s="14"/>
      <c r="B107" s="14"/>
      <c r="C107" s="252" t="s">
        <v>236</v>
      </c>
      <c r="D107" s="62" t="s">
        <v>33</v>
      </c>
      <c r="E107" s="63">
        <v>6</v>
      </c>
      <c r="F107" s="52"/>
      <c r="G107" s="53"/>
      <c r="H107" s="42"/>
      <c r="I107" s="42"/>
      <c r="J107" s="42"/>
      <c r="K107" s="54"/>
      <c r="L107" s="54"/>
      <c r="M107" s="54"/>
      <c r="N107" s="54"/>
      <c r="O107" s="54"/>
      <c r="P107" s="54"/>
    </row>
    <row r="108" spans="1:16" ht="13">
      <c r="A108" s="14"/>
      <c r="B108" s="14"/>
      <c r="C108" s="64" t="s">
        <v>258</v>
      </c>
      <c r="D108" s="246" t="s">
        <v>33</v>
      </c>
      <c r="E108" s="247">
        <v>6</v>
      </c>
      <c r="F108" s="52"/>
      <c r="G108" s="53"/>
      <c r="H108" s="42"/>
      <c r="I108" s="42"/>
      <c r="J108" s="42"/>
      <c r="K108" s="54"/>
      <c r="L108" s="54"/>
      <c r="M108" s="54"/>
      <c r="N108" s="54"/>
      <c r="O108" s="54"/>
      <c r="P108" s="54"/>
    </row>
    <row r="109" spans="1:16" ht="13">
      <c r="A109" s="14"/>
      <c r="B109" s="14"/>
      <c r="C109" s="51" t="s">
        <v>42</v>
      </c>
      <c r="D109" s="89" t="s">
        <v>33</v>
      </c>
      <c r="E109" s="96">
        <v>1</v>
      </c>
      <c r="F109" s="52"/>
      <c r="G109" s="53"/>
      <c r="H109" s="42"/>
      <c r="I109" s="42"/>
      <c r="J109" s="42"/>
      <c r="K109" s="54"/>
      <c r="L109" s="54"/>
      <c r="M109" s="54"/>
      <c r="N109" s="54"/>
      <c r="O109" s="54"/>
      <c r="P109" s="54"/>
    </row>
    <row r="110" spans="1:16">
      <c r="A110" s="14"/>
      <c r="B110" s="14"/>
      <c r="C110" s="49"/>
      <c r="D110" s="56"/>
      <c r="E110" s="56"/>
      <c r="F110" s="52"/>
      <c r="G110" s="53"/>
      <c r="H110" s="42"/>
      <c r="I110" s="42"/>
      <c r="J110" s="42"/>
      <c r="K110" s="54"/>
      <c r="L110" s="54"/>
      <c r="M110" s="54"/>
      <c r="N110" s="54"/>
      <c r="O110" s="54"/>
      <c r="P110" s="54"/>
    </row>
    <row r="111" spans="1:16" ht="13">
      <c r="A111" s="14">
        <f>A106+1</f>
        <v>44</v>
      </c>
      <c r="B111" s="14" t="s">
        <v>32</v>
      </c>
      <c r="C111" s="61" t="s">
        <v>227</v>
      </c>
      <c r="D111" s="244" t="s">
        <v>33</v>
      </c>
      <c r="E111" s="245">
        <v>3</v>
      </c>
      <c r="F111" s="52"/>
      <c r="G111" s="53"/>
      <c r="H111" s="42"/>
      <c r="I111" s="42"/>
      <c r="J111" s="42"/>
      <c r="K111" s="54"/>
      <c r="L111" s="54"/>
      <c r="M111" s="54"/>
      <c r="N111" s="54"/>
      <c r="O111" s="54"/>
      <c r="P111" s="54"/>
    </row>
    <row r="112" spans="1:16" ht="52">
      <c r="A112" s="14"/>
      <c r="B112" s="14"/>
      <c r="C112" s="65" t="s">
        <v>228</v>
      </c>
      <c r="D112" s="62" t="s">
        <v>33</v>
      </c>
      <c r="E112" s="63">
        <v>3</v>
      </c>
      <c r="F112" s="52"/>
      <c r="G112" s="53"/>
      <c r="H112" s="42"/>
      <c r="I112" s="42"/>
      <c r="J112" s="42"/>
      <c r="K112" s="54"/>
      <c r="L112" s="54"/>
      <c r="M112" s="54"/>
      <c r="N112" s="54"/>
      <c r="O112" s="54"/>
      <c r="P112" s="54"/>
    </row>
    <row r="113" spans="1:16" ht="13">
      <c r="A113" s="14"/>
      <c r="B113" s="14"/>
      <c r="C113" s="66" t="s">
        <v>258</v>
      </c>
      <c r="D113" s="62" t="s">
        <v>33</v>
      </c>
      <c r="E113" s="63">
        <v>4</v>
      </c>
      <c r="F113" s="52"/>
      <c r="G113" s="53"/>
      <c r="H113" s="42"/>
      <c r="I113" s="42"/>
      <c r="J113" s="42"/>
      <c r="K113" s="54"/>
      <c r="L113" s="54"/>
      <c r="M113" s="54"/>
      <c r="N113" s="54"/>
      <c r="O113" s="54"/>
      <c r="P113" s="54"/>
    </row>
    <row r="114" spans="1:16" ht="13">
      <c r="A114" s="14"/>
      <c r="B114" s="14"/>
      <c r="C114" s="64" t="s">
        <v>259</v>
      </c>
      <c r="D114" s="246" t="s">
        <v>33</v>
      </c>
      <c r="E114" s="247">
        <v>6</v>
      </c>
      <c r="F114" s="52"/>
      <c r="G114" s="53"/>
      <c r="H114" s="42"/>
      <c r="I114" s="42"/>
      <c r="J114" s="42"/>
      <c r="K114" s="54"/>
      <c r="L114" s="54"/>
      <c r="M114" s="54"/>
      <c r="N114" s="54"/>
      <c r="O114" s="54"/>
      <c r="P114" s="54"/>
    </row>
    <row r="115" spans="1:16" ht="13">
      <c r="A115" s="14"/>
      <c r="B115" s="14"/>
      <c r="C115" s="51" t="s">
        <v>42</v>
      </c>
      <c r="D115" s="89" t="s">
        <v>33</v>
      </c>
      <c r="E115" s="96">
        <v>1</v>
      </c>
      <c r="F115" s="52"/>
      <c r="G115" s="53"/>
      <c r="H115" s="42"/>
      <c r="I115" s="42"/>
      <c r="J115" s="42"/>
      <c r="K115" s="54"/>
      <c r="L115" s="54"/>
      <c r="M115" s="54"/>
      <c r="N115" s="54"/>
      <c r="O115" s="54"/>
      <c r="P115" s="54"/>
    </row>
    <row r="116" spans="1:16">
      <c r="A116" s="14"/>
      <c r="B116" s="14"/>
      <c r="C116" s="49"/>
      <c r="D116" s="56"/>
      <c r="E116" s="56"/>
      <c r="F116" s="52"/>
      <c r="G116" s="53"/>
      <c r="H116" s="42"/>
      <c r="I116" s="42"/>
      <c r="J116" s="42"/>
      <c r="K116" s="54"/>
      <c r="L116" s="54"/>
      <c r="M116" s="54"/>
      <c r="N116" s="54"/>
      <c r="O116" s="54"/>
      <c r="P116" s="54"/>
    </row>
    <row r="117" spans="1:16" ht="13">
      <c r="A117" s="14">
        <f>A111+1</f>
        <v>45</v>
      </c>
      <c r="B117" s="14" t="s">
        <v>32</v>
      </c>
      <c r="C117" s="61" t="s">
        <v>219</v>
      </c>
      <c r="D117" s="244" t="s">
        <v>33</v>
      </c>
      <c r="E117" s="245">
        <v>2</v>
      </c>
      <c r="F117" s="52"/>
      <c r="G117" s="53"/>
      <c r="H117" s="42"/>
      <c r="I117" s="42"/>
      <c r="J117" s="42"/>
      <c r="K117" s="54"/>
      <c r="L117" s="54"/>
      <c r="M117" s="54"/>
      <c r="N117" s="54"/>
      <c r="O117" s="54"/>
      <c r="P117" s="54"/>
    </row>
    <row r="118" spans="1:16" ht="52">
      <c r="A118" s="14"/>
      <c r="B118" s="14"/>
      <c r="C118" s="65" t="s">
        <v>237</v>
      </c>
      <c r="D118" s="62" t="s">
        <v>33</v>
      </c>
      <c r="E118" s="63">
        <v>2</v>
      </c>
      <c r="F118" s="52"/>
      <c r="G118" s="53"/>
      <c r="H118" s="42"/>
      <c r="I118" s="42"/>
      <c r="J118" s="42"/>
      <c r="K118" s="54"/>
      <c r="L118" s="54"/>
      <c r="M118" s="54"/>
      <c r="N118" s="54"/>
      <c r="O118" s="54"/>
      <c r="P118" s="54"/>
    </row>
    <row r="119" spans="1:16" ht="13">
      <c r="A119" s="14"/>
      <c r="B119" s="14"/>
      <c r="C119" s="66" t="s">
        <v>259</v>
      </c>
      <c r="D119" s="62" t="s">
        <v>33</v>
      </c>
      <c r="E119" s="63">
        <v>3</v>
      </c>
      <c r="F119" s="52"/>
      <c r="G119" s="53"/>
      <c r="H119" s="42"/>
      <c r="I119" s="42"/>
      <c r="J119" s="42"/>
      <c r="K119" s="54"/>
      <c r="L119" s="54"/>
      <c r="M119" s="54"/>
      <c r="N119" s="54"/>
      <c r="O119" s="54"/>
      <c r="P119" s="54"/>
    </row>
    <row r="120" spans="1:16" ht="13">
      <c r="A120" s="14"/>
      <c r="B120" s="14"/>
      <c r="C120" s="64" t="s">
        <v>260</v>
      </c>
      <c r="D120" s="246" t="s">
        <v>33</v>
      </c>
      <c r="E120" s="247">
        <v>3</v>
      </c>
      <c r="F120" s="52"/>
      <c r="G120" s="53"/>
      <c r="H120" s="42"/>
      <c r="I120" s="42"/>
      <c r="J120" s="42"/>
      <c r="K120" s="54"/>
      <c r="L120" s="54"/>
      <c r="M120" s="54"/>
      <c r="N120" s="54"/>
      <c r="O120" s="54"/>
      <c r="P120" s="54"/>
    </row>
    <row r="121" spans="1:16" ht="13">
      <c r="A121" s="14"/>
      <c r="B121" s="14"/>
      <c r="C121" s="51" t="s">
        <v>42</v>
      </c>
      <c r="D121" s="89" t="s">
        <v>33</v>
      </c>
      <c r="E121" s="96">
        <v>1</v>
      </c>
      <c r="F121" s="52"/>
      <c r="G121" s="53"/>
      <c r="H121" s="42"/>
      <c r="I121" s="42"/>
      <c r="J121" s="42"/>
      <c r="K121" s="54"/>
      <c r="L121" s="54"/>
      <c r="M121" s="54"/>
      <c r="N121" s="54"/>
      <c r="O121" s="54"/>
      <c r="P121" s="54"/>
    </row>
    <row r="122" spans="1:16">
      <c r="A122" s="14"/>
      <c r="B122" s="14"/>
      <c r="C122" s="59"/>
      <c r="D122" s="60"/>
      <c r="E122" s="60"/>
      <c r="F122" s="52"/>
      <c r="G122" s="53"/>
      <c r="H122" s="42"/>
      <c r="I122" s="42"/>
      <c r="J122" s="42"/>
      <c r="K122" s="54"/>
      <c r="L122" s="54"/>
      <c r="M122" s="54"/>
      <c r="N122" s="54"/>
      <c r="O122" s="54"/>
      <c r="P122" s="54"/>
    </row>
    <row r="123" spans="1:16" ht="13">
      <c r="A123" s="14">
        <f>A117+1</f>
        <v>46</v>
      </c>
      <c r="B123" s="14" t="s">
        <v>32</v>
      </c>
      <c r="C123" s="67" t="s">
        <v>220</v>
      </c>
      <c r="D123" s="89" t="s">
        <v>33</v>
      </c>
      <c r="E123" s="96">
        <v>2</v>
      </c>
      <c r="F123" s="52"/>
      <c r="G123" s="53"/>
      <c r="H123" s="42"/>
      <c r="I123" s="42"/>
      <c r="J123" s="42"/>
      <c r="K123" s="54"/>
      <c r="L123" s="54"/>
      <c r="M123" s="54"/>
      <c r="N123" s="54"/>
      <c r="O123" s="54"/>
      <c r="P123" s="54"/>
    </row>
    <row r="124" spans="1:16" ht="13">
      <c r="A124" s="14"/>
      <c r="B124" s="14"/>
      <c r="C124" s="51" t="s">
        <v>238</v>
      </c>
      <c r="D124" s="89" t="s">
        <v>33</v>
      </c>
      <c r="E124" s="96">
        <v>2</v>
      </c>
      <c r="F124" s="52"/>
      <c r="G124" s="53"/>
      <c r="H124" s="42"/>
      <c r="I124" s="42"/>
      <c r="J124" s="42"/>
      <c r="K124" s="54"/>
      <c r="L124" s="54"/>
      <c r="M124" s="54"/>
      <c r="N124" s="54"/>
      <c r="O124" s="54"/>
      <c r="P124" s="54"/>
    </row>
    <row r="125" spans="1:16" ht="26">
      <c r="A125" s="14"/>
      <c r="B125" s="14"/>
      <c r="C125" s="51" t="s">
        <v>224</v>
      </c>
      <c r="D125" s="89" t="s">
        <v>33</v>
      </c>
      <c r="E125" s="96">
        <v>1</v>
      </c>
      <c r="F125" s="52"/>
      <c r="G125" s="53"/>
      <c r="H125" s="42"/>
      <c r="I125" s="42"/>
      <c r="J125" s="42"/>
      <c r="K125" s="54"/>
      <c r="L125" s="54"/>
      <c r="M125" s="54"/>
      <c r="N125" s="54"/>
      <c r="O125" s="54"/>
      <c r="P125" s="54"/>
    </row>
    <row r="126" spans="1:16" ht="13">
      <c r="A126" s="14"/>
      <c r="B126" s="14"/>
      <c r="C126" s="51" t="s">
        <v>211</v>
      </c>
      <c r="D126" s="89" t="s">
        <v>33</v>
      </c>
      <c r="E126" s="96">
        <v>2</v>
      </c>
      <c r="F126" s="52"/>
      <c r="G126" s="53"/>
      <c r="H126" s="42"/>
      <c r="I126" s="42"/>
      <c r="J126" s="42"/>
      <c r="K126" s="54"/>
      <c r="L126" s="54"/>
      <c r="M126" s="54"/>
      <c r="N126" s="54"/>
      <c r="O126" s="54"/>
      <c r="P126" s="54"/>
    </row>
    <row r="127" spans="1:16" ht="13">
      <c r="A127" s="14"/>
      <c r="B127" s="14"/>
      <c r="C127" s="51" t="s">
        <v>212</v>
      </c>
      <c r="D127" s="89" t="s">
        <v>44</v>
      </c>
      <c r="E127" s="242">
        <v>8</v>
      </c>
      <c r="F127" s="52"/>
      <c r="G127" s="53"/>
      <c r="H127" s="42"/>
      <c r="I127" s="42"/>
      <c r="J127" s="42"/>
      <c r="K127" s="54"/>
      <c r="L127" s="54"/>
      <c r="M127" s="54"/>
      <c r="N127" s="54"/>
      <c r="O127" s="54"/>
      <c r="P127" s="54"/>
    </row>
    <row r="128" spans="1:16" ht="13">
      <c r="A128" s="14"/>
      <c r="B128" s="14"/>
      <c r="C128" s="51" t="s">
        <v>213</v>
      </c>
      <c r="D128" s="89" t="s">
        <v>34</v>
      </c>
      <c r="E128" s="96">
        <v>2</v>
      </c>
      <c r="F128" s="52"/>
      <c r="G128" s="53"/>
      <c r="H128" s="42"/>
      <c r="I128" s="42"/>
      <c r="J128" s="42"/>
      <c r="K128" s="54"/>
      <c r="L128" s="54"/>
      <c r="M128" s="54"/>
      <c r="N128" s="54"/>
      <c r="O128" s="54"/>
      <c r="P128" s="54"/>
    </row>
    <row r="129" spans="1:16" ht="13">
      <c r="A129" s="14"/>
      <c r="B129" s="14"/>
      <c r="C129" s="51" t="s">
        <v>175</v>
      </c>
      <c r="D129" s="89" t="s">
        <v>34</v>
      </c>
      <c r="E129" s="96">
        <v>1</v>
      </c>
      <c r="F129" s="52"/>
      <c r="G129" s="53"/>
      <c r="H129" s="42"/>
      <c r="I129" s="42"/>
      <c r="J129" s="42"/>
      <c r="K129" s="54"/>
      <c r="L129" s="54"/>
      <c r="M129" s="54"/>
      <c r="N129" s="54"/>
      <c r="O129" s="54"/>
      <c r="P129" s="54"/>
    </row>
    <row r="130" spans="1:16" ht="13">
      <c r="A130" s="14"/>
      <c r="B130" s="14"/>
      <c r="C130" s="51" t="s">
        <v>176</v>
      </c>
      <c r="D130" s="89" t="s">
        <v>34</v>
      </c>
      <c r="E130" s="96">
        <v>1</v>
      </c>
      <c r="F130" s="52"/>
      <c r="G130" s="53"/>
      <c r="H130" s="42"/>
      <c r="I130" s="42"/>
      <c r="J130" s="42"/>
      <c r="K130" s="54"/>
      <c r="L130" s="54"/>
      <c r="M130" s="54"/>
      <c r="N130" s="54"/>
      <c r="O130" s="54"/>
      <c r="P130" s="54"/>
    </row>
    <row r="131" spans="1:16" ht="26">
      <c r="A131" s="14"/>
      <c r="B131" s="14"/>
      <c r="C131" s="51" t="s">
        <v>221</v>
      </c>
      <c r="D131" s="89" t="s">
        <v>34</v>
      </c>
      <c r="E131" s="96">
        <v>1</v>
      </c>
      <c r="F131" s="52"/>
      <c r="G131" s="53"/>
      <c r="H131" s="42"/>
      <c r="I131" s="42"/>
      <c r="J131" s="42"/>
      <c r="K131" s="54"/>
      <c r="L131" s="54"/>
      <c r="M131" s="54"/>
      <c r="N131" s="54"/>
      <c r="O131" s="54"/>
      <c r="P131" s="54"/>
    </row>
    <row r="132" spans="1:16" ht="26">
      <c r="A132" s="14"/>
      <c r="B132" s="14"/>
      <c r="C132" s="51" t="s">
        <v>222</v>
      </c>
      <c r="D132" s="89" t="s">
        <v>34</v>
      </c>
      <c r="E132" s="96">
        <v>3</v>
      </c>
      <c r="F132" s="52"/>
      <c r="G132" s="53"/>
      <c r="H132" s="42"/>
      <c r="I132" s="42"/>
      <c r="J132" s="42"/>
      <c r="K132" s="54"/>
      <c r="L132" s="54"/>
      <c r="M132" s="54"/>
      <c r="N132" s="54"/>
      <c r="O132" s="54"/>
      <c r="P132" s="54"/>
    </row>
    <row r="133" spans="1:16" ht="13">
      <c r="A133" s="14"/>
      <c r="B133" s="14"/>
      <c r="C133" s="51" t="s">
        <v>177</v>
      </c>
      <c r="D133" s="89" t="s">
        <v>33</v>
      </c>
      <c r="E133" s="96">
        <v>2</v>
      </c>
      <c r="F133" s="52"/>
      <c r="G133" s="53"/>
      <c r="H133" s="42"/>
      <c r="I133" s="42"/>
      <c r="J133" s="42"/>
      <c r="K133" s="54"/>
      <c r="L133" s="54"/>
      <c r="M133" s="54"/>
      <c r="N133" s="54"/>
      <c r="O133" s="54"/>
      <c r="P133" s="54"/>
    </row>
    <row r="134" spans="1:16" ht="13">
      <c r="A134" s="14"/>
      <c r="B134" s="14"/>
      <c r="C134" s="51" t="s">
        <v>1268</v>
      </c>
      <c r="D134" s="89" t="s">
        <v>33</v>
      </c>
      <c r="E134" s="96">
        <v>2</v>
      </c>
      <c r="F134" s="52"/>
      <c r="G134" s="53"/>
      <c r="H134" s="42"/>
      <c r="I134" s="42"/>
      <c r="J134" s="42"/>
      <c r="K134" s="54"/>
      <c r="L134" s="54"/>
      <c r="M134" s="54"/>
      <c r="N134" s="54"/>
      <c r="O134" s="54"/>
      <c r="P134" s="54"/>
    </row>
    <row r="135" spans="1:16" ht="13">
      <c r="A135" s="14"/>
      <c r="B135" s="14"/>
      <c r="C135" s="51" t="s">
        <v>214</v>
      </c>
      <c r="D135" s="89" t="s">
        <v>33</v>
      </c>
      <c r="E135" s="96">
        <v>2</v>
      </c>
      <c r="F135" s="52"/>
      <c r="G135" s="53"/>
      <c r="H135" s="42"/>
      <c r="I135" s="42"/>
      <c r="J135" s="42"/>
      <c r="K135" s="54"/>
      <c r="L135" s="54"/>
      <c r="M135" s="54"/>
      <c r="N135" s="54"/>
      <c r="O135" s="54"/>
      <c r="P135" s="54"/>
    </row>
    <row r="136" spans="1:16" ht="13">
      <c r="A136" s="14"/>
      <c r="B136" s="14"/>
      <c r="C136" s="51" t="s">
        <v>215</v>
      </c>
      <c r="D136" s="89" t="s">
        <v>33</v>
      </c>
      <c r="E136" s="96">
        <v>2</v>
      </c>
      <c r="F136" s="52"/>
      <c r="G136" s="53"/>
      <c r="H136" s="42"/>
      <c r="I136" s="42"/>
      <c r="J136" s="42"/>
      <c r="K136" s="54"/>
      <c r="L136" s="54"/>
      <c r="M136" s="54"/>
      <c r="N136" s="54"/>
      <c r="O136" s="54"/>
      <c r="P136" s="54"/>
    </row>
    <row r="137" spans="1:16" ht="13">
      <c r="A137" s="14"/>
      <c r="B137" s="14"/>
      <c r="C137" s="51" t="s">
        <v>42</v>
      </c>
      <c r="D137" s="89" t="s">
        <v>33</v>
      </c>
      <c r="E137" s="96">
        <v>1</v>
      </c>
      <c r="F137" s="52"/>
      <c r="G137" s="53"/>
      <c r="H137" s="42"/>
      <c r="I137" s="42"/>
      <c r="J137" s="42"/>
      <c r="K137" s="54"/>
      <c r="L137" s="54"/>
      <c r="M137" s="54"/>
      <c r="N137" s="54"/>
      <c r="O137" s="54"/>
      <c r="P137" s="54"/>
    </row>
    <row r="138" spans="1:16">
      <c r="A138" s="14"/>
      <c r="B138" s="14"/>
      <c r="C138" s="49"/>
      <c r="D138" s="56"/>
      <c r="E138" s="56"/>
      <c r="F138" s="52"/>
      <c r="G138" s="53"/>
      <c r="H138" s="42"/>
      <c r="I138" s="42"/>
      <c r="J138" s="42"/>
      <c r="K138" s="54"/>
      <c r="L138" s="54"/>
      <c r="M138" s="54"/>
      <c r="N138" s="54"/>
      <c r="O138" s="54"/>
      <c r="P138" s="54"/>
    </row>
    <row r="139" spans="1:16" ht="13">
      <c r="A139" s="14"/>
      <c r="B139" s="14"/>
      <c r="C139" s="82" t="s">
        <v>229</v>
      </c>
      <c r="D139" s="248" t="s">
        <v>33</v>
      </c>
      <c r="E139" s="96">
        <v>1</v>
      </c>
      <c r="F139" s="52"/>
      <c r="G139" s="53"/>
      <c r="H139" s="42"/>
      <c r="I139" s="42"/>
      <c r="J139" s="42"/>
      <c r="K139" s="54"/>
      <c r="L139" s="54"/>
      <c r="M139" s="54"/>
      <c r="N139" s="54"/>
      <c r="O139" s="54"/>
      <c r="P139" s="54"/>
    </row>
    <row r="140" spans="1:16" ht="39">
      <c r="A140" s="14">
        <f>A123+1</f>
        <v>47</v>
      </c>
      <c r="B140" s="14" t="s">
        <v>32</v>
      </c>
      <c r="C140" s="83" t="s">
        <v>261</v>
      </c>
      <c r="D140" s="62" t="s">
        <v>44</v>
      </c>
      <c r="E140" s="249">
        <v>6.5</v>
      </c>
      <c r="F140" s="52"/>
      <c r="G140" s="53"/>
      <c r="H140" s="42"/>
      <c r="I140" s="42"/>
      <c r="J140" s="42"/>
      <c r="K140" s="54"/>
      <c r="L140" s="54"/>
      <c r="M140" s="54"/>
      <c r="N140" s="54"/>
      <c r="O140" s="54"/>
      <c r="P140" s="54"/>
    </row>
    <row r="141" spans="1:16" ht="26">
      <c r="A141" s="14">
        <f t="shared" si="4"/>
        <v>48</v>
      </c>
      <c r="B141" s="14" t="s">
        <v>32</v>
      </c>
      <c r="C141" s="84" t="s">
        <v>216</v>
      </c>
      <c r="D141" s="246" t="s">
        <v>33</v>
      </c>
      <c r="E141" s="247">
        <v>1</v>
      </c>
      <c r="F141" s="52"/>
      <c r="G141" s="53"/>
      <c r="H141" s="42"/>
      <c r="I141" s="42"/>
      <c r="J141" s="42"/>
      <c r="K141" s="54"/>
      <c r="L141" s="54"/>
      <c r="M141" s="54"/>
      <c r="N141" s="54"/>
      <c r="O141" s="54"/>
      <c r="P141" s="54"/>
    </row>
    <row r="142" spans="1:16" ht="13">
      <c r="A142" s="14">
        <f t="shared" si="4"/>
        <v>49</v>
      </c>
      <c r="B142" s="14" t="s">
        <v>32</v>
      </c>
      <c r="C142" s="48" t="s">
        <v>42</v>
      </c>
      <c r="D142" s="89" t="s">
        <v>33</v>
      </c>
      <c r="E142" s="96">
        <v>1</v>
      </c>
      <c r="F142" s="52"/>
      <c r="G142" s="53"/>
      <c r="H142" s="42"/>
      <c r="I142" s="42"/>
      <c r="J142" s="42"/>
      <c r="K142" s="54"/>
      <c r="L142" s="54"/>
      <c r="M142" s="54"/>
      <c r="N142" s="54"/>
      <c r="O142" s="54"/>
      <c r="P142" s="54"/>
    </row>
    <row r="143" spans="1:16">
      <c r="A143" s="14"/>
      <c r="B143" s="14"/>
      <c r="C143" s="49"/>
      <c r="D143" s="56"/>
      <c r="E143" s="56"/>
      <c r="F143" s="52"/>
      <c r="G143" s="53"/>
      <c r="H143" s="42"/>
      <c r="I143" s="42"/>
      <c r="J143" s="42"/>
      <c r="K143" s="54"/>
      <c r="L143" s="54"/>
      <c r="M143" s="54"/>
      <c r="N143" s="54"/>
      <c r="O143" s="54"/>
      <c r="P143" s="54"/>
    </row>
    <row r="144" spans="1:16" ht="13">
      <c r="A144" s="14"/>
      <c r="B144" s="14"/>
      <c r="C144" s="82" t="s">
        <v>230</v>
      </c>
      <c r="D144" s="56"/>
      <c r="E144" s="56"/>
      <c r="F144" s="52"/>
      <c r="G144" s="53"/>
      <c r="H144" s="42"/>
      <c r="I144" s="42"/>
      <c r="J144" s="42"/>
      <c r="K144" s="54"/>
      <c r="L144" s="54"/>
      <c r="M144" s="54"/>
      <c r="N144" s="54"/>
      <c r="O144" s="54"/>
      <c r="P144" s="54"/>
    </row>
    <row r="145" spans="1:16" ht="13">
      <c r="A145" s="14">
        <f>A142+1</f>
        <v>50</v>
      </c>
      <c r="B145" s="14" t="s">
        <v>32</v>
      </c>
      <c r="C145" s="48" t="s">
        <v>178</v>
      </c>
      <c r="D145" s="89" t="s">
        <v>34</v>
      </c>
      <c r="E145" s="96">
        <v>2</v>
      </c>
      <c r="F145" s="52"/>
      <c r="G145" s="53"/>
      <c r="H145" s="42"/>
      <c r="I145" s="42"/>
      <c r="J145" s="42"/>
      <c r="K145" s="54"/>
      <c r="L145" s="54"/>
      <c r="M145" s="54"/>
      <c r="N145" s="54"/>
      <c r="O145" s="54"/>
      <c r="P145" s="54"/>
    </row>
    <row r="146" spans="1:16" ht="13">
      <c r="A146" s="14">
        <f t="shared" ref="A146:A154" si="5">A145+1</f>
        <v>51</v>
      </c>
      <c r="B146" s="14" t="s">
        <v>32</v>
      </c>
      <c r="C146" s="48" t="s">
        <v>262</v>
      </c>
      <c r="D146" s="89" t="s">
        <v>34</v>
      </c>
      <c r="E146" s="96">
        <v>2</v>
      </c>
      <c r="F146" s="52"/>
      <c r="G146" s="53"/>
      <c r="H146" s="42"/>
      <c r="I146" s="42"/>
      <c r="J146" s="42"/>
      <c r="K146" s="54"/>
      <c r="L146" s="54"/>
      <c r="M146" s="54"/>
      <c r="N146" s="54"/>
      <c r="O146" s="54"/>
      <c r="P146" s="54"/>
    </row>
    <row r="147" spans="1:16" ht="13">
      <c r="A147" s="14">
        <f t="shared" si="5"/>
        <v>52</v>
      </c>
      <c r="B147" s="14" t="s">
        <v>32</v>
      </c>
      <c r="C147" s="48" t="s">
        <v>42</v>
      </c>
      <c r="D147" s="89" t="s">
        <v>33</v>
      </c>
      <c r="E147" s="96">
        <v>1</v>
      </c>
      <c r="F147" s="52"/>
      <c r="G147" s="53"/>
      <c r="H147" s="42"/>
      <c r="I147" s="42"/>
      <c r="J147" s="42"/>
      <c r="K147" s="54"/>
      <c r="L147" s="54"/>
      <c r="M147" s="54"/>
      <c r="N147" s="54"/>
      <c r="O147" s="54"/>
      <c r="P147" s="54"/>
    </row>
    <row r="148" spans="1:16">
      <c r="A148" s="14"/>
      <c r="B148" s="14"/>
      <c r="C148" s="49"/>
      <c r="D148" s="56"/>
      <c r="E148" s="56"/>
      <c r="F148" s="52"/>
      <c r="G148" s="53"/>
      <c r="H148" s="42"/>
      <c r="I148" s="42"/>
      <c r="J148" s="42"/>
      <c r="K148" s="54"/>
      <c r="L148" s="54"/>
      <c r="M148" s="54"/>
      <c r="N148" s="54"/>
      <c r="O148" s="54"/>
      <c r="P148" s="54"/>
    </row>
    <row r="149" spans="1:16" ht="13">
      <c r="A149" s="14"/>
      <c r="B149" s="14"/>
      <c r="C149" s="82" t="s">
        <v>192</v>
      </c>
      <c r="D149" s="253" t="s">
        <v>44</v>
      </c>
      <c r="E149" s="254">
        <v>99.8</v>
      </c>
      <c r="F149" s="52"/>
      <c r="G149" s="53"/>
      <c r="H149" s="42"/>
      <c r="I149" s="42"/>
      <c r="J149" s="42"/>
      <c r="K149" s="54"/>
      <c r="L149" s="54"/>
      <c r="M149" s="54"/>
      <c r="N149" s="54"/>
      <c r="O149" s="54"/>
      <c r="P149" s="54"/>
    </row>
    <row r="150" spans="1:16" ht="39">
      <c r="A150" s="14">
        <f>A147+1</f>
        <v>53</v>
      </c>
      <c r="B150" s="14" t="s">
        <v>32</v>
      </c>
      <c r="C150" s="48" t="s">
        <v>263</v>
      </c>
      <c r="D150" s="89" t="s">
        <v>33</v>
      </c>
      <c r="E150" s="96">
        <v>1</v>
      </c>
      <c r="F150" s="52"/>
      <c r="G150" s="53"/>
      <c r="H150" s="42"/>
      <c r="I150" s="42"/>
      <c r="J150" s="42"/>
      <c r="K150" s="54"/>
      <c r="L150" s="54"/>
      <c r="M150" s="54"/>
      <c r="N150" s="54"/>
      <c r="O150" s="54"/>
      <c r="P150" s="54"/>
    </row>
    <row r="151" spans="1:16" ht="13">
      <c r="A151" s="14">
        <f t="shared" si="5"/>
        <v>54</v>
      </c>
      <c r="B151" s="14" t="s">
        <v>32</v>
      </c>
      <c r="C151" s="48" t="s">
        <v>1267</v>
      </c>
      <c r="D151" s="89" t="s">
        <v>33</v>
      </c>
      <c r="E151" s="96">
        <v>1</v>
      </c>
      <c r="F151" s="52"/>
      <c r="G151" s="53"/>
      <c r="H151" s="42"/>
      <c r="I151" s="42"/>
      <c r="J151" s="42"/>
      <c r="K151" s="54"/>
      <c r="L151" s="54"/>
      <c r="M151" s="54"/>
      <c r="N151" s="54"/>
      <c r="O151" s="54"/>
      <c r="P151" s="54"/>
    </row>
    <row r="152" spans="1:16" ht="26">
      <c r="A152" s="14">
        <f t="shared" si="5"/>
        <v>55</v>
      </c>
      <c r="B152" s="14" t="s">
        <v>32</v>
      </c>
      <c r="C152" s="48" t="s">
        <v>264</v>
      </c>
      <c r="D152" s="89" t="s">
        <v>33</v>
      </c>
      <c r="E152" s="96">
        <v>1</v>
      </c>
      <c r="F152" s="52"/>
      <c r="G152" s="53"/>
      <c r="H152" s="42"/>
      <c r="I152" s="42"/>
      <c r="J152" s="42"/>
      <c r="K152" s="54"/>
      <c r="L152" s="54"/>
      <c r="M152" s="54"/>
      <c r="N152" s="54"/>
      <c r="O152" s="54"/>
      <c r="P152" s="54"/>
    </row>
    <row r="153" spans="1:16" ht="13">
      <c r="A153" s="14">
        <f t="shared" si="5"/>
        <v>56</v>
      </c>
      <c r="B153" s="14" t="s">
        <v>32</v>
      </c>
      <c r="C153" s="48" t="s">
        <v>193</v>
      </c>
      <c r="D153" s="89" t="s">
        <v>33</v>
      </c>
      <c r="E153" s="96">
        <v>1</v>
      </c>
      <c r="F153" s="52"/>
      <c r="G153" s="53"/>
      <c r="H153" s="42"/>
      <c r="I153" s="42"/>
      <c r="J153" s="42"/>
      <c r="K153" s="54"/>
      <c r="L153" s="54"/>
      <c r="M153" s="54"/>
      <c r="N153" s="54"/>
      <c r="O153" s="54"/>
      <c r="P153" s="54"/>
    </row>
    <row r="154" spans="1:16" ht="13">
      <c r="A154" s="14">
        <f t="shared" si="5"/>
        <v>57</v>
      </c>
      <c r="B154" s="14" t="s">
        <v>32</v>
      </c>
      <c r="C154" s="48" t="s">
        <v>194</v>
      </c>
      <c r="D154" s="89" t="s">
        <v>33</v>
      </c>
      <c r="E154" s="96">
        <v>1</v>
      </c>
      <c r="F154" s="52"/>
      <c r="G154" s="53"/>
      <c r="H154" s="42"/>
      <c r="I154" s="42"/>
      <c r="J154" s="42"/>
      <c r="K154" s="54"/>
      <c r="L154" s="54"/>
      <c r="M154" s="54"/>
      <c r="N154" s="54"/>
      <c r="O154" s="54"/>
      <c r="P154" s="54"/>
    </row>
    <row r="155" spans="1:16" s="74" customFormat="1">
      <c r="A155" s="68"/>
      <c r="B155" s="68"/>
      <c r="C155" s="69"/>
      <c r="D155" s="70"/>
      <c r="E155" s="14"/>
      <c r="F155" s="71"/>
      <c r="G155" s="71"/>
      <c r="H155" s="71"/>
      <c r="I155" s="72"/>
      <c r="J155" s="71"/>
      <c r="K155" s="71"/>
      <c r="L155" s="72"/>
      <c r="M155" s="72"/>
      <c r="N155" s="72"/>
      <c r="O155" s="72"/>
      <c r="P155" s="73"/>
    </row>
    <row r="156" spans="1:16" s="44" customFormat="1">
      <c r="A156" s="75"/>
      <c r="B156" s="75"/>
      <c r="C156" s="76"/>
      <c r="D156" s="236"/>
      <c r="E156" s="236"/>
      <c r="F156" s="77"/>
      <c r="G156" s="78"/>
      <c r="H156" s="78"/>
      <c r="I156" s="78"/>
      <c r="J156" s="78"/>
      <c r="K156" s="79" t="s">
        <v>38</v>
      </c>
      <c r="L156" s="80">
        <f>SUM(L13:L155)</f>
        <v>0</v>
      </c>
      <c r="M156" s="80">
        <f>SUM(M13:M155)</f>
        <v>0</v>
      </c>
      <c r="N156" s="80">
        <f>SUM(N13:N155)</f>
        <v>0</v>
      </c>
      <c r="O156" s="80">
        <f>SUM(O13:O155)</f>
        <v>0</v>
      </c>
      <c r="P156" s="80">
        <f>SUM(P13:P155)</f>
        <v>0</v>
      </c>
    </row>
    <row r="157" spans="1:16">
      <c r="C157" s="43"/>
    </row>
    <row r="158" spans="1:16" s="44" customFormat="1" ht="14.5" customHeight="1">
      <c r="A158" s="2"/>
      <c r="B158" s="43"/>
      <c r="C158" s="43"/>
      <c r="D158" s="3"/>
      <c r="E158" s="3"/>
      <c r="F158" s="2"/>
      <c r="G158" s="2"/>
      <c r="H158" s="2"/>
      <c r="I158" s="2"/>
      <c r="J158" s="2"/>
      <c r="K158" s="2"/>
      <c r="L158" s="2"/>
      <c r="M158" s="2"/>
      <c r="N158" s="2"/>
      <c r="O158" s="2"/>
      <c r="P158" s="2"/>
    </row>
    <row r="159" spans="1:16">
      <c r="B159" s="334"/>
      <c r="C159" s="334"/>
      <c r="D159" s="103"/>
      <c r="E159" s="103"/>
    </row>
    <row r="160" spans="1:16">
      <c r="B160" s="334"/>
      <c r="C160" s="334"/>
      <c r="D160" s="103"/>
      <c r="E160" s="103"/>
    </row>
    <row r="161" spans="2:5">
      <c r="B161" s="334"/>
      <c r="C161" s="334"/>
      <c r="D161" s="103"/>
      <c r="E161" s="103"/>
    </row>
    <row r="162" spans="2:5">
      <c r="B162" s="334"/>
      <c r="C162" s="334"/>
      <c r="D162" s="103"/>
      <c r="E162" s="103"/>
    </row>
    <row r="163" spans="2:5">
      <c r="B163" s="334"/>
      <c r="C163" s="334"/>
      <c r="D163" s="103"/>
      <c r="E163" s="103"/>
    </row>
  </sheetData>
  <mergeCells count="10">
    <mergeCell ref="A1:P1"/>
    <mergeCell ref="A2:P2"/>
    <mergeCell ref="M7:O7"/>
    <mergeCell ref="A10:A11"/>
    <mergeCell ref="B10:B11"/>
    <mergeCell ref="C10:C11"/>
    <mergeCell ref="D10:D11"/>
    <mergeCell ref="E10:E11"/>
    <mergeCell ref="F10:K10"/>
    <mergeCell ref="L10:P10"/>
  </mergeCells>
  <conditionalFormatting sqref="C15:C35 C37:C154">
    <cfRule type="expression" priority="1" stopIfTrue="1">
      <formula>#REF!</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C4CF-AA95-42F8-9719-7472C1EA24FB}">
  <dimension ref="A1:Q53"/>
  <sheetViews>
    <sheetView showZeros="0" zoomScaleNormal="100" workbookViewId="0">
      <selection activeCell="S9" sqref="S9"/>
    </sheetView>
  </sheetViews>
  <sheetFormatPr baseColWidth="10" defaultColWidth="9.1640625" defaultRowHeight="12"/>
  <cols>
    <col min="1" max="1" width="4.5" style="2" customWidth="1"/>
    <col min="2" max="2" width="4.83203125" style="2" customWidth="1"/>
    <col min="3" max="3" width="37.5" style="2" customWidth="1"/>
    <col min="4" max="4" width="15.6640625" style="3" customWidth="1"/>
    <col min="5" max="5" width="6.5" style="3" customWidth="1"/>
    <col min="6" max="6" width="11.5" style="3" customWidth="1"/>
    <col min="7" max="7" width="6.5" style="2" customWidth="1"/>
    <col min="8" max="8" width="8" style="2" customWidth="1"/>
    <col min="9" max="9" width="8.83203125" style="2" customWidth="1"/>
    <col min="10" max="10" width="9.1640625" style="2"/>
    <col min="11" max="11" width="11" style="2" customWidth="1"/>
    <col min="12" max="12" width="9.5" style="2" customWidth="1"/>
    <col min="13" max="13" width="8.1640625" style="2" customWidth="1"/>
    <col min="14" max="14" width="10.5" style="2" customWidth="1"/>
    <col min="15" max="15" width="9.83203125" style="2" customWidth="1"/>
    <col min="16" max="16" width="11.5" style="2" customWidth="1"/>
    <col min="17" max="17" width="9.5" style="2" customWidth="1"/>
    <col min="18" max="204" width="9.1640625" style="2"/>
    <col min="205" max="205" width="4.5" style="2" customWidth="1"/>
    <col min="206" max="206" width="4.83203125" style="2" customWidth="1"/>
    <col min="207" max="207" width="51.5" style="2" customWidth="1"/>
    <col min="208" max="208" width="6.5" style="2" customWidth="1"/>
    <col min="209" max="209" width="12.5" style="2" customWidth="1"/>
    <col min="210" max="210" width="6.5" style="2" customWidth="1"/>
    <col min="211" max="211" width="8" style="2" customWidth="1"/>
    <col min="212" max="212" width="7.1640625" style="2" customWidth="1"/>
    <col min="213" max="213" width="9.1640625" style="2"/>
    <col min="214" max="214" width="11" style="2" customWidth="1"/>
    <col min="215" max="215" width="9.5" style="2" customWidth="1"/>
    <col min="216" max="216" width="8.1640625" style="2" customWidth="1"/>
    <col min="217" max="217" width="8.5" style="2" customWidth="1"/>
    <col min="218" max="218" width="9.83203125" style="2" customWidth="1"/>
    <col min="219" max="219" width="8.83203125" style="2" customWidth="1"/>
    <col min="220" max="220" width="9.5" style="2" customWidth="1"/>
    <col min="221" max="221" width="12.5" style="2" customWidth="1"/>
    <col min="222" max="222" width="9.1640625" style="2"/>
    <col min="223" max="223" width="11.1640625" style="2" bestFit="1" customWidth="1"/>
    <col min="224" max="224" width="10.5" style="2" bestFit="1" customWidth="1"/>
    <col min="225" max="225" width="11.1640625" style="2" bestFit="1" customWidth="1"/>
    <col min="226" max="460" width="9.1640625" style="2"/>
    <col min="461" max="461" width="4.5" style="2" customWidth="1"/>
    <col min="462" max="462" width="4.83203125" style="2" customWidth="1"/>
    <col min="463" max="463" width="51.5" style="2" customWidth="1"/>
    <col min="464" max="464" width="6.5" style="2" customWidth="1"/>
    <col min="465" max="465" width="12.5" style="2" customWidth="1"/>
    <col min="466" max="466" width="6.5" style="2" customWidth="1"/>
    <col min="467" max="467" width="8" style="2" customWidth="1"/>
    <col min="468" max="468" width="7.1640625" style="2" customWidth="1"/>
    <col min="469" max="469" width="9.1640625" style="2"/>
    <col min="470" max="470" width="11" style="2" customWidth="1"/>
    <col min="471" max="471" width="9.5" style="2" customWidth="1"/>
    <col min="472" max="472" width="8.1640625" style="2" customWidth="1"/>
    <col min="473" max="473" width="8.5" style="2" customWidth="1"/>
    <col min="474" max="474" width="9.83203125" style="2" customWidth="1"/>
    <col min="475" max="475" width="8.83203125" style="2" customWidth="1"/>
    <col min="476" max="476" width="9.5" style="2" customWidth="1"/>
    <col min="477" max="477" width="12.5" style="2" customWidth="1"/>
    <col min="478" max="478" width="9.1640625" style="2"/>
    <col min="479" max="479" width="11.1640625" style="2" bestFit="1" customWidth="1"/>
    <col min="480" max="480" width="10.5" style="2" bestFit="1" customWidth="1"/>
    <col min="481" max="481" width="11.1640625" style="2" bestFit="1" customWidth="1"/>
    <col min="482" max="716" width="9.1640625" style="2"/>
    <col min="717" max="717" width="4.5" style="2" customWidth="1"/>
    <col min="718" max="718" width="4.83203125" style="2" customWidth="1"/>
    <col min="719" max="719" width="51.5" style="2" customWidth="1"/>
    <col min="720" max="720" width="6.5" style="2" customWidth="1"/>
    <col min="721" max="721" width="12.5" style="2" customWidth="1"/>
    <col min="722" max="722" width="6.5" style="2" customWidth="1"/>
    <col min="723" max="723" width="8" style="2" customWidth="1"/>
    <col min="724" max="724" width="7.1640625" style="2" customWidth="1"/>
    <col min="725" max="725" width="9.1640625" style="2"/>
    <col min="726" max="726" width="11" style="2" customWidth="1"/>
    <col min="727" max="727" width="9.5" style="2" customWidth="1"/>
    <col min="728" max="728" width="8.1640625" style="2" customWidth="1"/>
    <col min="729" max="729" width="8.5" style="2" customWidth="1"/>
    <col min="730" max="730" width="9.83203125" style="2" customWidth="1"/>
    <col min="731" max="731" width="8.83203125" style="2" customWidth="1"/>
    <col min="732" max="732" width="9.5" style="2" customWidth="1"/>
    <col min="733" max="733" width="12.5" style="2" customWidth="1"/>
    <col min="734" max="734" width="9.1640625" style="2"/>
    <col min="735" max="735" width="11.1640625" style="2" bestFit="1" customWidth="1"/>
    <col min="736" max="736" width="10.5" style="2" bestFit="1" customWidth="1"/>
    <col min="737" max="737" width="11.1640625" style="2" bestFit="1" customWidth="1"/>
    <col min="738" max="972" width="9.1640625" style="2"/>
    <col min="973" max="973" width="4.5" style="2" customWidth="1"/>
    <col min="974" max="974" width="4.83203125" style="2" customWidth="1"/>
    <col min="975" max="975" width="51.5" style="2" customWidth="1"/>
    <col min="976" max="976" width="6.5" style="2" customWidth="1"/>
    <col min="977" max="977" width="12.5" style="2" customWidth="1"/>
    <col min="978" max="978" width="6.5" style="2" customWidth="1"/>
    <col min="979" max="979" width="8" style="2" customWidth="1"/>
    <col min="980" max="980" width="7.1640625" style="2" customWidth="1"/>
    <col min="981" max="981" width="9.1640625" style="2"/>
    <col min="982" max="982" width="11" style="2" customWidth="1"/>
    <col min="983" max="983" width="9.5" style="2" customWidth="1"/>
    <col min="984" max="984" width="8.1640625" style="2" customWidth="1"/>
    <col min="985" max="985" width="8.5" style="2" customWidth="1"/>
    <col min="986" max="986" width="9.83203125" style="2" customWidth="1"/>
    <col min="987" max="987" width="8.83203125" style="2" customWidth="1"/>
    <col min="988" max="988" width="9.5" style="2" customWidth="1"/>
    <col min="989" max="989" width="12.5" style="2" customWidth="1"/>
    <col min="990" max="990" width="9.1640625" style="2"/>
    <col min="991" max="991" width="11.1640625" style="2" bestFit="1" customWidth="1"/>
    <col min="992" max="992" width="10.5" style="2" bestFit="1" customWidth="1"/>
    <col min="993" max="993" width="11.1640625" style="2" bestFit="1" customWidth="1"/>
    <col min="994" max="1228" width="9.1640625" style="2"/>
    <col min="1229" max="1229" width="4.5" style="2" customWidth="1"/>
    <col min="1230" max="1230" width="4.83203125" style="2" customWidth="1"/>
    <col min="1231" max="1231" width="51.5" style="2" customWidth="1"/>
    <col min="1232" max="1232" width="6.5" style="2" customWidth="1"/>
    <col min="1233" max="1233" width="12.5" style="2" customWidth="1"/>
    <col min="1234" max="1234" width="6.5" style="2" customWidth="1"/>
    <col min="1235" max="1235" width="8" style="2" customWidth="1"/>
    <col min="1236" max="1236" width="7.1640625" style="2" customWidth="1"/>
    <col min="1237" max="1237" width="9.1640625" style="2"/>
    <col min="1238" max="1238" width="11" style="2" customWidth="1"/>
    <col min="1239" max="1239" width="9.5" style="2" customWidth="1"/>
    <col min="1240" max="1240" width="8.1640625" style="2" customWidth="1"/>
    <col min="1241" max="1241" width="8.5" style="2" customWidth="1"/>
    <col min="1242" max="1242" width="9.83203125" style="2" customWidth="1"/>
    <col min="1243" max="1243" width="8.83203125" style="2" customWidth="1"/>
    <col min="1244" max="1244" width="9.5" style="2" customWidth="1"/>
    <col min="1245" max="1245" width="12.5" style="2" customWidth="1"/>
    <col min="1246" max="1246" width="9.1640625" style="2"/>
    <col min="1247" max="1247" width="11.1640625" style="2" bestFit="1" customWidth="1"/>
    <col min="1248" max="1248" width="10.5" style="2" bestFit="1" customWidth="1"/>
    <col min="1249" max="1249" width="11.1640625" style="2" bestFit="1" customWidth="1"/>
    <col min="1250" max="1484" width="9.1640625" style="2"/>
    <col min="1485" max="1485" width="4.5" style="2" customWidth="1"/>
    <col min="1486" max="1486" width="4.83203125" style="2" customWidth="1"/>
    <col min="1487" max="1487" width="51.5" style="2" customWidth="1"/>
    <col min="1488" max="1488" width="6.5" style="2" customWidth="1"/>
    <col min="1489" max="1489" width="12.5" style="2" customWidth="1"/>
    <col min="1490" max="1490" width="6.5" style="2" customWidth="1"/>
    <col min="1491" max="1491" width="8" style="2" customWidth="1"/>
    <col min="1492" max="1492" width="7.1640625" style="2" customWidth="1"/>
    <col min="1493" max="1493" width="9.1640625" style="2"/>
    <col min="1494" max="1494" width="11" style="2" customWidth="1"/>
    <col min="1495" max="1495" width="9.5" style="2" customWidth="1"/>
    <col min="1496" max="1496" width="8.1640625" style="2" customWidth="1"/>
    <col min="1497" max="1497" width="8.5" style="2" customWidth="1"/>
    <col min="1498" max="1498" width="9.83203125" style="2" customWidth="1"/>
    <col min="1499" max="1499" width="8.83203125" style="2" customWidth="1"/>
    <col min="1500" max="1500" width="9.5" style="2" customWidth="1"/>
    <col min="1501" max="1501" width="12.5" style="2" customWidth="1"/>
    <col min="1502" max="1502" width="9.1640625" style="2"/>
    <col min="1503" max="1503" width="11.1640625" style="2" bestFit="1" customWidth="1"/>
    <col min="1504" max="1504" width="10.5" style="2" bestFit="1" customWidth="1"/>
    <col min="1505" max="1505" width="11.1640625" style="2" bestFit="1" customWidth="1"/>
    <col min="1506" max="1740" width="9.1640625" style="2"/>
    <col min="1741" max="1741" width="4.5" style="2" customWidth="1"/>
    <col min="1742" max="1742" width="4.83203125" style="2" customWidth="1"/>
    <col min="1743" max="1743" width="51.5" style="2" customWidth="1"/>
    <col min="1744" max="1744" width="6.5" style="2" customWidth="1"/>
    <col min="1745" max="1745" width="12.5" style="2" customWidth="1"/>
    <col min="1746" max="1746" width="6.5" style="2" customWidth="1"/>
    <col min="1747" max="1747" width="8" style="2" customWidth="1"/>
    <col min="1748" max="1748" width="7.1640625" style="2" customWidth="1"/>
    <col min="1749" max="1749" width="9.1640625" style="2"/>
    <col min="1750" max="1750" width="11" style="2" customWidth="1"/>
    <col min="1751" max="1751" width="9.5" style="2" customWidth="1"/>
    <col min="1752" max="1752" width="8.1640625" style="2" customWidth="1"/>
    <col min="1753" max="1753" width="8.5" style="2" customWidth="1"/>
    <col min="1754" max="1754" width="9.83203125" style="2" customWidth="1"/>
    <col min="1755" max="1755" width="8.83203125" style="2" customWidth="1"/>
    <col min="1756" max="1756" width="9.5" style="2" customWidth="1"/>
    <col min="1757" max="1757" width="12.5" style="2" customWidth="1"/>
    <col min="1758" max="1758" width="9.1640625" style="2"/>
    <col min="1759" max="1759" width="11.1640625" style="2" bestFit="1" customWidth="1"/>
    <col min="1760" max="1760" width="10.5" style="2" bestFit="1" customWidth="1"/>
    <col min="1761" max="1761" width="11.1640625" style="2" bestFit="1" customWidth="1"/>
    <col min="1762" max="1996" width="9.1640625" style="2"/>
    <col min="1997" max="1997" width="4.5" style="2" customWidth="1"/>
    <col min="1998" max="1998" width="4.83203125" style="2" customWidth="1"/>
    <col min="1999" max="1999" width="51.5" style="2" customWidth="1"/>
    <col min="2000" max="2000" width="6.5" style="2" customWidth="1"/>
    <col min="2001" max="2001" width="12.5" style="2" customWidth="1"/>
    <col min="2002" max="2002" width="6.5" style="2" customWidth="1"/>
    <col min="2003" max="2003" width="8" style="2" customWidth="1"/>
    <col min="2004" max="2004" width="7.1640625" style="2" customWidth="1"/>
    <col min="2005" max="2005" width="9.1640625" style="2"/>
    <col min="2006" max="2006" width="11" style="2" customWidth="1"/>
    <col min="2007" max="2007" width="9.5" style="2" customWidth="1"/>
    <col min="2008" max="2008" width="8.1640625" style="2" customWidth="1"/>
    <col min="2009" max="2009" width="8.5" style="2" customWidth="1"/>
    <col min="2010" max="2010" width="9.83203125" style="2" customWidth="1"/>
    <col min="2011" max="2011" width="8.83203125" style="2" customWidth="1"/>
    <col min="2012" max="2012" width="9.5" style="2" customWidth="1"/>
    <col min="2013" max="2013" width="12.5" style="2" customWidth="1"/>
    <col min="2014" max="2014" width="9.1640625" style="2"/>
    <col min="2015" max="2015" width="11.1640625" style="2" bestFit="1" customWidth="1"/>
    <col min="2016" max="2016" width="10.5" style="2" bestFit="1" customWidth="1"/>
    <col min="2017" max="2017" width="11.1640625" style="2" bestFit="1" customWidth="1"/>
    <col min="2018" max="2252" width="9.1640625" style="2"/>
    <col min="2253" max="2253" width="4.5" style="2" customWidth="1"/>
    <col min="2254" max="2254" width="4.83203125" style="2" customWidth="1"/>
    <col min="2255" max="2255" width="51.5" style="2" customWidth="1"/>
    <col min="2256" max="2256" width="6.5" style="2" customWidth="1"/>
    <col min="2257" max="2257" width="12.5" style="2" customWidth="1"/>
    <col min="2258" max="2258" width="6.5" style="2" customWidth="1"/>
    <col min="2259" max="2259" width="8" style="2" customWidth="1"/>
    <col min="2260" max="2260" width="7.1640625" style="2" customWidth="1"/>
    <col min="2261" max="2261" width="9.1640625" style="2"/>
    <col min="2262" max="2262" width="11" style="2" customWidth="1"/>
    <col min="2263" max="2263" width="9.5" style="2" customWidth="1"/>
    <col min="2264" max="2264" width="8.1640625" style="2" customWidth="1"/>
    <col min="2265" max="2265" width="8.5" style="2" customWidth="1"/>
    <col min="2266" max="2266" width="9.83203125" style="2" customWidth="1"/>
    <col min="2267" max="2267" width="8.83203125" style="2" customWidth="1"/>
    <col min="2268" max="2268" width="9.5" style="2" customWidth="1"/>
    <col min="2269" max="2269" width="12.5" style="2" customWidth="1"/>
    <col min="2270" max="2270" width="9.1640625" style="2"/>
    <col min="2271" max="2271" width="11.1640625" style="2" bestFit="1" customWidth="1"/>
    <col min="2272" max="2272" width="10.5" style="2" bestFit="1" customWidth="1"/>
    <col min="2273" max="2273" width="11.1640625" style="2" bestFit="1" customWidth="1"/>
    <col min="2274" max="2508" width="9.1640625" style="2"/>
    <col min="2509" max="2509" width="4.5" style="2" customWidth="1"/>
    <col min="2510" max="2510" width="4.83203125" style="2" customWidth="1"/>
    <col min="2511" max="2511" width="51.5" style="2" customWidth="1"/>
    <col min="2512" max="2512" width="6.5" style="2" customWidth="1"/>
    <col min="2513" max="2513" width="12.5" style="2" customWidth="1"/>
    <col min="2514" max="2514" width="6.5" style="2" customWidth="1"/>
    <col min="2515" max="2515" width="8" style="2" customWidth="1"/>
    <col min="2516" max="2516" width="7.1640625" style="2" customWidth="1"/>
    <col min="2517" max="2517" width="9.1640625" style="2"/>
    <col min="2518" max="2518" width="11" style="2" customWidth="1"/>
    <col min="2519" max="2519" width="9.5" style="2" customWidth="1"/>
    <col min="2520" max="2520" width="8.1640625" style="2" customWidth="1"/>
    <col min="2521" max="2521" width="8.5" style="2" customWidth="1"/>
    <col min="2522" max="2522" width="9.83203125" style="2" customWidth="1"/>
    <col min="2523" max="2523" width="8.83203125" style="2" customWidth="1"/>
    <col min="2524" max="2524" width="9.5" style="2" customWidth="1"/>
    <col min="2525" max="2525" width="12.5" style="2" customWidth="1"/>
    <col min="2526" max="2526" width="9.1640625" style="2"/>
    <col min="2527" max="2527" width="11.1640625" style="2" bestFit="1" customWidth="1"/>
    <col min="2528" max="2528" width="10.5" style="2" bestFit="1" customWidth="1"/>
    <col min="2529" max="2529" width="11.1640625" style="2" bestFit="1" customWidth="1"/>
    <col min="2530" max="2764" width="9.1640625" style="2"/>
    <col min="2765" max="2765" width="4.5" style="2" customWidth="1"/>
    <col min="2766" max="2766" width="4.83203125" style="2" customWidth="1"/>
    <col min="2767" max="2767" width="51.5" style="2" customWidth="1"/>
    <col min="2768" max="2768" width="6.5" style="2" customWidth="1"/>
    <col min="2769" max="2769" width="12.5" style="2" customWidth="1"/>
    <col min="2770" max="2770" width="6.5" style="2" customWidth="1"/>
    <col min="2771" max="2771" width="8" style="2" customWidth="1"/>
    <col min="2772" max="2772" width="7.1640625" style="2" customWidth="1"/>
    <col min="2773" max="2773" width="9.1640625" style="2"/>
    <col min="2774" max="2774" width="11" style="2" customWidth="1"/>
    <col min="2775" max="2775" width="9.5" style="2" customWidth="1"/>
    <col min="2776" max="2776" width="8.1640625" style="2" customWidth="1"/>
    <col min="2777" max="2777" width="8.5" style="2" customWidth="1"/>
    <col min="2778" max="2778" width="9.83203125" style="2" customWidth="1"/>
    <col min="2779" max="2779" width="8.83203125" style="2" customWidth="1"/>
    <col min="2780" max="2780" width="9.5" style="2" customWidth="1"/>
    <col min="2781" max="2781" width="12.5" style="2" customWidth="1"/>
    <col min="2782" max="2782" width="9.1640625" style="2"/>
    <col min="2783" max="2783" width="11.1640625" style="2" bestFit="1" customWidth="1"/>
    <col min="2784" max="2784" width="10.5" style="2" bestFit="1" customWidth="1"/>
    <col min="2785" max="2785" width="11.1640625" style="2" bestFit="1" customWidth="1"/>
    <col min="2786" max="3020" width="9.1640625" style="2"/>
    <col min="3021" max="3021" width="4.5" style="2" customWidth="1"/>
    <col min="3022" max="3022" width="4.83203125" style="2" customWidth="1"/>
    <col min="3023" max="3023" width="51.5" style="2" customWidth="1"/>
    <col min="3024" max="3024" width="6.5" style="2" customWidth="1"/>
    <col min="3025" max="3025" width="12.5" style="2" customWidth="1"/>
    <col min="3026" max="3026" width="6.5" style="2" customWidth="1"/>
    <col min="3027" max="3027" width="8" style="2" customWidth="1"/>
    <col min="3028" max="3028" width="7.1640625" style="2" customWidth="1"/>
    <col min="3029" max="3029" width="9.1640625" style="2"/>
    <col min="3030" max="3030" width="11" style="2" customWidth="1"/>
    <col min="3031" max="3031" width="9.5" style="2" customWidth="1"/>
    <col min="3032" max="3032" width="8.1640625" style="2" customWidth="1"/>
    <col min="3033" max="3033" width="8.5" style="2" customWidth="1"/>
    <col min="3034" max="3034" width="9.83203125" style="2" customWidth="1"/>
    <col min="3035" max="3035" width="8.83203125" style="2" customWidth="1"/>
    <col min="3036" max="3036" width="9.5" style="2" customWidth="1"/>
    <col min="3037" max="3037" width="12.5" style="2" customWidth="1"/>
    <col min="3038" max="3038" width="9.1640625" style="2"/>
    <col min="3039" max="3039" width="11.1640625" style="2" bestFit="1" customWidth="1"/>
    <col min="3040" max="3040" width="10.5" style="2" bestFit="1" customWidth="1"/>
    <col min="3041" max="3041" width="11.1640625" style="2" bestFit="1" customWidth="1"/>
    <col min="3042" max="3276" width="9.1640625" style="2"/>
    <col min="3277" max="3277" width="4.5" style="2" customWidth="1"/>
    <col min="3278" max="3278" width="4.83203125" style="2" customWidth="1"/>
    <col min="3279" max="3279" width="51.5" style="2" customWidth="1"/>
    <col min="3280" max="3280" width="6.5" style="2" customWidth="1"/>
    <col min="3281" max="3281" width="12.5" style="2" customWidth="1"/>
    <col min="3282" max="3282" width="6.5" style="2" customWidth="1"/>
    <col min="3283" max="3283" width="8" style="2" customWidth="1"/>
    <col min="3284" max="3284" width="7.1640625" style="2" customWidth="1"/>
    <col min="3285" max="3285" width="9.1640625" style="2"/>
    <col min="3286" max="3286" width="11" style="2" customWidth="1"/>
    <col min="3287" max="3287" width="9.5" style="2" customWidth="1"/>
    <col min="3288" max="3288" width="8.1640625" style="2" customWidth="1"/>
    <col min="3289" max="3289" width="8.5" style="2" customWidth="1"/>
    <col min="3290" max="3290" width="9.83203125" style="2" customWidth="1"/>
    <col min="3291" max="3291" width="8.83203125" style="2" customWidth="1"/>
    <col min="3292" max="3292" width="9.5" style="2" customWidth="1"/>
    <col min="3293" max="3293" width="12.5" style="2" customWidth="1"/>
    <col min="3294" max="3294" width="9.1640625" style="2"/>
    <col min="3295" max="3295" width="11.1640625" style="2" bestFit="1" customWidth="1"/>
    <col min="3296" max="3296" width="10.5" style="2" bestFit="1" customWidth="1"/>
    <col min="3297" max="3297" width="11.1640625" style="2" bestFit="1" customWidth="1"/>
    <col min="3298" max="3532" width="9.1640625" style="2"/>
    <col min="3533" max="3533" width="4.5" style="2" customWidth="1"/>
    <col min="3534" max="3534" width="4.83203125" style="2" customWidth="1"/>
    <col min="3535" max="3535" width="51.5" style="2" customWidth="1"/>
    <col min="3536" max="3536" width="6.5" style="2" customWidth="1"/>
    <col min="3537" max="3537" width="12.5" style="2" customWidth="1"/>
    <col min="3538" max="3538" width="6.5" style="2" customWidth="1"/>
    <col min="3539" max="3539" width="8" style="2" customWidth="1"/>
    <col min="3540" max="3540" width="7.1640625" style="2" customWidth="1"/>
    <col min="3541" max="3541" width="9.1640625" style="2"/>
    <col min="3542" max="3542" width="11" style="2" customWidth="1"/>
    <col min="3543" max="3543" width="9.5" style="2" customWidth="1"/>
    <col min="3544" max="3544" width="8.1640625" style="2" customWidth="1"/>
    <col min="3545" max="3545" width="8.5" style="2" customWidth="1"/>
    <col min="3546" max="3546" width="9.83203125" style="2" customWidth="1"/>
    <col min="3547" max="3547" width="8.83203125" style="2" customWidth="1"/>
    <col min="3548" max="3548" width="9.5" style="2" customWidth="1"/>
    <col min="3549" max="3549" width="12.5" style="2" customWidth="1"/>
    <col min="3550" max="3550" width="9.1640625" style="2"/>
    <col min="3551" max="3551" width="11.1640625" style="2" bestFit="1" customWidth="1"/>
    <col min="3552" max="3552" width="10.5" style="2" bestFit="1" customWidth="1"/>
    <col min="3553" max="3553" width="11.1640625" style="2" bestFit="1" customWidth="1"/>
    <col min="3554" max="3788" width="9.1640625" style="2"/>
    <col min="3789" max="3789" width="4.5" style="2" customWidth="1"/>
    <col min="3790" max="3790" width="4.83203125" style="2" customWidth="1"/>
    <col min="3791" max="3791" width="51.5" style="2" customWidth="1"/>
    <col min="3792" max="3792" width="6.5" style="2" customWidth="1"/>
    <col min="3793" max="3793" width="12.5" style="2" customWidth="1"/>
    <col min="3794" max="3794" width="6.5" style="2" customWidth="1"/>
    <col min="3795" max="3795" width="8" style="2" customWidth="1"/>
    <col min="3796" max="3796" width="7.1640625" style="2" customWidth="1"/>
    <col min="3797" max="3797" width="9.1640625" style="2"/>
    <col min="3798" max="3798" width="11" style="2" customWidth="1"/>
    <col min="3799" max="3799" width="9.5" style="2" customWidth="1"/>
    <col min="3800" max="3800" width="8.1640625" style="2" customWidth="1"/>
    <col min="3801" max="3801" width="8.5" style="2" customWidth="1"/>
    <col min="3802" max="3802" width="9.83203125" style="2" customWidth="1"/>
    <col min="3803" max="3803" width="8.83203125" style="2" customWidth="1"/>
    <col min="3804" max="3804" width="9.5" style="2" customWidth="1"/>
    <col min="3805" max="3805" width="12.5" style="2" customWidth="1"/>
    <col min="3806" max="3806" width="9.1640625" style="2"/>
    <col min="3807" max="3807" width="11.1640625" style="2" bestFit="1" customWidth="1"/>
    <col min="3808" max="3808" width="10.5" style="2" bestFit="1" customWidth="1"/>
    <col min="3809" max="3809" width="11.1640625" style="2" bestFit="1" customWidth="1"/>
    <col min="3810" max="4044" width="9.1640625" style="2"/>
    <col min="4045" max="4045" width="4.5" style="2" customWidth="1"/>
    <col min="4046" max="4046" width="4.83203125" style="2" customWidth="1"/>
    <col min="4047" max="4047" width="51.5" style="2" customWidth="1"/>
    <col min="4048" max="4048" width="6.5" style="2" customWidth="1"/>
    <col min="4049" max="4049" width="12.5" style="2" customWidth="1"/>
    <col min="4050" max="4050" width="6.5" style="2" customWidth="1"/>
    <col min="4051" max="4051" width="8" style="2" customWidth="1"/>
    <col min="4052" max="4052" width="7.1640625" style="2" customWidth="1"/>
    <col min="4053" max="4053" width="9.1640625" style="2"/>
    <col min="4054" max="4054" width="11" style="2" customWidth="1"/>
    <col min="4055" max="4055" width="9.5" style="2" customWidth="1"/>
    <col min="4056" max="4056" width="8.1640625" style="2" customWidth="1"/>
    <col min="4057" max="4057" width="8.5" style="2" customWidth="1"/>
    <col min="4058" max="4058" width="9.83203125" style="2" customWidth="1"/>
    <col min="4059" max="4059" width="8.83203125" style="2" customWidth="1"/>
    <col min="4060" max="4060" width="9.5" style="2" customWidth="1"/>
    <col min="4061" max="4061" width="12.5" style="2" customWidth="1"/>
    <col min="4062" max="4062" width="9.1640625" style="2"/>
    <col min="4063" max="4063" width="11.1640625" style="2" bestFit="1" customWidth="1"/>
    <col min="4064" max="4064" width="10.5" style="2" bestFit="1" customWidth="1"/>
    <col min="4065" max="4065" width="11.1640625" style="2" bestFit="1" customWidth="1"/>
    <col min="4066" max="4300" width="9.1640625" style="2"/>
    <col min="4301" max="4301" width="4.5" style="2" customWidth="1"/>
    <col min="4302" max="4302" width="4.83203125" style="2" customWidth="1"/>
    <col min="4303" max="4303" width="51.5" style="2" customWidth="1"/>
    <col min="4304" max="4304" width="6.5" style="2" customWidth="1"/>
    <col min="4305" max="4305" width="12.5" style="2" customWidth="1"/>
    <col min="4306" max="4306" width="6.5" style="2" customWidth="1"/>
    <col min="4307" max="4307" width="8" style="2" customWidth="1"/>
    <col min="4308" max="4308" width="7.1640625" style="2" customWidth="1"/>
    <col min="4309" max="4309" width="9.1640625" style="2"/>
    <col min="4310" max="4310" width="11" style="2" customWidth="1"/>
    <col min="4311" max="4311" width="9.5" style="2" customWidth="1"/>
    <col min="4312" max="4312" width="8.1640625" style="2" customWidth="1"/>
    <col min="4313" max="4313" width="8.5" style="2" customWidth="1"/>
    <col min="4314" max="4314" width="9.83203125" style="2" customWidth="1"/>
    <col min="4315" max="4315" width="8.83203125" style="2" customWidth="1"/>
    <col min="4316" max="4316" width="9.5" style="2" customWidth="1"/>
    <col min="4317" max="4317" width="12.5" style="2" customWidth="1"/>
    <col min="4318" max="4318" width="9.1640625" style="2"/>
    <col min="4319" max="4319" width="11.1640625" style="2" bestFit="1" customWidth="1"/>
    <col min="4320" max="4320" width="10.5" style="2" bestFit="1" customWidth="1"/>
    <col min="4321" max="4321" width="11.1640625" style="2" bestFit="1" customWidth="1"/>
    <col min="4322" max="4556" width="9.1640625" style="2"/>
    <col min="4557" max="4557" width="4.5" style="2" customWidth="1"/>
    <col min="4558" max="4558" width="4.83203125" style="2" customWidth="1"/>
    <col min="4559" max="4559" width="51.5" style="2" customWidth="1"/>
    <col min="4560" max="4560" width="6.5" style="2" customWidth="1"/>
    <col min="4561" max="4561" width="12.5" style="2" customWidth="1"/>
    <col min="4562" max="4562" width="6.5" style="2" customWidth="1"/>
    <col min="4563" max="4563" width="8" style="2" customWidth="1"/>
    <col min="4564" max="4564" width="7.1640625" style="2" customWidth="1"/>
    <col min="4565" max="4565" width="9.1640625" style="2"/>
    <col min="4566" max="4566" width="11" style="2" customWidth="1"/>
    <col min="4567" max="4567" width="9.5" style="2" customWidth="1"/>
    <col min="4568" max="4568" width="8.1640625" style="2" customWidth="1"/>
    <col min="4569" max="4569" width="8.5" style="2" customWidth="1"/>
    <col min="4570" max="4570" width="9.83203125" style="2" customWidth="1"/>
    <col min="4571" max="4571" width="8.83203125" style="2" customWidth="1"/>
    <col min="4572" max="4572" width="9.5" style="2" customWidth="1"/>
    <col min="4573" max="4573" width="12.5" style="2" customWidth="1"/>
    <col min="4574" max="4574" width="9.1640625" style="2"/>
    <col min="4575" max="4575" width="11.1640625" style="2" bestFit="1" customWidth="1"/>
    <col min="4576" max="4576" width="10.5" style="2" bestFit="1" customWidth="1"/>
    <col min="4577" max="4577" width="11.1640625" style="2" bestFit="1" customWidth="1"/>
    <col min="4578" max="4812" width="9.1640625" style="2"/>
    <col min="4813" max="4813" width="4.5" style="2" customWidth="1"/>
    <col min="4814" max="4814" width="4.83203125" style="2" customWidth="1"/>
    <col min="4815" max="4815" width="51.5" style="2" customWidth="1"/>
    <col min="4816" max="4816" width="6.5" style="2" customWidth="1"/>
    <col min="4817" max="4817" width="12.5" style="2" customWidth="1"/>
    <col min="4818" max="4818" width="6.5" style="2" customWidth="1"/>
    <col min="4819" max="4819" width="8" style="2" customWidth="1"/>
    <col min="4820" max="4820" width="7.1640625" style="2" customWidth="1"/>
    <col min="4821" max="4821" width="9.1640625" style="2"/>
    <col min="4822" max="4822" width="11" style="2" customWidth="1"/>
    <col min="4823" max="4823" width="9.5" style="2" customWidth="1"/>
    <col min="4824" max="4824" width="8.1640625" style="2" customWidth="1"/>
    <col min="4825" max="4825" width="8.5" style="2" customWidth="1"/>
    <col min="4826" max="4826" width="9.83203125" style="2" customWidth="1"/>
    <col min="4827" max="4827" width="8.83203125" style="2" customWidth="1"/>
    <col min="4828" max="4828" width="9.5" style="2" customWidth="1"/>
    <col min="4829" max="4829" width="12.5" style="2" customWidth="1"/>
    <col min="4830" max="4830" width="9.1640625" style="2"/>
    <col min="4831" max="4831" width="11.1640625" style="2" bestFit="1" customWidth="1"/>
    <col min="4832" max="4832" width="10.5" style="2" bestFit="1" customWidth="1"/>
    <col min="4833" max="4833" width="11.1640625" style="2" bestFit="1" customWidth="1"/>
    <col min="4834" max="5068" width="9.1640625" style="2"/>
    <col min="5069" max="5069" width="4.5" style="2" customWidth="1"/>
    <col min="5070" max="5070" width="4.83203125" style="2" customWidth="1"/>
    <col min="5071" max="5071" width="51.5" style="2" customWidth="1"/>
    <col min="5072" max="5072" width="6.5" style="2" customWidth="1"/>
    <col min="5073" max="5073" width="12.5" style="2" customWidth="1"/>
    <col min="5074" max="5074" width="6.5" style="2" customWidth="1"/>
    <col min="5075" max="5075" width="8" style="2" customWidth="1"/>
    <col min="5076" max="5076" width="7.1640625" style="2" customWidth="1"/>
    <col min="5077" max="5077" width="9.1640625" style="2"/>
    <col min="5078" max="5078" width="11" style="2" customWidth="1"/>
    <col min="5079" max="5079" width="9.5" style="2" customWidth="1"/>
    <col min="5080" max="5080" width="8.1640625" style="2" customWidth="1"/>
    <col min="5081" max="5081" width="8.5" style="2" customWidth="1"/>
    <col min="5082" max="5082" width="9.83203125" style="2" customWidth="1"/>
    <col min="5083" max="5083" width="8.83203125" style="2" customWidth="1"/>
    <col min="5084" max="5084" width="9.5" style="2" customWidth="1"/>
    <col min="5085" max="5085" width="12.5" style="2" customWidth="1"/>
    <col min="5086" max="5086" width="9.1640625" style="2"/>
    <col min="5087" max="5087" width="11.1640625" style="2" bestFit="1" customWidth="1"/>
    <col min="5088" max="5088" width="10.5" style="2" bestFit="1" customWidth="1"/>
    <col min="5089" max="5089" width="11.1640625" style="2" bestFit="1" customWidth="1"/>
    <col min="5090" max="5324" width="9.1640625" style="2"/>
    <col min="5325" max="5325" width="4.5" style="2" customWidth="1"/>
    <col min="5326" max="5326" width="4.83203125" style="2" customWidth="1"/>
    <col min="5327" max="5327" width="51.5" style="2" customWidth="1"/>
    <col min="5328" max="5328" width="6.5" style="2" customWidth="1"/>
    <col min="5329" max="5329" width="12.5" style="2" customWidth="1"/>
    <col min="5330" max="5330" width="6.5" style="2" customWidth="1"/>
    <col min="5331" max="5331" width="8" style="2" customWidth="1"/>
    <col min="5332" max="5332" width="7.1640625" style="2" customWidth="1"/>
    <col min="5333" max="5333" width="9.1640625" style="2"/>
    <col min="5334" max="5334" width="11" style="2" customWidth="1"/>
    <col min="5335" max="5335" width="9.5" style="2" customWidth="1"/>
    <col min="5336" max="5336" width="8.1640625" style="2" customWidth="1"/>
    <col min="5337" max="5337" width="8.5" style="2" customWidth="1"/>
    <col min="5338" max="5338" width="9.83203125" style="2" customWidth="1"/>
    <col min="5339" max="5339" width="8.83203125" style="2" customWidth="1"/>
    <col min="5340" max="5340" width="9.5" style="2" customWidth="1"/>
    <col min="5341" max="5341" width="12.5" style="2" customWidth="1"/>
    <col min="5342" max="5342" width="9.1640625" style="2"/>
    <col min="5343" max="5343" width="11.1640625" style="2" bestFit="1" customWidth="1"/>
    <col min="5344" max="5344" width="10.5" style="2" bestFit="1" customWidth="1"/>
    <col min="5345" max="5345" width="11.1640625" style="2" bestFit="1" customWidth="1"/>
    <col min="5346" max="5580" width="9.1640625" style="2"/>
    <col min="5581" max="5581" width="4.5" style="2" customWidth="1"/>
    <col min="5582" max="5582" width="4.83203125" style="2" customWidth="1"/>
    <col min="5583" max="5583" width="51.5" style="2" customWidth="1"/>
    <col min="5584" max="5584" width="6.5" style="2" customWidth="1"/>
    <col min="5585" max="5585" width="12.5" style="2" customWidth="1"/>
    <col min="5586" max="5586" width="6.5" style="2" customWidth="1"/>
    <col min="5587" max="5587" width="8" style="2" customWidth="1"/>
    <col min="5588" max="5588" width="7.1640625" style="2" customWidth="1"/>
    <col min="5589" max="5589" width="9.1640625" style="2"/>
    <col min="5590" max="5590" width="11" style="2" customWidth="1"/>
    <col min="5591" max="5591" width="9.5" style="2" customWidth="1"/>
    <col min="5592" max="5592" width="8.1640625" style="2" customWidth="1"/>
    <col min="5593" max="5593" width="8.5" style="2" customWidth="1"/>
    <col min="5594" max="5594" width="9.83203125" style="2" customWidth="1"/>
    <col min="5595" max="5595" width="8.83203125" style="2" customWidth="1"/>
    <col min="5596" max="5596" width="9.5" style="2" customWidth="1"/>
    <col min="5597" max="5597" width="12.5" style="2" customWidth="1"/>
    <col min="5598" max="5598" width="9.1640625" style="2"/>
    <col min="5599" max="5599" width="11.1640625" style="2" bestFit="1" customWidth="1"/>
    <col min="5600" max="5600" width="10.5" style="2" bestFit="1" customWidth="1"/>
    <col min="5601" max="5601" width="11.1640625" style="2" bestFit="1" customWidth="1"/>
    <col min="5602" max="5836" width="9.1640625" style="2"/>
    <col min="5837" max="5837" width="4.5" style="2" customWidth="1"/>
    <col min="5838" max="5838" width="4.83203125" style="2" customWidth="1"/>
    <col min="5839" max="5839" width="51.5" style="2" customWidth="1"/>
    <col min="5840" max="5840" width="6.5" style="2" customWidth="1"/>
    <col min="5841" max="5841" width="12.5" style="2" customWidth="1"/>
    <col min="5842" max="5842" width="6.5" style="2" customWidth="1"/>
    <col min="5843" max="5843" width="8" style="2" customWidth="1"/>
    <col min="5844" max="5844" width="7.1640625" style="2" customWidth="1"/>
    <col min="5845" max="5845" width="9.1640625" style="2"/>
    <col min="5846" max="5846" width="11" style="2" customWidth="1"/>
    <col min="5847" max="5847" width="9.5" style="2" customWidth="1"/>
    <col min="5848" max="5848" width="8.1640625" style="2" customWidth="1"/>
    <col min="5849" max="5849" width="8.5" style="2" customWidth="1"/>
    <col min="5850" max="5850" width="9.83203125" style="2" customWidth="1"/>
    <col min="5851" max="5851" width="8.83203125" style="2" customWidth="1"/>
    <col min="5852" max="5852" width="9.5" style="2" customWidth="1"/>
    <col min="5853" max="5853" width="12.5" style="2" customWidth="1"/>
    <col min="5854" max="5854" width="9.1640625" style="2"/>
    <col min="5855" max="5855" width="11.1640625" style="2" bestFit="1" customWidth="1"/>
    <col min="5856" max="5856" width="10.5" style="2" bestFit="1" customWidth="1"/>
    <col min="5857" max="5857" width="11.1640625" style="2" bestFit="1" customWidth="1"/>
    <col min="5858" max="6092" width="9.1640625" style="2"/>
    <col min="6093" max="6093" width="4.5" style="2" customWidth="1"/>
    <col min="6094" max="6094" width="4.83203125" style="2" customWidth="1"/>
    <col min="6095" max="6095" width="51.5" style="2" customWidth="1"/>
    <col min="6096" max="6096" width="6.5" style="2" customWidth="1"/>
    <col min="6097" max="6097" width="12.5" style="2" customWidth="1"/>
    <col min="6098" max="6098" width="6.5" style="2" customWidth="1"/>
    <col min="6099" max="6099" width="8" style="2" customWidth="1"/>
    <col min="6100" max="6100" width="7.1640625" style="2" customWidth="1"/>
    <col min="6101" max="6101" width="9.1640625" style="2"/>
    <col min="6102" max="6102" width="11" style="2" customWidth="1"/>
    <col min="6103" max="6103" width="9.5" style="2" customWidth="1"/>
    <col min="6104" max="6104" width="8.1640625" style="2" customWidth="1"/>
    <col min="6105" max="6105" width="8.5" style="2" customWidth="1"/>
    <col min="6106" max="6106" width="9.83203125" style="2" customWidth="1"/>
    <col min="6107" max="6107" width="8.83203125" style="2" customWidth="1"/>
    <col min="6108" max="6108" width="9.5" style="2" customWidth="1"/>
    <col min="6109" max="6109" width="12.5" style="2" customWidth="1"/>
    <col min="6110" max="6110" width="9.1640625" style="2"/>
    <col min="6111" max="6111" width="11.1640625" style="2" bestFit="1" customWidth="1"/>
    <col min="6112" max="6112" width="10.5" style="2" bestFit="1" customWidth="1"/>
    <col min="6113" max="6113" width="11.1640625" style="2" bestFit="1" customWidth="1"/>
    <col min="6114" max="6348" width="9.1640625" style="2"/>
    <col min="6349" max="6349" width="4.5" style="2" customWidth="1"/>
    <col min="6350" max="6350" width="4.83203125" style="2" customWidth="1"/>
    <col min="6351" max="6351" width="51.5" style="2" customWidth="1"/>
    <col min="6352" max="6352" width="6.5" style="2" customWidth="1"/>
    <col min="6353" max="6353" width="12.5" style="2" customWidth="1"/>
    <col min="6354" max="6354" width="6.5" style="2" customWidth="1"/>
    <col min="6355" max="6355" width="8" style="2" customWidth="1"/>
    <col min="6356" max="6356" width="7.1640625" style="2" customWidth="1"/>
    <col min="6357" max="6357" width="9.1640625" style="2"/>
    <col min="6358" max="6358" width="11" style="2" customWidth="1"/>
    <col min="6359" max="6359" width="9.5" style="2" customWidth="1"/>
    <col min="6360" max="6360" width="8.1640625" style="2" customWidth="1"/>
    <col min="6361" max="6361" width="8.5" style="2" customWidth="1"/>
    <col min="6362" max="6362" width="9.83203125" style="2" customWidth="1"/>
    <col min="6363" max="6363" width="8.83203125" style="2" customWidth="1"/>
    <col min="6364" max="6364" width="9.5" style="2" customWidth="1"/>
    <col min="6365" max="6365" width="12.5" style="2" customWidth="1"/>
    <col min="6366" max="6366" width="9.1640625" style="2"/>
    <col min="6367" max="6367" width="11.1640625" style="2" bestFit="1" customWidth="1"/>
    <col min="6368" max="6368" width="10.5" style="2" bestFit="1" customWidth="1"/>
    <col min="6369" max="6369" width="11.1640625" style="2" bestFit="1" customWidth="1"/>
    <col min="6370" max="6604" width="9.1640625" style="2"/>
    <col min="6605" max="6605" width="4.5" style="2" customWidth="1"/>
    <col min="6606" max="6606" width="4.83203125" style="2" customWidth="1"/>
    <col min="6607" max="6607" width="51.5" style="2" customWidth="1"/>
    <col min="6608" max="6608" width="6.5" style="2" customWidth="1"/>
    <col min="6609" max="6609" width="12.5" style="2" customWidth="1"/>
    <col min="6610" max="6610" width="6.5" style="2" customWidth="1"/>
    <col min="6611" max="6611" width="8" style="2" customWidth="1"/>
    <col min="6612" max="6612" width="7.1640625" style="2" customWidth="1"/>
    <col min="6613" max="6613" width="9.1640625" style="2"/>
    <col min="6614" max="6614" width="11" style="2" customWidth="1"/>
    <col min="6615" max="6615" width="9.5" style="2" customWidth="1"/>
    <col min="6616" max="6616" width="8.1640625" style="2" customWidth="1"/>
    <col min="6617" max="6617" width="8.5" style="2" customWidth="1"/>
    <col min="6618" max="6618" width="9.83203125" style="2" customWidth="1"/>
    <col min="6619" max="6619" width="8.83203125" style="2" customWidth="1"/>
    <col min="6620" max="6620" width="9.5" style="2" customWidth="1"/>
    <col min="6621" max="6621" width="12.5" style="2" customWidth="1"/>
    <col min="6622" max="6622" width="9.1640625" style="2"/>
    <col min="6623" max="6623" width="11.1640625" style="2" bestFit="1" customWidth="1"/>
    <col min="6624" max="6624" width="10.5" style="2" bestFit="1" customWidth="1"/>
    <col min="6625" max="6625" width="11.1640625" style="2" bestFit="1" customWidth="1"/>
    <col min="6626" max="6860" width="9.1640625" style="2"/>
    <col min="6861" max="6861" width="4.5" style="2" customWidth="1"/>
    <col min="6862" max="6862" width="4.83203125" style="2" customWidth="1"/>
    <col min="6863" max="6863" width="51.5" style="2" customWidth="1"/>
    <col min="6864" max="6864" width="6.5" style="2" customWidth="1"/>
    <col min="6865" max="6865" width="12.5" style="2" customWidth="1"/>
    <col min="6866" max="6866" width="6.5" style="2" customWidth="1"/>
    <col min="6867" max="6867" width="8" style="2" customWidth="1"/>
    <col min="6868" max="6868" width="7.1640625" style="2" customWidth="1"/>
    <col min="6869" max="6869" width="9.1640625" style="2"/>
    <col min="6870" max="6870" width="11" style="2" customWidth="1"/>
    <col min="6871" max="6871" width="9.5" style="2" customWidth="1"/>
    <col min="6872" max="6872" width="8.1640625" style="2" customWidth="1"/>
    <col min="6873" max="6873" width="8.5" style="2" customWidth="1"/>
    <col min="6874" max="6874" width="9.83203125" style="2" customWidth="1"/>
    <col min="6875" max="6875" width="8.83203125" style="2" customWidth="1"/>
    <col min="6876" max="6876" width="9.5" style="2" customWidth="1"/>
    <col min="6877" max="6877" width="12.5" style="2" customWidth="1"/>
    <col min="6878" max="6878" width="9.1640625" style="2"/>
    <col min="6879" max="6879" width="11.1640625" style="2" bestFit="1" customWidth="1"/>
    <col min="6880" max="6880" width="10.5" style="2" bestFit="1" customWidth="1"/>
    <col min="6881" max="6881" width="11.1640625" style="2" bestFit="1" customWidth="1"/>
    <col min="6882" max="7116" width="9.1640625" style="2"/>
    <col min="7117" max="7117" width="4.5" style="2" customWidth="1"/>
    <col min="7118" max="7118" width="4.83203125" style="2" customWidth="1"/>
    <col min="7119" max="7119" width="51.5" style="2" customWidth="1"/>
    <col min="7120" max="7120" width="6.5" style="2" customWidth="1"/>
    <col min="7121" max="7121" width="12.5" style="2" customWidth="1"/>
    <col min="7122" max="7122" width="6.5" style="2" customWidth="1"/>
    <col min="7123" max="7123" width="8" style="2" customWidth="1"/>
    <col min="7124" max="7124" width="7.1640625" style="2" customWidth="1"/>
    <col min="7125" max="7125" width="9.1640625" style="2"/>
    <col min="7126" max="7126" width="11" style="2" customWidth="1"/>
    <col min="7127" max="7127" width="9.5" style="2" customWidth="1"/>
    <col min="7128" max="7128" width="8.1640625" style="2" customWidth="1"/>
    <col min="7129" max="7129" width="8.5" style="2" customWidth="1"/>
    <col min="7130" max="7130" width="9.83203125" style="2" customWidth="1"/>
    <col min="7131" max="7131" width="8.83203125" style="2" customWidth="1"/>
    <col min="7132" max="7132" width="9.5" style="2" customWidth="1"/>
    <col min="7133" max="7133" width="12.5" style="2" customWidth="1"/>
    <col min="7134" max="7134" width="9.1640625" style="2"/>
    <col min="7135" max="7135" width="11.1640625" style="2" bestFit="1" customWidth="1"/>
    <col min="7136" max="7136" width="10.5" style="2" bestFit="1" customWidth="1"/>
    <col min="7137" max="7137" width="11.1640625" style="2" bestFit="1" customWidth="1"/>
    <col min="7138" max="7372" width="9.1640625" style="2"/>
    <col min="7373" max="7373" width="4.5" style="2" customWidth="1"/>
    <col min="7374" max="7374" width="4.83203125" style="2" customWidth="1"/>
    <col min="7375" max="7375" width="51.5" style="2" customWidth="1"/>
    <col min="7376" max="7376" width="6.5" style="2" customWidth="1"/>
    <col min="7377" max="7377" width="12.5" style="2" customWidth="1"/>
    <col min="7378" max="7378" width="6.5" style="2" customWidth="1"/>
    <col min="7379" max="7379" width="8" style="2" customWidth="1"/>
    <col min="7380" max="7380" width="7.1640625" style="2" customWidth="1"/>
    <col min="7381" max="7381" width="9.1640625" style="2"/>
    <col min="7382" max="7382" width="11" style="2" customWidth="1"/>
    <col min="7383" max="7383" width="9.5" style="2" customWidth="1"/>
    <col min="7384" max="7384" width="8.1640625" style="2" customWidth="1"/>
    <col min="7385" max="7385" width="8.5" style="2" customWidth="1"/>
    <col min="7386" max="7386" width="9.83203125" style="2" customWidth="1"/>
    <col min="7387" max="7387" width="8.83203125" style="2" customWidth="1"/>
    <col min="7388" max="7388" width="9.5" style="2" customWidth="1"/>
    <col min="7389" max="7389" width="12.5" style="2" customWidth="1"/>
    <col min="7390" max="7390" width="9.1640625" style="2"/>
    <col min="7391" max="7391" width="11.1640625" style="2" bestFit="1" customWidth="1"/>
    <col min="7392" max="7392" width="10.5" style="2" bestFit="1" customWidth="1"/>
    <col min="7393" max="7393" width="11.1640625" style="2" bestFit="1" customWidth="1"/>
    <col min="7394" max="7628" width="9.1640625" style="2"/>
    <col min="7629" max="7629" width="4.5" style="2" customWidth="1"/>
    <col min="7630" max="7630" width="4.83203125" style="2" customWidth="1"/>
    <col min="7631" max="7631" width="51.5" style="2" customWidth="1"/>
    <col min="7632" max="7632" width="6.5" style="2" customWidth="1"/>
    <col min="7633" max="7633" width="12.5" style="2" customWidth="1"/>
    <col min="7634" max="7634" width="6.5" style="2" customWidth="1"/>
    <col min="7635" max="7635" width="8" style="2" customWidth="1"/>
    <col min="7636" max="7636" width="7.1640625" style="2" customWidth="1"/>
    <col min="7637" max="7637" width="9.1640625" style="2"/>
    <col min="7638" max="7638" width="11" style="2" customWidth="1"/>
    <col min="7639" max="7639" width="9.5" style="2" customWidth="1"/>
    <col min="7640" max="7640" width="8.1640625" style="2" customWidth="1"/>
    <col min="7641" max="7641" width="8.5" style="2" customWidth="1"/>
    <col min="7642" max="7642" width="9.83203125" style="2" customWidth="1"/>
    <col min="7643" max="7643" width="8.83203125" style="2" customWidth="1"/>
    <col min="7644" max="7644" width="9.5" style="2" customWidth="1"/>
    <col min="7645" max="7645" width="12.5" style="2" customWidth="1"/>
    <col min="7646" max="7646" width="9.1640625" style="2"/>
    <col min="7647" max="7647" width="11.1640625" style="2" bestFit="1" customWidth="1"/>
    <col min="7648" max="7648" width="10.5" style="2" bestFit="1" customWidth="1"/>
    <col min="7649" max="7649" width="11.1640625" style="2" bestFit="1" customWidth="1"/>
    <col min="7650" max="7884" width="9.1640625" style="2"/>
    <col min="7885" max="7885" width="4.5" style="2" customWidth="1"/>
    <col min="7886" max="7886" width="4.83203125" style="2" customWidth="1"/>
    <col min="7887" max="7887" width="51.5" style="2" customWidth="1"/>
    <col min="7888" max="7888" width="6.5" style="2" customWidth="1"/>
    <col min="7889" max="7889" width="12.5" style="2" customWidth="1"/>
    <col min="7890" max="7890" width="6.5" style="2" customWidth="1"/>
    <col min="7891" max="7891" width="8" style="2" customWidth="1"/>
    <col min="7892" max="7892" width="7.1640625" style="2" customWidth="1"/>
    <col min="7893" max="7893" width="9.1640625" style="2"/>
    <col min="7894" max="7894" width="11" style="2" customWidth="1"/>
    <col min="7895" max="7895" width="9.5" style="2" customWidth="1"/>
    <col min="7896" max="7896" width="8.1640625" style="2" customWidth="1"/>
    <col min="7897" max="7897" width="8.5" style="2" customWidth="1"/>
    <col min="7898" max="7898" width="9.83203125" style="2" customWidth="1"/>
    <col min="7899" max="7899" width="8.83203125" style="2" customWidth="1"/>
    <col min="7900" max="7900" width="9.5" style="2" customWidth="1"/>
    <col min="7901" max="7901" width="12.5" style="2" customWidth="1"/>
    <col min="7902" max="7902" width="9.1640625" style="2"/>
    <col min="7903" max="7903" width="11.1640625" style="2" bestFit="1" customWidth="1"/>
    <col min="7904" max="7904" width="10.5" style="2" bestFit="1" customWidth="1"/>
    <col min="7905" max="7905" width="11.1640625" style="2" bestFit="1" customWidth="1"/>
    <col min="7906" max="8140" width="9.1640625" style="2"/>
    <col min="8141" max="8141" width="4.5" style="2" customWidth="1"/>
    <col min="8142" max="8142" width="4.83203125" style="2" customWidth="1"/>
    <col min="8143" max="8143" width="51.5" style="2" customWidth="1"/>
    <col min="8144" max="8144" width="6.5" style="2" customWidth="1"/>
    <col min="8145" max="8145" width="12.5" style="2" customWidth="1"/>
    <col min="8146" max="8146" width="6.5" style="2" customWidth="1"/>
    <col min="8147" max="8147" width="8" style="2" customWidth="1"/>
    <col min="8148" max="8148" width="7.1640625" style="2" customWidth="1"/>
    <col min="8149" max="8149" width="9.1640625" style="2"/>
    <col min="8150" max="8150" width="11" style="2" customWidth="1"/>
    <col min="8151" max="8151" width="9.5" style="2" customWidth="1"/>
    <col min="8152" max="8152" width="8.1640625" style="2" customWidth="1"/>
    <col min="8153" max="8153" width="8.5" style="2" customWidth="1"/>
    <col min="8154" max="8154" width="9.83203125" style="2" customWidth="1"/>
    <col min="8155" max="8155" width="8.83203125" style="2" customWidth="1"/>
    <col min="8156" max="8156" width="9.5" style="2" customWidth="1"/>
    <col min="8157" max="8157" width="12.5" style="2" customWidth="1"/>
    <col min="8158" max="8158" width="9.1640625" style="2"/>
    <col min="8159" max="8159" width="11.1640625" style="2" bestFit="1" customWidth="1"/>
    <col min="8160" max="8160" width="10.5" style="2" bestFit="1" customWidth="1"/>
    <col min="8161" max="8161" width="11.1640625" style="2" bestFit="1" customWidth="1"/>
    <col min="8162" max="8396" width="9.1640625" style="2"/>
    <col min="8397" max="8397" width="4.5" style="2" customWidth="1"/>
    <col min="8398" max="8398" width="4.83203125" style="2" customWidth="1"/>
    <col min="8399" max="8399" width="51.5" style="2" customWidth="1"/>
    <col min="8400" max="8400" width="6.5" style="2" customWidth="1"/>
    <col min="8401" max="8401" width="12.5" style="2" customWidth="1"/>
    <col min="8402" max="8402" width="6.5" style="2" customWidth="1"/>
    <col min="8403" max="8403" width="8" style="2" customWidth="1"/>
    <col min="8404" max="8404" width="7.1640625" style="2" customWidth="1"/>
    <col min="8405" max="8405" width="9.1640625" style="2"/>
    <col min="8406" max="8406" width="11" style="2" customWidth="1"/>
    <col min="8407" max="8407" width="9.5" style="2" customWidth="1"/>
    <col min="8408" max="8408" width="8.1640625" style="2" customWidth="1"/>
    <col min="8409" max="8409" width="8.5" style="2" customWidth="1"/>
    <col min="8410" max="8410" width="9.83203125" style="2" customWidth="1"/>
    <col min="8411" max="8411" width="8.83203125" style="2" customWidth="1"/>
    <col min="8412" max="8412" width="9.5" style="2" customWidth="1"/>
    <col min="8413" max="8413" width="12.5" style="2" customWidth="1"/>
    <col min="8414" max="8414" width="9.1640625" style="2"/>
    <col min="8415" max="8415" width="11.1640625" style="2" bestFit="1" customWidth="1"/>
    <col min="8416" max="8416" width="10.5" style="2" bestFit="1" customWidth="1"/>
    <col min="8417" max="8417" width="11.1640625" style="2" bestFit="1" customWidth="1"/>
    <col min="8418" max="8652" width="9.1640625" style="2"/>
    <col min="8653" max="8653" width="4.5" style="2" customWidth="1"/>
    <col min="8654" max="8654" width="4.83203125" style="2" customWidth="1"/>
    <col min="8655" max="8655" width="51.5" style="2" customWidth="1"/>
    <col min="8656" max="8656" width="6.5" style="2" customWidth="1"/>
    <col min="8657" max="8657" width="12.5" style="2" customWidth="1"/>
    <col min="8658" max="8658" width="6.5" style="2" customWidth="1"/>
    <col min="8659" max="8659" width="8" style="2" customWidth="1"/>
    <col min="8660" max="8660" width="7.1640625" style="2" customWidth="1"/>
    <col min="8661" max="8661" width="9.1640625" style="2"/>
    <col min="8662" max="8662" width="11" style="2" customWidth="1"/>
    <col min="8663" max="8663" width="9.5" style="2" customWidth="1"/>
    <col min="8664" max="8664" width="8.1640625" style="2" customWidth="1"/>
    <col min="8665" max="8665" width="8.5" style="2" customWidth="1"/>
    <col min="8666" max="8666" width="9.83203125" style="2" customWidth="1"/>
    <col min="8667" max="8667" width="8.83203125" style="2" customWidth="1"/>
    <col min="8668" max="8668" width="9.5" style="2" customWidth="1"/>
    <col min="8669" max="8669" width="12.5" style="2" customWidth="1"/>
    <col min="8670" max="8670" width="9.1640625" style="2"/>
    <col min="8671" max="8671" width="11.1640625" style="2" bestFit="1" customWidth="1"/>
    <col min="8672" max="8672" width="10.5" style="2" bestFit="1" customWidth="1"/>
    <col min="8673" max="8673" width="11.1640625" style="2" bestFit="1" customWidth="1"/>
    <col min="8674" max="8908" width="9.1640625" style="2"/>
    <col min="8909" max="8909" width="4.5" style="2" customWidth="1"/>
    <col min="8910" max="8910" width="4.83203125" style="2" customWidth="1"/>
    <col min="8911" max="8911" width="51.5" style="2" customWidth="1"/>
    <col min="8912" max="8912" width="6.5" style="2" customWidth="1"/>
    <col min="8913" max="8913" width="12.5" style="2" customWidth="1"/>
    <col min="8914" max="8914" width="6.5" style="2" customWidth="1"/>
    <col min="8915" max="8915" width="8" style="2" customWidth="1"/>
    <col min="8916" max="8916" width="7.1640625" style="2" customWidth="1"/>
    <col min="8917" max="8917" width="9.1640625" style="2"/>
    <col min="8918" max="8918" width="11" style="2" customWidth="1"/>
    <col min="8919" max="8919" width="9.5" style="2" customWidth="1"/>
    <col min="8920" max="8920" width="8.1640625" style="2" customWidth="1"/>
    <col min="8921" max="8921" width="8.5" style="2" customWidth="1"/>
    <col min="8922" max="8922" width="9.83203125" style="2" customWidth="1"/>
    <col min="8923" max="8923" width="8.83203125" style="2" customWidth="1"/>
    <col min="8924" max="8924" width="9.5" style="2" customWidth="1"/>
    <col min="8925" max="8925" width="12.5" style="2" customWidth="1"/>
    <col min="8926" max="8926" width="9.1640625" style="2"/>
    <col min="8927" max="8927" width="11.1640625" style="2" bestFit="1" customWidth="1"/>
    <col min="8928" max="8928" width="10.5" style="2" bestFit="1" customWidth="1"/>
    <col min="8929" max="8929" width="11.1640625" style="2" bestFit="1" customWidth="1"/>
    <col min="8930" max="9164" width="9.1640625" style="2"/>
    <col min="9165" max="9165" width="4.5" style="2" customWidth="1"/>
    <col min="9166" max="9166" width="4.83203125" style="2" customWidth="1"/>
    <col min="9167" max="9167" width="51.5" style="2" customWidth="1"/>
    <col min="9168" max="9168" width="6.5" style="2" customWidth="1"/>
    <col min="9169" max="9169" width="12.5" style="2" customWidth="1"/>
    <col min="9170" max="9170" width="6.5" style="2" customWidth="1"/>
    <col min="9171" max="9171" width="8" style="2" customWidth="1"/>
    <col min="9172" max="9172" width="7.1640625" style="2" customWidth="1"/>
    <col min="9173" max="9173" width="9.1640625" style="2"/>
    <col min="9174" max="9174" width="11" style="2" customWidth="1"/>
    <col min="9175" max="9175" width="9.5" style="2" customWidth="1"/>
    <col min="9176" max="9176" width="8.1640625" style="2" customWidth="1"/>
    <col min="9177" max="9177" width="8.5" style="2" customWidth="1"/>
    <col min="9178" max="9178" width="9.83203125" style="2" customWidth="1"/>
    <col min="9179" max="9179" width="8.83203125" style="2" customWidth="1"/>
    <col min="9180" max="9180" width="9.5" style="2" customWidth="1"/>
    <col min="9181" max="9181" width="12.5" style="2" customWidth="1"/>
    <col min="9182" max="9182" width="9.1640625" style="2"/>
    <col min="9183" max="9183" width="11.1640625" style="2" bestFit="1" customWidth="1"/>
    <col min="9184" max="9184" width="10.5" style="2" bestFit="1" customWidth="1"/>
    <col min="9185" max="9185" width="11.1640625" style="2" bestFit="1" customWidth="1"/>
    <col min="9186" max="9420" width="9.1640625" style="2"/>
    <col min="9421" max="9421" width="4.5" style="2" customWidth="1"/>
    <col min="9422" max="9422" width="4.83203125" style="2" customWidth="1"/>
    <col min="9423" max="9423" width="51.5" style="2" customWidth="1"/>
    <col min="9424" max="9424" width="6.5" style="2" customWidth="1"/>
    <col min="9425" max="9425" width="12.5" style="2" customWidth="1"/>
    <col min="9426" max="9426" width="6.5" style="2" customWidth="1"/>
    <col min="9427" max="9427" width="8" style="2" customWidth="1"/>
    <col min="9428" max="9428" width="7.1640625" style="2" customWidth="1"/>
    <col min="9429" max="9429" width="9.1640625" style="2"/>
    <col min="9430" max="9430" width="11" style="2" customWidth="1"/>
    <col min="9431" max="9431" width="9.5" style="2" customWidth="1"/>
    <col min="9432" max="9432" width="8.1640625" style="2" customWidth="1"/>
    <col min="9433" max="9433" width="8.5" style="2" customWidth="1"/>
    <col min="9434" max="9434" width="9.83203125" style="2" customWidth="1"/>
    <col min="9435" max="9435" width="8.83203125" style="2" customWidth="1"/>
    <col min="9436" max="9436" width="9.5" style="2" customWidth="1"/>
    <col min="9437" max="9437" width="12.5" style="2" customWidth="1"/>
    <col min="9438" max="9438" width="9.1640625" style="2"/>
    <col min="9439" max="9439" width="11.1640625" style="2" bestFit="1" customWidth="1"/>
    <col min="9440" max="9440" width="10.5" style="2" bestFit="1" customWidth="1"/>
    <col min="9441" max="9441" width="11.1640625" style="2" bestFit="1" customWidth="1"/>
    <col min="9442" max="9676" width="9.1640625" style="2"/>
    <col min="9677" max="9677" width="4.5" style="2" customWidth="1"/>
    <col min="9678" max="9678" width="4.83203125" style="2" customWidth="1"/>
    <col min="9679" max="9679" width="51.5" style="2" customWidth="1"/>
    <col min="9680" max="9680" width="6.5" style="2" customWidth="1"/>
    <col min="9681" max="9681" width="12.5" style="2" customWidth="1"/>
    <col min="9682" max="9682" width="6.5" style="2" customWidth="1"/>
    <col min="9683" max="9683" width="8" style="2" customWidth="1"/>
    <col min="9684" max="9684" width="7.1640625" style="2" customWidth="1"/>
    <col min="9685" max="9685" width="9.1640625" style="2"/>
    <col min="9686" max="9686" width="11" style="2" customWidth="1"/>
    <col min="9687" max="9687" width="9.5" style="2" customWidth="1"/>
    <col min="9688" max="9688" width="8.1640625" style="2" customWidth="1"/>
    <col min="9689" max="9689" width="8.5" style="2" customWidth="1"/>
    <col min="9690" max="9690" width="9.83203125" style="2" customWidth="1"/>
    <col min="9691" max="9691" width="8.83203125" style="2" customWidth="1"/>
    <col min="9692" max="9692" width="9.5" style="2" customWidth="1"/>
    <col min="9693" max="9693" width="12.5" style="2" customWidth="1"/>
    <col min="9694" max="9694" width="9.1640625" style="2"/>
    <col min="9695" max="9695" width="11.1640625" style="2" bestFit="1" customWidth="1"/>
    <col min="9696" max="9696" width="10.5" style="2" bestFit="1" customWidth="1"/>
    <col min="9697" max="9697" width="11.1640625" style="2" bestFit="1" customWidth="1"/>
    <col min="9698" max="9932" width="9.1640625" style="2"/>
    <col min="9933" max="9933" width="4.5" style="2" customWidth="1"/>
    <col min="9934" max="9934" width="4.83203125" style="2" customWidth="1"/>
    <col min="9935" max="9935" width="51.5" style="2" customWidth="1"/>
    <col min="9936" max="9936" width="6.5" style="2" customWidth="1"/>
    <col min="9937" max="9937" width="12.5" style="2" customWidth="1"/>
    <col min="9938" max="9938" width="6.5" style="2" customWidth="1"/>
    <col min="9939" max="9939" width="8" style="2" customWidth="1"/>
    <col min="9940" max="9940" width="7.1640625" style="2" customWidth="1"/>
    <col min="9941" max="9941" width="9.1640625" style="2"/>
    <col min="9942" max="9942" width="11" style="2" customWidth="1"/>
    <col min="9943" max="9943" width="9.5" style="2" customWidth="1"/>
    <col min="9944" max="9944" width="8.1640625" style="2" customWidth="1"/>
    <col min="9945" max="9945" width="8.5" style="2" customWidth="1"/>
    <col min="9946" max="9946" width="9.83203125" style="2" customWidth="1"/>
    <col min="9947" max="9947" width="8.83203125" style="2" customWidth="1"/>
    <col min="9948" max="9948" width="9.5" style="2" customWidth="1"/>
    <col min="9949" max="9949" width="12.5" style="2" customWidth="1"/>
    <col min="9950" max="9950" width="9.1640625" style="2"/>
    <col min="9951" max="9951" width="11.1640625" style="2" bestFit="1" customWidth="1"/>
    <col min="9952" max="9952" width="10.5" style="2" bestFit="1" customWidth="1"/>
    <col min="9953" max="9953" width="11.1640625" style="2" bestFit="1" customWidth="1"/>
    <col min="9954" max="10188" width="9.1640625" style="2"/>
    <col min="10189" max="10189" width="4.5" style="2" customWidth="1"/>
    <col min="10190" max="10190" width="4.83203125" style="2" customWidth="1"/>
    <col min="10191" max="10191" width="51.5" style="2" customWidth="1"/>
    <col min="10192" max="10192" width="6.5" style="2" customWidth="1"/>
    <col min="10193" max="10193" width="12.5" style="2" customWidth="1"/>
    <col min="10194" max="10194" width="6.5" style="2" customWidth="1"/>
    <col min="10195" max="10195" width="8" style="2" customWidth="1"/>
    <col min="10196" max="10196" width="7.1640625" style="2" customWidth="1"/>
    <col min="10197" max="10197" width="9.1640625" style="2"/>
    <col min="10198" max="10198" width="11" style="2" customWidth="1"/>
    <col min="10199" max="10199" width="9.5" style="2" customWidth="1"/>
    <col min="10200" max="10200" width="8.1640625" style="2" customWidth="1"/>
    <col min="10201" max="10201" width="8.5" style="2" customWidth="1"/>
    <col min="10202" max="10202" width="9.83203125" style="2" customWidth="1"/>
    <col min="10203" max="10203" width="8.83203125" style="2" customWidth="1"/>
    <col min="10204" max="10204" width="9.5" style="2" customWidth="1"/>
    <col min="10205" max="10205" width="12.5" style="2" customWidth="1"/>
    <col min="10206" max="10206" width="9.1640625" style="2"/>
    <col min="10207" max="10207" width="11.1640625" style="2" bestFit="1" customWidth="1"/>
    <col min="10208" max="10208" width="10.5" style="2" bestFit="1" customWidth="1"/>
    <col min="10209" max="10209" width="11.1640625" style="2" bestFit="1" customWidth="1"/>
    <col min="10210" max="10444" width="9.1640625" style="2"/>
    <col min="10445" max="10445" width="4.5" style="2" customWidth="1"/>
    <col min="10446" max="10446" width="4.83203125" style="2" customWidth="1"/>
    <col min="10447" max="10447" width="51.5" style="2" customWidth="1"/>
    <col min="10448" max="10448" width="6.5" style="2" customWidth="1"/>
    <col min="10449" max="10449" width="12.5" style="2" customWidth="1"/>
    <col min="10450" max="10450" width="6.5" style="2" customWidth="1"/>
    <col min="10451" max="10451" width="8" style="2" customWidth="1"/>
    <col min="10452" max="10452" width="7.1640625" style="2" customWidth="1"/>
    <col min="10453" max="10453" width="9.1640625" style="2"/>
    <col min="10454" max="10454" width="11" style="2" customWidth="1"/>
    <col min="10455" max="10455" width="9.5" style="2" customWidth="1"/>
    <col min="10456" max="10456" width="8.1640625" style="2" customWidth="1"/>
    <col min="10457" max="10457" width="8.5" style="2" customWidth="1"/>
    <col min="10458" max="10458" width="9.83203125" style="2" customWidth="1"/>
    <col min="10459" max="10459" width="8.83203125" style="2" customWidth="1"/>
    <col min="10460" max="10460" width="9.5" style="2" customWidth="1"/>
    <col min="10461" max="10461" width="12.5" style="2" customWidth="1"/>
    <col min="10462" max="10462" width="9.1640625" style="2"/>
    <col min="10463" max="10463" width="11.1640625" style="2" bestFit="1" customWidth="1"/>
    <col min="10464" max="10464" width="10.5" style="2" bestFit="1" customWidth="1"/>
    <col min="10465" max="10465" width="11.1640625" style="2" bestFit="1" customWidth="1"/>
    <col min="10466" max="10700" width="9.1640625" style="2"/>
    <col min="10701" max="10701" width="4.5" style="2" customWidth="1"/>
    <col min="10702" max="10702" width="4.83203125" style="2" customWidth="1"/>
    <col min="10703" max="10703" width="51.5" style="2" customWidth="1"/>
    <col min="10704" max="10704" width="6.5" style="2" customWidth="1"/>
    <col min="10705" max="10705" width="12.5" style="2" customWidth="1"/>
    <col min="10706" max="10706" width="6.5" style="2" customWidth="1"/>
    <col min="10707" max="10707" width="8" style="2" customWidth="1"/>
    <col min="10708" max="10708" width="7.1640625" style="2" customWidth="1"/>
    <col min="10709" max="10709" width="9.1640625" style="2"/>
    <col min="10710" max="10710" width="11" style="2" customWidth="1"/>
    <col min="10711" max="10711" width="9.5" style="2" customWidth="1"/>
    <col min="10712" max="10712" width="8.1640625" style="2" customWidth="1"/>
    <col min="10713" max="10713" width="8.5" style="2" customWidth="1"/>
    <col min="10714" max="10714" width="9.83203125" style="2" customWidth="1"/>
    <col min="10715" max="10715" width="8.83203125" style="2" customWidth="1"/>
    <col min="10716" max="10716" width="9.5" style="2" customWidth="1"/>
    <col min="10717" max="10717" width="12.5" style="2" customWidth="1"/>
    <col min="10718" max="10718" width="9.1640625" style="2"/>
    <col min="10719" max="10719" width="11.1640625" style="2" bestFit="1" customWidth="1"/>
    <col min="10720" max="10720" width="10.5" style="2" bestFit="1" customWidth="1"/>
    <col min="10721" max="10721" width="11.1640625" style="2" bestFit="1" customWidth="1"/>
    <col min="10722" max="10956" width="9.1640625" style="2"/>
    <col min="10957" max="10957" width="4.5" style="2" customWidth="1"/>
    <col min="10958" max="10958" width="4.83203125" style="2" customWidth="1"/>
    <col min="10959" max="10959" width="51.5" style="2" customWidth="1"/>
    <col min="10960" max="10960" width="6.5" style="2" customWidth="1"/>
    <col min="10961" max="10961" width="12.5" style="2" customWidth="1"/>
    <col min="10962" max="10962" width="6.5" style="2" customWidth="1"/>
    <col min="10963" max="10963" width="8" style="2" customWidth="1"/>
    <col min="10964" max="10964" width="7.1640625" style="2" customWidth="1"/>
    <col min="10965" max="10965" width="9.1640625" style="2"/>
    <col min="10966" max="10966" width="11" style="2" customWidth="1"/>
    <col min="10967" max="10967" width="9.5" style="2" customWidth="1"/>
    <col min="10968" max="10968" width="8.1640625" style="2" customWidth="1"/>
    <col min="10969" max="10969" width="8.5" style="2" customWidth="1"/>
    <col min="10970" max="10970" width="9.83203125" style="2" customWidth="1"/>
    <col min="10971" max="10971" width="8.83203125" style="2" customWidth="1"/>
    <col min="10972" max="10972" width="9.5" style="2" customWidth="1"/>
    <col min="10973" max="10973" width="12.5" style="2" customWidth="1"/>
    <col min="10974" max="10974" width="9.1640625" style="2"/>
    <col min="10975" max="10975" width="11.1640625" style="2" bestFit="1" customWidth="1"/>
    <col min="10976" max="10976" width="10.5" style="2" bestFit="1" customWidth="1"/>
    <col min="10977" max="10977" width="11.1640625" style="2" bestFit="1" customWidth="1"/>
    <col min="10978" max="11212" width="9.1640625" style="2"/>
    <col min="11213" max="11213" width="4.5" style="2" customWidth="1"/>
    <col min="11214" max="11214" width="4.83203125" style="2" customWidth="1"/>
    <col min="11215" max="11215" width="51.5" style="2" customWidth="1"/>
    <col min="11216" max="11216" width="6.5" style="2" customWidth="1"/>
    <col min="11217" max="11217" width="12.5" style="2" customWidth="1"/>
    <col min="11218" max="11218" width="6.5" style="2" customWidth="1"/>
    <col min="11219" max="11219" width="8" style="2" customWidth="1"/>
    <col min="11220" max="11220" width="7.1640625" style="2" customWidth="1"/>
    <col min="11221" max="11221" width="9.1640625" style="2"/>
    <col min="11222" max="11222" width="11" style="2" customWidth="1"/>
    <col min="11223" max="11223" width="9.5" style="2" customWidth="1"/>
    <col min="11224" max="11224" width="8.1640625" style="2" customWidth="1"/>
    <col min="11225" max="11225" width="8.5" style="2" customWidth="1"/>
    <col min="11226" max="11226" width="9.83203125" style="2" customWidth="1"/>
    <col min="11227" max="11227" width="8.83203125" style="2" customWidth="1"/>
    <col min="11228" max="11228" width="9.5" style="2" customWidth="1"/>
    <col min="11229" max="11229" width="12.5" style="2" customWidth="1"/>
    <col min="11230" max="11230" width="9.1640625" style="2"/>
    <col min="11231" max="11231" width="11.1640625" style="2" bestFit="1" customWidth="1"/>
    <col min="11232" max="11232" width="10.5" style="2" bestFit="1" customWidth="1"/>
    <col min="11233" max="11233" width="11.1640625" style="2" bestFit="1" customWidth="1"/>
    <col min="11234" max="11468" width="9.1640625" style="2"/>
    <col min="11469" max="11469" width="4.5" style="2" customWidth="1"/>
    <col min="11470" max="11470" width="4.83203125" style="2" customWidth="1"/>
    <col min="11471" max="11471" width="51.5" style="2" customWidth="1"/>
    <col min="11472" max="11472" width="6.5" style="2" customWidth="1"/>
    <col min="11473" max="11473" width="12.5" style="2" customWidth="1"/>
    <col min="11474" max="11474" width="6.5" style="2" customWidth="1"/>
    <col min="11475" max="11475" width="8" style="2" customWidth="1"/>
    <col min="11476" max="11476" width="7.1640625" style="2" customWidth="1"/>
    <col min="11477" max="11477" width="9.1640625" style="2"/>
    <col min="11478" max="11478" width="11" style="2" customWidth="1"/>
    <col min="11479" max="11479" width="9.5" style="2" customWidth="1"/>
    <col min="11480" max="11480" width="8.1640625" style="2" customWidth="1"/>
    <col min="11481" max="11481" width="8.5" style="2" customWidth="1"/>
    <col min="11482" max="11482" width="9.83203125" style="2" customWidth="1"/>
    <col min="11483" max="11483" width="8.83203125" style="2" customWidth="1"/>
    <col min="11484" max="11484" width="9.5" style="2" customWidth="1"/>
    <col min="11485" max="11485" width="12.5" style="2" customWidth="1"/>
    <col min="11486" max="11486" width="9.1640625" style="2"/>
    <col min="11487" max="11487" width="11.1640625" style="2" bestFit="1" customWidth="1"/>
    <col min="11488" max="11488" width="10.5" style="2" bestFit="1" customWidth="1"/>
    <col min="11489" max="11489" width="11.1640625" style="2" bestFit="1" customWidth="1"/>
    <col min="11490" max="11724" width="9.1640625" style="2"/>
    <col min="11725" max="11725" width="4.5" style="2" customWidth="1"/>
    <col min="11726" max="11726" width="4.83203125" style="2" customWidth="1"/>
    <col min="11727" max="11727" width="51.5" style="2" customWidth="1"/>
    <col min="11728" max="11728" width="6.5" style="2" customWidth="1"/>
    <col min="11729" max="11729" width="12.5" style="2" customWidth="1"/>
    <col min="11730" max="11730" width="6.5" style="2" customWidth="1"/>
    <col min="11731" max="11731" width="8" style="2" customWidth="1"/>
    <col min="11732" max="11732" width="7.1640625" style="2" customWidth="1"/>
    <col min="11733" max="11733" width="9.1640625" style="2"/>
    <col min="11734" max="11734" width="11" style="2" customWidth="1"/>
    <col min="11735" max="11735" width="9.5" style="2" customWidth="1"/>
    <col min="11736" max="11736" width="8.1640625" style="2" customWidth="1"/>
    <col min="11737" max="11737" width="8.5" style="2" customWidth="1"/>
    <col min="11738" max="11738" width="9.83203125" style="2" customWidth="1"/>
    <col min="11739" max="11739" width="8.83203125" style="2" customWidth="1"/>
    <col min="11740" max="11740" width="9.5" style="2" customWidth="1"/>
    <col min="11741" max="11741" width="12.5" style="2" customWidth="1"/>
    <col min="11742" max="11742" width="9.1640625" style="2"/>
    <col min="11743" max="11743" width="11.1640625" style="2" bestFit="1" customWidth="1"/>
    <col min="11744" max="11744" width="10.5" style="2" bestFit="1" customWidth="1"/>
    <col min="11745" max="11745" width="11.1640625" style="2" bestFit="1" customWidth="1"/>
    <col min="11746" max="11980" width="9.1640625" style="2"/>
    <col min="11981" max="11981" width="4.5" style="2" customWidth="1"/>
    <col min="11982" max="11982" width="4.83203125" style="2" customWidth="1"/>
    <col min="11983" max="11983" width="51.5" style="2" customWidth="1"/>
    <col min="11984" max="11984" width="6.5" style="2" customWidth="1"/>
    <col min="11985" max="11985" width="12.5" style="2" customWidth="1"/>
    <col min="11986" max="11986" width="6.5" style="2" customWidth="1"/>
    <col min="11987" max="11987" width="8" style="2" customWidth="1"/>
    <col min="11988" max="11988" width="7.1640625" style="2" customWidth="1"/>
    <col min="11989" max="11989" width="9.1640625" style="2"/>
    <col min="11990" max="11990" width="11" style="2" customWidth="1"/>
    <col min="11991" max="11991" width="9.5" style="2" customWidth="1"/>
    <col min="11992" max="11992" width="8.1640625" style="2" customWidth="1"/>
    <col min="11993" max="11993" width="8.5" style="2" customWidth="1"/>
    <col min="11994" max="11994" width="9.83203125" style="2" customWidth="1"/>
    <col min="11995" max="11995" width="8.83203125" style="2" customWidth="1"/>
    <col min="11996" max="11996" width="9.5" style="2" customWidth="1"/>
    <col min="11997" max="11997" width="12.5" style="2" customWidth="1"/>
    <col min="11998" max="11998" width="9.1640625" style="2"/>
    <col min="11999" max="11999" width="11.1640625" style="2" bestFit="1" customWidth="1"/>
    <col min="12000" max="12000" width="10.5" style="2" bestFit="1" customWidth="1"/>
    <col min="12001" max="12001" width="11.1640625" style="2" bestFit="1" customWidth="1"/>
    <col min="12002" max="12236" width="9.1640625" style="2"/>
    <col min="12237" max="12237" width="4.5" style="2" customWidth="1"/>
    <col min="12238" max="12238" width="4.83203125" style="2" customWidth="1"/>
    <col min="12239" max="12239" width="51.5" style="2" customWidth="1"/>
    <col min="12240" max="12240" width="6.5" style="2" customWidth="1"/>
    <col min="12241" max="12241" width="12.5" style="2" customWidth="1"/>
    <col min="12242" max="12242" width="6.5" style="2" customWidth="1"/>
    <col min="12243" max="12243" width="8" style="2" customWidth="1"/>
    <col min="12244" max="12244" width="7.1640625" style="2" customWidth="1"/>
    <col min="12245" max="12245" width="9.1640625" style="2"/>
    <col min="12246" max="12246" width="11" style="2" customWidth="1"/>
    <col min="12247" max="12247" width="9.5" style="2" customWidth="1"/>
    <col min="12248" max="12248" width="8.1640625" style="2" customWidth="1"/>
    <col min="12249" max="12249" width="8.5" style="2" customWidth="1"/>
    <col min="12250" max="12250" width="9.83203125" style="2" customWidth="1"/>
    <col min="12251" max="12251" width="8.83203125" style="2" customWidth="1"/>
    <col min="12252" max="12252" width="9.5" style="2" customWidth="1"/>
    <col min="12253" max="12253" width="12.5" style="2" customWidth="1"/>
    <col min="12254" max="12254" width="9.1640625" style="2"/>
    <col min="12255" max="12255" width="11.1640625" style="2" bestFit="1" customWidth="1"/>
    <col min="12256" max="12256" width="10.5" style="2" bestFit="1" customWidth="1"/>
    <col min="12257" max="12257" width="11.1640625" style="2" bestFit="1" customWidth="1"/>
    <col min="12258" max="12492" width="9.1640625" style="2"/>
    <col min="12493" max="12493" width="4.5" style="2" customWidth="1"/>
    <col min="12494" max="12494" width="4.83203125" style="2" customWidth="1"/>
    <col min="12495" max="12495" width="51.5" style="2" customWidth="1"/>
    <col min="12496" max="12496" width="6.5" style="2" customWidth="1"/>
    <col min="12497" max="12497" width="12.5" style="2" customWidth="1"/>
    <col min="12498" max="12498" width="6.5" style="2" customWidth="1"/>
    <col min="12499" max="12499" width="8" style="2" customWidth="1"/>
    <col min="12500" max="12500" width="7.1640625" style="2" customWidth="1"/>
    <col min="12501" max="12501" width="9.1640625" style="2"/>
    <col min="12502" max="12502" width="11" style="2" customWidth="1"/>
    <col min="12503" max="12503" width="9.5" style="2" customWidth="1"/>
    <col min="12504" max="12504" width="8.1640625" style="2" customWidth="1"/>
    <col min="12505" max="12505" width="8.5" style="2" customWidth="1"/>
    <col min="12506" max="12506" width="9.83203125" style="2" customWidth="1"/>
    <col min="12507" max="12507" width="8.83203125" style="2" customWidth="1"/>
    <col min="12508" max="12508" width="9.5" style="2" customWidth="1"/>
    <col min="12509" max="12509" width="12.5" style="2" customWidth="1"/>
    <col min="12510" max="12510" width="9.1640625" style="2"/>
    <col min="12511" max="12511" width="11.1640625" style="2" bestFit="1" customWidth="1"/>
    <col min="12512" max="12512" width="10.5" style="2" bestFit="1" customWidth="1"/>
    <col min="12513" max="12513" width="11.1640625" style="2" bestFit="1" customWidth="1"/>
    <col min="12514" max="12748" width="9.1640625" style="2"/>
    <col min="12749" max="12749" width="4.5" style="2" customWidth="1"/>
    <col min="12750" max="12750" width="4.83203125" style="2" customWidth="1"/>
    <col min="12751" max="12751" width="51.5" style="2" customWidth="1"/>
    <col min="12752" max="12752" width="6.5" style="2" customWidth="1"/>
    <col min="12753" max="12753" width="12.5" style="2" customWidth="1"/>
    <col min="12754" max="12754" width="6.5" style="2" customWidth="1"/>
    <col min="12755" max="12755" width="8" style="2" customWidth="1"/>
    <col min="12756" max="12756" width="7.1640625" style="2" customWidth="1"/>
    <col min="12757" max="12757" width="9.1640625" style="2"/>
    <col min="12758" max="12758" width="11" style="2" customWidth="1"/>
    <col min="12759" max="12759" width="9.5" style="2" customWidth="1"/>
    <col min="12760" max="12760" width="8.1640625" style="2" customWidth="1"/>
    <col min="12761" max="12761" width="8.5" style="2" customWidth="1"/>
    <col min="12762" max="12762" width="9.83203125" style="2" customWidth="1"/>
    <col min="12763" max="12763" width="8.83203125" style="2" customWidth="1"/>
    <col min="12764" max="12764" width="9.5" style="2" customWidth="1"/>
    <col min="12765" max="12765" width="12.5" style="2" customWidth="1"/>
    <col min="12766" max="12766" width="9.1640625" style="2"/>
    <col min="12767" max="12767" width="11.1640625" style="2" bestFit="1" customWidth="1"/>
    <col min="12768" max="12768" width="10.5" style="2" bestFit="1" customWidth="1"/>
    <col min="12769" max="12769" width="11.1640625" style="2" bestFit="1" customWidth="1"/>
    <col min="12770" max="13004" width="9.1640625" style="2"/>
    <col min="13005" max="13005" width="4.5" style="2" customWidth="1"/>
    <col min="13006" max="13006" width="4.83203125" style="2" customWidth="1"/>
    <col min="13007" max="13007" width="51.5" style="2" customWidth="1"/>
    <col min="13008" max="13008" width="6.5" style="2" customWidth="1"/>
    <col min="13009" max="13009" width="12.5" style="2" customWidth="1"/>
    <col min="13010" max="13010" width="6.5" style="2" customWidth="1"/>
    <col min="13011" max="13011" width="8" style="2" customWidth="1"/>
    <col min="13012" max="13012" width="7.1640625" style="2" customWidth="1"/>
    <col min="13013" max="13013" width="9.1640625" style="2"/>
    <col min="13014" max="13014" width="11" style="2" customWidth="1"/>
    <col min="13015" max="13015" width="9.5" style="2" customWidth="1"/>
    <col min="13016" max="13016" width="8.1640625" style="2" customWidth="1"/>
    <col min="13017" max="13017" width="8.5" style="2" customWidth="1"/>
    <col min="13018" max="13018" width="9.83203125" style="2" customWidth="1"/>
    <col min="13019" max="13019" width="8.83203125" style="2" customWidth="1"/>
    <col min="13020" max="13020" width="9.5" style="2" customWidth="1"/>
    <col min="13021" max="13021" width="12.5" style="2" customWidth="1"/>
    <col min="13022" max="13022" width="9.1640625" style="2"/>
    <col min="13023" max="13023" width="11.1640625" style="2" bestFit="1" customWidth="1"/>
    <col min="13024" max="13024" width="10.5" style="2" bestFit="1" customWidth="1"/>
    <col min="13025" max="13025" width="11.1640625" style="2" bestFit="1" customWidth="1"/>
    <col min="13026" max="13260" width="9.1640625" style="2"/>
    <col min="13261" max="13261" width="4.5" style="2" customWidth="1"/>
    <col min="13262" max="13262" width="4.83203125" style="2" customWidth="1"/>
    <col min="13263" max="13263" width="51.5" style="2" customWidth="1"/>
    <col min="13264" max="13264" width="6.5" style="2" customWidth="1"/>
    <col min="13265" max="13265" width="12.5" style="2" customWidth="1"/>
    <col min="13266" max="13266" width="6.5" style="2" customWidth="1"/>
    <col min="13267" max="13267" width="8" style="2" customWidth="1"/>
    <col min="13268" max="13268" width="7.1640625" style="2" customWidth="1"/>
    <col min="13269" max="13269" width="9.1640625" style="2"/>
    <col min="13270" max="13270" width="11" style="2" customWidth="1"/>
    <col min="13271" max="13271" width="9.5" style="2" customWidth="1"/>
    <col min="13272" max="13272" width="8.1640625" style="2" customWidth="1"/>
    <col min="13273" max="13273" width="8.5" style="2" customWidth="1"/>
    <col min="13274" max="13274" width="9.83203125" style="2" customWidth="1"/>
    <col min="13275" max="13275" width="8.83203125" style="2" customWidth="1"/>
    <col min="13276" max="13276" width="9.5" style="2" customWidth="1"/>
    <col min="13277" max="13277" width="12.5" style="2" customWidth="1"/>
    <col min="13278" max="13278" width="9.1640625" style="2"/>
    <col min="13279" max="13279" width="11.1640625" style="2" bestFit="1" customWidth="1"/>
    <col min="13280" max="13280" width="10.5" style="2" bestFit="1" customWidth="1"/>
    <col min="13281" max="13281" width="11.1640625" style="2" bestFit="1" customWidth="1"/>
    <col min="13282" max="13516" width="9.1640625" style="2"/>
    <col min="13517" max="13517" width="4.5" style="2" customWidth="1"/>
    <col min="13518" max="13518" width="4.83203125" style="2" customWidth="1"/>
    <col min="13519" max="13519" width="51.5" style="2" customWidth="1"/>
    <col min="13520" max="13520" width="6.5" style="2" customWidth="1"/>
    <col min="13521" max="13521" width="12.5" style="2" customWidth="1"/>
    <col min="13522" max="13522" width="6.5" style="2" customWidth="1"/>
    <col min="13523" max="13523" width="8" style="2" customWidth="1"/>
    <col min="13524" max="13524" width="7.1640625" style="2" customWidth="1"/>
    <col min="13525" max="13525" width="9.1640625" style="2"/>
    <col min="13526" max="13526" width="11" style="2" customWidth="1"/>
    <col min="13527" max="13527" width="9.5" style="2" customWidth="1"/>
    <col min="13528" max="13528" width="8.1640625" style="2" customWidth="1"/>
    <col min="13529" max="13529" width="8.5" style="2" customWidth="1"/>
    <col min="13530" max="13530" width="9.83203125" style="2" customWidth="1"/>
    <col min="13531" max="13531" width="8.83203125" style="2" customWidth="1"/>
    <col min="13532" max="13532" width="9.5" style="2" customWidth="1"/>
    <col min="13533" max="13533" width="12.5" style="2" customWidth="1"/>
    <col min="13534" max="13534" width="9.1640625" style="2"/>
    <col min="13535" max="13535" width="11.1640625" style="2" bestFit="1" customWidth="1"/>
    <col min="13536" max="13536" width="10.5" style="2" bestFit="1" customWidth="1"/>
    <col min="13537" max="13537" width="11.1640625" style="2" bestFit="1" customWidth="1"/>
    <col min="13538" max="13772" width="9.1640625" style="2"/>
    <col min="13773" max="13773" width="4.5" style="2" customWidth="1"/>
    <col min="13774" max="13774" width="4.83203125" style="2" customWidth="1"/>
    <col min="13775" max="13775" width="51.5" style="2" customWidth="1"/>
    <col min="13776" max="13776" width="6.5" style="2" customWidth="1"/>
    <col min="13777" max="13777" width="12.5" style="2" customWidth="1"/>
    <col min="13778" max="13778" width="6.5" style="2" customWidth="1"/>
    <col min="13779" max="13779" width="8" style="2" customWidth="1"/>
    <col min="13780" max="13780" width="7.1640625" style="2" customWidth="1"/>
    <col min="13781" max="13781" width="9.1640625" style="2"/>
    <col min="13782" max="13782" width="11" style="2" customWidth="1"/>
    <col min="13783" max="13783" width="9.5" style="2" customWidth="1"/>
    <col min="13784" max="13784" width="8.1640625" style="2" customWidth="1"/>
    <col min="13785" max="13785" width="8.5" style="2" customWidth="1"/>
    <col min="13786" max="13786" width="9.83203125" style="2" customWidth="1"/>
    <col min="13787" max="13787" width="8.83203125" style="2" customWidth="1"/>
    <col min="13788" max="13788" width="9.5" style="2" customWidth="1"/>
    <col min="13789" max="13789" width="12.5" style="2" customWidth="1"/>
    <col min="13790" max="13790" width="9.1640625" style="2"/>
    <col min="13791" max="13791" width="11.1640625" style="2" bestFit="1" customWidth="1"/>
    <col min="13792" max="13792" width="10.5" style="2" bestFit="1" customWidth="1"/>
    <col min="13793" max="13793" width="11.1640625" style="2" bestFit="1" customWidth="1"/>
    <col min="13794" max="14028" width="9.1640625" style="2"/>
    <col min="14029" max="14029" width="4.5" style="2" customWidth="1"/>
    <col min="14030" max="14030" width="4.83203125" style="2" customWidth="1"/>
    <col min="14031" max="14031" width="51.5" style="2" customWidth="1"/>
    <col min="14032" max="14032" width="6.5" style="2" customWidth="1"/>
    <col min="14033" max="14033" width="12.5" style="2" customWidth="1"/>
    <col min="14034" max="14034" width="6.5" style="2" customWidth="1"/>
    <col min="14035" max="14035" width="8" style="2" customWidth="1"/>
    <col min="14036" max="14036" width="7.1640625" style="2" customWidth="1"/>
    <col min="14037" max="14037" width="9.1640625" style="2"/>
    <col min="14038" max="14038" width="11" style="2" customWidth="1"/>
    <col min="14039" max="14039" width="9.5" style="2" customWidth="1"/>
    <col min="14040" max="14040" width="8.1640625" style="2" customWidth="1"/>
    <col min="14041" max="14041" width="8.5" style="2" customWidth="1"/>
    <col min="14042" max="14042" width="9.83203125" style="2" customWidth="1"/>
    <col min="14043" max="14043" width="8.83203125" style="2" customWidth="1"/>
    <col min="14044" max="14044" width="9.5" style="2" customWidth="1"/>
    <col min="14045" max="14045" width="12.5" style="2" customWidth="1"/>
    <col min="14046" max="14046" width="9.1640625" style="2"/>
    <col min="14047" max="14047" width="11.1640625" style="2" bestFit="1" customWidth="1"/>
    <col min="14048" max="14048" width="10.5" style="2" bestFit="1" customWidth="1"/>
    <col min="14049" max="14049" width="11.1640625" style="2" bestFit="1" customWidth="1"/>
    <col min="14050" max="14284" width="9.1640625" style="2"/>
    <col min="14285" max="14285" width="4.5" style="2" customWidth="1"/>
    <col min="14286" max="14286" width="4.83203125" style="2" customWidth="1"/>
    <col min="14287" max="14287" width="51.5" style="2" customWidth="1"/>
    <col min="14288" max="14288" width="6.5" style="2" customWidth="1"/>
    <col min="14289" max="14289" width="12.5" style="2" customWidth="1"/>
    <col min="14290" max="14290" width="6.5" style="2" customWidth="1"/>
    <col min="14291" max="14291" width="8" style="2" customWidth="1"/>
    <col min="14292" max="14292" width="7.1640625" style="2" customWidth="1"/>
    <col min="14293" max="14293" width="9.1640625" style="2"/>
    <col min="14294" max="14294" width="11" style="2" customWidth="1"/>
    <col min="14295" max="14295" width="9.5" style="2" customWidth="1"/>
    <col min="14296" max="14296" width="8.1640625" style="2" customWidth="1"/>
    <col min="14297" max="14297" width="8.5" style="2" customWidth="1"/>
    <col min="14298" max="14298" width="9.83203125" style="2" customWidth="1"/>
    <col min="14299" max="14299" width="8.83203125" style="2" customWidth="1"/>
    <col min="14300" max="14300" width="9.5" style="2" customWidth="1"/>
    <col min="14301" max="14301" width="12.5" style="2" customWidth="1"/>
    <col min="14302" max="14302" width="9.1640625" style="2"/>
    <col min="14303" max="14303" width="11.1640625" style="2" bestFit="1" customWidth="1"/>
    <col min="14304" max="14304" width="10.5" style="2" bestFit="1" customWidth="1"/>
    <col min="14305" max="14305" width="11.1640625" style="2" bestFit="1" customWidth="1"/>
    <col min="14306" max="14540" width="9.1640625" style="2"/>
    <col min="14541" max="14541" width="4.5" style="2" customWidth="1"/>
    <col min="14542" max="14542" width="4.83203125" style="2" customWidth="1"/>
    <col min="14543" max="14543" width="51.5" style="2" customWidth="1"/>
    <col min="14544" max="14544" width="6.5" style="2" customWidth="1"/>
    <col min="14545" max="14545" width="12.5" style="2" customWidth="1"/>
    <col min="14546" max="14546" width="6.5" style="2" customWidth="1"/>
    <col min="14547" max="14547" width="8" style="2" customWidth="1"/>
    <col min="14548" max="14548" width="7.1640625" style="2" customWidth="1"/>
    <col min="14549" max="14549" width="9.1640625" style="2"/>
    <col min="14550" max="14550" width="11" style="2" customWidth="1"/>
    <col min="14551" max="14551" width="9.5" style="2" customWidth="1"/>
    <col min="14552" max="14552" width="8.1640625" style="2" customWidth="1"/>
    <col min="14553" max="14553" width="8.5" style="2" customWidth="1"/>
    <col min="14554" max="14554" width="9.83203125" style="2" customWidth="1"/>
    <col min="14555" max="14555" width="8.83203125" style="2" customWidth="1"/>
    <col min="14556" max="14556" width="9.5" style="2" customWidth="1"/>
    <col min="14557" max="14557" width="12.5" style="2" customWidth="1"/>
    <col min="14558" max="14558" width="9.1640625" style="2"/>
    <col min="14559" max="14559" width="11.1640625" style="2" bestFit="1" customWidth="1"/>
    <col min="14560" max="14560" width="10.5" style="2" bestFit="1" customWidth="1"/>
    <col min="14561" max="14561" width="11.1640625" style="2" bestFit="1" customWidth="1"/>
    <col min="14562" max="14796" width="9.1640625" style="2"/>
    <col min="14797" max="14797" width="4.5" style="2" customWidth="1"/>
    <col min="14798" max="14798" width="4.83203125" style="2" customWidth="1"/>
    <col min="14799" max="14799" width="51.5" style="2" customWidth="1"/>
    <col min="14800" max="14800" width="6.5" style="2" customWidth="1"/>
    <col min="14801" max="14801" width="12.5" style="2" customWidth="1"/>
    <col min="14802" max="14802" width="6.5" style="2" customWidth="1"/>
    <col min="14803" max="14803" width="8" style="2" customWidth="1"/>
    <col min="14804" max="14804" width="7.1640625" style="2" customWidth="1"/>
    <col min="14805" max="14805" width="9.1640625" style="2"/>
    <col min="14806" max="14806" width="11" style="2" customWidth="1"/>
    <col min="14807" max="14807" width="9.5" style="2" customWidth="1"/>
    <col min="14808" max="14808" width="8.1640625" style="2" customWidth="1"/>
    <col min="14809" max="14809" width="8.5" style="2" customWidth="1"/>
    <col min="14810" max="14810" width="9.83203125" style="2" customWidth="1"/>
    <col min="14811" max="14811" width="8.83203125" style="2" customWidth="1"/>
    <col min="14812" max="14812" width="9.5" style="2" customWidth="1"/>
    <col min="14813" max="14813" width="12.5" style="2" customWidth="1"/>
    <col min="14814" max="14814" width="9.1640625" style="2"/>
    <col min="14815" max="14815" width="11.1640625" style="2" bestFit="1" customWidth="1"/>
    <col min="14816" max="14816" width="10.5" style="2" bestFit="1" customWidth="1"/>
    <col min="14817" max="14817" width="11.1640625" style="2" bestFit="1" customWidth="1"/>
    <col min="14818" max="15052" width="9.1640625" style="2"/>
    <col min="15053" max="15053" width="4.5" style="2" customWidth="1"/>
    <col min="15054" max="15054" width="4.83203125" style="2" customWidth="1"/>
    <col min="15055" max="15055" width="51.5" style="2" customWidth="1"/>
    <col min="15056" max="15056" width="6.5" style="2" customWidth="1"/>
    <col min="15057" max="15057" width="12.5" style="2" customWidth="1"/>
    <col min="15058" max="15058" width="6.5" style="2" customWidth="1"/>
    <col min="15059" max="15059" width="8" style="2" customWidth="1"/>
    <col min="15060" max="15060" width="7.1640625" style="2" customWidth="1"/>
    <col min="15061" max="15061" width="9.1640625" style="2"/>
    <col min="15062" max="15062" width="11" style="2" customWidth="1"/>
    <col min="15063" max="15063" width="9.5" style="2" customWidth="1"/>
    <col min="15064" max="15064" width="8.1640625" style="2" customWidth="1"/>
    <col min="15065" max="15065" width="8.5" style="2" customWidth="1"/>
    <col min="15066" max="15066" width="9.83203125" style="2" customWidth="1"/>
    <col min="15067" max="15067" width="8.83203125" style="2" customWidth="1"/>
    <col min="15068" max="15068" width="9.5" style="2" customWidth="1"/>
    <col min="15069" max="15069" width="12.5" style="2" customWidth="1"/>
    <col min="15070" max="15070" width="9.1640625" style="2"/>
    <col min="15071" max="15071" width="11.1640625" style="2" bestFit="1" customWidth="1"/>
    <col min="15072" max="15072" width="10.5" style="2" bestFit="1" customWidth="1"/>
    <col min="15073" max="15073" width="11.1640625" style="2" bestFit="1" customWidth="1"/>
    <col min="15074" max="15308" width="9.1640625" style="2"/>
    <col min="15309" max="15309" width="4.5" style="2" customWidth="1"/>
    <col min="15310" max="15310" width="4.83203125" style="2" customWidth="1"/>
    <col min="15311" max="15311" width="51.5" style="2" customWidth="1"/>
    <col min="15312" max="15312" width="6.5" style="2" customWidth="1"/>
    <col min="15313" max="15313" width="12.5" style="2" customWidth="1"/>
    <col min="15314" max="15314" width="6.5" style="2" customWidth="1"/>
    <col min="15315" max="15315" width="8" style="2" customWidth="1"/>
    <col min="15316" max="15316" width="7.1640625" style="2" customWidth="1"/>
    <col min="15317" max="15317" width="9.1640625" style="2"/>
    <col min="15318" max="15318" width="11" style="2" customWidth="1"/>
    <col min="15319" max="15319" width="9.5" style="2" customWidth="1"/>
    <col min="15320" max="15320" width="8.1640625" style="2" customWidth="1"/>
    <col min="15321" max="15321" width="8.5" style="2" customWidth="1"/>
    <col min="15322" max="15322" width="9.83203125" style="2" customWidth="1"/>
    <col min="15323" max="15323" width="8.83203125" style="2" customWidth="1"/>
    <col min="15324" max="15324" width="9.5" style="2" customWidth="1"/>
    <col min="15325" max="15325" width="12.5" style="2" customWidth="1"/>
    <col min="15326" max="15326" width="9.1640625" style="2"/>
    <col min="15327" max="15327" width="11.1640625" style="2" bestFit="1" customWidth="1"/>
    <col min="15328" max="15328" width="10.5" style="2" bestFit="1" customWidth="1"/>
    <col min="15329" max="15329" width="11.1640625" style="2" bestFit="1" customWidth="1"/>
    <col min="15330" max="15564" width="9.1640625" style="2"/>
    <col min="15565" max="15565" width="4.5" style="2" customWidth="1"/>
    <col min="15566" max="15566" width="4.83203125" style="2" customWidth="1"/>
    <col min="15567" max="15567" width="51.5" style="2" customWidth="1"/>
    <col min="15568" max="15568" width="6.5" style="2" customWidth="1"/>
    <col min="15569" max="15569" width="12.5" style="2" customWidth="1"/>
    <col min="15570" max="15570" width="6.5" style="2" customWidth="1"/>
    <col min="15571" max="15571" width="8" style="2" customWidth="1"/>
    <col min="15572" max="15572" width="7.1640625" style="2" customWidth="1"/>
    <col min="15573" max="15573" width="9.1640625" style="2"/>
    <col min="15574" max="15574" width="11" style="2" customWidth="1"/>
    <col min="15575" max="15575" width="9.5" style="2" customWidth="1"/>
    <col min="15576" max="15576" width="8.1640625" style="2" customWidth="1"/>
    <col min="15577" max="15577" width="8.5" style="2" customWidth="1"/>
    <col min="15578" max="15578" width="9.83203125" style="2" customWidth="1"/>
    <col min="15579" max="15579" width="8.83203125" style="2" customWidth="1"/>
    <col min="15580" max="15580" width="9.5" style="2" customWidth="1"/>
    <col min="15581" max="15581" width="12.5" style="2" customWidth="1"/>
    <col min="15582" max="15582" width="9.1640625" style="2"/>
    <col min="15583" max="15583" width="11.1640625" style="2" bestFit="1" customWidth="1"/>
    <col min="15584" max="15584" width="10.5" style="2" bestFit="1" customWidth="1"/>
    <col min="15585" max="15585" width="11.1640625" style="2" bestFit="1" customWidth="1"/>
    <col min="15586" max="15820" width="9.1640625" style="2"/>
    <col min="15821" max="15821" width="4.5" style="2" customWidth="1"/>
    <col min="15822" max="15822" width="4.83203125" style="2" customWidth="1"/>
    <col min="15823" max="15823" width="51.5" style="2" customWidth="1"/>
    <col min="15824" max="15824" width="6.5" style="2" customWidth="1"/>
    <col min="15825" max="15825" width="12.5" style="2" customWidth="1"/>
    <col min="15826" max="15826" width="6.5" style="2" customWidth="1"/>
    <col min="15827" max="15827" width="8" style="2" customWidth="1"/>
    <col min="15828" max="15828" width="7.1640625" style="2" customWidth="1"/>
    <col min="15829" max="15829" width="9.1640625" style="2"/>
    <col min="15830" max="15830" width="11" style="2" customWidth="1"/>
    <col min="15831" max="15831" width="9.5" style="2" customWidth="1"/>
    <col min="15832" max="15832" width="8.1640625" style="2" customWidth="1"/>
    <col min="15833" max="15833" width="8.5" style="2" customWidth="1"/>
    <col min="15834" max="15834" width="9.83203125" style="2" customWidth="1"/>
    <col min="15835" max="15835" width="8.83203125" style="2" customWidth="1"/>
    <col min="15836" max="15836" width="9.5" style="2" customWidth="1"/>
    <col min="15837" max="15837" width="12.5" style="2" customWidth="1"/>
    <col min="15838" max="15838" width="9.1640625" style="2"/>
    <col min="15839" max="15839" width="11.1640625" style="2" bestFit="1" customWidth="1"/>
    <col min="15840" max="15840" width="10.5" style="2" bestFit="1" customWidth="1"/>
    <col min="15841" max="15841" width="11.1640625" style="2" bestFit="1" customWidth="1"/>
    <col min="15842" max="16076" width="9.1640625" style="2"/>
    <col min="16077" max="16077" width="4.5" style="2" customWidth="1"/>
    <col min="16078" max="16078" width="4.83203125" style="2" customWidth="1"/>
    <col min="16079" max="16079" width="51.5" style="2" customWidth="1"/>
    <col min="16080" max="16080" width="6.5" style="2" customWidth="1"/>
    <col min="16081" max="16081" width="12.5" style="2" customWidth="1"/>
    <col min="16082" max="16082" width="6.5" style="2" customWidth="1"/>
    <col min="16083" max="16083" width="8" style="2" customWidth="1"/>
    <col min="16084" max="16084" width="7.1640625" style="2" customWidth="1"/>
    <col min="16085" max="16085" width="9.1640625" style="2"/>
    <col min="16086" max="16086" width="11" style="2" customWidth="1"/>
    <col min="16087" max="16087" width="9.5" style="2" customWidth="1"/>
    <col min="16088" max="16088" width="8.1640625" style="2" customWidth="1"/>
    <col min="16089" max="16089" width="8.5" style="2" customWidth="1"/>
    <col min="16090" max="16090" width="9.83203125" style="2" customWidth="1"/>
    <col min="16091" max="16091" width="8.83203125" style="2" customWidth="1"/>
    <col min="16092" max="16092" width="9.5" style="2" customWidth="1"/>
    <col min="16093" max="16093" width="12.5" style="2" customWidth="1"/>
    <col min="16094" max="16094" width="9.1640625" style="2"/>
    <col min="16095" max="16095" width="11.1640625" style="2" bestFit="1" customWidth="1"/>
    <col min="16096" max="16096" width="10.5" style="2" bestFit="1" customWidth="1"/>
    <col min="16097" max="16097" width="11.1640625" style="2" bestFit="1" customWidth="1"/>
    <col min="16098" max="16384" width="9.1640625" style="2"/>
  </cols>
  <sheetData>
    <row r="1" spans="1:17" s="43" customFormat="1" ht="12.75" customHeight="1">
      <c r="A1" s="493" t="s">
        <v>278</v>
      </c>
      <c r="B1" s="493"/>
      <c r="C1" s="493"/>
      <c r="D1" s="493"/>
      <c r="E1" s="493"/>
      <c r="F1" s="493"/>
      <c r="G1" s="493"/>
      <c r="H1" s="493"/>
      <c r="I1" s="493"/>
      <c r="J1" s="493"/>
      <c r="K1" s="493"/>
      <c r="L1" s="493"/>
      <c r="M1" s="493"/>
      <c r="N1" s="493"/>
      <c r="O1" s="493"/>
      <c r="P1" s="493"/>
      <c r="Q1" s="493"/>
    </row>
    <row r="2" spans="1:17" s="43" customFormat="1">
      <c r="A2" s="493" t="s">
        <v>312</v>
      </c>
      <c r="B2" s="493"/>
      <c r="C2" s="493"/>
      <c r="D2" s="493"/>
      <c r="E2" s="493"/>
      <c r="F2" s="493"/>
      <c r="G2" s="493"/>
      <c r="H2" s="493"/>
      <c r="I2" s="493"/>
      <c r="J2" s="493"/>
      <c r="K2" s="493"/>
      <c r="L2" s="493"/>
      <c r="M2" s="493"/>
      <c r="N2" s="493"/>
      <c r="O2" s="493"/>
      <c r="P2" s="493"/>
      <c r="Q2" s="493"/>
    </row>
    <row r="4" spans="1:17">
      <c r="A4" s="2" t="s">
        <v>1598</v>
      </c>
      <c r="D4" s="2"/>
      <c r="E4" s="2"/>
    </row>
    <row r="5" spans="1:17">
      <c r="A5" s="2" t="s">
        <v>1599</v>
      </c>
      <c r="D5" s="2"/>
      <c r="E5" s="2"/>
    </row>
    <row r="6" spans="1:17">
      <c r="A6" s="2" t="s">
        <v>217</v>
      </c>
      <c r="D6" s="2"/>
      <c r="E6" s="2"/>
    </row>
    <row r="7" spans="1:17">
      <c r="A7" s="209" t="s">
        <v>1585</v>
      </c>
      <c r="B7" s="209"/>
      <c r="L7" s="44"/>
      <c r="M7" s="45" t="s">
        <v>17</v>
      </c>
      <c r="N7" s="494">
        <f>Q46</f>
        <v>0</v>
      </c>
      <c r="O7" s="494"/>
      <c r="P7" s="494"/>
      <c r="Q7" s="46" t="s">
        <v>18</v>
      </c>
    </row>
    <row r="8" spans="1:17">
      <c r="L8" s="44"/>
      <c r="M8" s="45" t="s">
        <v>19</v>
      </c>
      <c r="N8" s="44" t="s">
        <v>1566</v>
      </c>
      <c r="O8" s="44"/>
      <c r="P8" s="44"/>
      <c r="Q8" s="44"/>
    </row>
    <row r="9" spans="1:17">
      <c r="L9" s="44"/>
      <c r="M9" s="44"/>
      <c r="N9" s="44"/>
      <c r="O9" s="44"/>
      <c r="P9" s="44"/>
      <c r="Q9" s="44"/>
    </row>
    <row r="10" spans="1:17" ht="12.75" customHeight="1">
      <c r="A10" s="495" t="s">
        <v>20</v>
      </c>
      <c r="B10" s="495" t="s">
        <v>21</v>
      </c>
      <c r="C10" s="496" t="s">
        <v>65</v>
      </c>
      <c r="D10" s="496" t="s">
        <v>67</v>
      </c>
      <c r="E10" s="491" t="s">
        <v>22</v>
      </c>
      <c r="F10" s="491" t="s">
        <v>23</v>
      </c>
      <c r="G10" s="492" t="s">
        <v>24</v>
      </c>
      <c r="H10" s="492"/>
      <c r="I10" s="492"/>
      <c r="J10" s="492"/>
      <c r="K10" s="492"/>
      <c r="L10" s="492"/>
      <c r="M10" s="492" t="s">
        <v>25</v>
      </c>
      <c r="N10" s="492"/>
      <c r="O10" s="492"/>
      <c r="P10" s="492"/>
      <c r="Q10" s="492"/>
    </row>
    <row r="11" spans="1:17" ht="65">
      <c r="A11" s="495"/>
      <c r="B11" s="495"/>
      <c r="C11" s="496"/>
      <c r="D11" s="496"/>
      <c r="E11" s="491"/>
      <c r="F11" s="491"/>
      <c r="G11" s="237" t="s">
        <v>26</v>
      </c>
      <c r="H11" s="237" t="s">
        <v>179</v>
      </c>
      <c r="I11" s="237" t="s">
        <v>180</v>
      </c>
      <c r="J11" s="237" t="s">
        <v>27</v>
      </c>
      <c r="K11" s="237" t="s">
        <v>28</v>
      </c>
      <c r="L11" s="237" t="s">
        <v>29</v>
      </c>
      <c r="M11" s="237" t="s">
        <v>30</v>
      </c>
      <c r="N11" s="237" t="s">
        <v>31</v>
      </c>
      <c r="O11" s="237" t="s">
        <v>27</v>
      </c>
      <c r="P11" s="237" t="s">
        <v>28</v>
      </c>
      <c r="Q11" s="237" t="s">
        <v>181</v>
      </c>
    </row>
    <row r="12" spans="1:17" ht="14.25" customHeight="1">
      <c r="A12" s="14">
        <v>1</v>
      </c>
      <c r="B12" s="14">
        <f t="shared" ref="B12:Q12" si="0">A12+1</f>
        <v>2</v>
      </c>
      <c r="C12" s="14"/>
      <c r="D12" s="14"/>
      <c r="E12" s="14"/>
      <c r="F12" s="14"/>
      <c r="G12" s="14">
        <v>1</v>
      </c>
      <c r="H12" s="14">
        <v>2</v>
      </c>
      <c r="I12" s="14">
        <f t="shared" si="0"/>
        <v>3</v>
      </c>
      <c r="J12" s="14">
        <v>4</v>
      </c>
      <c r="K12" s="14">
        <v>5</v>
      </c>
      <c r="L12" s="14">
        <f t="shared" si="0"/>
        <v>6</v>
      </c>
      <c r="M12" s="14">
        <f t="shared" si="0"/>
        <v>7</v>
      </c>
      <c r="N12" s="14">
        <f t="shared" si="0"/>
        <v>8</v>
      </c>
      <c r="O12" s="14">
        <f t="shared" si="0"/>
        <v>9</v>
      </c>
      <c r="P12" s="14">
        <f t="shared" si="0"/>
        <v>10</v>
      </c>
      <c r="Q12" s="14">
        <f t="shared" si="0"/>
        <v>11</v>
      </c>
    </row>
    <row r="13" spans="1:17" ht="14.25" customHeight="1">
      <c r="A13" s="14"/>
      <c r="B13" s="14"/>
      <c r="C13" s="47" t="s">
        <v>312</v>
      </c>
      <c r="D13" s="47"/>
      <c r="E13" s="14"/>
      <c r="F13" s="14"/>
      <c r="G13" s="14"/>
      <c r="H13" s="14"/>
      <c r="I13" s="14"/>
      <c r="J13" s="14"/>
      <c r="K13" s="14"/>
      <c r="L13" s="14"/>
      <c r="M13" s="14"/>
      <c r="N13" s="14"/>
      <c r="O13" s="14"/>
      <c r="P13" s="14"/>
      <c r="Q13" s="14"/>
    </row>
    <row r="14" spans="1:17">
      <c r="A14" s="14"/>
      <c r="B14" s="14"/>
      <c r="C14" s="87" t="s">
        <v>119</v>
      </c>
      <c r="D14" s="97"/>
      <c r="E14" s="88"/>
      <c r="F14" s="88"/>
      <c r="G14" s="50"/>
      <c r="H14" s="50"/>
      <c r="I14" s="50"/>
      <c r="J14" s="50"/>
      <c r="K14" s="50"/>
      <c r="L14" s="50"/>
      <c r="M14" s="50"/>
      <c r="N14" s="50"/>
      <c r="O14" s="50"/>
      <c r="P14" s="50"/>
      <c r="Q14" s="50"/>
    </row>
    <row r="15" spans="1:17" ht="26">
      <c r="A15" s="14">
        <v>1</v>
      </c>
      <c r="B15" s="14" t="s">
        <v>32</v>
      </c>
      <c r="C15" s="104" t="s">
        <v>292</v>
      </c>
      <c r="D15" s="105"/>
      <c r="E15" s="26" t="s">
        <v>44</v>
      </c>
      <c r="F15" s="106">
        <v>45</v>
      </c>
      <c r="G15" s="52"/>
      <c r="H15" s="53"/>
      <c r="I15" s="42"/>
      <c r="J15" s="42"/>
      <c r="K15" s="42"/>
      <c r="L15" s="54"/>
      <c r="M15" s="54"/>
      <c r="N15" s="54"/>
      <c r="O15" s="54"/>
      <c r="P15" s="54"/>
      <c r="Q15" s="54"/>
    </row>
    <row r="16" spans="1:17" ht="13">
      <c r="A16" s="14">
        <f>A15+1</f>
        <v>2</v>
      </c>
      <c r="B16" s="14" t="s">
        <v>32</v>
      </c>
      <c r="C16" s="107" t="s">
        <v>279</v>
      </c>
      <c r="D16" s="105"/>
      <c r="E16" s="26" t="s">
        <v>37</v>
      </c>
      <c r="F16" s="106">
        <v>1</v>
      </c>
      <c r="G16" s="52"/>
      <c r="H16" s="53"/>
      <c r="I16" s="42"/>
      <c r="J16" s="42"/>
      <c r="K16" s="42"/>
      <c r="L16" s="54"/>
      <c r="M16" s="54"/>
      <c r="N16" s="54"/>
      <c r="O16" s="54"/>
      <c r="P16" s="54"/>
      <c r="Q16" s="54"/>
    </row>
    <row r="17" spans="1:17" ht="13">
      <c r="A17" s="14">
        <f t="shared" ref="A17:A44" si="1">A16+1</f>
        <v>3</v>
      </c>
      <c r="B17" s="14" t="s">
        <v>32</v>
      </c>
      <c r="C17" s="108" t="s">
        <v>280</v>
      </c>
      <c r="D17" s="105"/>
      <c r="E17" s="26" t="s">
        <v>44</v>
      </c>
      <c r="F17" s="106">
        <v>45</v>
      </c>
      <c r="G17" s="52"/>
      <c r="H17" s="53"/>
      <c r="I17" s="42"/>
      <c r="J17" s="42"/>
      <c r="K17" s="42"/>
      <c r="L17" s="54"/>
      <c r="M17" s="54"/>
      <c r="N17" s="54"/>
      <c r="O17" s="54"/>
      <c r="P17" s="54"/>
      <c r="Q17" s="54"/>
    </row>
    <row r="18" spans="1:17" ht="26">
      <c r="A18" s="14">
        <f t="shared" si="1"/>
        <v>4</v>
      </c>
      <c r="B18" s="14" t="s">
        <v>32</v>
      </c>
      <c r="C18" s="90" t="s">
        <v>293</v>
      </c>
      <c r="D18" s="98"/>
      <c r="E18" s="91" t="s">
        <v>37</v>
      </c>
      <c r="F18" s="60">
        <v>0.6</v>
      </c>
      <c r="G18" s="52"/>
      <c r="H18" s="53"/>
      <c r="I18" s="42"/>
      <c r="J18" s="42"/>
      <c r="K18" s="42"/>
      <c r="L18" s="54"/>
      <c r="M18" s="54"/>
      <c r="N18" s="54"/>
      <c r="O18" s="54"/>
      <c r="P18" s="54"/>
      <c r="Q18" s="54"/>
    </row>
    <row r="19" spans="1:17" ht="13">
      <c r="A19" s="14">
        <f t="shared" si="1"/>
        <v>5</v>
      </c>
      <c r="B19" s="14" t="s">
        <v>32</v>
      </c>
      <c r="C19" s="107" t="s">
        <v>281</v>
      </c>
      <c r="D19" s="109"/>
      <c r="E19" s="91" t="s">
        <v>37</v>
      </c>
      <c r="F19" s="106">
        <v>9</v>
      </c>
      <c r="G19" s="52"/>
      <c r="H19" s="53"/>
      <c r="I19" s="42"/>
      <c r="J19" s="42"/>
      <c r="K19" s="42"/>
      <c r="L19" s="54"/>
      <c r="M19" s="54"/>
      <c r="N19" s="54"/>
      <c r="O19" s="54"/>
      <c r="P19" s="54"/>
      <c r="Q19" s="54"/>
    </row>
    <row r="20" spans="1:17" ht="26">
      <c r="A20" s="14">
        <f t="shared" si="1"/>
        <v>6</v>
      </c>
      <c r="B20" s="14" t="s">
        <v>32</v>
      </c>
      <c r="C20" s="107" t="s">
        <v>282</v>
      </c>
      <c r="D20" s="109"/>
      <c r="E20" s="26" t="s">
        <v>44</v>
      </c>
      <c r="F20" s="106">
        <v>45</v>
      </c>
      <c r="G20" s="52"/>
      <c r="H20" s="53"/>
      <c r="I20" s="42"/>
      <c r="J20" s="42"/>
      <c r="K20" s="42"/>
      <c r="L20" s="54"/>
      <c r="M20" s="54"/>
      <c r="N20" s="54"/>
      <c r="O20" s="54"/>
      <c r="P20" s="54"/>
      <c r="Q20" s="54"/>
    </row>
    <row r="21" spans="1:17" ht="13">
      <c r="A21" s="14">
        <f t="shared" si="1"/>
        <v>7</v>
      </c>
      <c r="B21" s="14" t="s">
        <v>32</v>
      </c>
      <c r="C21" s="107" t="s">
        <v>283</v>
      </c>
      <c r="D21" s="109"/>
      <c r="E21" s="26" t="s">
        <v>44</v>
      </c>
      <c r="F21" s="106">
        <v>45</v>
      </c>
      <c r="G21" s="52"/>
      <c r="H21" s="53"/>
      <c r="I21" s="42"/>
      <c r="J21" s="42"/>
      <c r="K21" s="42"/>
      <c r="L21" s="54"/>
      <c r="M21" s="54"/>
      <c r="N21" s="54"/>
      <c r="O21" s="54"/>
      <c r="P21" s="54"/>
      <c r="Q21" s="54"/>
    </row>
    <row r="22" spans="1:17" ht="26">
      <c r="A22" s="14">
        <f t="shared" si="1"/>
        <v>8</v>
      </c>
      <c r="B22" s="14" t="s">
        <v>32</v>
      </c>
      <c r="C22" s="107" t="s">
        <v>284</v>
      </c>
      <c r="D22" s="109"/>
      <c r="E22" s="26" t="s">
        <v>44</v>
      </c>
      <c r="F22" s="106">
        <v>45</v>
      </c>
      <c r="G22" s="52"/>
      <c r="H22" s="53"/>
      <c r="I22" s="42"/>
      <c r="J22" s="42"/>
      <c r="K22" s="42"/>
      <c r="L22" s="54"/>
      <c r="M22" s="54"/>
      <c r="N22" s="54"/>
      <c r="O22" s="54"/>
      <c r="P22" s="54"/>
      <c r="Q22" s="54"/>
    </row>
    <row r="23" spans="1:17" ht="13">
      <c r="A23" s="14">
        <f t="shared" si="1"/>
        <v>9</v>
      </c>
      <c r="B23" s="14" t="s">
        <v>32</v>
      </c>
      <c r="C23" s="107" t="s">
        <v>285</v>
      </c>
      <c r="D23" s="109"/>
      <c r="E23" s="26" t="s">
        <v>58</v>
      </c>
      <c r="F23" s="106">
        <v>2</v>
      </c>
      <c r="G23" s="52"/>
      <c r="H23" s="53"/>
      <c r="I23" s="42"/>
      <c r="J23" s="42"/>
      <c r="K23" s="42"/>
      <c r="L23" s="54"/>
      <c r="M23" s="54"/>
      <c r="N23" s="54"/>
      <c r="O23" s="54"/>
      <c r="P23" s="54"/>
      <c r="Q23" s="54"/>
    </row>
    <row r="24" spans="1:17" ht="13">
      <c r="A24" s="14">
        <f t="shared" si="1"/>
        <v>10</v>
      </c>
      <c r="B24" s="14" t="s">
        <v>32</v>
      </c>
      <c r="C24" s="107" t="s">
        <v>286</v>
      </c>
      <c r="D24" s="109"/>
      <c r="E24" s="26" t="s">
        <v>58</v>
      </c>
      <c r="F24" s="106">
        <v>1</v>
      </c>
      <c r="G24" s="52"/>
      <c r="H24" s="53"/>
      <c r="I24" s="42"/>
      <c r="J24" s="42"/>
      <c r="K24" s="42"/>
      <c r="L24" s="54"/>
      <c r="M24" s="54"/>
      <c r="N24" s="54"/>
      <c r="O24" s="54"/>
      <c r="P24" s="54"/>
      <c r="Q24" s="54"/>
    </row>
    <row r="25" spans="1:17" ht="13">
      <c r="A25" s="14">
        <f t="shared" si="1"/>
        <v>11</v>
      </c>
      <c r="B25" s="14" t="s">
        <v>32</v>
      </c>
      <c r="C25" s="107" t="s">
        <v>287</v>
      </c>
      <c r="D25" s="109"/>
      <c r="E25" s="26" t="s">
        <v>58</v>
      </c>
      <c r="F25" s="106">
        <v>1</v>
      </c>
      <c r="G25" s="52"/>
      <c r="H25" s="53"/>
      <c r="I25" s="42"/>
      <c r="J25" s="42"/>
      <c r="K25" s="42"/>
      <c r="L25" s="54"/>
      <c r="M25" s="54"/>
      <c r="N25" s="54"/>
      <c r="O25" s="54"/>
      <c r="P25" s="54"/>
      <c r="Q25" s="54"/>
    </row>
    <row r="26" spans="1:17" ht="13">
      <c r="A26" s="14">
        <f t="shared" si="1"/>
        <v>12</v>
      </c>
      <c r="B26" s="14" t="s">
        <v>32</v>
      </c>
      <c r="C26" s="107" t="s">
        <v>288</v>
      </c>
      <c r="D26" s="105"/>
      <c r="E26" s="26" t="s">
        <v>44</v>
      </c>
      <c r="F26" s="26">
        <v>45</v>
      </c>
      <c r="G26" s="52"/>
      <c r="H26" s="53"/>
      <c r="I26" s="42"/>
      <c r="J26" s="42"/>
      <c r="K26" s="42"/>
      <c r="L26" s="54"/>
      <c r="M26" s="54"/>
      <c r="N26" s="54"/>
      <c r="O26" s="54"/>
      <c r="P26" s="54"/>
      <c r="Q26" s="54"/>
    </row>
    <row r="27" spans="1:17" ht="13">
      <c r="A27" s="14">
        <f t="shared" si="1"/>
        <v>13</v>
      </c>
      <c r="B27" s="14" t="s">
        <v>32</v>
      </c>
      <c r="C27" s="107" t="s">
        <v>289</v>
      </c>
      <c r="D27" s="105"/>
      <c r="E27" s="26" t="s">
        <v>37</v>
      </c>
      <c r="F27" s="106">
        <v>9</v>
      </c>
      <c r="G27" s="52"/>
      <c r="H27" s="53"/>
      <c r="I27" s="42"/>
      <c r="J27" s="42"/>
      <c r="K27" s="42"/>
      <c r="L27" s="54"/>
      <c r="M27" s="54"/>
      <c r="N27" s="54"/>
      <c r="O27" s="54"/>
      <c r="P27" s="54"/>
      <c r="Q27" s="54"/>
    </row>
    <row r="28" spans="1:17" ht="26">
      <c r="A28" s="14">
        <f t="shared" si="1"/>
        <v>14</v>
      </c>
      <c r="B28" s="14" t="s">
        <v>32</v>
      </c>
      <c r="C28" s="107" t="s">
        <v>290</v>
      </c>
      <c r="D28" s="105"/>
      <c r="E28" s="26" t="s">
        <v>58</v>
      </c>
      <c r="F28" s="106">
        <v>2</v>
      </c>
      <c r="G28" s="52"/>
      <c r="H28" s="53"/>
      <c r="I28" s="42"/>
      <c r="J28" s="42"/>
      <c r="K28" s="42"/>
      <c r="L28" s="54"/>
      <c r="M28" s="54"/>
      <c r="N28" s="54"/>
      <c r="O28" s="54"/>
      <c r="P28" s="54"/>
      <c r="Q28" s="54"/>
    </row>
    <row r="29" spans="1:17" ht="26">
      <c r="A29" s="14">
        <f t="shared" si="1"/>
        <v>15</v>
      </c>
      <c r="B29" s="14" t="s">
        <v>32</v>
      </c>
      <c r="C29" s="107" t="s">
        <v>294</v>
      </c>
      <c r="D29" s="109"/>
      <c r="E29" s="110" t="s">
        <v>58</v>
      </c>
      <c r="F29" s="106">
        <v>2</v>
      </c>
      <c r="G29" s="52"/>
      <c r="H29" s="53"/>
      <c r="I29" s="42"/>
      <c r="J29" s="42"/>
      <c r="K29" s="42"/>
      <c r="L29" s="54"/>
      <c r="M29" s="54"/>
      <c r="N29" s="54"/>
      <c r="O29" s="54"/>
      <c r="P29" s="54"/>
      <c r="Q29" s="54"/>
    </row>
    <row r="30" spans="1:17">
      <c r="A30" s="14"/>
      <c r="B30" s="14"/>
      <c r="C30" s="94"/>
      <c r="D30" s="99"/>
      <c r="E30" s="95"/>
      <c r="F30" s="60"/>
      <c r="G30" s="52"/>
      <c r="H30" s="53"/>
      <c r="I30" s="42"/>
      <c r="J30" s="42"/>
      <c r="K30" s="42"/>
      <c r="L30" s="54"/>
      <c r="M30" s="54"/>
      <c r="N30" s="54"/>
      <c r="O30" s="54"/>
      <c r="P30" s="54"/>
      <c r="Q30" s="54"/>
    </row>
    <row r="31" spans="1:17">
      <c r="A31" s="14"/>
      <c r="B31" s="14"/>
      <c r="C31" s="87" t="s">
        <v>313</v>
      </c>
      <c r="D31" s="110"/>
      <c r="E31" s="26"/>
      <c r="F31" s="26"/>
      <c r="G31" s="52"/>
      <c r="H31" s="53"/>
      <c r="I31" s="42"/>
      <c r="J31" s="42"/>
      <c r="K31" s="42"/>
      <c r="L31" s="54"/>
      <c r="M31" s="54"/>
      <c r="N31" s="54"/>
      <c r="O31" s="54"/>
      <c r="P31" s="54"/>
      <c r="Q31" s="54"/>
    </row>
    <row r="32" spans="1:17" ht="13">
      <c r="A32" s="14">
        <f>A29+1</f>
        <v>16</v>
      </c>
      <c r="B32" s="14" t="s">
        <v>32</v>
      </c>
      <c r="C32" s="107" t="s">
        <v>295</v>
      </c>
      <c r="D32" s="109" t="s">
        <v>304</v>
      </c>
      <c r="E32" s="26" t="s">
        <v>66</v>
      </c>
      <c r="F32" s="26">
        <v>1</v>
      </c>
      <c r="G32" s="52"/>
      <c r="H32" s="53"/>
      <c r="I32" s="42"/>
      <c r="J32" s="42"/>
      <c r="K32" s="42"/>
      <c r="L32" s="54"/>
      <c r="M32" s="54"/>
      <c r="N32" s="54"/>
      <c r="O32" s="54"/>
      <c r="P32" s="54"/>
      <c r="Q32" s="54"/>
    </row>
    <row r="33" spans="1:17" ht="13">
      <c r="A33" s="14">
        <f t="shared" si="1"/>
        <v>17</v>
      </c>
      <c r="B33" s="14" t="s">
        <v>32</v>
      </c>
      <c r="C33" s="107" t="s">
        <v>296</v>
      </c>
      <c r="D33" s="110"/>
      <c r="E33" s="26" t="s">
        <v>66</v>
      </c>
      <c r="F33" s="110">
        <v>1</v>
      </c>
      <c r="G33" s="52"/>
      <c r="H33" s="53"/>
      <c r="I33" s="42"/>
      <c r="J33" s="42"/>
      <c r="K33" s="42"/>
      <c r="L33" s="54"/>
      <c r="M33" s="54"/>
      <c r="N33" s="54"/>
      <c r="O33" s="54"/>
      <c r="P33" s="54"/>
      <c r="Q33" s="54"/>
    </row>
    <row r="34" spans="1:17" ht="13">
      <c r="A34" s="14">
        <f t="shared" si="1"/>
        <v>18</v>
      </c>
      <c r="B34" s="14" t="s">
        <v>32</v>
      </c>
      <c r="C34" s="107" t="s">
        <v>297</v>
      </c>
      <c r="D34" s="110"/>
      <c r="E34" s="26" t="s">
        <v>66</v>
      </c>
      <c r="F34" s="106">
        <v>3</v>
      </c>
      <c r="G34" s="52"/>
      <c r="H34" s="53"/>
      <c r="I34" s="42"/>
      <c r="J34" s="42"/>
      <c r="K34" s="42"/>
      <c r="L34" s="54"/>
      <c r="M34" s="54"/>
      <c r="N34" s="54"/>
      <c r="O34" s="54"/>
      <c r="P34" s="54"/>
      <c r="Q34" s="54"/>
    </row>
    <row r="35" spans="1:17" ht="13">
      <c r="A35" s="14">
        <f t="shared" si="1"/>
        <v>19</v>
      </c>
      <c r="B35" s="14" t="s">
        <v>32</v>
      </c>
      <c r="C35" s="107" t="s">
        <v>298</v>
      </c>
      <c r="D35" s="109" t="s">
        <v>302</v>
      </c>
      <c r="E35" s="26" t="s">
        <v>58</v>
      </c>
      <c r="F35" s="106">
        <v>1</v>
      </c>
      <c r="G35" s="52"/>
      <c r="H35" s="53"/>
      <c r="I35" s="42"/>
      <c r="J35" s="42"/>
      <c r="K35" s="42"/>
      <c r="L35" s="54"/>
      <c r="M35" s="54"/>
      <c r="N35" s="54"/>
      <c r="O35" s="54"/>
      <c r="P35" s="54"/>
      <c r="Q35" s="54"/>
    </row>
    <row r="36" spans="1:17" ht="26">
      <c r="A36" s="14">
        <f t="shared" si="1"/>
        <v>20</v>
      </c>
      <c r="B36" s="14" t="s">
        <v>32</v>
      </c>
      <c r="C36" s="107" t="s">
        <v>306</v>
      </c>
      <c r="D36" s="110" t="s">
        <v>305</v>
      </c>
      <c r="E36" s="26" t="s">
        <v>44</v>
      </c>
      <c r="F36" s="110">
        <v>45</v>
      </c>
      <c r="G36" s="52"/>
      <c r="H36" s="53"/>
      <c r="I36" s="42"/>
      <c r="J36" s="42"/>
      <c r="K36" s="42"/>
      <c r="L36" s="54"/>
      <c r="M36" s="54"/>
      <c r="N36" s="54"/>
      <c r="O36" s="54"/>
      <c r="P36" s="54"/>
      <c r="Q36" s="54"/>
    </row>
    <row r="37" spans="1:17" ht="26">
      <c r="A37" s="14">
        <f t="shared" si="1"/>
        <v>21</v>
      </c>
      <c r="B37" s="14" t="s">
        <v>32</v>
      </c>
      <c r="C37" s="107" t="s">
        <v>307</v>
      </c>
      <c r="D37" s="110" t="s">
        <v>305</v>
      </c>
      <c r="E37" s="26" t="s">
        <v>58</v>
      </c>
      <c r="F37" s="110">
        <v>2</v>
      </c>
      <c r="G37" s="52"/>
      <c r="H37" s="53"/>
      <c r="I37" s="42"/>
      <c r="J37" s="42"/>
      <c r="K37" s="42"/>
      <c r="L37" s="54"/>
      <c r="M37" s="54"/>
      <c r="N37" s="54"/>
      <c r="O37" s="54"/>
      <c r="P37" s="54"/>
      <c r="Q37" s="54"/>
    </row>
    <row r="38" spans="1:17" ht="26">
      <c r="A38" s="14">
        <f t="shared" si="1"/>
        <v>22</v>
      </c>
      <c r="B38" s="14" t="s">
        <v>32</v>
      </c>
      <c r="C38" s="107" t="s">
        <v>308</v>
      </c>
      <c r="D38" s="110"/>
      <c r="E38" s="26" t="s">
        <v>44</v>
      </c>
      <c r="F38" s="110">
        <v>45</v>
      </c>
      <c r="G38" s="52"/>
      <c r="H38" s="53"/>
      <c r="I38" s="42"/>
      <c r="J38" s="42"/>
      <c r="K38" s="42"/>
      <c r="L38" s="54"/>
      <c r="M38" s="54"/>
      <c r="N38" s="54"/>
      <c r="O38" s="54"/>
      <c r="P38" s="54"/>
      <c r="Q38" s="54"/>
    </row>
    <row r="39" spans="1:17" ht="13">
      <c r="A39" s="14">
        <f t="shared" si="1"/>
        <v>23</v>
      </c>
      <c r="B39" s="14" t="s">
        <v>32</v>
      </c>
      <c r="C39" s="107" t="s">
        <v>299</v>
      </c>
      <c r="D39" s="110"/>
      <c r="E39" s="26" t="s">
        <v>44</v>
      </c>
      <c r="F39" s="110">
        <v>45</v>
      </c>
      <c r="G39" s="52"/>
      <c r="H39" s="53"/>
      <c r="I39" s="42"/>
      <c r="J39" s="42"/>
      <c r="K39" s="42"/>
      <c r="L39" s="54"/>
      <c r="M39" s="54"/>
      <c r="N39" s="54"/>
      <c r="O39" s="54"/>
      <c r="P39" s="54"/>
      <c r="Q39" s="54"/>
    </row>
    <row r="40" spans="1:17" ht="13">
      <c r="A40" s="14">
        <f t="shared" si="1"/>
        <v>24</v>
      </c>
      <c r="B40" s="14" t="s">
        <v>32</v>
      </c>
      <c r="C40" s="107" t="s">
        <v>300</v>
      </c>
      <c r="D40" s="110"/>
      <c r="E40" s="26" t="s">
        <v>37</v>
      </c>
      <c r="F40" s="110">
        <v>0.6</v>
      </c>
      <c r="G40" s="52"/>
      <c r="H40" s="53"/>
      <c r="I40" s="42"/>
      <c r="J40" s="42"/>
      <c r="K40" s="42"/>
      <c r="L40" s="54"/>
      <c r="M40" s="54"/>
      <c r="N40" s="54"/>
      <c r="O40" s="54"/>
      <c r="P40" s="54"/>
      <c r="Q40" s="54"/>
    </row>
    <row r="41" spans="1:17" ht="13">
      <c r="A41" s="14">
        <f t="shared" si="1"/>
        <v>25</v>
      </c>
      <c r="B41" s="14" t="s">
        <v>32</v>
      </c>
      <c r="C41" s="107" t="s">
        <v>301</v>
      </c>
      <c r="D41" s="110"/>
      <c r="E41" s="26" t="s">
        <v>37</v>
      </c>
      <c r="F41" s="110">
        <v>9</v>
      </c>
      <c r="G41" s="52"/>
      <c r="H41" s="53"/>
      <c r="I41" s="42"/>
      <c r="J41" s="42"/>
      <c r="K41" s="42"/>
      <c r="L41" s="54"/>
      <c r="M41" s="54"/>
      <c r="N41" s="54"/>
      <c r="O41" s="54"/>
      <c r="P41" s="54"/>
      <c r="Q41" s="54"/>
    </row>
    <row r="42" spans="1:17" ht="26">
      <c r="A42" s="14">
        <f t="shared" si="1"/>
        <v>26</v>
      </c>
      <c r="B42" s="14" t="s">
        <v>32</v>
      </c>
      <c r="C42" s="107" t="s">
        <v>309</v>
      </c>
      <c r="D42" s="110"/>
      <c r="E42" s="26" t="s">
        <v>58</v>
      </c>
      <c r="F42" s="110">
        <v>3</v>
      </c>
      <c r="G42" s="52"/>
      <c r="H42" s="53"/>
      <c r="I42" s="42"/>
      <c r="J42" s="42"/>
      <c r="K42" s="42"/>
      <c r="L42" s="54"/>
      <c r="M42" s="54"/>
      <c r="N42" s="54"/>
      <c r="O42" s="54"/>
      <c r="P42" s="54"/>
      <c r="Q42" s="54"/>
    </row>
    <row r="43" spans="1:17" ht="26">
      <c r="A43" s="14">
        <f t="shared" si="1"/>
        <v>27</v>
      </c>
      <c r="B43" s="14" t="s">
        <v>32</v>
      </c>
      <c r="C43" s="107" t="s">
        <v>310</v>
      </c>
      <c r="D43" s="110"/>
      <c r="E43" s="26" t="s">
        <v>58</v>
      </c>
      <c r="F43" s="110">
        <v>2</v>
      </c>
      <c r="G43" s="52"/>
      <c r="H43" s="53"/>
      <c r="I43" s="42"/>
      <c r="J43" s="42"/>
      <c r="K43" s="42"/>
      <c r="L43" s="54"/>
      <c r="M43" s="54"/>
      <c r="N43" s="54"/>
      <c r="O43" s="54"/>
      <c r="P43" s="54"/>
      <c r="Q43" s="54"/>
    </row>
    <row r="44" spans="1:17" ht="26">
      <c r="A44" s="14">
        <f t="shared" si="1"/>
        <v>28</v>
      </c>
      <c r="B44" s="14" t="s">
        <v>32</v>
      </c>
      <c r="C44" s="107" t="s">
        <v>311</v>
      </c>
      <c r="D44" s="110"/>
      <c r="E44" s="26" t="s">
        <v>58</v>
      </c>
      <c r="F44" s="110">
        <v>2</v>
      </c>
      <c r="G44" s="52"/>
      <c r="H44" s="53"/>
      <c r="I44" s="42"/>
      <c r="J44" s="42"/>
      <c r="K44" s="42"/>
      <c r="L44" s="54"/>
      <c r="M44" s="54"/>
      <c r="N44" s="54"/>
      <c r="O44" s="54"/>
      <c r="P44" s="54"/>
      <c r="Q44" s="54"/>
    </row>
    <row r="45" spans="1:17" s="74" customFormat="1">
      <c r="A45" s="68"/>
      <c r="B45" s="68"/>
      <c r="C45" s="69"/>
      <c r="D45" s="100"/>
      <c r="E45" s="70"/>
      <c r="F45" s="14"/>
      <c r="G45" s="71"/>
      <c r="H45" s="71"/>
      <c r="I45" s="71"/>
      <c r="J45" s="72"/>
      <c r="K45" s="71"/>
      <c r="L45" s="71"/>
      <c r="M45" s="72"/>
      <c r="N45" s="72"/>
      <c r="O45" s="72"/>
      <c r="P45" s="72"/>
      <c r="Q45" s="73"/>
    </row>
    <row r="46" spans="1:17" s="44" customFormat="1">
      <c r="A46" s="75"/>
      <c r="B46" s="75"/>
      <c r="C46" s="76"/>
      <c r="D46" s="101"/>
      <c r="E46" s="236"/>
      <c r="F46" s="236"/>
      <c r="G46" s="77"/>
      <c r="H46" s="78"/>
      <c r="I46" s="78"/>
      <c r="J46" s="78"/>
      <c r="K46" s="78"/>
      <c r="L46" s="79" t="s">
        <v>38</v>
      </c>
      <c r="M46" s="80">
        <f>SUM(M13:M45)</f>
        <v>0</v>
      </c>
      <c r="N46" s="80">
        <f>SUM(N13:N45)</f>
        <v>0</v>
      </c>
      <c r="O46" s="80">
        <f>SUM(O13:O45)</f>
        <v>0</v>
      </c>
      <c r="P46" s="80">
        <f>SUM(P13:P45)</f>
        <v>0</v>
      </c>
      <c r="Q46" s="80">
        <f>SUM(Q13:Q45)</f>
        <v>0</v>
      </c>
    </row>
    <row r="47" spans="1:17">
      <c r="C47" s="43"/>
      <c r="D47" s="235"/>
    </row>
    <row r="48" spans="1:17" s="44" customFormat="1" ht="14.5" customHeight="1">
      <c r="A48" s="2"/>
      <c r="B48" s="43"/>
      <c r="C48" s="43"/>
      <c r="D48" s="235"/>
      <c r="E48" s="3"/>
      <c r="F48" s="3"/>
      <c r="G48" s="2"/>
      <c r="H48" s="2"/>
      <c r="I48" s="2"/>
      <c r="J48" s="2"/>
      <c r="K48" s="2"/>
      <c r="L48" s="2"/>
      <c r="M48" s="2"/>
      <c r="N48" s="2"/>
      <c r="O48" s="2"/>
      <c r="P48" s="2"/>
      <c r="Q48" s="2"/>
    </row>
    <row r="49" spans="2:6">
      <c r="B49" s="334"/>
      <c r="C49" s="334"/>
      <c r="D49" s="102"/>
      <c r="E49" s="103"/>
      <c r="F49" s="103"/>
    </row>
    <row r="50" spans="2:6">
      <c r="B50" s="334"/>
      <c r="C50" s="334"/>
      <c r="D50" s="102"/>
      <c r="E50" s="103"/>
      <c r="F50" s="103"/>
    </row>
    <row r="51" spans="2:6">
      <c r="B51" s="334"/>
      <c r="C51" s="334"/>
      <c r="D51" s="102"/>
      <c r="E51" s="103"/>
      <c r="F51" s="103"/>
    </row>
    <row r="52" spans="2:6">
      <c r="B52" s="334"/>
      <c r="C52" s="334"/>
      <c r="D52" s="102"/>
      <c r="E52" s="103"/>
      <c r="F52" s="103"/>
    </row>
    <row r="53" spans="2:6">
      <c r="B53" s="334"/>
      <c r="C53" s="334"/>
      <c r="D53" s="102"/>
      <c r="E53" s="103"/>
      <c r="F53" s="103"/>
    </row>
  </sheetData>
  <mergeCells count="11">
    <mergeCell ref="M10:Q10"/>
    <mergeCell ref="A1:Q1"/>
    <mergeCell ref="A2:Q2"/>
    <mergeCell ref="N7:P7"/>
    <mergeCell ref="A10:A11"/>
    <mergeCell ref="B10:B11"/>
    <mergeCell ref="C10:C11"/>
    <mergeCell ref="D10:D11"/>
    <mergeCell ref="E10:E11"/>
    <mergeCell ref="F10:F11"/>
    <mergeCell ref="G10:L10"/>
  </mergeCells>
  <conditionalFormatting sqref="C15:D30 C33:D44">
    <cfRule type="expression" priority="2" stopIfTrue="1">
      <formula>#REF!</formula>
    </cfRule>
  </conditionalFormatting>
  <conditionalFormatting sqref="D31:D32">
    <cfRule type="expression" priority="1" stopIfTrue="1">
      <formula>#REF!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75B5-0A96-446F-BA05-8DE59E84AEA1}">
  <dimension ref="A1:R21"/>
  <sheetViews>
    <sheetView showZeros="0" zoomScaleNormal="100" workbookViewId="0">
      <selection activeCell="R11" sqref="R11"/>
    </sheetView>
  </sheetViews>
  <sheetFormatPr baseColWidth="10" defaultColWidth="9.1640625" defaultRowHeight="12"/>
  <cols>
    <col min="1" max="1" width="4.5" style="380" customWidth="1"/>
    <col min="2" max="2" width="4.83203125" style="380" customWidth="1"/>
    <col min="3" max="3" width="48.1640625" style="380" customWidth="1"/>
    <col min="4" max="4" width="6.5" style="380" customWidth="1"/>
    <col min="5" max="5" width="12.5" style="380" customWidth="1"/>
    <col min="6" max="6" width="6.5" style="380" customWidth="1"/>
    <col min="7" max="7" width="8" style="380" customWidth="1"/>
    <col min="8" max="8" width="11.5" style="380" customWidth="1"/>
    <col min="9" max="9" width="9.1640625" style="380"/>
    <col min="10" max="10" width="11" style="380" customWidth="1"/>
    <col min="11" max="11" width="9.5" style="380" customWidth="1"/>
    <col min="12" max="12" width="8.1640625" style="380" customWidth="1"/>
    <col min="13" max="13" width="11.5" style="380" customWidth="1"/>
    <col min="14" max="14" width="9.83203125" style="380" customWidth="1"/>
    <col min="15" max="15" width="11.5" style="380" customWidth="1"/>
    <col min="16" max="16" width="9.5" style="380" customWidth="1"/>
    <col min="17" max="17" width="12.5" style="380" customWidth="1"/>
    <col min="18" max="235" width="9.1640625" style="380"/>
    <col min="236" max="236" width="4.5" style="380" customWidth="1"/>
    <col min="237" max="237" width="4.83203125" style="380" customWidth="1"/>
    <col min="238" max="238" width="51.5" style="380" customWidth="1"/>
    <col min="239" max="239" width="6.5" style="380" customWidth="1"/>
    <col min="240" max="240" width="12.5" style="380" customWidth="1"/>
    <col min="241" max="241" width="6.5" style="380" customWidth="1"/>
    <col min="242" max="242" width="8" style="380" customWidth="1"/>
    <col min="243" max="243" width="7.1640625" style="380" customWidth="1"/>
    <col min="244" max="244" width="9.1640625" style="380"/>
    <col min="245" max="245" width="11" style="380" customWidth="1"/>
    <col min="246" max="246" width="9.5" style="380" customWidth="1"/>
    <col min="247" max="247" width="8.1640625" style="380" customWidth="1"/>
    <col min="248" max="248" width="8.5" style="380" customWidth="1"/>
    <col min="249" max="249" width="9.83203125" style="380" customWidth="1"/>
    <col min="250" max="250" width="8.83203125" style="380" customWidth="1"/>
    <col min="251" max="251" width="9.5" style="380" customWidth="1"/>
    <col min="252" max="252" width="12.5" style="380" customWidth="1"/>
    <col min="253" max="253" width="9.1640625" style="380"/>
    <col min="254" max="254" width="11.1640625" style="380" bestFit="1" customWidth="1"/>
    <col min="255" max="255" width="10.5" style="380" bestFit="1" customWidth="1"/>
    <col min="256" max="256" width="11.1640625" style="380" bestFit="1" customWidth="1"/>
    <col min="257" max="491" width="9.1640625" style="380"/>
    <col min="492" max="492" width="4.5" style="380" customWidth="1"/>
    <col min="493" max="493" width="4.83203125" style="380" customWidth="1"/>
    <col min="494" max="494" width="51.5" style="380" customWidth="1"/>
    <col min="495" max="495" width="6.5" style="380" customWidth="1"/>
    <col min="496" max="496" width="12.5" style="380" customWidth="1"/>
    <col min="497" max="497" width="6.5" style="380" customWidth="1"/>
    <col min="498" max="498" width="8" style="380" customWidth="1"/>
    <col min="499" max="499" width="7.1640625" style="380" customWidth="1"/>
    <col min="500" max="500" width="9.1640625" style="380"/>
    <col min="501" max="501" width="11" style="380" customWidth="1"/>
    <col min="502" max="502" width="9.5" style="380" customWidth="1"/>
    <col min="503" max="503" width="8.1640625" style="380" customWidth="1"/>
    <col min="504" max="504" width="8.5" style="380" customWidth="1"/>
    <col min="505" max="505" width="9.83203125" style="380" customWidth="1"/>
    <col min="506" max="506" width="8.83203125" style="380" customWidth="1"/>
    <col min="507" max="507" width="9.5" style="380" customWidth="1"/>
    <col min="508" max="508" width="12.5" style="380" customWidth="1"/>
    <col min="509" max="509" width="9.1640625" style="380"/>
    <col min="510" max="510" width="11.1640625" style="380" bestFit="1" customWidth="1"/>
    <col min="511" max="511" width="10.5" style="380" bestFit="1" customWidth="1"/>
    <col min="512" max="512" width="11.1640625" style="380" bestFit="1" customWidth="1"/>
    <col min="513" max="747" width="9.1640625" style="380"/>
    <col min="748" max="748" width="4.5" style="380" customWidth="1"/>
    <col min="749" max="749" width="4.83203125" style="380" customWidth="1"/>
    <col min="750" max="750" width="51.5" style="380" customWidth="1"/>
    <col min="751" max="751" width="6.5" style="380" customWidth="1"/>
    <col min="752" max="752" width="12.5" style="380" customWidth="1"/>
    <col min="753" max="753" width="6.5" style="380" customWidth="1"/>
    <col min="754" max="754" width="8" style="380" customWidth="1"/>
    <col min="755" max="755" width="7.1640625" style="380" customWidth="1"/>
    <col min="756" max="756" width="9.1640625" style="380"/>
    <col min="757" max="757" width="11" style="380" customWidth="1"/>
    <col min="758" max="758" width="9.5" style="380" customWidth="1"/>
    <col min="759" max="759" width="8.1640625" style="380" customWidth="1"/>
    <col min="760" max="760" width="8.5" style="380" customWidth="1"/>
    <col min="761" max="761" width="9.83203125" style="380" customWidth="1"/>
    <col min="762" max="762" width="8.83203125" style="380" customWidth="1"/>
    <col min="763" max="763" width="9.5" style="380" customWidth="1"/>
    <col min="764" max="764" width="12.5" style="380" customWidth="1"/>
    <col min="765" max="765" width="9.1640625" style="380"/>
    <col min="766" max="766" width="11.1640625" style="380" bestFit="1" customWidth="1"/>
    <col min="767" max="767" width="10.5" style="380" bestFit="1" customWidth="1"/>
    <col min="768" max="768" width="11.1640625" style="380" bestFit="1" customWidth="1"/>
    <col min="769" max="1003" width="9.1640625" style="380"/>
    <col min="1004" max="1004" width="4.5" style="380" customWidth="1"/>
    <col min="1005" max="1005" width="4.83203125" style="380" customWidth="1"/>
    <col min="1006" max="1006" width="51.5" style="380" customWidth="1"/>
    <col min="1007" max="1007" width="6.5" style="380" customWidth="1"/>
    <col min="1008" max="1008" width="12.5" style="380" customWidth="1"/>
    <col min="1009" max="1009" width="6.5" style="380" customWidth="1"/>
    <col min="1010" max="1010" width="8" style="380" customWidth="1"/>
    <col min="1011" max="1011" width="7.1640625" style="380" customWidth="1"/>
    <col min="1012" max="1012" width="9.1640625" style="380"/>
    <col min="1013" max="1013" width="11" style="380" customWidth="1"/>
    <col min="1014" max="1014" width="9.5" style="380" customWidth="1"/>
    <col min="1015" max="1015" width="8.1640625" style="380" customWidth="1"/>
    <col min="1016" max="1016" width="8.5" style="380" customWidth="1"/>
    <col min="1017" max="1017" width="9.83203125" style="380" customWidth="1"/>
    <col min="1018" max="1018" width="8.83203125" style="380" customWidth="1"/>
    <col min="1019" max="1019" width="9.5" style="380" customWidth="1"/>
    <col min="1020" max="1020" width="12.5" style="380" customWidth="1"/>
    <col min="1021" max="1021" width="9.1640625" style="380"/>
    <col min="1022" max="1022" width="11.1640625" style="380" bestFit="1" customWidth="1"/>
    <col min="1023" max="1023" width="10.5" style="380" bestFit="1" customWidth="1"/>
    <col min="1024" max="1024" width="11.1640625" style="380" bestFit="1" customWidth="1"/>
    <col min="1025" max="1259" width="9.1640625" style="380"/>
    <col min="1260" max="1260" width="4.5" style="380" customWidth="1"/>
    <col min="1261" max="1261" width="4.83203125" style="380" customWidth="1"/>
    <col min="1262" max="1262" width="51.5" style="380" customWidth="1"/>
    <col min="1263" max="1263" width="6.5" style="380" customWidth="1"/>
    <col min="1264" max="1264" width="12.5" style="380" customWidth="1"/>
    <col min="1265" max="1265" width="6.5" style="380" customWidth="1"/>
    <col min="1266" max="1266" width="8" style="380" customWidth="1"/>
    <col min="1267" max="1267" width="7.1640625" style="380" customWidth="1"/>
    <col min="1268" max="1268" width="9.1640625" style="380"/>
    <col min="1269" max="1269" width="11" style="380" customWidth="1"/>
    <col min="1270" max="1270" width="9.5" style="380" customWidth="1"/>
    <col min="1271" max="1271" width="8.1640625" style="380" customWidth="1"/>
    <col min="1272" max="1272" width="8.5" style="380" customWidth="1"/>
    <col min="1273" max="1273" width="9.83203125" style="380" customWidth="1"/>
    <col min="1274" max="1274" width="8.83203125" style="380" customWidth="1"/>
    <col min="1275" max="1275" width="9.5" style="380" customWidth="1"/>
    <col min="1276" max="1276" width="12.5" style="380" customWidth="1"/>
    <col min="1277" max="1277" width="9.1640625" style="380"/>
    <col min="1278" max="1278" width="11.1640625" style="380" bestFit="1" customWidth="1"/>
    <col min="1279" max="1279" width="10.5" style="380" bestFit="1" customWidth="1"/>
    <col min="1280" max="1280" width="11.1640625" style="380" bestFit="1" customWidth="1"/>
    <col min="1281" max="1515" width="9.1640625" style="380"/>
    <col min="1516" max="1516" width="4.5" style="380" customWidth="1"/>
    <col min="1517" max="1517" width="4.83203125" style="380" customWidth="1"/>
    <col min="1518" max="1518" width="51.5" style="380" customWidth="1"/>
    <col min="1519" max="1519" width="6.5" style="380" customWidth="1"/>
    <col min="1520" max="1520" width="12.5" style="380" customWidth="1"/>
    <col min="1521" max="1521" width="6.5" style="380" customWidth="1"/>
    <col min="1522" max="1522" width="8" style="380" customWidth="1"/>
    <col min="1523" max="1523" width="7.1640625" style="380" customWidth="1"/>
    <col min="1524" max="1524" width="9.1640625" style="380"/>
    <col min="1525" max="1525" width="11" style="380" customWidth="1"/>
    <col min="1526" max="1526" width="9.5" style="380" customWidth="1"/>
    <col min="1527" max="1527" width="8.1640625" style="380" customWidth="1"/>
    <col min="1528" max="1528" width="8.5" style="380" customWidth="1"/>
    <col min="1529" max="1529" width="9.83203125" style="380" customWidth="1"/>
    <col min="1530" max="1530" width="8.83203125" style="380" customWidth="1"/>
    <col min="1531" max="1531" width="9.5" style="380" customWidth="1"/>
    <col min="1532" max="1532" width="12.5" style="380" customWidth="1"/>
    <col min="1533" max="1533" width="9.1640625" style="380"/>
    <col min="1534" max="1534" width="11.1640625" style="380" bestFit="1" customWidth="1"/>
    <col min="1535" max="1535" width="10.5" style="380" bestFit="1" customWidth="1"/>
    <col min="1536" max="1536" width="11.1640625" style="380" bestFit="1" customWidth="1"/>
    <col min="1537" max="1771" width="9.1640625" style="380"/>
    <col min="1772" max="1772" width="4.5" style="380" customWidth="1"/>
    <col min="1773" max="1773" width="4.83203125" style="380" customWidth="1"/>
    <col min="1774" max="1774" width="51.5" style="380" customWidth="1"/>
    <col min="1775" max="1775" width="6.5" style="380" customWidth="1"/>
    <col min="1776" max="1776" width="12.5" style="380" customWidth="1"/>
    <col min="1777" max="1777" width="6.5" style="380" customWidth="1"/>
    <col min="1778" max="1778" width="8" style="380" customWidth="1"/>
    <col min="1779" max="1779" width="7.1640625" style="380" customWidth="1"/>
    <col min="1780" max="1780" width="9.1640625" style="380"/>
    <col min="1781" max="1781" width="11" style="380" customWidth="1"/>
    <col min="1782" max="1782" width="9.5" style="380" customWidth="1"/>
    <col min="1783" max="1783" width="8.1640625" style="380" customWidth="1"/>
    <col min="1784" max="1784" width="8.5" style="380" customWidth="1"/>
    <col min="1785" max="1785" width="9.83203125" style="380" customWidth="1"/>
    <col min="1786" max="1786" width="8.83203125" style="380" customWidth="1"/>
    <col min="1787" max="1787" width="9.5" style="380" customWidth="1"/>
    <col min="1788" max="1788" width="12.5" style="380" customWidth="1"/>
    <col min="1789" max="1789" width="9.1640625" style="380"/>
    <col min="1790" max="1790" width="11.1640625" style="380" bestFit="1" customWidth="1"/>
    <col min="1791" max="1791" width="10.5" style="380" bestFit="1" customWidth="1"/>
    <col min="1792" max="1792" width="11.1640625" style="380" bestFit="1" customWidth="1"/>
    <col min="1793" max="2027" width="9.1640625" style="380"/>
    <col min="2028" max="2028" width="4.5" style="380" customWidth="1"/>
    <col min="2029" max="2029" width="4.83203125" style="380" customWidth="1"/>
    <col min="2030" max="2030" width="51.5" style="380" customWidth="1"/>
    <col min="2031" max="2031" width="6.5" style="380" customWidth="1"/>
    <col min="2032" max="2032" width="12.5" style="380" customWidth="1"/>
    <col min="2033" max="2033" width="6.5" style="380" customWidth="1"/>
    <col min="2034" max="2034" width="8" style="380" customWidth="1"/>
    <col min="2035" max="2035" width="7.1640625" style="380" customWidth="1"/>
    <col min="2036" max="2036" width="9.1640625" style="380"/>
    <col min="2037" max="2037" width="11" style="380" customWidth="1"/>
    <col min="2038" max="2038" width="9.5" style="380" customWidth="1"/>
    <col min="2039" max="2039" width="8.1640625" style="380" customWidth="1"/>
    <col min="2040" max="2040" width="8.5" style="380" customWidth="1"/>
    <col min="2041" max="2041" width="9.83203125" style="380" customWidth="1"/>
    <col min="2042" max="2042" width="8.83203125" style="380" customWidth="1"/>
    <col min="2043" max="2043" width="9.5" style="380" customWidth="1"/>
    <col min="2044" max="2044" width="12.5" style="380" customWidth="1"/>
    <col min="2045" max="2045" width="9.1640625" style="380"/>
    <col min="2046" max="2046" width="11.1640625" style="380" bestFit="1" customWidth="1"/>
    <col min="2047" max="2047" width="10.5" style="380" bestFit="1" customWidth="1"/>
    <col min="2048" max="2048" width="11.1640625" style="380" bestFit="1" customWidth="1"/>
    <col min="2049" max="2283" width="9.1640625" style="380"/>
    <col min="2284" max="2284" width="4.5" style="380" customWidth="1"/>
    <col min="2285" max="2285" width="4.83203125" style="380" customWidth="1"/>
    <col min="2286" max="2286" width="51.5" style="380" customWidth="1"/>
    <col min="2287" max="2287" width="6.5" style="380" customWidth="1"/>
    <col min="2288" max="2288" width="12.5" style="380" customWidth="1"/>
    <col min="2289" max="2289" width="6.5" style="380" customWidth="1"/>
    <col min="2290" max="2290" width="8" style="380" customWidth="1"/>
    <col min="2291" max="2291" width="7.1640625" style="380" customWidth="1"/>
    <col min="2292" max="2292" width="9.1640625" style="380"/>
    <col min="2293" max="2293" width="11" style="380" customWidth="1"/>
    <col min="2294" max="2294" width="9.5" style="380" customWidth="1"/>
    <col min="2295" max="2295" width="8.1640625" style="380" customWidth="1"/>
    <col min="2296" max="2296" width="8.5" style="380" customWidth="1"/>
    <col min="2297" max="2297" width="9.83203125" style="380" customWidth="1"/>
    <col min="2298" max="2298" width="8.83203125" style="380" customWidth="1"/>
    <col min="2299" max="2299" width="9.5" style="380" customWidth="1"/>
    <col min="2300" max="2300" width="12.5" style="380" customWidth="1"/>
    <col min="2301" max="2301" width="9.1640625" style="380"/>
    <col min="2302" max="2302" width="11.1640625" style="380" bestFit="1" customWidth="1"/>
    <col min="2303" max="2303" width="10.5" style="380" bestFit="1" customWidth="1"/>
    <col min="2304" max="2304" width="11.1640625" style="380" bestFit="1" customWidth="1"/>
    <col min="2305" max="2539" width="9.1640625" style="380"/>
    <col min="2540" max="2540" width="4.5" style="380" customWidth="1"/>
    <col min="2541" max="2541" width="4.83203125" style="380" customWidth="1"/>
    <col min="2542" max="2542" width="51.5" style="380" customWidth="1"/>
    <col min="2543" max="2543" width="6.5" style="380" customWidth="1"/>
    <col min="2544" max="2544" width="12.5" style="380" customWidth="1"/>
    <col min="2545" max="2545" width="6.5" style="380" customWidth="1"/>
    <col min="2546" max="2546" width="8" style="380" customWidth="1"/>
    <col min="2547" max="2547" width="7.1640625" style="380" customWidth="1"/>
    <col min="2548" max="2548" width="9.1640625" style="380"/>
    <col min="2549" max="2549" width="11" style="380" customWidth="1"/>
    <col min="2550" max="2550" width="9.5" style="380" customWidth="1"/>
    <col min="2551" max="2551" width="8.1640625" style="380" customWidth="1"/>
    <col min="2552" max="2552" width="8.5" style="380" customWidth="1"/>
    <col min="2553" max="2553" width="9.83203125" style="380" customWidth="1"/>
    <col min="2554" max="2554" width="8.83203125" style="380" customWidth="1"/>
    <col min="2555" max="2555" width="9.5" style="380" customWidth="1"/>
    <col min="2556" max="2556" width="12.5" style="380" customWidth="1"/>
    <col min="2557" max="2557" width="9.1640625" style="380"/>
    <col min="2558" max="2558" width="11.1640625" style="380" bestFit="1" customWidth="1"/>
    <col min="2559" max="2559" width="10.5" style="380" bestFit="1" customWidth="1"/>
    <col min="2560" max="2560" width="11.1640625" style="380" bestFit="1" customWidth="1"/>
    <col min="2561" max="2795" width="9.1640625" style="380"/>
    <col min="2796" max="2796" width="4.5" style="380" customWidth="1"/>
    <col min="2797" max="2797" width="4.83203125" style="380" customWidth="1"/>
    <col min="2798" max="2798" width="51.5" style="380" customWidth="1"/>
    <col min="2799" max="2799" width="6.5" style="380" customWidth="1"/>
    <col min="2800" max="2800" width="12.5" style="380" customWidth="1"/>
    <col min="2801" max="2801" width="6.5" style="380" customWidth="1"/>
    <col min="2802" max="2802" width="8" style="380" customWidth="1"/>
    <col min="2803" max="2803" width="7.1640625" style="380" customWidth="1"/>
    <col min="2804" max="2804" width="9.1640625" style="380"/>
    <col min="2805" max="2805" width="11" style="380" customWidth="1"/>
    <col min="2806" max="2806" width="9.5" style="380" customWidth="1"/>
    <col min="2807" max="2807" width="8.1640625" style="380" customWidth="1"/>
    <col min="2808" max="2808" width="8.5" style="380" customWidth="1"/>
    <col min="2809" max="2809" width="9.83203125" style="380" customWidth="1"/>
    <col min="2810" max="2810" width="8.83203125" style="380" customWidth="1"/>
    <col min="2811" max="2811" width="9.5" style="380" customWidth="1"/>
    <col min="2812" max="2812" width="12.5" style="380" customWidth="1"/>
    <col min="2813" max="2813" width="9.1640625" style="380"/>
    <col min="2814" max="2814" width="11.1640625" style="380" bestFit="1" customWidth="1"/>
    <col min="2815" max="2815" width="10.5" style="380" bestFit="1" customWidth="1"/>
    <col min="2816" max="2816" width="11.1640625" style="380" bestFit="1" customWidth="1"/>
    <col min="2817" max="3051" width="9.1640625" style="380"/>
    <col min="3052" max="3052" width="4.5" style="380" customWidth="1"/>
    <col min="3053" max="3053" width="4.83203125" style="380" customWidth="1"/>
    <col min="3054" max="3054" width="51.5" style="380" customWidth="1"/>
    <col min="3055" max="3055" width="6.5" style="380" customWidth="1"/>
    <col min="3056" max="3056" width="12.5" style="380" customWidth="1"/>
    <col min="3057" max="3057" width="6.5" style="380" customWidth="1"/>
    <col min="3058" max="3058" width="8" style="380" customWidth="1"/>
    <col min="3059" max="3059" width="7.1640625" style="380" customWidth="1"/>
    <col min="3060" max="3060" width="9.1640625" style="380"/>
    <col min="3061" max="3061" width="11" style="380" customWidth="1"/>
    <col min="3062" max="3062" width="9.5" style="380" customWidth="1"/>
    <col min="3063" max="3063" width="8.1640625" style="380" customWidth="1"/>
    <col min="3064" max="3064" width="8.5" style="380" customWidth="1"/>
    <col min="3065" max="3065" width="9.83203125" style="380" customWidth="1"/>
    <col min="3066" max="3066" width="8.83203125" style="380" customWidth="1"/>
    <col min="3067" max="3067" width="9.5" style="380" customWidth="1"/>
    <col min="3068" max="3068" width="12.5" style="380" customWidth="1"/>
    <col min="3069" max="3069" width="9.1640625" style="380"/>
    <col min="3070" max="3070" width="11.1640625" style="380" bestFit="1" customWidth="1"/>
    <col min="3071" max="3071" width="10.5" style="380" bestFit="1" customWidth="1"/>
    <col min="3072" max="3072" width="11.1640625" style="380" bestFit="1" customWidth="1"/>
    <col min="3073" max="3307" width="9.1640625" style="380"/>
    <col min="3308" max="3308" width="4.5" style="380" customWidth="1"/>
    <col min="3309" max="3309" width="4.83203125" style="380" customWidth="1"/>
    <col min="3310" max="3310" width="51.5" style="380" customWidth="1"/>
    <col min="3311" max="3311" width="6.5" style="380" customWidth="1"/>
    <col min="3312" max="3312" width="12.5" style="380" customWidth="1"/>
    <col min="3313" max="3313" width="6.5" style="380" customWidth="1"/>
    <col min="3314" max="3314" width="8" style="380" customWidth="1"/>
    <col min="3315" max="3315" width="7.1640625" style="380" customWidth="1"/>
    <col min="3316" max="3316" width="9.1640625" style="380"/>
    <col min="3317" max="3317" width="11" style="380" customWidth="1"/>
    <col min="3318" max="3318" width="9.5" style="380" customWidth="1"/>
    <col min="3319" max="3319" width="8.1640625" style="380" customWidth="1"/>
    <col min="3320" max="3320" width="8.5" style="380" customWidth="1"/>
    <col min="3321" max="3321" width="9.83203125" style="380" customWidth="1"/>
    <col min="3322" max="3322" width="8.83203125" style="380" customWidth="1"/>
    <col min="3323" max="3323" width="9.5" style="380" customWidth="1"/>
    <col min="3324" max="3324" width="12.5" style="380" customWidth="1"/>
    <col min="3325" max="3325" width="9.1640625" style="380"/>
    <col min="3326" max="3326" width="11.1640625" style="380" bestFit="1" customWidth="1"/>
    <col min="3327" max="3327" width="10.5" style="380" bestFit="1" customWidth="1"/>
    <col min="3328" max="3328" width="11.1640625" style="380" bestFit="1" customWidth="1"/>
    <col min="3329" max="3563" width="9.1640625" style="380"/>
    <col min="3564" max="3564" width="4.5" style="380" customWidth="1"/>
    <col min="3565" max="3565" width="4.83203125" style="380" customWidth="1"/>
    <col min="3566" max="3566" width="51.5" style="380" customWidth="1"/>
    <col min="3567" max="3567" width="6.5" style="380" customWidth="1"/>
    <col min="3568" max="3568" width="12.5" style="380" customWidth="1"/>
    <col min="3569" max="3569" width="6.5" style="380" customWidth="1"/>
    <col min="3570" max="3570" width="8" style="380" customWidth="1"/>
    <col min="3571" max="3571" width="7.1640625" style="380" customWidth="1"/>
    <col min="3572" max="3572" width="9.1640625" style="380"/>
    <col min="3573" max="3573" width="11" style="380" customWidth="1"/>
    <col min="3574" max="3574" width="9.5" style="380" customWidth="1"/>
    <col min="3575" max="3575" width="8.1640625" style="380" customWidth="1"/>
    <col min="3576" max="3576" width="8.5" style="380" customWidth="1"/>
    <col min="3577" max="3577" width="9.83203125" style="380" customWidth="1"/>
    <col min="3578" max="3578" width="8.83203125" style="380" customWidth="1"/>
    <col min="3579" max="3579" width="9.5" style="380" customWidth="1"/>
    <col min="3580" max="3580" width="12.5" style="380" customWidth="1"/>
    <col min="3581" max="3581" width="9.1640625" style="380"/>
    <col min="3582" max="3582" width="11.1640625" style="380" bestFit="1" customWidth="1"/>
    <col min="3583" max="3583" width="10.5" style="380" bestFit="1" customWidth="1"/>
    <col min="3584" max="3584" width="11.1640625" style="380" bestFit="1" customWidth="1"/>
    <col min="3585" max="3819" width="9.1640625" style="380"/>
    <col min="3820" max="3820" width="4.5" style="380" customWidth="1"/>
    <col min="3821" max="3821" width="4.83203125" style="380" customWidth="1"/>
    <col min="3822" max="3822" width="51.5" style="380" customWidth="1"/>
    <col min="3823" max="3823" width="6.5" style="380" customWidth="1"/>
    <col min="3824" max="3824" width="12.5" style="380" customWidth="1"/>
    <col min="3825" max="3825" width="6.5" style="380" customWidth="1"/>
    <col min="3826" max="3826" width="8" style="380" customWidth="1"/>
    <col min="3827" max="3827" width="7.1640625" style="380" customWidth="1"/>
    <col min="3828" max="3828" width="9.1640625" style="380"/>
    <col min="3829" max="3829" width="11" style="380" customWidth="1"/>
    <col min="3830" max="3830" width="9.5" style="380" customWidth="1"/>
    <col min="3831" max="3831" width="8.1640625" style="380" customWidth="1"/>
    <col min="3832" max="3832" width="8.5" style="380" customWidth="1"/>
    <col min="3833" max="3833" width="9.83203125" style="380" customWidth="1"/>
    <col min="3834" max="3834" width="8.83203125" style="380" customWidth="1"/>
    <col min="3835" max="3835" width="9.5" style="380" customWidth="1"/>
    <col min="3836" max="3836" width="12.5" style="380" customWidth="1"/>
    <col min="3837" max="3837" width="9.1640625" style="380"/>
    <col min="3838" max="3838" width="11.1640625" style="380" bestFit="1" customWidth="1"/>
    <col min="3839" max="3839" width="10.5" style="380" bestFit="1" customWidth="1"/>
    <col min="3840" max="3840" width="11.1640625" style="380" bestFit="1" customWidth="1"/>
    <col min="3841" max="4075" width="9.1640625" style="380"/>
    <col min="4076" max="4076" width="4.5" style="380" customWidth="1"/>
    <col min="4077" max="4077" width="4.83203125" style="380" customWidth="1"/>
    <col min="4078" max="4078" width="51.5" style="380" customWidth="1"/>
    <col min="4079" max="4079" width="6.5" style="380" customWidth="1"/>
    <col min="4080" max="4080" width="12.5" style="380" customWidth="1"/>
    <col min="4081" max="4081" width="6.5" style="380" customWidth="1"/>
    <col min="4082" max="4082" width="8" style="380" customWidth="1"/>
    <col min="4083" max="4083" width="7.1640625" style="380" customWidth="1"/>
    <col min="4084" max="4084" width="9.1640625" style="380"/>
    <col min="4085" max="4085" width="11" style="380" customWidth="1"/>
    <col min="4086" max="4086" width="9.5" style="380" customWidth="1"/>
    <col min="4087" max="4087" width="8.1640625" style="380" customWidth="1"/>
    <col min="4088" max="4088" width="8.5" style="380" customWidth="1"/>
    <col min="4089" max="4089" width="9.83203125" style="380" customWidth="1"/>
    <col min="4090" max="4090" width="8.83203125" style="380" customWidth="1"/>
    <col min="4091" max="4091" width="9.5" style="380" customWidth="1"/>
    <col min="4092" max="4092" width="12.5" style="380" customWidth="1"/>
    <col min="4093" max="4093" width="9.1640625" style="380"/>
    <col min="4094" max="4094" width="11.1640625" style="380" bestFit="1" customWidth="1"/>
    <col min="4095" max="4095" width="10.5" style="380" bestFit="1" customWidth="1"/>
    <col min="4096" max="4096" width="11.1640625" style="380" bestFit="1" customWidth="1"/>
    <col min="4097" max="4331" width="9.1640625" style="380"/>
    <col min="4332" max="4332" width="4.5" style="380" customWidth="1"/>
    <col min="4333" max="4333" width="4.83203125" style="380" customWidth="1"/>
    <col min="4334" max="4334" width="51.5" style="380" customWidth="1"/>
    <col min="4335" max="4335" width="6.5" style="380" customWidth="1"/>
    <col min="4336" max="4336" width="12.5" style="380" customWidth="1"/>
    <col min="4337" max="4337" width="6.5" style="380" customWidth="1"/>
    <col min="4338" max="4338" width="8" style="380" customWidth="1"/>
    <col min="4339" max="4339" width="7.1640625" style="380" customWidth="1"/>
    <col min="4340" max="4340" width="9.1640625" style="380"/>
    <col min="4341" max="4341" width="11" style="380" customWidth="1"/>
    <col min="4342" max="4342" width="9.5" style="380" customWidth="1"/>
    <col min="4343" max="4343" width="8.1640625" style="380" customWidth="1"/>
    <col min="4344" max="4344" width="8.5" style="380" customWidth="1"/>
    <col min="4345" max="4345" width="9.83203125" style="380" customWidth="1"/>
    <col min="4346" max="4346" width="8.83203125" style="380" customWidth="1"/>
    <col min="4347" max="4347" width="9.5" style="380" customWidth="1"/>
    <col min="4348" max="4348" width="12.5" style="380" customWidth="1"/>
    <col min="4349" max="4349" width="9.1640625" style="380"/>
    <col min="4350" max="4350" width="11.1640625" style="380" bestFit="1" customWidth="1"/>
    <col min="4351" max="4351" width="10.5" style="380" bestFit="1" customWidth="1"/>
    <col min="4352" max="4352" width="11.1640625" style="380" bestFit="1" customWidth="1"/>
    <col min="4353" max="4587" width="9.1640625" style="380"/>
    <col min="4588" max="4588" width="4.5" style="380" customWidth="1"/>
    <col min="4589" max="4589" width="4.83203125" style="380" customWidth="1"/>
    <col min="4590" max="4590" width="51.5" style="380" customWidth="1"/>
    <col min="4591" max="4591" width="6.5" style="380" customWidth="1"/>
    <col min="4592" max="4592" width="12.5" style="380" customWidth="1"/>
    <col min="4593" max="4593" width="6.5" style="380" customWidth="1"/>
    <col min="4594" max="4594" width="8" style="380" customWidth="1"/>
    <col min="4595" max="4595" width="7.1640625" style="380" customWidth="1"/>
    <col min="4596" max="4596" width="9.1640625" style="380"/>
    <col min="4597" max="4597" width="11" style="380" customWidth="1"/>
    <col min="4598" max="4598" width="9.5" style="380" customWidth="1"/>
    <col min="4599" max="4599" width="8.1640625" style="380" customWidth="1"/>
    <col min="4600" max="4600" width="8.5" style="380" customWidth="1"/>
    <col min="4601" max="4601" width="9.83203125" style="380" customWidth="1"/>
    <col min="4602" max="4602" width="8.83203125" style="380" customWidth="1"/>
    <col min="4603" max="4603" width="9.5" style="380" customWidth="1"/>
    <col min="4604" max="4604" width="12.5" style="380" customWidth="1"/>
    <col min="4605" max="4605" width="9.1640625" style="380"/>
    <col min="4606" max="4606" width="11.1640625" style="380" bestFit="1" customWidth="1"/>
    <col min="4607" max="4607" width="10.5" style="380" bestFit="1" customWidth="1"/>
    <col min="4608" max="4608" width="11.1640625" style="380" bestFit="1" customWidth="1"/>
    <col min="4609" max="4843" width="9.1640625" style="380"/>
    <col min="4844" max="4844" width="4.5" style="380" customWidth="1"/>
    <col min="4845" max="4845" width="4.83203125" style="380" customWidth="1"/>
    <col min="4846" max="4846" width="51.5" style="380" customWidth="1"/>
    <col min="4847" max="4847" width="6.5" style="380" customWidth="1"/>
    <col min="4848" max="4848" width="12.5" style="380" customWidth="1"/>
    <col min="4849" max="4849" width="6.5" style="380" customWidth="1"/>
    <col min="4850" max="4850" width="8" style="380" customWidth="1"/>
    <col min="4851" max="4851" width="7.1640625" style="380" customWidth="1"/>
    <col min="4852" max="4852" width="9.1640625" style="380"/>
    <col min="4853" max="4853" width="11" style="380" customWidth="1"/>
    <col min="4854" max="4854" width="9.5" style="380" customWidth="1"/>
    <col min="4855" max="4855" width="8.1640625" style="380" customWidth="1"/>
    <col min="4856" max="4856" width="8.5" style="380" customWidth="1"/>
    <col min="4857" max="4857" width="9.83203125" style="380" customWidth="1"/>
    <col min="4858" max="4858" width="8.83203125" style="380" customWidth="1"/>
    <col min="4859" max="4859" width="9.5" style="380" customWidth="1"/>
    <col min="4860" max="4860" width="12.5" style="380" customWidth="1"/>
    <col min="4861" max="4861" width="9.1640625" style="380"/>
    <col min="4862" max="4862" width="11.1640625" style="380" bestFit="1" customWidth="1"/>
    <col min="4863" max="4863" width="10.5" style="380" bestFit="1" customWidth="1"/>
    <col min="4864" max="4864" width="11.1640625" style="380" bestFit="1" customWidth="1"/>
    <col min="4865" max="5099" width="9.1640625" style="380"/>
    <col min="5100" max="5100" width="4.5" style="380" customWidth="1"/>
    <col min="5101" max="5101" width="4.83203125" style="380" customWidth="1"/>
    <col min="5102" max="5102" width="51.5" style="380" customWidth="1"/>
    <col min="5103" max="5103" width="6.5" style="380" customWidth="1"/>
    <col min="5104" max="5104" width="12.5" style="380" customWidth="1"/>
    <col min="5105" max="5105" width="6.5" style="380" customWidth="1"/>
    <col min="5106" max="5106" width="8" style="380" customWidth="1"/>
    <col min="5107" max="5107" width="7.1640625" style="380" customWidth="1"/>
    <col min="5108" max="5108" width="9.1640625" style="380"/>
    <col min="5109" max="5109" width="11" style="380" customWidth="1"/>
    <col min="5110" max="5110" width="9.5" style="380" customWidth="1"/>
    <col min="5111" max="5111" width="8.1640625" style="380" customWidth="1"/>
    <col min="5112" max="5112" width="8.5" style="380" customWidth="1"/>
    <col min="5113" max="5113" width="9.83203125" style="380" customWidth="1"/>
    <col min="5114" max="5114" width="8.83203125" style="380" customWidth="1"/>
    <col min="5115" max="5115" width="9.5" style="380" customWidth="1"/>
    <col min="5116" max="5116" width="12.5" style="380" customWidth="1"/>
    <col min="5117" max="5117" width="9.1640625" style="380"/>
    <col min="5118" max="5118" width="11.1640625" style="380" bestFit="1" customWidth="1"/>
    <col min="5119" max="5119" width="10.5" style="380" bestFit="1" customWidth="1"/>
    <col min="5120" max="5120" width="11.1640625" style="380" bestFit="1" customWidth="1"/>
    <col min="5121" max="5355" width="9.1640625" style="380"/>
    <col min="5356" max="5356" width="4.5" style="380" customWidth="1"/>
    <col min="5357" max="5357" width="4.83203125" style="380" customWidth="1"/>
    <col min="5358" max="5358" width="51.5" style="380" customWidth="1"/>
    <col min="5359" max="5359" width="6.5" style="380" customWidth="1"/>
    <col min="5360" max="5360" width="12.5" style="380" customWidth="1"/>
    <col min="5361" max="5361" width="6.5" style="380" customWidth="1"/>
    <col min="5362" max="5362" width="8" style="380" customWidth="1"/>
    <col min="5363" max="5363" width="7.1640625" style="380" customWidth="1"/>
    <col min="5364" max="5364" width="9.1640625" style="380"/>
    <col min="5365" max="5365" width="11" style="380" customWidth="1"/>
    <col min="5366" max="5366" width="9.5" style="380" customWidth="1"/>
    <col min="5367" max="5367" width="8.1640625" style="380" customWidth="1"/>
    <col min="5368" max="5368" width="8.5" style="380" customWidth="1"/>
    <col min="5369" max="5369" width="9.83203125" style="380" customWidth="1"/>
    <col min="5370" max="5370" width="8.83203125" style="380" customWidth="1"/>
    <col min="5371" max="5371" width="9.5" style="380" customWidth="1"/>
    <col min="5372" max="5372" width="12.5" style="380" customWidth="1"/>
    <col min="5373" max="5373" width="9.1640625" style="380"/>
    <col min="5374" max="5374" width="11.1640625" style="380" bestFit="1" customWidth="1"/>
    <col min="5375" max="5375" width="10.5" style="380" bestFit="1" customWidth="1"/>
    <col min="5376" max="5376" width="11.1640625" style="380" bestFit="1" customWidth="1"/>
    <col min="5377" max="5611" width="9.1640625" style="380"/>
    <col min="5612" max="5612" width="4.5" style="380" customWidth="1"/>
    <col min="5613" max="5613" width="4.83203125" style="380" customWidth="1"/>
    <col min="5614" max="5614" width="51.5" style="380" customWidth="1"/>
    <col min="5615" max="5615" width="6.5" style="380" customWidth="1"/>
    <col min="5616" max="5616" width="12.5" style="380" customWidth="1"/>
    <col min="5617" max="5617" width="6.5" style="380" customWidth="1"/>
    <col min="5618" max="5618" width="8" style="380" customWidth="1"/>
    <col min="5619" max="5619" width="7.1640625" style="380" customWidth="1"/>
    <col min="5620" max="5620" width="9.1640625" style="380"/>
    <col min="5621" max="5621" width="11" style="380" customWidth="1"/>
    <col min="5622" max="5622" width="9.5" style="380" customWidth="1"/>
    <col min="5623" max="5623" width="8.1640625" style="380" customWidth="1"/>
    <col min="5624" max="5624" width="8.5" style="380" customWidth="1"/>
    <col min="5625" max="5625" width="9.83203125" style="380" customWidth="1"/>
    <col min="5626" max="5626" width="8.83203125" style="380" customWidth="1"/>
    <col min="5627" max="5627" width="9.5" style="380" customWidth="1"/>
    <col min="5628" max="5628" width="12.5" style="380" customWidth="1"/>
    <col min="5629" max="5629" width="9.1640625" style="380"/>
    <col min="5630" max="5630" width="11.1640625" style="380" bestFit="1" customWidth="1"/>
    <col min="5631" max="5631" width="10.5" style="380" bestFit="1" customWidth="1"/>
    <col min="5632" max="5632" width="11.1640625" style="380" bestFit="1" customWidth="1"/>
    <col min="5633" max="5867" width="9.1640625" style="380"/>
    <col min="5868" max="5868" width="4.5" style="380" customWidth="1"/>
    <col min="5869" max="5869" width="4.83203125" style="380" customWidth="1"/>
    <col min="5870" max="5870" width="51.5" style="380" customWidth="1"/>
    <col min="5871" max="5871" width="6.5" style="380" customWidth="1"/>
    <col min="5872" max="5872" width="12.5" style="380" customWidth="1"/>
    <col min="5873" max="5873" width="6.5" style="380" customWidth="1"/>
    <col min="5874" max="5874" width="8" style="380" customWidth="1"/>
    <col min="5875" max="5875" width="7.1640625" style="380" customWidth="1"/>
    <col min="5876" max="5876" width="9.1640625" style="380"/>
    <col min="5877" max="5877" width="11" style="380" customWidth="1"/>
    <col min="5878" max="5878" width="9.5" style="380" customWidth="1"/>
    <col min="5879" max="5879" width="8.1640625" style="380" customWidth="1"/>
    <col min="5880" max="5880" width="8.5" style="380" customWidth="1"/>
    <col min="5881" max="5881" width="9.83203125" style="380" customWidth="1"/>
    <col min="5882" max="5882" width="8.83203125" style="380" customWidth="1"/>
    <col min="5883" max="5883" width="9.5" style="380" customWidth="1"/>
    <col min="5884" max="5884" width="12.5" style="380" customWidth="1"/>
    <col min="5885" max="5885" width="9.1640625" style="380"/>
    <col min="5886" max="5886" width="11.1640625" style="380" bestFit="1" customWidth="1"/>
    <col min="5887" max="5887" width="10.5" style="380" bestFit="1" customWidth="1"/>
    <col min="5888" max="5888" width="11.1640625" style="380" bestFit="1" customWidth="1"/>
    <col min="5889" max="6123" width="9.1640625" style="380"/>
    <col min="6124" max="6124" width="4.5" style="380" customWidth="1"/>
    <col min="6125" max="6125" width="4.83203125" style="380" customWidth="1"/>
    <col min="6126" max="6126" width="51.5" style="380" customWidth="1"/>
    <col min="6127" max="6127" width="6.5" style="380" customWidth="1"/>
    <col min="6128" max="6128" width="12.5" style="380" customWidth="1"/>
    <col min="6129" max="6129" width="6.5" style="380" customWidth="1"/>
    <col min="6130" max="6130" width="8" style="380" customWidth="1"/>
    <col min="6131" max="6131" width="7.1640625" style="380" customWidth="1"/>
    <col min="6132" max="6132" width="9.1640625" style="380"/>
    <col min="6133" max="6133" width="11" style="380" customWidth="1"/>
    <col min="6134" max="6134" width="9.5" style="380" customWidth="1"/>
    <col min="6135" max="6135" width="8.1640625" style="380" customWidth="1"/>
    <col min="6136" max="6136" width="8.5" style="380" customWidth="1"/>
    <col min="6137" max="6137" width="9.83203125" style="380" customWidth="1"/>
    <col min="6138" max="6138" width="8.83203125" style="380" customWidth="1"/>
    <col min="6139" max="6139" width="9.5" style="380" customWidth="1"/>
    <col min="6140" max="6140" width="12.5" style="380" customWidth="1"/>
    <col min="6141" max="6141" width="9.1640625" style="380"/>
    <col min="6142" max="6142" width="11.1640625" style="380" bestFit="1" customWidth="1"/>
    <col min="6143" max="6143" width="10.5" style="380" bestFit="1" customWidth="1"/>
    <col min="6144" max="6144" width="11.1640625" style="380" bestFit="1" customWidth="1"/>
    <col min="6145" max="6379" width="9.1640625" style="380"/>
    <col min="6380" max="6380" width="4.5" style="380" customWidth="1"/>
    <col min="6381" max="6381" width="4.83203125" style="380" customWidth="1"/>
    <col min="6382" max="6382" width="51.5" style="380" customWidth="1"/>
    <col min="6383" max="6383" width="6.5" style="380" customWidth="1"/>
    <col min="6384" max="6384" width="12.5" style="380" customWidth="1"/>
    <col min="6385" max="6385" width="6.5" style="380" customWidth="1"/>
    <col min="6386" max="6386" width="8" style="380" customWidth="1"/>
    <col min="6387" max="6387" width="7.1640625" style="380" customWidth="1"/>
    <col min="6388" max="6388" width="9.1640625" style="380"/>
    <col min="6389" max="6389" width="11" style="380" customWidth="1"/>
    <col min="6390" max="6390" width="9.5" style="380" customWidth="1"/>
    <col min="6391" max="6391" width="8.1640625" style="380" customWidth="1"/>
    <col min="6392" max="6392" width="8.5" style="380" customWidth="1"/>
    <col min="6393" max="6393" width="9.83203125" style="380" customWidth="1"/>
    <col min="6394" max="6394" width="8.83203125" style="380" customWidth="1"/>
    <col min="6395" max="6395" width="9.5" style="380" customWidth="1"/>
    <col min="6396" max="6396" width="12.5" style="380" customWidth="1"/>
    <col min="6397" max="6397" width="9.1640625" style="380"/>
    <col min="6398" max="6398" width="11.1640625" style="380" bestFit="1" customWidth="1"/>
    <col min="6399" max="6399" width="10.5" style="380" bestFit="1" customWidth="1"/>
    <col min="6400" max="6400" width="11.1640625" style="380" bestFit="1" customWidth="1"/>
    <col min="6401" max="6635" width="9.1640625" style="380"/>
    <col min="6636" max="6636" width="4.5" style="380" customWidth="1"/>
    <col min="6637" max="6637" width="4.83203125" style="380" customWidth="1"/>
    <col min="6638" max="6638" width="51.5" style="380" customWidth="1"/>
    <col min="6639" max="6639" width="6.5" style="380" customWidth="1"/>
    <col min="6640" max="6640" width="12.5" style="380" customWidth="1"/>
    <col min="6641" max="6641" width="6.5" style="380" customWidth="1"/>
    <col min="6642" max="6642" width="8" style="380" customWidth="1"/>
    <col min="6643" max="6643" width="7.1640625" style="380" customWidth="1"/>
    <col min="6644" max="6644" width="9.1640625" style="380"/>
    <col min="6645" max="6645" width="11" style="380" customWidth="1"/>
    <col min="6646" max="6646" width="9.5" style="380" customWidth="1"/>
    <col min="6647" max="6647" width="8.1640625" style="380" customWidth="1"/>
    <col min="6648" max="6648" width="8.5" style="380" customWidth="1"/>
    <col min="6649" max="6649" width="9.83203125" style="380" customWidth="1"/>
    <col min="6650" max="6650" width="8.83203125" style="380" customWidth="1"/>
    <col min="6651" max="6651" width="9.5" style="380" customWidth="1"/>
    <col min="6652" max="6652" width="12.5" style="380" customWidth="1"/>
    <col min="6653" max="6653" width="9.1640625" style="380"/>
    <col min="6654" max="6654" width="11.1640625" style="380" bestFit="1" customWidth="1"/>
    <col min="6655" max="6655" width="10.5" style="380" bestFit="1" customWidth="1"/>
    <col min="6656" max="6656" width="11.1640625" style="380" bestFit="1" customWidth="1"/>
    <col min="6657" max="6891" width="9.1640625" style="380"/>
    <col min="6892" max="6892" width="4.5" style="380" customWidth="1"/>
    <col min="6893" max="6893" width="4.83203125" style="380" customWidth="1"/>
    <col min="6894" max="6894" width="51.5" style="380" customWidth="1"/>
    <col min="6895" max="6895" width="6.5" style="380" customWidth="1"/>
    <col min="6896" max="6896" width="12.5" style="380" customWidth="1"/>
    <col min="6897" max="6897" width="6.5" style="380" customWidth="1"/>
    <col min="6898" max="6898" width="8" style="380" customWidth="1"/>
    <col min="6899" max="6899" width="7.1640625" style="380" customWidth="1"/>
    <col min="6900" max="6900" width="9.1640625" style="380"/>
    <col min="6901" max="6901" width="11" style="380" customWidth="1"/>
    <col min="6902" max="6902" width="9.5" style="380" customWidth="1"/>
    <col min="6903" max="6903" width="8.1640625" style="380" customWidth="1"/>
    <col min="6904" max="6904" width="8.5" style="380" customWidth="1"/>
    <col min="6905" max="6905" width="9.83203125" style="380" customWidth="1"/>
    <col min="6906" max="6906" width="8.83203125" style="380" customWidth="1"/>
    <col min="6907" max="6907" width="9.5" style="380" customWidth="1"/>
    <col min="6908" max="6908" width="12.5" style="380" customWidth="1"/>
    <col min="6909" max="6909" width="9.1640625" style="380"/>
    <col min="6910" max="6910" width="11.1640625" style="380" bestFit="1" customWidth="1"/>
    <col min="6911" max="6911" width="10.5" style="380" bestFit="1" customWidth="1"/>
    <col min="6912" max="6912" width="11.1640625" style="380" bestFit="1" customWidth="1"/>
    <col min="6913" max="7147" width="9.1640625" style="380"/>
    <col min="7148" max="7148" width="4.5" style="380" customWidth="1"/>
    <col min="7149" max="7149" width="4.83203125" style="380" customWidth="1"/>
    <col min="7150" max="7150" width="51.5" style="380" customWidth="1"/>
    <col min="7151" max="7151" width="6.5" style="380" customWidth="1"/>
    <col min="7152" max="7152" width="12.5" style="380" customWidth="1"/>
    <col min="7153" max="7153" width="6.5" style="380" customWidth="1"/>
    <col min="7154" max="7154" width="8" style="380" customWidth="1"/>
    <col min="7155" max="7155" width="7.1640625" style="380" customWidth="1"/>
    <col min="7156" max="7156" width="9.1640625" style="380"/>
    <col min="7157" max="7157" width="11" style="380" customWidth="1"/>
    <col min="7158" max="7158" width="9.5" style="380" customWidth="1"/>
    <col min="7159" max="7159" width="8.1640625" style="380" customWidth="1"/>
    <col min="7160" max="7160" width="8.5" style="380" customWidth="1"/>
    <col min="7161" max="7161" width="9.83203125" style="380" customWidth="1"/>
    <col min="7162" max="7162" width="8.83203125" style="380" customWidth="1"/>
    <col min="7163" max="7163" width="9.5" style="380" customWidth="1"/>
    <col min="7164" max="7164" width="12.5" style="380" customWidth="1"/>
    <col min="7165" max="7165" width="9.1640625" style="380"/>
    <col min="7166" max="7166" width="11.1640625" style="380" bestFit="1" customWidth="1"/>
    <col min="7167" max="7167" width="10.5" style="380" bestFit="1" customWidth="1"/>
    <col min="7168" max="7168" width="11.1640625" style="380" bestFit="1" customWidth="1"/>
    <col min="7169" max="7403" width="9.1640625" style="380"/>
    <col min="7404" max="7404" width="4.5" style="380" customWidth="1"/>
    <col min="7405" max="7405" width="4.83203125" style="380" customWidth="1"/>
    <col min="7406" max="7406" width="51.5" style="380" customWidth="1"/>
    <col min="7407" max="7407" width="6.5" style="380" customWidth="1"/>
    <col min="7408" max="7408" width="12.5" style="380" customWidth="1"/>
    <col min="7409" max="7409" width="6.5" style="380" customWidth="1"/>
    <col min="7410" max="7410" width="8" style="380" customWidth="1"/>
    <col min="7411" max="7411" width="7.1640625" style="380" customWidth="1"/>
    <col min="7412" max="7412" width="9.1640625" style="380"/>
    <col min="7413" max="7413" width="11" style="380" customWidth="1"/>
    <col min="7414" max="7414" width="9.5" style="380" customWidth="1"/>
    <col min="7415" max="7415" width="8.1640625" style="380" customWidth="1"/>
    <col min="7416" max="7416" width="8.5" style="380" customWidth="1"/>
    <col min="7417" max="7417" width="9.83203125" style="380" customWidth="1"/>
    <col min="7418" max="7418" width="8.83203125" style="380" customWidth="1"/>
    <col min="7419" max="7419" width="9.5" style="380" customWidth="1"/>
    <col min="7420" max="7420" width="12.5" style="380" customWidth="1"/>
    <col min="7421" max="7421" width="9.1640625" style="380"/>
    <col min="7422" max="7422" width="11.1640625" style="380" bestFit="1" customWidth="1"/>
    <col min="7423" max="7423" width="10.5" style="380" bestFit="1" customWidth="1"/>
    <col min="7424" max="7424" width="11.1640625" style="380" bestFit="1" customWidth="1"/>
    <col min="7425" max="7659" width="9.1640625" style="380"/>
    <col min="7660" max="7660" width="4.5" style="380" customWidth="1"/>
    <col min="7661" max="7661" width="4.83203125" style="380" customWidth="1"/>
    <col min="7662" max="7662" width="51.5" style="380" customWidth="1"/>
    <col min="7663" max="7663" width="6.5" style="380" customWidth="1"/>
    <col min="7664" max="7664" width="12.5" style="380" customWidth="1"/>
    <col min="7665" max="7665" width="6.5" style="380" customWidth="1"/>
    <col min="7666" max="7666" width="8" style="380" customWidth="1"/>
    <col min="7667" max="7667" width="7.1640625" style="380" customWidth="1"/>
    <col min="7668" max="7668" width="9.1640625" style="380"/>
    <col min="7669" max="7669" width="11" style="380" customWidth="1"/>
    <col min="7670" max="7670" width="9.5" style="380" customWidth="1"/>
    <col min="7671" max="7671" width="8.1640625" style="380" customWidth="1"/>
    <col min="7672" max="7672" width="8.5" style="380" customWidth="1"/>
    <col min="7673" max="7673" width="9.83203125" style="380" customWidth="1"/>
    <col min="7674" max="7674" width="8.83203125" style="380" customWidth="1"/>
    <col min="7675" max="7675" width="9.5" style="380" customWidth="1"/>
    <col min="7676" max="7676" width="12.5" style="380" customWidth="1"/>
    <col min="7677" max="7677" width="9.1640625" style="380"/>
    <col min="7678" max="7678" width="11.1640625" style="380" bestFit="1" customWidth="1"/>
    <col min="7679" max="7679" width="10.5" style="380" bestFit="1" customWidth="1"/>
    <col min="7680" max="7680" width="11.1640625" style="380" bestFit="1" customWidth="1"/>
    <col min="7681" max="7915" width="9.1640625" style="380"/>
    <col min="7916" max="7916" width="4.5" style="380" customWidth="1"/>
    <col min="7917" max="7917" width="4.83203125" style="380" customWidth="1"/>
    <col min="7918" max="7918" width="51.5" style="380" customWidth="1"/>
    <col min="7919" max="7919" width="6.5" style="380" customWidth="1"/>
    <col min="7920" max="7920" width="12.5" style="380" customWidth="1"/>
    <col min="7921" max="7921" width="6.5" style="380" customWidth="1"/>
    <col min="7922" max="7922" width="8" style="380" customWidth="1"/>
    <col min="7923" max="7923" width="7.1640625" style="380" customWidth="1"/>
    <col min="7924" max="7924" width="9.1640625" style="380"/>
    <col min="7925" max="7925" width="11" style="380" customWidth="1"/>
    <col min="7926" max="7926" width="9.5" style="380" customWidth="1"/>
    <col min="7927" max="7927" width="8.1640625" style="380" customWidth="1"/>
    <col min="7928" max="7928" width="8.5" style="380" customWidth="1"/>
    <col min="7929" max="7929" width="9.83203125" style="380" customWidth="1"/>
    <col min="7930" max="7930" width="8.83203125" style="380" customWidth="1"/>
    <col min="7931" max="7931" width="9.5" style="380" customWidth="1"/>
    <col min="7932" max="7932" width="12.5" style="380" customWidth="1"/>
    <col min="7933" max="7933" width="9.1640625" style="380"/>
    <col min="7934" max="7934" width="11.1640625" style="380" bestFit="1" customWidth="1"/>
    <col min="7935" max="7935" width="10.5" style="380" bestFit="1" customWidth="1"/>
    <col min="7936" max="7936" width="11.1640625" style="380" bestFit="1" customWidth="1"/>
    <col min="7937" max="8171" width="9.1640625" style="380"/>
    <col min="8172" max="8172" width="4.5" style="380" customWidth="1"/>
    <col min="8173" max="8173" width="4.83203125" style="380" customWidth="1"/>
    <col min="8174" max="8174" width="51.5" style="380" customWidth="1"/>
    <col min="8175" max="8175" width="6.5" style="380" customWidth="1"/>
    <col min="8176" max="8176" width="12.5" style="380" customWidth="1"/>
    <col min="8177" max="8177" width="6.5" style="380" customWidth="1"/>
    <col min="8178" max="8178" width="8" style="380" customWidth="1"/>
    <col min="8179" max="8179" width="7.1640625" style="380" customWidth="1"/>
    <col min="8180" max="8180" width="9.1640625" style="380"/>
    <col min="8181" max="8181" width="11" style="380" customWidth="1"/>
    <col min="8182" max="8182" width="9.5" style="380" customWidth="1"/>
    <col min="8183" max="8183" width="8.1640625" style="380" customWidth="1"/>
    <col min="8184" max="8184" width="8.5" style="380" customWidth="1"/>
    <col min="8185" max="8185" width="9.83203125" style="380" customWidth="1"/>
    <col min="8186" max="8186" width="8.83203125" style="380" customWidth="1"/>
    <col min="8187" max="8187" width="9.5" style="380" customWidth="1"/>
    <col min="8188" max="8188" width="12.5" style="380" customWidth="1"/>
    <col min="8189" max="8189" width="9.1640625" style="380"/>
    <col min="8190" max="8190" width="11.1640625" style="380" bestFit="1" customWidth="1"/>
    <col min="8191" max="8191" width="10.5" style="380" bestFit="1" customWidth="1"/>
    <col min="8192" max="8192" width="11.1640625" style="380" bestFit="1" customWidth="1"/>
    <col min="8193" max="8427" width="9.1640625" style="380"/>
    <col min="8428" max="8428" width="4.5" style="380" customWidth="1"/>
    <col min="8429" max="8429" width="4.83203125" style="380" customWidth="1"/>
    <col min="8430" max="8430" width="51.5" style="380" customWidth="1"/>
    <col min="8431" max="8431" width="6.5" style="380" customWidth="1"/>
    <col min="8432" max="8432" width="12.5" style="380" customWidth="1"/>
    <col min="8433" max="8433" width="6.5" style="380" customWidth="1"/>
    <col min="8434" max="8434" width="8" style="380" customWidth="1"/>
    <col min="8435" max="8435" width="7.1640625" style="380" customWidth="1"/>
    <col min="8436" max="8436" width="9.1640625" style="380"/>
    <col min="8437" max="8437" width="11" style="380" customWidth="1"/>
    <col min="8438" max="8438" width="9.5" style="380" customWidth="1"/>
    <col min="8439" max="8439" width="8.1640625" style="380" customWidth="1"/>
    <col min="8440" max="8440" width="8.5" style="380" customWidth="1"/>
    <col min="8441" max="8441" width="9.83203125" style="380" customWidth="1"/>
    <col min="8442" max="8442" width="8.83203125" style="380" customWidth="1"/>
    <col min="8443" max="8443" width="9.5" style="380" customWidth="1"/>
    <col min="8444" max="8444" width="12.5" style="380" customWidth="1"/>
    <col min="8445" max="8445" width="9.1640625" style="380"/>
    <col min="8446" max="8446" width="11.1640625" style="380" bestFit="1" customWidth="1"/>
    <col min="8447" max="8447" width="10.5" style="380" bestFit="1" customWidth="1"/>
    <col min="8448" max="8448" width="11.1640625" style="380" bestFit="1" customWidth="1"/>
    <col min="8449" max="8683" width="9.1640625" style="380"/>
    <col min="8684" max="8684" width="4.5" style="380" customWidth="1"/>
    <col min="8685" max="8685" width="4.83203125" style="380" customWidth="1"/>
    <col min="8686" max="8686" width="51.5" style="380" customWidth="1"/>
    <col min="8687" max="8687" width="6.5" style="380" customWidth="1"/>
    <col min="8688" max="8688" width="12.5" style="380" customWidth="1"/>
    <col min="8689" max="8689" width="6.5" style="380" customWidth="1"/>
    <col min="8690" max="8690" width="8" style="380" customWidth="1"/>
    <col min="8691" max="8691" width="7.1640625" style="380" customWidth="1"/>
    <col min="8692" max="8692" width="9.1640625" style="380"/>
    <col min="8693" max="8693" width="11" style="380" customWidth="1"/>
    <col min="8694" max="8694" width="9.5" style="380" customWidth="1"/>
    <col min="8695" max="8695" width="8.1640625" style="380" customWidth="1"/>
    <col min="8696" max="8696" width="8.5" style="380" customWidth="1"/>
    <col min="8697" max="8697" width="9.83203125" style="380" customWidth="1"/>
    <col min="8698" max="8698" width="8.83203125" style="380" customWidth="1"/>
    <col min="8699" max="8699" width="9.5" style="380" customWidth="1"/>
    <col min="8700" max="8700" width="12.5" style="380" customWidth="1"/>
    <col min="8701" max="8701" width="9.1640625" style="380"/>
    <col min="8702" max="8702" width="11.1640625" style="380" bestFit="1" customWidth="1"/>
    <col min="8703" max="8703" width="10.5" style="380" bestFit="1" customWidth="1"/>
    <col min="8704" max="8704" width="11.1640625" style="380" bestFit="1" customWidth="1"/>
    <col min="8705" max="8939" width="9.1640625" style="380"/>
    <col min="8940" max="8940" width="4.5" style="380" customWidth="1"/>
    <col min="8941" max="8941" width="4.83203125" style="380" customWidth="1"/>
    <col min="8942" max="8942" width="51.5" style="380" customWidth="1"/>
    <col min="8943" max="8943" width="6.5" style="380" customWidth="1"/>
    <col min="8944" max="8944" width="12.5" style="380" customWidth="1"/>
    <col min="8945" max="8945" width="6.5" style="380" customWidth="1"/>
    <col min="8946" max="8946" width="8" style="380" customWidth="1"/>
    <col min="8947" max="8947" width="7.1640625" style="380" customWidth="1"/>
    <col min="8948" max="8948" width="9.1640625" style="380"/>
    <col min="8949" max="8949" width="11" style="380" customWidth="1"/>
    <col min="8950" max="8950" width="9.5" style="380" customWidth="1"/>
    <col min="8951" max="8951" width="8.1640625" style="380" customWidth="1"/>
    <col min="8952" max="8952" width="8.5" style="380" customWidth="1"/>
    <col min="8953" max="8953" width="9.83203125" style="380" customWidth="1"/>
    <col min="8954" max="8954" width="8.83203125" style="380" customWidth="1"/>
    <col min="8955" max="8955" width="9.5" style="380" customWidth="1"/>
    <col min="8956" max="8956" width="12.5" style="380" customWidth="1"/>
    <col min="8957" max="8957" width="9.1640625" style="380"/>
    <col min="8958" max="8958" width="11.1640625" style="380" bestFit="1" customWidth="1"/>
    <col min="8959" max="8959" width="10.5" style="380" bestFit="1" customWidth="1"/>
    <col min="8960" max="8960" width="11.1640625" style="380" bestFit="1" customWidth="1"/>
    <col min="8961" max="9195" width="9.1640625" style="380"/>
    <col min="9196" max="9196" width="4.5" style="380" customWidth="1"/>
    <col min="9197" max="9197" width="4.83203125" style="380" customWidth="1"/>
    <col min="9198" max="9198" width="51.5" style="380" customWidth="1"/>
    <col min="9199" max="9199" width="6.5" style="380" customWidth="1"/>
    <col min="9200" max="9200" width="12.5" style="380" customWidth="1"/>
    <col min="9201" max="9201" width="6.5" style="380" customWidth="1"/>
    <col min="9202" max="9202" width="8" style="380" customWidth="1"/>
    <col min="9203" max="9203" width="7.1640625" style="380" customWidth="1"/>
    <col min="9204" max="9204" width="9.1640625" style="380"/>
    <col min="9205" max="9205" width="11" style="380" customWidth="1"/>
    <col min="9206" max="9206" width="9.5" style="380" customWidth="1"/>
    <col min="9207" max="9207" width="8.1640625" style="380" customWidth="1"/>
    <col min="9208" max="9208" width="8.5" style="380" customWidth="1"/>
    <col min="9209" max="9209" width="9.83203125" style="380" customWidth="1"/>
    <col min="9210" max="9210" width="8.83203125" style="380" customWidth="1"/>
    <col min="9211" max="9211" width="9.5" style="380" customWidth="1"/>
    <col min="9212" max="9212" width="12.5" style="380" customWidth="1"/>
    <col min="9213" max="9213" width="9.1640625" style="380"/>
    <col min="9214" max="9214" width="11.1640625" style="380" bestFit="1" customWidth="1"/>
    <col min="9215" max="9215" width="10.5" style="380" bestFit="1" customWidth="1"/>
    <col min="9216" max="9216" width="11.1640625" style="380" bestFit="1" customWidth="1"/>
    <col min="9217" max="9451" width="9.1640625" style="380"/>
    <col min="9452" max="9452" width="4.5" style="380" customWidth="1"/>
    <col min="9453" max="9453" width="4.83203125" style="380" customWidth="1"/>
    <col min="9454" max="9454" width="51.5" style="380" customWidth="1"/>
    <col min="9455" max="9455" width="6.5" style="380" customWidth="1"/>
    <col min="9456" max="9456" width="12.5" style="380" customWidth="1"/>
    <col min="9457" max="9457" width="6.5" style="380" customWidth="1"/>
    <col min="9458" max="9458" width="8" style="380" customWidth="1"/>
    <col min="9459" max="9459" width="7.1640625" style="380" customWidth="1"/>
    <col min="9460" max="9460" width="9.1640625" style="380"/>
    <col min="9461" max="9461" width="11" style="380" customWidth="1"/>
    <col min="9462" max="9462" width="9.5" style="380" customWidth="1"/>
    <col min="9463" max="9463" width="8.1640625" style="380" customWidth="1"/>
    <col min="9464" max="9464" width="8.5" style="380" customWidth="1"/>
    <col min="9465" max="9465" width="9.83203125" style="380" customWidth="1"/>
    <col min="9466" max="9466" width="8.83203125" style="380" customWidth="1"/>
    <col min="9467" max="9467" width="9.5" style="380" customWidth="1"/>
    <col min="9468" max="9468" width="12.5" style="380" customWidth="1"/>
    <col min="9469" max="9469" width="9.1640625" style="380"/>
    <col min="9470" max="9470" width="11.1640625" style="380" bestFit="1" customWidth="1"/>
    <col min="9471" max="9471" width="10.5" style="380" bestFit="1" customWidth="1"/>
    <col min="9472" max="9472" width="11.1640625" style="380" bestFit="1" customWidth="1"/>
    <col min="9473" max="9707" width="9.1640625" style="380"/>
    <col min="9708" max="9708" width="4.5" style="380" customWidth="1"/>
    <col min="9709" max="9709" width="4.83203125" style="380" customWidth="1"/>
    <col min="9710" max="9710" width="51.5" style="380" customWidth="1"/>
    <col min="9711" max="9711" width="6.5" style="380" customWidth="1"/>
    <col min="9712" max="9712" width="12.5" style="380" customWidth="1"/>
    <col min="9713" max="9713" width="6.5" style="380" customWidth="1"/>
    <col min="9714" max="9714" width="8" style="380" customWidth="1"/>
    <col min="9715" max="9715" width="7.1640625" style="380" customWidth="1"/>
    <col min="9716" max="9716" width="9.1640625" style="380"/>
    <col min="9717" max="9717" width="11" style="380" customWidth="1"/>
    <col min="9718" max="9718" width="9.5" style="380" customWidth="1"/>
    <col min="9719" max="9719" width="8.1640625" style="380" customWidth="1"/>
    <col min="9720" max="9720" width="8.5" style="380" customWidth="1"/>
    <col min="9721" max="9721" width="9.83203125" style="380" customWidth="1"/>
    <col min="9722" max="9722" width="8.83203125" style="380" customWidth="1"/>
    <col min="9723" max="9723" width="9.5" style="380" customWidth="1"/>
    <col min="9724" max="9724" width="12.5" style="380" customWidth="1"/>
    <col min="9725" max="9725" width="9.1640625" style="380"/>
    <col min="9726" max="9726" width="11.1640625" style="380" bestFit="1" customWidth="1"/>
    <col min="9727" max="9727" width="10.5" style="380" bestFit="1" customWidth="1"/>
    <col min="9728" max="9728" width="11.1640625" style="380" bestFit="1" customWidth="1"/>
    <col min="9729" max="9963" width="9.1640625" style="380"/>
    <col min="9964" max="9964" width="4.5" style="380" customWidth="1"/>
    <col min="9965" max="9965" width="4.83203125" style="380" customWidth="1"/>
    <col min="9966" max="9966" width="51.5" style="380" customWidth="1"/>
    <col min="9967" max="9967" width="6.5" style="380" customWidth="1"/>
    <col min="9968" max="9968" width="12.5" style="380" customWidth="1"/>
    <col min="9969" max="9969" width="6.5" style="380" customWidth="1"/>
    <col min="9970" max="9970" width="8" style="380" customWidth="1"/>
    <col min="9971" max="9971" width="7.1640625" style="380" customWidth="1"/>
    <col min="9972" max="9972" width="9.1640625" style="380"/>
    <col min="9973" max="9973" width="11" style="380" customWidth="1"/>
    <col min="9974" max="9974" width="9.5" style="380" customWidth="1"/>
    <col min="9975" max="9975" width="8.1640625" style="380" customWidth="1"/>
    <col min="9976" max="9976" width="8.5" style="380" customWidth="1"/>
    <col min="9977" max="9977" width="9.83203125" style="380" customWidth="1"/>
    <col min="9978" max="9978" width="8.83203125" style="380" customWidth="1"/>
    <col min="9979" max="9979" width="9.5" style="380" customWidth="1"/>
    <col min="9980" max="9980" width="12.5" style="380" customWidth="1"/>
    <col min="9981" max="9981" width="9.1640625" style="380"/>
    <col min="9982" max="9982" width="11.1640625" style="380" bestFit="1" customWidth="1"/>
    <col min="9983" max="9983" width="10.5" style="380" bestFit="1" customWidth="1"/>
    <col min="9984" max="9984" width="11.1640625" style="380" bestFit="1" customWidth="1"/>
    <col min="9985" max="10219" width="9.1640625" style="380"/>
    <col min="10220" max="10220" width="4.5" style="380" customWidth="1"/>
    <col min="10221" max="10221" width="4.83203125" style="380" customWidth="1"/>
    <col min="10222" max="10222" width="51.5" style="380" customWidth="1"/>
    <col min="10223" max="10223" width="6.5" style="380" customWidth="1"/>
    <col min="10224" max="10224" width="12.5" style="380" customWidth="1"/>
    <col min="10225" max="10225" width="6.5" style="380" customWidth="1"/>
    <col min="10226" max="10226" width="8" style="380" customWidth="1"/>
    <col min="10227" max="10227" width="7.1640625" style="380" customWidth="1"/>
    <col min="10228" max="10228" width="9.1640625" style="380"/>
    <col min="10229" max="10229" width="11" style="380" customWidth="1"/>
    <col min="10230" max="10230" width="9.5" style="380" customWidth="1"/>
    <col min="10231" max="10231" width="8.1640625" style="380" customWidth="1"/>
    <col min="10232" max="10232" width="8.5" style="380" customWidth="1"/>
    <col min="10233" max="10233" width="9.83203125" style="380" customWidth="1"/>
    <col min="10234" max="10234" width="8.83203125" style="380" customWidth="1"/>
    <col min="10235" max="10235" width="9.5" style="380" customWidth="1"/>
    <col min="10236" max="10236" width="12.5" style="380" customWidth="1"/>
    <col min="10237" max="10237" width="9.1640625" style="380"/>
    <col min="10238" max="10238" width="11.1640625" style="380" bestFit="1" customWidth="1"/>
    <col min="10239" max="10239" width="10.5" style="380" bestFit="1" customWidth="1"/>
    <col min="10240" max="10240" width="11.1640625" style="380" bestFit="1" customWidth="1"/>
    <col min="10241" max="10475" width="9.1640625" style="380"/>
    <col min="10476" max="10476" width="4.5" style="380" customWidth="1"/>
    <col min="10477" max="10477" width="4.83203125" style="380" customWidth="1"/>
    <col min="10478" max="10478" width="51.5" style="380" customWidth="1"/>
    <col min="10479" max="10479" width="6.5" style="380" customWidth="1"/>
    <col min="10480" max="10480" width="12.5" style="380" customWidth="1"/>
    <col min="10481" max="10481" width="6.5" style="380" customWidth="1"/>
    <col min="10482" max="10482" width="8" style="380" customWidth="1"/>
    <col min="10483" max="10483" width="7.1640625" style="380" customWidth="1"/>
    <col min="10484" max="10484" width="9.1640625" style="380"/>
    <col min="10485" max="10485" width="11" style="380" customWidth="1"/>
    <col min="10486" max="10486" width="9.5" style="380" customWidth="1"/>
    <col min="10487" max="10487" width="8.1640625" style="380" customWidth="1"/>
    <col min="10488" max="10488" width="8.5" style="380" customWidth="1"/>
    <col min="10489" max="10489" width="9.83203125" style="380" customWidth="1"/>
    <col min="10490" max="10490" width="8.83203125" style="380" customWidth="1"/>
    <col min="10491" max="10491" width="9.5" style="380" customWidth="1"/>
    <col min="10492" max="10492" width="12.5" style="380" customWidth="1"/>
    <col min="10493" max="10493" width="9.1640625" style="380"/>
    <col min="10494" max="10494" width="11.1640625" style="380" bestFit="1" customWidth="1"/>
    <col min="10495" max="10495" width="10.5" style="380" bestFit="1" customWidth="1"/>
    <col min="10496" max="10496" width="11.1640625" style="380" bestFit="1" customWidth="1"/>
    <col min="10497" max="10731" width="9.1640625" style="380"/>
    <col min="10732" max="10732" width="4.5" style="380" customWidth="1"/>
    <col min="10733" max="10733" width="4.83203125" style="380" customWidth="1"/>
    <col min="10734" max="10734" width="51.5" style="380" customWidth="1"/>
    <col min="10735" max="10735" width="6.5" style="380" customWidth="1"/>
    <col min="10736" max="10736" width="12.5" style="380" customWidth="1"/>
    <col min="10737" max="10737" width="6.5" style="380" customWidth="1"/>
    <col min="10738" max="10738" width="8" style="380" customWidth="1"/>
    <col min="10739" max="10739" width="7.1640625" style="380" customWidth="1"/>
    <col min="10740" max="10740" width="9.1640625" style="380"/>
    <col min="10741" max="10741" width="11" style="380" customWidth="1"/>
    <col min="10742" max="10742" width="9.5" style="380" customWidth="1"/>
    <col min="10743" max="10743" width="8.1640625" style="380" customWidth="1"/>
    <col min="10744" max="10744" width="8.5" style="380" customWidth="1"/>
    <col min="10745" max="10745" width="9.83203125" style="380" customWidth="1"/>
    <col min="10746" max="10746" width="8.83203125" style="380" customWidth="1"/>
    <col min="10747" max="10747" width="9.5" style="380" customWidth="1"/>
    <col min="10748" max="10748" width="12.5" style="380" customWidth="1"/>
    <col min="10749" max="10749" width="9.1640625" style="380"/>
    <col min="10750" max="10750" width="11.1640625" style="380" bestFit="1" customWidth="1"/>
    <col min="10751" max="10751" width="10.5" style="380" bestFit="1" customWidth="1"/>
    <col min="10752" max="10752" width="11.1640625" style="380" bestFit="1" customWidth="1"/>
    <col min="10753" max="10987" width="9.1640625" style="380"/>
    <col min="10988" max="10988" width="4.5" style="380" customWidth="1"/>
    <col min="10989" max="10989" width="4.83203125" style="380" customWidth="1"/>
    <col min="10990" max="10990" width="51.5" style="380" customWidth="1"/>
    <col min="10991" max="10991" width="6.5" style="380" customWidth="1"/>
    <col min="10992" max="10992" width="12.5" style="380" customWidth="1"/>
    <col min="10993" max="10993" width="6.5" style="380" customWidth="1"/>
    <col min="10994" max="10994" width="8" style="380" customWidth="1"/>
    <col min="10995" max="10995" width="7.1640625" style="380" customWidth="1"/>
    <col min="10996" max="10996" width="9.1640625" style="380"/>
    <col min="10997" max="10997" width="11" style="380" customWidth="1"/>
    <col min="10998" max="10998" width="9.5" style="380" customWidth="1"/>
    <col min="10999" max="10999" width="8.1640625" style="380" customWidth="1"/>
    <col min="11000" max="11000" width="8.5" style="380" customWidth="1"/>
    <col min="11001" max="11001" width="9.83203125" style="380" customWidth="1"/>
    <col min="11002" max="11002" width="8.83203125" style="380" customWidth="1"/>
    <col min="11003" max="11003" width="9.5" style="380" customWidth="1"/>
    <col min="11004" max="11004" width="12.5" style="380" customWidth="1"/>
    <col min="11005" max="11005" width="9.1640625" style="380"/>
    <col min="11006" max="11006" width="11.1640625" style="380" bestFit="1" customWidth="1"/>
    <col min="11007" max="11007" width="10.5" style="380" bestFit="1" customWidth="1"/>
    <col min="11008" max="11008" width="11.1640625" style="380" bestFit="1" customWidth="1"/>
    <col min="11009" max="11243" width="9.1640625" style="380"/>
    <col min="11244" max="11244" width="4.5" style="380" customWidth="1"/>
    <col min="11245" max="11245" width="4.83203125" style="380" customWidth="1"/>
    <col min="11246" max="11246" width="51.5" style="380" customWidth="1"/>
    <col min="11247" max="11247" width="6.5" style="380" customWidth="1"/>
    <col min="11248" max="11248" width="12.5" style="380" customWidth="1"/>
    <col min="11249" max="11249" width="6.5" style="380" customWidth="1"/>
    <col min="11250" max="11250" width="8" style="380" customWidth="1"/>
    <col min="11251" max="11251" width="7.1640625" style="380" customWidth="1"/>
    <col min="11252" max="11252" width="9.1640625" style="380"/>
    <col min="11253" max="11253" width="11" style="380" customWidth="1"/>
    <col min="11254" max="11254" width="9.5" style="380" customWidth="1"/>
    <col min="11255" max="11255" width="8.1640625" style="380" customWidth="1"/>
    <col min="11256" max="11256" width="8.5" style="380" customWidth="1"/>
    <col min="11257" max="11257" width="9.83203125" style="380" customWidth="1"/>
    <col min="11258" max="11258" width="8.83203125" style="380" customWidth="1"/>
    <col min="11259" max="11259" width="9.5" style="380" customWidth="1"/>
    <col min="11260" max="11260" width="12.5" style="380" customWidth="1"/>
    <col min="11261" max="11261" width="9.1640625" style="380"/>
    <col min="11262" max="11262" width="11.1640625" style="380" bestFit="1" customWidth="1"/>
    <col min="11263" max="11263" width="10.5" style="380" bestFit="1" customWidth="1"/>
    <col min="11264" max="11264" width="11.1640625" style="380" bestFit="1" customWidth="1"/>
    <col min="11265" max="11499" width="9.1640625" style="380"/>
    <col min="11500" max="11500" width="4.5" style="380" customWidth="1"/>
    <col min="11501" max="11501" width="4.83203125" style="380" customWidth="1"/>
    <col min="11502" max="11502" width="51.5" style="380" customWidth="1"/>
    <col min="11503" max="11503" width="6.5" style="380" customWidth="1"/>
    <col min="11504" max="11504" width="12.5" style="380" customWidth="1"/>
    <col min="11505" max="11505" width="6.5" style="380" customWidth="1"/>
    <col min="11506" max="11506" width="8" style="380" customWidth="1"/>
    <col min="11507" max="11507" width="7.1640625" style="380" customWidth="1"/>
    <col min="11508" max="11508" width="9.1640625" style="380"/>
    <col min="11509" max="11509" width="11" style="380" customWidth="1"/>
    <col min="11510" max="11510" width="9.5" style="380" customWidth="1"/>
    <col min="11511" max="11511" width="8.1640625" style="380" customWidth="1"/>
    <col min="11512" max="11512" width="8.5" style="380" customWidth="1"/>
    <col min="11513" max="11513" width="9.83203125" style="380" customWidth="1"/>
    <col min="11514" max="11514" width="8.83203125" style="380" customWidth="1"/>
    <col min="11515" max="11515" width="9.5" style="380" customWidth="1"/>
    <col min="11516" max="11516" width="12.5" style="380" customWidth="1"/>
    <col min="11517" max="11517" width="9.1640625" style="380"/>
    <col min="11518" max="11518" width="11.1640625" style="380" bestFit="1" customWidth="1"/>
    <col min="11519" max="11519" width="10.5" style="380" bestFit="1" customWidth="1"/>
    <col min="11520" max="11520" width="11.1640625" style="380" bestFit="1" customWidth="1"/>
    <col min="11521" max="11755" width="9.1640625" style="380"/>
    <col min="11756" max="11756" width="4.5" style="380" customWidth="1"/>
    <col min="11757" max="11757" width="4.83203125" style="380" customWidth="1"/>
    <col min="11758" max="11758" width="51.5" style="380" customWidth="1"/>
    <col min="11759" max="11759" width="6.5" style="380" customWidth="1"/>
    <col min="11760" max="11760" width="12.5" style="380" customWidth="1"/>
    <col min="11761" max="11761" width="6.5" style="380" customWidth="1"/>
    <col min="11762" max="11762" width="8" style="380" customWidth="1"/>
    <col min="11763" max="11763" width="7.1640625" style="380" customWidth="1"/>
    <col min="11764" max="11764" width="9.1640625" style="380"/>
    <col min="11765" max="11765" width="11" style="380" customWidth="1"/>
    <col min="11766" max="11766" width="9.5" style="380" customWidth="1"/>
    <col min="11767" max="11767" width="8.1640625" style="380" customWidth="1"/>
    <col min="11768" max="11768" width="8.5" style="380" customWidth="1"/>
    <col min="11769" max="11769" width="9.83203125" style="380" customWidth="1"/>
    <col min="11770" max="11770" width="8.83203125" style="380" customWidth="1"/>
    <col min="11771" max="11771" width="9.5" style="380" customWidth="1"/>
    <col min="11772" max="11772" width="12.5" style="380" customWidth="1"/>
    <col min="11773" max="11773" width="9.1640625" style="380"/>
    <col min="11774" max="11774" width="11.1640625" style="380" bestFit="1" customWidth="1"/>
    <col min="11775" max="11775" width="10.5" style="380" bestFit="1" customWidth="1"/>
    <col min="11776" max="11776" width="11.1640625" style="380" bestFit="1" customWidth="1"/>
    <col min="11777" max="12011" width="9.1640625" style="380"/>
    <col min="12012" max="12012" width="4.5" style="380" customWidth="1"/>
    <col min="12013" max="12013" width="4.83203125" style="380" customWidth="1"/>
    <col min="12014" max="12014" width="51.5" style="380" customWidth="1"/>
    <col min="12015" max="12015" width="6.5" style="380" customWidth="1"/>
    <col min="12016" max="12016" width="12.5" style="380" customWidth="1"/>
    <col min="12017" max="12017" width="6.5" style="380" customWidth="1"/>
    <col min="12018" max="12018" width="8" style="380" customWidth="1"/>
    <col min="12019" max="12019" width="7.1640625" style="380" customWidth="1"/>
    <col min="12020" max="12020" width="9.1640625" style="380"/>
    <col min="12021" max="12021" width="11" style="380" customWidth="1"/>
    <col min="12022" max="12022" width="9.5" style="380" customWidth="1"/>
    <col min="12023" max="12023" width="8.1640625" style="380" customWidth="1"/>
    <col min="12024" max="12024" width="8.5" style="380" customWidth="1"/>
    <col min="12025" max="12025" width="9.83203125" style="380" customWidth="1"/>
    <col min="12026" max="12026" width="8.83203125" style="380" customWidth="1"/>
    <col min="12027" max="12027" width="9.5" style="380" customWidth="1"/>
    <col min="12028" max="12028" width="12.5" style="380" customWidth="1"/>
    <col min="12029" max="12029" width="9.1640625" style="380"/>
    <col min="12030" max="12030" width="11.1640625" style="380" bestFit="1" customWidth="1"/>
    <col min="12031" max="12031" width="10.5" style="380" bestFit="1" customWidth="1"/>
    <col min="12032" max="12032" width="11.1640625" style="380" bestFit="1" customWidth="1"/>
    <col min="12033" max="12267" width="9.1640625" style="380"/>
    <col min="12268" max="12268" width="4.5" style="380" customWidth="1"/>
    <col min="12269" max="12269" width="4.83203125" style="380" customWidth="1"/>
    <col min="12270" max="12270" width="51.5" style="380" customWidth="1"/>
    <col min="12271" max="12271" width="6.5" style="380" customWidth="1"/>
    <col min="12272" max="12272" width="12.5" style="380" customWidth="1"/>
    <col min="12273" max="12273" width="6.5" style="380" customWidth="1"/>
    <col min="12274" max="12274" width="8" style="380" customWidth="1"/>
    <col min="12275" max="12275" width="7.1640625" style="380" customWidth="1"/>
    <col min="12276" max="12276" width="9.1640625" style="380"/>
    <col min="12277" max="12277" width="11" style="380" customWidth="1"/>
    <col min="12278" max="12278" width="9.5" style="380" customWidth="1"/>
    <col min="12279" max="12279" width="8.1640625" style="380" customWidth="1"/>
    <col min="12280" max="12280" width="8.5" style="380" customWidth="1"/>
    <col min="12281" max="12281" width="9.83203125" style="380" customWidth="1"/>
    <col min="12282" max="12282" width="8.83203125" style="380" customWidth="1"/>
    <col min="12283" max="12283" width="9.5" style="380" customWidth="1"/>
    <col min="12284" max="12284" width="12.5" style="380" customWidth="1"/>
    <col min="12285" max="12285" width="9.1640625" style="380"/>
    <col min="12286" max="12286" width="11.1640625" style="380" bestFit="1" customWidth="1"/>
    <col min="12287" max="12287" width="10.5" style="380" bestFit="1" customWidth="1"/>
    <col min="12288" max="12288" width="11.1640625" style="380" bestFit="1" customWidth="1"/>
    <col min="12289" max="12523" width="9.1640625" style="380"/>
    <col min="12524" max="12524" width="4.5" style="380" customWidth="1"/>
    <col min="12525" max="12525" width="4.83203125" style="380" customWidth="1"/>
    <col min="12526" max="12526" width="51.5" style="380" customWidth="1"/>
    <col min="12527" max="12527" width="6.5" style="380" customWidth="1"/>
    <col min="12528" max="12528" width="12.5" style="380" customWidth="1"/>
    <col min="12529" max="12529" width="6.5" style="380" customWidth="1"/>
    <col min="12530" max="12530" width="8" style="380" customWidth="1"/>
    <col min="12531" max="12531" width="7.1640625" style="380" customWidth="1"/>
    <col min="12532" max="12532" width="9.1640625" style="380"/>
    <col min="12533" max="12533" width="11" style="380" customWidth="1"/>
    <col min="12534" max="12534" width="9.5" style="380" customWidth="1"/>
    <col min="12535" max="12535" width="8.1640625" style="380" customWidth="1"/>
    <col min="12536" max="12536" width="8.5" style="380" customWidth="1"/>
    <col min="12537" max="12537" width="9.83203125" style="380" customWidth="1"/>
    <col min="12538" max="12538" width="8.83203125" style="380" customWidth="1"/>
    <col min="12539" max="12539" width="9.5" style="380" customWidth="1"/>
    <col min="12540" max="12540" width="12.5" style="380" customWidth="1"/>
    <col min="12541" max="12541" width="9.1640625" style="380"/>
    <col min="12542" max="12542" width="11.1640625" style="380" bestFit="1" customWidth="1"/>
    <col min="12543" max="12543" width="10.5" style="380" bestFit="1" customWidth="1"/>
    <col min="12544" max="12544" width="11.1640625" style="380" bestFit="1" customWidth="1"/>
    <col min="12545" max="12779" width="9.1640625" style="380"/>
    <col min="12780" max="12780" width="4.5" style="380" customWidth="1"/>
    <col min="12781" max="12781" width="4.83203125" style="380" customWidth="1"/>
    <col min="12782" max="12782" width="51.5" style="380" customWidth="1"/>
    <col min="12783" max="12783" width="6.5" style="380" customWidth="1"/>
    <col min="12784" max="12784" width="12.5" style="380" customWidth="1"/>
    <col min="12785" max="12785" width="6.5" style="380" customWidth="1"/>
    <col min="12786" max="12786" width="8" style="380" customWidth="1"/>
    <col min="12787" max="12787" width="7.1640625" style="380" customWidth="1"/>
    <col min="12788" max="12788" width="9.1640625" style="380"/>
    <col min="12789" max="12789" width="11" style="380" customWidth="1"/>
    <col min="12790" max="12790" width="9.5" style="380" customWidth="1"/>
    <col min="12791" max="12791" width="8.1640625" style="380" customWidth="1"/>
    <col min="12792" max="12792" width="8.5" style="380" customWidth="1"/>
    <col min="12793" max="12793" width="9.83203125" style="380" customWidth="1"/>
    <col min="12794" max="12794" width="8.83203125" style="380" customWidth="1"/>
    <col min="12795" max="12795" width="9.5" style="380" customWidth="1"/>
    <col min="12796" max="12796" width="12.5" style="380" customWidth="1"/>
    <col min="12797" max="12797" width="9.1640625" style="380"/>
    <col min="12798" max="12798" width="11.1640625" style="380" bestFit="1" customWidth="1"/>
    <col min="12799" max="12799" width="10.5" style="380" bestFit="1" customWidth="1"/>
    <col min="12800" max="12800" width="11.1640625" style="380" bestFit="1" customWidth="1"/>
    <col min="12801" max="13035" width="9.1640625" style="380"/>
    <col min="13036" max="13036" width="4.5" style="380" customWidth="1"/>
    <col min="13037" max="13037" width="4.83203125" style="380" customWidth="1"/>
    <col min="13038" max="13038" width="51.5" style="380" customWidth="1"/>
    <col min="13039" max="13039" width="6.5" style="380" customWidth="1"/>
    <col min="13040" max="13040" width="12.5" style="380" customWidth="1"/>
    <col min="13041" max="13041" width="6.5" style="380" customWidth="1"/>
    <col min="13042" max="13042" width="8" style="380" customWidth="1"/>
    <col min="13043" max="13043" width="7.1640625" style="380" customWidth="1"/>
    <col min="13044" max="13044" width="9.1640625" style="380"/>
    <col min="13045" max="13045" width="11" style="380" customWidth="1"/>
    <col min="13046" max="13046" width="9.5" style="380" customWidth="1"/>
    <col min="13047" max="13047" width="8.1640625" style="380" customWidth="1"/>
    <col min="13048" max="13048" width="8.5" style="380" customWidth="1"/>
    <col min="13049" max="13049" width="9.83203125" style="380" customWidth="1"/>
    <col min="13050" max="13050" width="8.83203125" style="380" customWidth="1"/>
    <col min="13051" max="13051" width="9.5" style="380" customWidth="1"/>
    <col min="13052" max="13052" width="12.5" style="380" customWidth="1"/>
    <col min="13053" max="13053" width="9.1640625" style="380"/>
    <col min="13054" max="13054" width="11.1640625" style="380" bestFit="1" customWidth="1"/>
    <col min="13055" max="13055" width="10.5" style="380" bestFit="1" customWidth="1"/>
    <col min="13056" max="13056" width="11.1640625" style="380" bestFit="1" customWidth="1"/>
    <col min="13057" max="13291" width="9.1640625" style="380"/>
    <col min="13292" max="13292" width="4.5" style="380" customWidth="1"/>
    <col min="13293" max="13293" width="4.83203125" style="380" customWidth="1"/>
    <col min="13294" max="13294" width="51.5" style="380" customWidth="1"/>
    <col min="13295" max="13295" width="6.5" style="380" customWidth="1"/>
    <col min="13296" max="13296" width="12.5" style="380" customWidth="1"/>
    <col min="13297" max="13297" width="6.5" style="380" customWidth="1"/>
    <col min="13298" max="13298" width="8" style="380" customWidth="1"/>
    <col min="13299" max="13299" width="7.1640625" style="380" customWidth="1"/>
    <col min="13300" max="13300" width="9.1640625" style="380"/>
    <col min="13301" max="13301" width="11" style="380" customWidth="1"/>
    <col min="13302" max="13302" width="9.5" style="380" customWidth="1"/>
    <col min="13303" max="13303" width="8.1640625" style="380" customWidth="1"/>
    <col min="13304" max="13304" width="8.5" style="380" customWidth="1"/>
    <col min="13305" max="13305" width="9.83203125" style="380" customWidth="1"/>
    <col min="13306" max="13306" width="8.83203125" style="380" customWidth="1"/>
    <col min="13307" max="13307" width="9.5" style="380" customWidth="1"/>
    <col min="13308" max="13308" width="12.5" style="380" customWidth="1"/>
    <col min="13309" max="13309" width="9.1640625" style="380"/>
    <col min="13310" max="13310" width="11.1640625" style="380" bestFit="1" customWidth="1"/>
    <col min="13311" max="13311" width="10.5" style="380" bestFit="1" customWidth="1"/>
    <col min="13312" max="13312" width="11.1640625" style="380" bestFit="1" customWidth="1"/>
    <col min="13313" max="13547" width="9.1640625" style="380"/>
    <col min="13548" max="13548" width="4.5" style="380" customWidth="1"/>
    <col min="13549" max="13549" width="4.83203125" style="380" customWidth="1"/>
    <col min="13550" max="13550" width="51.5" style="380" customWidth="1"/>
    <col min="13551" max="13551" width="6.5" style="380" customWidth="1"/>
    <col min="13552" max="13552" width="12.5" style="380" customWidth="1"/>
    <col min="13553" max="13553" width="6.5" style="380" customWidth="1"/>
    <col min="13554" max="13554" width="8" style="380" customWidth="1"/>
    <col min="13555" max="13555" width="7.1640625" style="380" customWidth="1"/>
    <col min="13556" max="13556" width="9.1640625" style="380"/>
    <col min="13557" max="13557" width="11" style="380" customWidth="1"/>
    <col min="13558" max="13558" width="9.5" style="380" customWidth="1"/>
    <col min="13559" max="13559" width="8.1640625" style="380" customWidth="1"/>
    <col min="13560" max="13560" width="8.5" style="380" customWidth="1"/>
    <col min="13561" max="13561" width="9.83203125" style="380" customWidth="1"/>
    <col min="13562" max="13562" width="8.83203125" style="380" customWidth="1"/>
    <col min="13563" max="13563" width="9.5" style="380" customWidth="1"/>
    <col min="13564" max="13564" width="12.5" style="380" customWidth="1"/>
    <col min="13565" max="13565" width="9.1640625" style="380"/>
    <col min="13566" max="13566" width="11.1640625" style="380" bestFit="1" customWidth="1"/>
    <col min="13567" max="13567" width="10.5" style="380" bestFit="1" customWidth="1"/>
    <col min="13568" max="13568" width="11.1640625" style="380" bestFit="1" customWidth="1"/>
    <col min="13569" max="13803" width="9.1640625" style="380"/>
    <col min="13804" max="13804" width="4.5" style="380" customWidth="1"/>
    <col min="13805" max="13805" width="4.83203125" style="380" customWidth="1"/>
    <col min="13806" max="13806" width="51.5" style="380" customWidth="1"/>
    <col min="13807" max="13807" width="6.5" style="380" customWidth="1"/>
    <col min="13808" max="13808" width="12.5" style="380" customWidth="1"/>
    <col min="13809" max="13809" width="6.5" style="380" customWidth="1"/>
    <col min="13810" max="13810" width="8" style="380" customWidth="1"/>
    <col min="13811" max="13811" width="7.1640625" style="380" customWidth="1"/>
    <col min="13812" max="13812" width="9.1640625" style="380"/>
    <col min="13813" max="13813" width="11" style="380" customWidth="1"/>
    <col min="13814" max="13814" width="9.5" style="380" customWidth="1"/>
    <col min="13815" max="13815" width="8.1640625" style="380" customWidth="1"/>
    <col min="13816" max="13816" width="8.5" style="380" customWidth="1"/>
    <col min="13817" max="13817" width="9.83203125" style="380" customWidth="1"/>
    <col min="13818" max="13818" width="8.83203125" style="380" customWidth="1"/>
    <col min="13819" max="13819" width="9.5" style="380" customWidth="1"/>
    <col min="13820" max="13820" width="12.5" style="380" customWidth="1"/>
    <col min="13821" max="13821" width="9.1640625" style="380"/>
    <col min="13822" max="13822" width="11.1640625" style="380" bestFit="1" customWidth="1"/>
    <col min="13823" max="13823" width="10.5" style="380" bestFit="1" customWidth="1"/>
    <col min="13824" max="13824" width="11.1640625" style="380" bestFit="1" customWidth="1"/>
    <col min="13825" max="14059" width="9.1640625" style="380"/>
    <col min="14060" max="14060" width="4.5" style="380" customWidth="1"/>
    <col min="14061" max="14061" width="4.83203125" style="380" customWidth="1"/>
    <col min="14062" max="14062" width="51.5" style="380" customWidth="1"/>
    <col min="14063" max="14063" width="6.5" style="380" customWidth="1"/>
    <col min="14064" max="14064" width="12.5" style="380" customWidth="1"/>
    <col min="14065" max="14065" width="6.5" style="380" customWidth="1"/>
    <col min="14066" max="14066" width="8" style="380" customWidth="1"/>
    <col min="14067" max="14067" width="7.1640625" style="380" customWidth="1"/>
    <col min="14068" max="14068" width="9.1640625" style="380"/>
    <col min="14069" max="14069" width="11" style="380" customWidth="1"/>
    <col min="14070" max="14070" width="9.5" style="380" customWidth="1"/>
    <col min="14071" max="14071" width="8.1640625" style="380" customWidth="1"/>
    <col min="14072" max="14072" width="8.5" style="380" customWidth="1"/>
    <col min="14073" max="14073" width="9.83203125" style="380" customWidth="1"/>
    <col min="14074" max="14074" width="8.83203125" style="380" customWidth="1"/>
    <col min="14075" max="14075" width="9.5" style="380" customWidth="1"/>
    <col min="14076" max="14076" width="12.5" style="380" customWidth="1"/>
    <col min="14077" max="14077" width="9.1640625" style="380"/>
    <col min="14078" max="14078" width="11.1640625" style="380" bestFit="1" customWidth="1"/>
    <col min="14079" max="14079" width="10.5" style="380" bestFit="1" customWidth="1"/>
    <col min="14080" max="14080" width="11.1640625" style="380" bestFit="1" customWidth="1"/>
    <col min="14081" max="14315" width="9.1640625" style="380"/>
    <col min="14316" max="14316" width="4.5" style="380" customWidth="1"/>
    <col min="14317" max="14317" width="4.83203125" style="380" customWidth="1"/>
    <col min="14318" max="14318" width="51.5" style="380" customWidth="1"/>
    <col min="14319" max="14319" width="6.5" style="380" customWidth="1"/>
    <col min="14320" max="14320" width="12.5" style="380" customWidth="1"/>
    <col min="14321" max="14321" width="6.5" style="380" customWidth="1"/>
    <col min="14322" max="14322" width="8" style="380" customWidth="1"/>
    <col min="14323" max="14323" width="7.1640625" style="380" customWidth="1"/>
    <col min="14324" max="14324" width="9.1640625" style="380"/>
    <col min="14325" max="14325" width="11" style="380" customWidth="1"/>
    <col min="14326" max="14326" width="9.5" style="380" customWidth="1"/>
    <col min="14327" max="14327" width="8.1640625" style="380" customWidth="1"/>
    <col min="14328" max="14328" width="8.5" style="380" customWidth="1"/>
    <col min="14329" max="14329" width="9.83203125" style="380" customWidth="1"/>
    <col min="14330" max="14330" width="8.83203125" style="380" customWidth="1"/>
    <col min="14331" max="14331" width="9.5" style="380" customWidth="1"/>
    <col min="14332" max="14332" width="12.5" style="380" customWidth="1"/>
    <col min="14333" max="14333" width="9.1640625" style="380"/>
    <col min="14334" max="14334" width="11.1640625" style="380" bestFit="1" customWidth="1"/>
    <col min="14335" max="14335" width="10.5" style="380" bestFit="1" customWidth="1"/>
    <col min="14336" max="14336" width="11.1640625" style="380" bestFit="1" customWidth="1"/>
    <col min="14337" max="14571" width="9.1640625" style="380"/>
    <col min="14572" max="14572" width="4.5" style="380" customWidth="1"/>
    <col min="14573" max="14573" width="4.83203125" style="380" customWidth="1"/>
    <col min="14574" max="14574" width="51.5" style="380" customWidth="1"/>
    <col min="14575" max="14575" width="6.5" style="380" customWidth="1"/>
    <col min="14576" max="14576" width="12.5" style="380" customWidth="1"/>
    <col min="14577" max="14577" width="6.5" style="380" customWidth="1"/>
    <col min="14578" max="14578" width="8" style="380" customWidth="1"/>
    <col min="14579" max="14579" width="7.1640625" style="380" customWidth="1"/>
    <col min="14580" max="14580" width="9.1640625" style="380"/>
    <col min="14581" max="14581" width="11" style="380" customWidth="1"/>
    <col min="14582" max="14582" width="9.5" style="380" customWidth="1"/>
    <col min="14583" max="14583" width="8.1640625" style="380" customWidth="1"/>
    <col min="14584" max="14584" width="8.5" style="380" customWidth="1"/>
    <col min="14585" max="14585" width="9.83203125" style="380" customWidth="1"/>
    <col min="14586" max="14586" width="8.83203125" style="380" customWidth="1"/>
    <col min="14587" max="14587" width="9.5" style="380" customWidth="1"/>
    <col min="14588" max="14588" width="12.5" style="380" customWidth="1"/>
    <col min="14589" max="14589" width="9.1640625" style="380"/>
    <col min="14590" max="14590" width="11.1640625" style="380" bestFit="1" customWidth="1"/>
    <col min="14591" max="14591" width="10.5" style="380" bestFit="1" customWidth="1"/>
    <col min="14592" max="14592" width="11.1640625" style="380" bestFit="1" customWidth="1"/>
    <col min="14593" max="14827" width="9.1640625" style="380"/>
    <col min="14828" max="14828" width="4.5" style="380" customWidth="1"/>
    <col min="14829" max="14829" width="4.83203125" style="380" customWidth="1"/>
    <col min="14830" max="14830" width="51.5" style="380" customWidth="1"/>
    <col min="14831" max="14831" width="6.5" style="380" customWidth="1"/>
    <col min="14832" max="14832" width="12.5" style="380" customWidth="1"/>
    <col min="14833" max="14833" width="6.5" style="380" customWidth="1"/>
    <col min="14834" max="14834" width="8" style="380" customWidth="1"/>
    <col min="14835" max="14835" width="7.1640625" style="380" customWidth="1"/>
    <col min="14836" max="14836" width="9.1640625" style="380"/>
    <col min="14837" max="14837" width="11" style="380" customWidth="1"/>
    <col min="14838" max="14838" width="9.5" style="380" customWidth="1"/>
    <col min="14839" max="14839" width="8.1640625" style="380" customWidth="1"/>
    <col min="14840" max="14840" width="8.5" style="380" customWidth="1"/>
    <col min="14841" max="14841" width="9.83203125" style="380" customWidth="1"/>
    <col min="14842" max="14842" width="8.83203125" style="380" customWidth="1"/>
    <col min="14843" max="14843" width="9.5" style="380" customWidth="1"/>
    <col min="14844" max="14844" width="12.5" style="380" customWidth="1"/>
    <col min="14845" max="14845" width="9.1640625" style="380"/>
    <col min="14846" max="14846" width="11.1640625" style="380" bestFit="1" customWidth="1"/>
    <col min="14847" max="14847" width="10.5" style="380" bestFit="1" customWidth="1"/>
    <col min="14848" max="14848" width="11.1640625" style="380" bestFit="1" customWidth="1"/>
    <col min="14849" max="15083" width="9.1640625" style="380"/>
    <col min="15084" max="15084" width="4.5" style="380" customWidth="1"/>
    <col min="15085" max="15085" width="4.83203125" style="380" customWidth="1"/>
    <col min="15086" max="15086" width="51.5" style="380" customWidth="1"/>
    <col min="15087" max="15087" width="6.5" style="380" customWidth="1"/>
    <col min="15088" max="15088" width="12.5" style="380" customWidth="1"/>
    <col min="15089" max="15089" width="6.5" style="380" customWidth="1"/>
    <col min="15090" max="15090" width="8" style="380" customWidth="1"/>
    <col min="15091" max="15091" width="7.1640625" style="380" customWidth="1"/>
    <col min="15092" max="15092" width="9.1640625" style="380"/>
    <col min="15093" max="15093" width="11" style="380" customWidth="1"/>
    <col min="15094" max="15094" width="9.5" style="380" customWidth="1"/>
    <col min="15095" max="15095" width="8.1640625" style="380" customWidth="1"/>
    <col min="15096" max="15096" width="8.5" style="380" customWidth="1"/>
    <col min="15097" max="15097" width="9.83203125" style="380" customWidth="1"/>
    <col min="15098" max="15098" width="8.83203125" style="380" customWidth="1"/>
    <col min="15099" max="15099" width="9.5" style="380" customWidth="1"/>
    <col min="15100" max="15100" width="12.5" style="380" customWidth="1"/>
    <col min="15101" max="15101" width="9.1640625" style="380"/>
    <col min="15102" max="15102" width="11.1640625" style="380" bestFit="1" customWidth="1"/>
    <col min="15103" max="15103" width="10.5" style="380" bestFit="1" customWidth="1"/>
    <col min="15104" max="15104" width="11.1640625" style="380" bestFit="1" customWidth="1"/>
    <col min="15105" max="15339" width="9.1640625" style="380"/>
    <col min="15340" max="15340" width="4.5" style="380" customWidth="1"/>
    <col min="15341" max="15341" width="4.83203125" style="380" customWidth="1"/>
    <col min="15342" max="15342" width="51.5" style="380" customWidth="1"/>
    <col min="15343" max="15343" width="6.5" style="380" customWidth="1"/>
    <col min="15344" max="15344" width="12.5" style="380" customWidth="1"/>
    <col min="15345" max="15345" width="6.5" style="380" customWidth="1"/>
    <col min="15346" max="15346" width="8" style="380" customWidth="1"/>
    <col min="15347" max="15347" width="7.1640625" style="380" customWidth="1"/>
    <col min="15348" max="15348" width="9.1640625" style="380"/>
    <col min="15349" max="15349" width="11" style="380" customWidth="1"/>
    <col min="15350" max="15350" width="9.5" style="380" customWidth="1"/>
    <col min="15351" max="15351" width="8.1640625" style="380" customWidth="1"/>
    <col min="15352" max="15352" width="8.5" style="380" customWidth="1"/>
    <col min="15353" max="15353" width="9.83203125" style="380" customWidth="1"/>
    <col min="15354" max="15354" width="8.83203125" style="380" customWidth="1"/>
    <col min="15355" max="15355" width="9.5" style="380" customWidth="1"/>
    <col min="15356" max="15356" width="12.5" style="380" customWidth="1"/>
    <col min="15357" max="15357" width="9.1640625" style="380"/>
    <col min="15358" max="15358" width="11.1640625" style="380" bestFit="1" customWidth="1"/>
    <col min="15359" max="15359" width="10.5" style="380" bestFit="1" customWidth="1"/>
    <col min="15360" max="15360" width="11.1640625" style="380" bestFit="1" customWidth="1"/>
    <col min="15361" max="15595" width="9.1640625" style="380"/>
    <col min="15596" max="15596" width="4.5" style="380" customWidth="1"/>
    <col min="15597" max="15597" width="4.83203125" style="380" customWidth="1"/>
    <col min="15598" max="15598" width="51.5" style="380" customWidth="1"/>
    <col min="15599" max="15599" width="6.5" style="380" customWidth="1"/>
    <col min="15600" max="15600" width="12.5" style="380" customWidth="1"/>
    <col min="15601" max="15601" width="6.5" style="380" customWidth="1"/>
    <col min="15602" max="15602" width="8" style="380" customWidth="1"/>
    <col min="15603" max="15603" width="7.1640625" style="380" customWidth="1"/>
    <col min="15604" max="15604" width="9.1640625" style="380"/>
    <col min="15605" max="15605" width="11" style="380" customWidth="1"/>
    <col min="15606" max="15606" width="9.5" style="380" customWidth="1"/>
    <col min="15607" max="15607" width="8.1640625" style="380" customWidth="1"/>
    <col min="15608" max="15608" width="8.5" style="380" customWidth="1"/>
    <col min="15609" max="15609" width="9.83203125" style="380" customWidth="1"/>
    <col min="15610" max="15610" width="8.83203125" style="380" customWidth="1"/>
    <col min="15611" max="15611" width="9.5" style="380" customWidth="1"/>
    <col min="15612" max="15612" width="12.5" style="380" customWidth="1"/>
    <col min="15613" max="15613" width="9.1640625" style="380"/>
    <col min="15614" max="15614" width="11.1640625" style="380" bestFit="1" customWidth="1"/>
    <col min="15615" max="15615" width="10.5" style="380" bestFit="1" customWidth="1"/>
    <col min="15616" max="15616" width="11.1640625" style="380" bestFit="1" customWidth="1"/>
    <col min="15617" max="15851" width="9.1640625" style="380"/>
    <col min="15852" max="15852" width="4.5" style="380" customWidth="1"/>
    <col min="15853" max="15853" width="4.83203125" style="380" customWidth="1"/>
    <col min="15854" max="15854" width="51.5" style="380" customWidth="1"/>
    <col min="15855" max="15855" width="6.5" style="380" customWidth="1"/>
    <col min="15856" max="15856" width="12.5" style="380" customWidth="1"/>
    <col min="15857" max="15857" width="6.5" style="380" customWidth="1"/>
    <col min="15858" max="15858" width="8" style="380" customWidth="1"/>
    <col min="15859" max="15859" width="7.1640625" style="380" customWidth="1"/>
    <col min="15860" max="15860" width="9.1640625" style="380"/>
    <col min="15861" max="15861" width="11" style="380" customWidth="1"/>
    <col min="15862" max="15862" width="9.5" style="380" customWidth="1"/>
    <col min="15863" max="15863" width="8.1640625" style="380" customWidth="1"/>
    <col min="15864" max="15864" width="8.5" style="380" customWidth="1"/>
    <col min="15865" max="15865" width="9.83203125" style="380" customWidth="1"/>
    <col min="15866" max="15866" width="8.83203125" style="380" customWidth="1"/>
    <col min="15867" max="15867" width="9.5" style="380" customWidth="1"/>
    <col min="15868" max="15868" width="12.5" style="380" customWidth="1"/>
    <col min="15869" max="15869" width="9.1640625" style="380"/>
    <col min="15870" max="15870" width="11.1640625" style="380" bestFit="1" customWidth="1"/>
    <col min="15871" max="15871" width="10.5" style="380" bestFit="1" customWidth="1"/>
    <col min="15872" max="15872" width="11.1640625" style="380" bestFit="1" customWidth="1"/>
    <col min="15873" max="16107" width="9.1640625" style="380"/>
    <col min="16108" max="16108" width="4.5" style="380" customWidth="1"/>
    <col min="16109" max="16109" width="4.83203125" style="380" customWidth="1"/>
    <col min="16110" max="16110" width="51.5" style="380" customWidth="1"/>
    <col min="16111" max="16111" width="6.5" style="380" customWidth="1"/>
    <col min="16112" max="16112" width="12.5" style="380" customWidth="1"/>
    <col min="16113" max="16113" width="6.5" style="380" customWidth="1"/>
    <col min="16114" max="16114" width="8" style="380" customWidth="1"/>
    <col min="16115" max="16115" width="7.1640625" style="380" customWidth="1"/>
    <col min="16116" max="16116" width="9.1640625" style="380"/>
    <col min="16117" max="16117" width="11" style="380" customWidth="1"/>
    <col min="16118" max="16118" width="9.5" style="380" customWidth="1"/>
    <col min="16119" max="16119" width="8.1640625" style="380" customWidth="1"/>
    <col min="16120" max="16120" width="8.5" style="380" customWidth="1"/>
    <col min="16121" max="16121" width="9.83203125" style="380" customWidth="1"/>
    <col min="16122" max="16122" width="8.83203125" style="380" customWidth="1"/>
    <col min="16123" max="16123" width="9.5" style="380" customWidth="1"/>
    <col min="16124" max="16124" width="12.5" style="380" customWidth="1"/>
    <col min="16125" max="16125" width="9.1640625" style="380"/>
    <col min="16126" max="16126" width="11.1640625" style="380" bestFit="1" customWidth="1"/>
    <col min="16127" max="16127" width="10.5" style="380" bestFit="1" customWidth="1"/>
    <col min="16128" max="16128" width="11.1640625" style="380" bestFit="1" customWidth="1"/>
    <col min="16129" max="16384" width="9.1640625" style="380"/>
  </cols>
  <sheetData>
    <row r="1" spans="1:16" s="379" customFormat="1" ht="12.75" customHeight="1">
      <c r="A1" s="486" t="s">
        <v>156</v>
      </c>
      <c r="B1" s="486"/>
      <c r="C1" s="486"/>
      <c r="D1" s="486"/>
      <c r="E1" s="486"/>
      <c r="F1" s="486"/>
      <c r="G1" s="486"/>
      <c r="H1" s="486"/>
      <c r="I1" s="486"/>
      <c r="J1" s="486"/>
      <c r="K1" s="486"/>
      <c r="L1" s="486"/>
      <c r="M1" s="486"/>
      <c r="N1" s="486"/>
      <c r="O1" s="486"/>
      <c r="P1" s="486"/>
    </row>
    <row r="2" spans="1:16" s="379" customFormat="1">
      <c r="A2" s="486" t="s">
        <v>1313</v>
      </c>
      <c r="B2" s="486"/>
      <c r="C2" s="486"/>
      <c r="D2" s="486"/>
      <c r="E2" s="486"/>
      <c r="F2" s="486"/>
      <c r="G2" s="486"/>
      <c r="H2" s="486"/>
      <c r="I2" s="486"/>
      <c r="J2" s="486"/>
      <c r="K2" s="486"/>
      <c r="L2" s="486"/>
      <c r="M2" s="486"/>
      <c r="N2" s="486"/>
      <c r="O2" s="486"/>
      <c r="P2" s="486"/>
    </row>
    <row r="4" spans="1:16">
      <c r="A4" s="2" t="s">
        <v>1598</v>
      </c>
      <c r="B4" s="2"/>
      <c r="C4" s="2"/>
      <c r="D4" s="219"/>
    </row>
    <row r="5" spans="1:16">
      <c r="A5" s="2" t="s">
        <v>1599</v>
      </c>
      <c r="B5" s="2"/>
      <c r="C5" s="2"/>
      <c r="D5" s="219"/>
    </row>
    <row r="6" spans="1:16">
      <c r="A6" s="2" t="s">
        <v>217</v>
      </c>
      <c r="B6" s="2"/>
      <c r="C6" s="2"/>
      <c r="D6" s="219"/>
    </row>
    <row r="7" spans="1:16">
      <c r="A7" s="209" t="s">
        <v>1600</v>
      </c>
      <c r="B7" s="209"/>
      <c r="C7" s="2"/>
      <c r="D7" s="219"/>
      <c r="K7" s="381"/>
      <c r="L7" s="382" t="s">
        <v>17</v>
      </c>
      <c r="M7" s="487">
        <f>P18</f>
        <v>0</v>
      </c>
      <c r="N7" s="487"/>
      <c r="O7" s="487"/>
      <c r="P7" s="383" t="s">
        <v>18</v>
      </c>
    </row>
    <row r="8" spans="1:16">
      <c r="K8" s="381"/>
      <c r="L8" s="382" t="s">
        <v>19</v>
      </c>
      <c r="M8" s="381" t="s">
        <v>1566</v>
      </c>
      <c r="N8" s="381"/>
      <c r="O8" s="381"/>
      <c r="P8" s="381"/>
    </row>
    <row r="9" spans="1:16">
      <c r="K9" s="381"/>
      <c r="L9" s="381"/>
      <c r="M9" s="381"/>
      <c r="N9" s="381"/>
      <c r="O9" s="381"/>
      <c r="P9" s="381"/>
    </row>
    <row r="10" spans="1:16" ht="12.75" customHeight="1">
      <c r="A10" s="488" t="s">
        <v>20</v>
      </c>
      <c r="B10" s="488" t="s">
        <v>21</v>
      </c>
      <c r="C10" s="489" t="s">
        <v>65</v>
      </c>
      <c r="D10" s="490" t="s">
        <v>22</v>
      </c>
      <c r="E10" s="490" t="s">
        <v>23</v>
      </c>
      <c r="F10" s="483" t="s">
        <v>24</v>
      </c>
      <c r="G10" s="483"/>
      <c r="H10" s="483"/>
      <c r="I10" s="483"/>
      <c r="J10" s="483"/>
      <c r="K10" s="483"/>
      <c r="L10" s="483" t="s">
        <v>25</v>
      </c>
      <c r="M10" s="483"/>
      <c r="N10" s="483"/>
      <c r="O10" s="483"/>
      <c r="P10" s="483"/>
    </row>
    <row r="11" spans="1:16" ht="65">
      <c r="A11" s="488"/>
      <c r="B11" s="488"/>
      <c r="C11" s="489"/>
      <c r="D11" s="490"/>
      <c r="E11" s="490"/>
      <c r="F11" s="384" t="s">
        <v>26</v>
      </c>
      <c r="G11" s="384" t="s">
        <v>1570</v>
      </c>
      <c r="H11" s="384" t="s">
        <v>1571</v>
      </c>
      <c r="I11" s="384" t="s">
        <v>27</v>
      </c>
      <c r="J11" s="384" t="s">
        <v>28</v>
      </c>
      <c r="K11" s="384" t="s">
        <v>29</v>
      </c>
      <c r="L11" s="384" t="s">
        <v>30</v>
      </c>
      <c r="M11" s="384" t="s">
        <v>31</v>
      </c>
      <c r="N11" s="384" t="s">
        <v>27</v>
      </c>
      <c r="O11" s="384" t="s">
        <v>28</v>
      </c>
      <c r="P11" s="384" t="s">
        <v>1572</v>
      </c>
    </row>
    <row r="12" spans="1:16" ht="14.25" customHeight="1">
      <c r="A12" s="385">
        <v>1</v>
      </c>
      <c r="B12" s="385">
        <f t="shared" ref="B12:E12" si="0">A12+1</f>
        <v>2</v>
      </c>
      <c r="C12" s="385">
        <f t="shared" si="0"/>
        <v>3</v>
      </c>
      <c r="D12" s="385">
        <f t="shared" si="0"/>
        <v>4</v>
      </c>
      <c r="E12" s="385">
        <f t="shared" si="0"/>
        <v>5</v>
      </c>
      <c r="F12" s="385">
        <v>6</v>
      </c>
      <c r="G12" s="385">
        <v>7</v>
      </c>
      <c r="H12" s="385">
        <f t="shared" ref="H12" si="1">G12+1</f>
        <v>8</v>
      </c>
      <c r="I12" s="385">
        <v>9</v>
      </c>
      <c r="J12" s="385">
        <v>10</v>
      </c>
      <c r="K12" s="385">
        <f t="shared" ref="K12" si="2">J12+1</f>
        <v>11</v>
      </c>
      <c r="L12" s="385">
        <f t="shared" ref="L12" si="3">K12+1</f>
        <v>12</v>
      </c>
      <c r="M12" s="385">
        <f t="shared" ref="M12" si="4">L12+1</f>
        <v>13</v>
      </c>
      <c r="N12" s="385">
        <f t="shared" ref="N12" si="5">M12+1</f>
        <v>14</v>
      </c>
      <c r="O12" s="385">
        <f t="shared" ref="O12" si="6">N12+1</f>
        <v>15</v>
      </c>
      <c r="P12" s="385">
        <f t="shared" ref="P12" si="7">O12+1</f>
        <v>16</v>
      </c>
    </row>
    <row r="13" spans="1:16" ht="13">
      <c r="A13" s="385"/>
      <c r="B13" s="385"/>
      <c r="C13" s="386" t="s">
        <v>60</v>
      </c>
      <c r="D13" s="385"/>
      <c r="E13" s="385"/>
      <c r="F13" s="385"/>
      <c r="G13" s="385"/>
      <c r="H13" s="385"/>
      <c r="I13" s="385"/>
      <c r="J13" s="385"/>
      <c r="K13" s="385"/>
      <c r="L13" s="385"/>
      <c r="M13" s="385"/>
      <c r="N13" s="385"/>
      <c r="O13" s="385"/>
      <c r="P13" s="385"/>
    </row>
    <row r="14" spans="1:16" ht="91">
      <c r="A14" s="385">
        <f>A13+1</f>
        <v>1</v>
      </c>
      <c r="B14" s="385" t="s">
        <v>32</v>
      </c>
      <c r="C14" s="85" t="s">
        <v>1573</v>
      </c>
      <c r="D14" s="211" t="s">
        <v>37</v>
      </c>
      <c r="E14" s="211">
        <v>1600</v>
      </c>
      <c r="F14" s="387"/>
      <c r="G14" s="388"/>
      <c r="H14" s="211"/>
      <c r="I14" s="211"/>
      <c r="J14" s="211"/>
      <c r="K14" s="388"/>
      <c r="L14" s="388"/>
      <c r="M14" s="388"/>
      <c r="N14" s="388"/>
      <c r="O14" s="388"/>
      <c r="P14" s="388"/>
    </row>
    <row r="15" spans="1:16" ht="26">
      <c r="A15" s="385">
        <f t="shared" ref="A15" si="8">A14+1</f>
        <v>2</v>
      </c>
      <c r="B15" s="385" t="s">
        <v>32</v>
      </c>
      <c r="C15" s="389" t="s">
        <v>52</v>
      </c>
      <c r="D15" s="211" t="s">
        <v>37</v>
      </c>
      <c r="E15" s="394">
        <v>3420</v>
      </c>
      <c r="F15" s="387"/>
      <c r="G15" s="388"/>
      <c r="H15" s="211"/>
      <c r="I15" s="211"/>
      <c r="J15" s="211"/>
      <c r="K15" s="388"/>
      <c r="L15" s="388"/>
      <c r="M15" s="388"/>
      <c r="N15" s="388"/>
      <c r="O15" s="388"/>
      <c r="P15" s="388"/>
    </row>
    <row r="16" spans="1:16" ht="13">
      <c r="A16" s="385">
        <f>A15+1</f>
        <v>3</v>
      </c>
      <c r="B16" s="385" t="s">
        <v>32</v>
      </c>
      <c r="C16" s="108" t="s">
        <v>1282</v>
      </c>
      <c r="D16" s="390" t="s">
        <v>35</v>
      </c>
      <c r="E16" s="404">
        <f>3588</f>
        <v>3588</v>
      </c>
      <c r="F16" s="387"/>
      <c r="G16" s="388"/>
      <c r="H16" s="211"/>
      <c r="I16" s="211"/>
      <c r="J16" s="211"/>
      <c r="K16" s="388"/>
      <c r="L16" s="388"/>
      <c r="M16" s="388"/>
      <c r="N16" s="388"/>
      <c r="O16" s="388"/>
      <c r="P16" s="388"/>
    </row>
    <row r="17" spans="1:18" s="395" customFormat="1">
      <c r="A17" s="390"/>
      <c r="B17" s="390"/>
      <c r="C17" s="391"/>
      <c r="D17" s="392"/>
      <c r="E17" s="393"/>
      <c r="F17" s="393"/>
      <c r="G17" s="393"/>
      <c r="H17" s="393"/>
      <c r="I17" s="394"/>
      <c r="J17" s="393"/>
      <c r="K17" s="393"/>
      <c r="L17" s="394"/>
      <c r="M17" s="394"/>
      <c r="N17" s="394"/>
      <c r="O17" s="394"/>
      <c r="P17" s="394"/>
      <c r="Q17" s="380"/>
      <c r="R17" s="380"/>
    </row>
    <row r="18" spans="1:18" s="381" customFormat="1">
      <c r="A18" s="396"/>
      <c r="B18" s="396"/>
      <c r="C18" s="397"/>
      <c r="D18" s="398"/>
      <c r="E18" s="398"/>
      <c r="F18" s="399"/>
      <c r="G18" s="400"/>
      <c r="H18" s="400"/>
      <c r="I18" s="400"/>
      <c r="J18" s="400"/>
      <c r="K18" s="401" t="s">
        <v>38</v>
      </c>
      <c r="L18" s="402">
        <f>SUM(L13:L17)</f>
        <v>0</v>
      </c>
      <c r="M18" s="402">
        <f>SUM(M13:M17)</f>
        <v>0</v>
      </c>
      <c r="N18" s="402">
        <f>SUM(N13:N17)</f>
        <v>0</v>
      </c>
      <c r="O18" s="402">
        <f>SUM(O13:O17)</f>
        <v>0</v>
      </c>
      <c r="P18" s="402">
        <f>SUM(P13:P17)</f>
        <v>0</v>
      </c>
      <c r="Q18" s="380"/>
      <c r="R18" s="380"/>
    </row>
    <row r="19" spans="1:18">
      <c r="C19" s="379"/>
    </row>
    <row r="20" spans="1:18" s="381" customFormat="1" ht="14.5" customHeight="1">
      <c r="A20" s="380"/>
      <c r="B20" s="484"/>
      <c r="C20" s="484"/>
      <c r="D20" s="403"/>
      <c r="E20" s="403"/>
      <c r="F20" s="380"/>
      <c r="G20" s="380"/>
      <c r="H20" s="380"/>
      <c r="I20" s="380"/>
      <c r="J20" s="380"/>
      <c r="K20" s="380"/>
      <c r="L20" s="380"/>
      <c r="M20" s="380"/>
      <c r="N20" s="380"/>
      <c r="O20" s="380"/>
      <c r="P20" s="380"/>
      <c r="R20" s="380"/>
    </row>
    <row r="21" spans="1:18">
      <c r="B21" s="485"/>
      <c r="C21" s="485"/>
      <c r="D21" s="485"/>
      <c r="E21" s="485"/>
    </row>
  </sheetData>
  <mergeCells count="12">
    <mergeCell ref="L10:P10"/>
    <mergeCell ref="B20:C20"/>
    <mergeCell ref="B21:E21"/>
    <mergeCell ref="A1:P1"/>
    <mergeCell ref="A2:P2"/>
    <mergeCell ref="M7:O7"/>
    <mergeCell ref="A10:A11"/>
    <mergeCell ref="B10:B11"/>
    <mergeCell ref="C10:C11"/>
    <mergeCell ref="D10:D11"/>
    <mergeCell ref="E10:E11"/>
    <mergeCell ref="F10:K10"/>
  </mergeCells>
  <phoneticPr fontId="12" type="noConversion"/>
  <conditionalFormatting sqref="C14:C16">
    <cfRule type="expression" priority="1" stopIfTrue="1">
      <formula>#REF!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F883-4749-461E-86B2-179F4E45115B}">
  <dimension ref="A1:P133"/>
  <sheetViews>
    <sheetView showZeros="0" zoomScale="115" zoomScaleNormal="115" workbookViewId="0">
      <selection activeCell="S11" sqref="S11"/>
    </sheetView>
  </sheetViews>
  <sheetFormatPr baseColWidth="10" defaultColWidth="9.1640625" defaultRowHeight="12"/>
  <cols>
    <col min="1" max="1" width="4.5" style="2" customWidth="1"/>
    <col min="2" max="2" width="4.83203125" style="2" customWidth="1"/>
    <col min="3" max="3" width="47" style="2" customWidth="1"/>
    <col min="4" max="4" width="6.5" style="3" customWidth="1"/>
    <col min="5" max="5" width="10.1640625" style="3" customWidth="1"/>
    <col min="6" max="6" width="6.5" style="2" customWidth="1"/>
    <col min="7" max="7" width="8" style="2" customWidth="1"/>
    <col min="8" max="8" width="8.83203125" style="2" customWidth="1"/>
    <col min="9" max="9" width="9.1640625" style="2" customWidth="1"/>
    <col min="10" max="10" width="11" style="2" customWidth="1"/>
    <col min="11" max="11" width="9.5" style="2" customWidth="1"/>
    <col min="12" max="12" width="11.83203125" style="2" customWidth="1"/>
    <col min="13" max="13" width="11.5" style="2" customWidth="1"/>
    <col min="14" max="14" width="9.83203125" style="2" customWidth="1"/>
    <col min="15" max="16" width="11.5" style="2" customWidth="1"/>
    <col min="17" max="243" width="9.1640625" style="2"/>
    <col min="244" max="244" width="4.5" style="2" customWidth="1"/>
    <col min="245" max="245" width="4.83203125" style="2" customWidth="1"/>
    <col min="246" max="246" width="51.5" style="2" customWidth="1"/>
    <col min="247" max="247" width="6.5" style="2" customWidth="1"/>
    <col min="248" max="248" width="12.5" style="2" customWidth="1"/>
    <col min="249" max="249" width="6.5" style="2" customWidth="1"/>
    <col min="250" max="250" width="8" style="2" customWidth="1"/>
    <col min="251" max="251" width="7.1640625" style="2" customWidth="1"/>
    <col min="252" max="252" width="9.1640625" style="2"/>
    <col min="253" max="253" width="11" style="2" customWidth="1"/>
    <col min="254" max="254" width="9.5" style="2" customWidth="1"/>
    <col min="255" max="255" width="8.1640625" style="2" customWidth="1"/>
    <col min="256" max="256" width="8.5" style="2" customWidth="1"/>
    <col min="257" max="257" width="9.83203125" style="2" customWidth="1"/>
    <col min="258" max="258" width="8.83203125" style="2" customWidth="1"/>
    <col min="259" max="259" width="9.5" style="2" customWidth="1"/>
    <col min="260" max="260" width="12.5" style="2" customWidth="1"/>
    <col min="261" max="261" width="9.1640625" style="2"/>
    <col min="262" max="262" width="11.1640625" style="2" bestFit="1" customWidth="1"/>
    <col min="263" max="263" width="10.5" style="2" bestFit="1" customWidth="1"/>
    <col min="264" max="264" width="11.1640625" style="2" bestFit="1" customWidth="1"/>
    <col min="265" max="499" width="9.1640625" style="2"/>
    <col min="500" max="500" width="4.5" style="2" customWidth="1"/>
    <col min="501" max="501" width="4.83203125" style="2" customWidth="1"/>
    <col min="502" max="502" width="51.5" style="2" customWidth="1"/>
    <col min="503" max="503" width="6.5" style="2" customWidth="1"/>
    <col min="504" max="504" width="12.5" style="2" customWidth="1"/>
    <col min="505" max="505" width="6.5" style="2" customWidth="1"/>
    <col min="506" max="506" width="8" style="2" customWidth="1"/>
    <col min="507" max="507" width="7.1640625" style="2" customWidth="1"/>
    <col min="508" max="508" width="9.1640625" style="2"/>
    <col min="509" max="509" width="11" style="2" customWidth="1"/>
    <col min="510" max="510" width="9.5" style="2" customWidth="1"/>
    <col min="511" max="511" width="8.1640625" style="2" customWidth="1"/>
    <col min="512" max="512" width="8.5" style="2" customWidth="1"/>
    <col min="513" max="513" width="9.83203125" style="2" customWidth="1"/>
    <col min="514" max="514" width="8.83203125" style="2" customWidth="1"/>
    <col min="515" max="515" width="9.5" style="2" customWidth="1"/>
    <col min="516" max="516" width="12.5" style="2" customWidth="1"/>
    <col min="517" max="517" width="9.1640625" style="2"/>
    <col min="518" max="518" width="11.1640625" style="2" bestFit="1" customWidth="1"/>
    <col min="519" max="519" width="10.5" style="2" bestFit="1" customWidth="1"/>
    <col min="520" max="520" width="11.1640625" style="2" bestFit="1" customWidth="1"/>
    <col min="521" max="755" width="9.1640625" style="2"/>
    <col min="756" max="756" width="4.5" style="2" customWidth="1"/>
    <col min="757" max="757" width="4.83203125" style="2" customWidth="1"/>
    <col min="758" max="758" width="51.5" style="2" customWidth="1"/>
    <col min="759" max="759" width="6.5" style="2" customWidth="1"/>
    <col min="760" max="760" width="12.5" style="2" customWidth="1"/>
    <col min="761" max="761" width="6.5" style="2" customWidth="1"/>
    <col min="762" max="762" width="8" style="2" customWidth="1"/>
    <col min="763" max="763" width="7.1640625" style="2" customWidth="1"/>
    <col min="764" max="764" width="9.1640625" style="2"/>
    <col min="765" max="765" width="11" style="2" customWidth="1"/>
    <col min="766" max="766" width="9.5" style="2" customWidth="1"/>
    <col min="767" max="767" width="8.1640625" style="2" customWidth="1"/>
    <col min="768" max="768" width="8.5" style="2" customWidth="1"/>
    <col min="769" max="769" width="9.83203125" style="2" customWidth="1"/>
    <col min="770" max="770" width="8.83203125" style="2" customWidth="1"/>
    <col min="771" max="771" width="9.5" style="2" customWidth="1"/>
    <col min="772" max="772" width="12.5" style="2" customWidth="1"/>
    <col min="773" max="773" width="9.1640625" style="2"/>
    <col min="774" max="774" width="11.1640625" style="2" bestFit="1" customWidth="1"/>
    <col min="775" max="775" width="10.5" style="2" bestFit="1" customWidth="1"/>
    <col min="776" max="776" width="11.1640625" style="2" bestFit="1" customWidth="1"/>
    <col min="777" max="1011" width="9.1640625" style="2"/>
    <col min="1012" max="1012" width="4.5" style="2" customWidth="1"/>
    <col min="1013" max="1013" width="4.83203125" style="2" customWidth="1"/>
    <col min="1014" max="1014" width="51.5" style="2" customWidth="1"/>
    <col min="1015" max="1015" width="6.5" style="2" customWidth="1"/>
    <col min="1016" max="1016" width="12.5" style="2" customWidth="1"/>
    <col min="1017" max="1017" width="6.5" style="2" customWidth="1"/>
    <col min="1018" max="1018" width="8" style="2" customWidth="1"/>
    <col min="1019" max="1019" width="7.1640625" style="2" customWidth="1"/>
    <col min="1020" max="1020" width="9.1640625" style="2"/>
    <col min="1021" max="1021" width="11" style="2" customWidth="1"/>
    <col min="1022" max="1022" width="9.5" style="2" customWidth="1"/>
    <col min="1023" max="1023" width="8.1640625" style="2" customWidth="1"/>
    <col min="1024" max="1024" width="8.5" style="2" customWidth="1"/>
    <col min="1025" max="1025" width="9.83203125" style="2" customWidth="1"/>
    <col min="1026" max="1026" width="8.83203125" style="2" customWidth="1"/>
    <col min="1027" max="1027" width="9.5" style="2" customWidth="1"/>
    <col min="1028" max="1028" width="12.5" style="2" customWidth="1"/>
    <col min="1029" max="1029" width="9.1640625" style="2"/>
    <col min="1030" max="1030" width="11.1640625" style="2" bestFit="1" customWidth="1"/>
    <col min="1031" max="1031" width="10.5" style="2" bestFit="1" customWidth="1"/>
    <col min="1032" max="1032" width="11.1640625" style="2" bestFit="1" customWidth="1"/>
    <col min="1033" max="1267" width="9.1640625" style="2"/>
    <col min="1268" max="1268" width="4.5" style="2" customWidth="1"/>
    <col min="1269" max="1269" width="4.83203125" style="2" customWidth="1"/>
    <col min="1270" max="1270" width="51.5" style="2" customWidth="1"/>
    <col min="1271" max="1271" width="6.5" style="2" customWidth="1"/>
    <col min="1272" max="1272" width="12.5" style="2" customWidth="1"/>
    <col min="1273" max="1273" width="6.5" style="2" customWidth="1"/>
    <col min="1274" max="1274" width="8" style="2" customWidth="1"/>
    <col min="1275" max="1275" width="7.1640625" style="2" customWidth="1"/>
    <col min="1276" max="1276" width="9.1640625" style="2"/>
    <col min="1277" max="1277" width="11" style="2" customWidth="1"/>
    <col min="1278" max="1278" width="9.5" style="2" customWidth="1"/>
    <col min="1279" max="1279" width="8.1640625" style="2" customWidth="1"/>
    <col min="1280" max="1280" width="8.5" style="2" customWidth="1"/>
    <col min="1281" max="1281" width="9.83203125" style="2" customWidth="1"/>
    <col min="1282" max="1282" width="8.83203125" style="2" customWidth="1"/>
    <col min="1283" max="1283" width="9.5" style="2" customWidth="1"/>
    <col min="1284" max="1284" width="12.5" style="2" customWidth="1"/>
    <col min="1285" max="1285" width="9.1640625" style="2"/>
    <col min="1286" max="1286" width="11.1640625" style="2" bestFit="1" customWidth="1"/>
    <col min="1287" max="1287" width="10.5" style="2" bestFit="1" customWidth="1"/>
    <col min="1288" max="1288" width="11.1640625" style="2" bestFit="1" customWidth="1"/>
    <col min="1289" max="1523" width="9.1640625" style="2"/>
    <col min="1524" max="1524" width="4.5" style="2" customWidth="1"/>
    <col min="1525" max="1525" width="4.83203125" style="2" customWidth="1"/>
    <col min="1526" max="1526" width="51.5" style="2" customWidth="1"/>
    <col min="1527" max="1527" width="6.5" style="2" customWidth="1"/>
    <col min="1528" max="1528" width="12.5" style="2" customWidth="1"/>
    <col min="1529" max="1529" width="6.5" style="2" customWidth="1"/>
    <col min="1530" max="1530" width="8" style="2" customWidth="1"/>
    <col min="1531" max="1531" width="7.1640625" style="2" customWidth="1"/>
    <col min="1532" max="1532" width="9.1640625" style="2"/>
    <col min="1533" max="1533" width="11" style="2" customWidth="1"/>
    <col min="1534" max="1534" width="9.5" style="2" customWidth="1"/>
    <col min="1535" max="1535" width="8.1640625" style="2" customWidth="1"/>
    <col min="1536" max="1536" width="8.5" style="2" customWidth="1"/>
    <col min="1537" max="1537" width="9.83203125" style="2" customWidth="1"/>
    <col min="1538" max="1538" width="8.83203125" style="2" customWidth="1"/>
    <col min="1539" max="1539" width="9.5" style="2" customWidth="1"/>
    <col min="1540" max="1540" width="12.5" style="2" customWidth="1"/>
    <col min="1541" max="1541" width="9.1640625" style="2"/>
    <col min="1542" max="1542" width="11.1640625" style="2" bestFit="1" customWidth="1"/>
    <col min="1543" max="1543" width="10.5" style="2" bestFit="1" customWidth="1"/>
    <col min="1544" max="1544" width="11.1640625" style="2" bestFit="1" customWidth="1"/>
    <col min="1545" max="1779" width="9.1640625" style="2"/>
    <col min="1780" max="1780" width="4.5" style="2" customWidth="1"/>
    <col min="1781" max="1781" width="4.83203125" style="2" customWidth="1"/>
    <col min="1782" max="1782" width="51.5" style="2" customWidth="1"/>
    <col min="1783" max="1783" width="6.5" style="2" customWidth="1"/>
    <col min="1784" max="1784" width="12.5" style="2" customWidth="1"/>
    <col min="1785" max="1785" width="6.5" style="2" customWidth="1"/>
    <col min="1786" max="1786" width="8" style="2" customWidth="1"/>
    <col min="1787" max="1787" width="7.1640625" style="2" customWidth="1"/>
    <col min="1788" max="1788" width="9.1640625" style="2"/>
    <col min="1789" max="1789" width="11" style="2" customWidth="1"/>
    <col min="1790" max="1790" width="9.5" style="2" customWidth="1"/>
    <col min="1791" max="1791" width="8.1640625" style="2" customWidth="1"/>
    <col min="1792" max="1792" width="8.5" style="2" customWidth="1"/>
    <col min="1793" max="1793" width="9.83203125" style="2" customWidth="1"/>
    <col min="1794" max="1794" width="8.83203125" style="2" customWidth="1"/>
    <col min="1795" max="1795" width="9.5" style="2" customWidth="1"/>
    <col min="1796" max="1796" width="12.5" style="2" customWidth="1"/>
    <col min="1797" max="1797" width="9.1640625" style="2"/>
    <col min="1798" max="1798" width="11.1640625" style="2" bestFit="1" customWidth="1"/>
    <col min="1799" max="1799" width="10.5" style="2" bestFit="1" customWidth="1"/>
    <col min="1800" max="1800" width="11.1640625" style="2" bestFit="1" customWidth="1"/>
    <col min="1801" max="2035" width="9.1640625" style="2"/>
    <col min="2036" max="2036" width="4.5" style="2" customWidth="1"/>
    <col min="2037" max="2037" width="4.83203125" style="2" customWidth="1"/>
    <col min="2038" max="2038" width="51.5" style="2" customWidth="1"/>
    <col min="2039" max="2039" width="6.5" style="2" customWidth="1"/>
    <col min="2040" max="2040" width="12.5" style="2" customWidth="1"/>
    <col min="2041" max="2041" width="6.5" style="2" customWidth="1"/>
    <col min="2042" max="2042" width="8" style="2" customWidth="1"/>
    <col min="2043" max="2043" width="7.1640625" style="2" customWidth="1"/>
    <col min="2044" max="2044" width="9.1640625" style="2"/>
    <col min="2045" max="2045" width="11" style="2" customWidth="1"/>
    <col min="2046" max="2046" width="9.5" style="2" customWidth="1"/>
    <col min="2047" max="2047" width="8.1640625" style="2" customWidth="1"/>
    <col min="2048" max="2048" width="8.5" style="2" customWidth="1"/>
    <col min="2049" max="2049" width="9.83203125" style="2" customWidth="1"/>
    <col min="2050" max="2050" width="8.83203125" style="2" customWidth="1"/>
    <col min="2051" max="2051" width="9.5" style="2" customWidth="1"/>
    <col min="2052" max="2052" width="12.5" style="2" customWidth="1"/>
    <col min="2053" max="2053" width="9.1640625" style="2"/>
    <col min="2054" max="2054" width="11.1640625" style="2" bestFit="1" customWidth="1"/>
    <col min="2055" max="2055" width="10.5" style="2" bestFit="1" customWidth="1"/>
    <col min="2056" max="2056" width="11.1640625" style="2" bestFit="1" customWidth="1"/>
    <col min="2057" max="2291" width="9.1640625" style="2"/>
    <col min="2292" max="2292" width="4.5" style="2" customWidth="1"/>
    <col min="2293" max="2293" width="4.83203125" style="2" customWidth="1"/>
    <col min="2294" max="2294" width="51.5" style="2" customWidth="1"/>
    <col min="2295" max="2295" width="6.5" style="2" customWidth="1"/>
    <col min="2296" max="2296" width="12.5" style="2" customWidth="1"/>
    <col min="2297" max="2297" width="6.5" style="2" customWidth="1"/>
    <col min="2298" max="2298" width="8" style="2" customWidth="1"/>
    <col min="2299" max="2299" width="7.1640625" style="2" customWidth="1"/>
    <col min="2300" max="2300" width="9.1640625" style="2"/>
    <col min="2301" max="2301" width="11" style="2" customWidth="1"/>
    <col min="2302" max="2302" width="9.5" style="2" customWidth="1"/>
    <col min="2303" max="2303" width="8.1640625" style="2" customWidth="1"/>
    <col min="2304" max="2304" width="8.5" style="2" customWidth="1"/>
    <col min="2305" max="2305" width="9.83203125" style="2" customWidth="1"/>
    <col min="2306" max="2306" width="8.83203125" style="2" customWidth="1"/>
    <col min="2307" max="2307" width="9.5" style="2" customWidth="1"/>
    <col min="2308" max="2308" width="12.5" style="2" customWidth="1"/>
    <col min="2309" max="2309" width="9.1640625" style="2"/>
    <col min="2310" max="2310" width="11.1640625" style="2" bestFit="1" customWidth="1"/>
    <col min="2311" max="2311" width="10.5" style="2" bestFit="1" customWidth="1"/>
    <col min="2312" max="2312" width="11.1640625" style="2" bestFit="1" customWidth="1"/>
    <col min="2313" max="2547" width="9.1640625" style="2"/>
    <col min="2548" max="2548" width="4.5" style="2" customWidth="1"/>
    <col min="2549" max="2549" width="4.83203125" style="2" customWidth="1"/>
    <col min="2550" max="2550" width="51.5" style="2" customWidth="1"/>
    <col min="2551" max="2551" width="6.5" style="2" customWidth="1"/>
    <col min="2552" max="2552" width="12.5" style="2" customWidth="1"/>
    <col min="2553" max="2553" width="6.5" style="2" customWidth="1"/>
    <col min="2554" max="2554" width="8" style="2" customWidth="1"/>
    <col min="2555" max="2555" width="7.1640625" style="2" customWidth="1"/>
    <col min="2556" max="2556" width="9.1640625" style="2"/>
    <col min="2557" max="2557" width="11" style="2" customWidth="1"/>
    <col min="2558" max="2558" width="9.5" style="2" customWidth="1"/>
    <col min="2559" max="2559" width="8.1640625" style="2" customWidth="1"/>
    <col min="2560" max="2560" width="8.5" style="2" customWidth="1"/>
    <col min="2561" max="2561" width="9.83203125" style="2" customWidth="1"/>
    <col min="2562" max="2562" width="8.83203125" style="2" customWidth="1"/>
    <col min="2563" max="2563" width="9.5" style="2" customWidth="1"/>
    <col min="2564" max="2564" width="12.5" style="2" customWidth="1"/>
    <col min="2565" max="2565" width="9.1640625" style="2"/>
    <col min="2566" max="2566" width="11.1640625" style="2" bestFit="1" customWidth="1"/>
    <col min="2567" max="2567" width="10.5" style="2" bestFit="1" customWidth="1"/>
    <col min="2568" max="2568" width="11.1640625" style="2" bestFit="1" customWidth="1"/>
    <col min="2569" max="2803" width="9.1640625" style="2"/>
    <col min="2804" max="2804" width="4.5" style="2" customWidth="1"/>
    <col min="2805" max="2805" width="4.83203125" style="2" customWidth="1"/>
    <col min="2806" max="2806" width="51.5" style="2" customWidth="1"/>
    <col min="2807" max="2807" width="6.5" style="2" customWidth="1"/>
    <col min="2808" max="2808" width="12.5" style="2" customWidth="1"/>
    <col min="2809" max="2809" width="6.5" style="2" customWidth="1"/>
    <col min="2810" max="2810" width="8" style="2" customWidth="1"/>
    <col min="2811" max="2811" width="7.1640625" style="2" customWidth="1"/>
    <col min="2812" max="2812" width="9.1640625" style="2"/>
    <col min="2813" max="2813" width="11" style="2" customWidth="1"/>
    <col min="2814" max="2814" width="9.5" style="2" customWidth="1"/>
    <col min="2815" max="2815" width="8.1640625" style="2" customWidth="1"/>
    <col min="2816" max="2816" width="8.5" style="2" customWidth="1"/>
    <col min="2817" max="2817" width="9.83203125" style="2" customWidth="1"/>
    <col min="2818" max="2818" width="8.83203125" style="2" customWidth="1"/>
    <col min="2819" max="2819" width="9.5" style="2" customWidth="1"/>
    <col min="2820" max="2820" width="12.5" style="2" customWidth="1"/>
    <col min="2821" max="2821" width="9.1640625" style="2"/>
    <col min="2822" max="2822" width="11.1640625" style="2" bestFit="1" customWidth="1"/>
    <col min="2823" max="2823" width="10.5" style="2" bestFit="1" customWidth="1"/>
    <col min="2824" max="2824" width="11.1640625" style="2" bestFit="1" customWidth="1"/>
    <col min="2825" max="3059" width="9.1640625" style="2"/>
    <col min="3060" max="3060" width="4.5" style="2" customWidth="1"/>
    <col min="3061" max="3061" width="4.83203125" style="2" customWidth="1"/>
    <col min="3062" max="3062" width="51.5" style="2" customWidth="1"/>
    <col min="3063" max="3063" width="6.5" style="2" customWidth="1"/>
    <col min="3064" max="3064" width="12.5" style="2" customWidth="1"/>
    <col min="3065" max="3065" width="6.5" style="2" customWidth="1"/>
    <col min="3066" max="3066" width="8" style="2" customWidth="1"/>
    <col min="3067" max="3067" width="7.1640625" style="2" customWidth="1"/>
    <col min="3068" max="3068" width="9.1640625" style="2"/>
    <col min="3069" max="3069" width="11" style="2" customWidth="1"/>
    <col min="3070" max="3070" width="9.5" style="2" customWidth="1"/>
    <col min="3071" max="3071" width="8.1640625" style="2" customWidth="1"/>
    <col min="3072" max="3072" width="8.5" style="2" customWidth="1"/>
    <col min="3073" max="3073" width="9.83203125" style="2" customWidth="1"/>
    <col min="3074" max="3074" width="8.83203125" style="2" customWidth="1"/>
    <col min="3075" max="3075" width="9.5" style="2" customWidth="1"/>
    <col min="3076" max="3076" width="12.5" style="2" customWidth="1"/>
    <col min="3077" max="3077" width="9.1640625" style="2"/>
    <col min="3078" max="3078" width="11.1640625" style="2" bestFit="1" customWidth="1"/>
    <col min="3079" max="3079" width="10.5" style="2" bestFit="1" customWidth="1"/>
    <col min="3080" max="3080" width="11.1640625" style="2" bestFit="1" customWidth="1"/>
    <col min="3081" max="3315" width="9.1640625" style="2"/>
    <col min="3316" max="3316" width="4.5" style="2" customWidth="1"/>
    <col min="3317" max="3317" width="4.83203125" style="2" customWidth="1"/>
    <col min="3318" max="3318" width="51.5" style="2" customWidth="1"/>
    <col min="3319" max="3319" width="6.5" style="2" customWidth="1"/>
    <col min="3320" max="3320" width="12.5" style="2" customWidth="1"/>
    <col min="3321" max="3321" width="6.5" style="2" customWidth="1"/>
    <col min="3322" max="3322" width="8" style="2" customWidth="1"/>
    <col min="3323" max="3323" width="7.1640625" style="2" customWidth="1"/>
    <col min="3324" max="3324" width="9.1640625" style="2"/>
    <col min="3325" max="3325" width="11" style="2" customWidth="1"/>
    <col min="3326" max="3326" width="9.5" style="2" customWidth="1"/>
    <col min="3327" max="3327" width="8.1640625" style="2" customWidth="1"/>
    <col min="3328" max="3328" width="8.5" style="2" customWidth="1"/>
    <col min="3329" max="3329" width="9.83203125" style="2" customWidth="1"/>
    <col min="3330" max="3330" width="8.83203125" style="2" customWidth="1"/>
    <col min="3331" max="3331" width="9.5" style="2" customWidth="1"/>
    <col min="3332" max="3332" width="12.5" style="2" customWidth="1"/>
    <col min="3333" max="3333" width="9.1640625" style="2"/>
    <col min="3334" max="3334" width="11.1640625" style="2" bestFit="1" customWidth="1"/>
    <col min="3335" max="3335" width="10.5" style="2" bestFit="1" customWidth="1"/>
    <col min="3336" max="3336" width="11.1640625" style="2" bestFit="1" customWidth="1"/>
    <col min="3337" max="3571" width="9.1640625" style="2"/>
    <col min="3572" max="3572" width="4.5" style="2" customWidth="1"/>
    <col min="3573" max="3573" width="4.83203125" style="2" customWidth="1"/>
    <col min="3574" max="3574" width="51.5" style="2" customWidth="1"/>
    <col min="3575" max="3575" width="6.5" style="2" customWidth="1"/>
    <col min="3576" max="3576" width="12.5" style="2" customWidth="1"/>
    <col min="3577" max="3577" width="6.5" style="2" customWidth="1"/>
    <col min="3578" max="3578" width="8" style="2" customWidth="1"/>
    <col min="3579" max="3579" width="7.1640625" style="2" customWidth="1"/>
    <col min="3580" max="3580" width="9.1640625" style="2"/>
    <col min="3581" max="3581" width="11" style="2" customWidth="1"/>
    <col min="3582" max="3582" width="9.5" style="2" customWidth="1"/>
    <col min="3583" max="3583" width="8.1640625" style="2" customWidth="1"/>
    <col min="3584" max="3584" width="8.5" style="2" customWidth="1"/>
    <col min="3585" max="3585" width="9.83203125" style="2" customWidth="1"/>
    <col min="3586" max="3586" width="8.83203125" style="2" customWidth="1"/>
    <col min="3587" max="3587" width="9.5" style="2" customWidth="1"/>
    <col min="3588" max="3588" width="12.5" style="2" customWidth="1"/>
    <col min="3589" max="3589" width="9.1640625" style="2"/>
    <col min="3590" max="3590" width="11.1640625" style="2" bestFit="1" customWidth="1"/>
    <col min="3591" max="3591" width="10.5" style="2" bestFit="1" customWidth="1"/>
    <col min="3592" max="3592" width="11.1640625" style="2" bestFit="1" customWidth="1"/>
    <col min="3593" max="3827" width="9.1640625" style="2"/>
    <col min="3828" max="3828" width="4.5" style="2" customWidth="1"/>
    <col min="3829" max="3829" width="4.83203125" style="2" customWidth="1"/>
    <col min="3830" max="3830" width="51.5" style="2" customWidth="1"/>
    <col min="3831" max="3831" width="6.5" style="2" customWidth="1"/>
    <col min="3832" max="3832" width="12.5" style="2" customWidth="1"/>
    <col min="3833" max="3833" width="6.5" style="2" customWidth="1"/>
    <col min="3834" max="3834" width="8" style="2" customWidth="1"/>
    <col min="3835" max="3835" width="7.1640625" style="2" customWidth="1"/>
    <col min="3836" max="3836" width="9.1640625" style="2"/>
    <col min="3837" max="3837" width="11" style="2" customWidth="1"/>
    <col min="3838" max="3838" width="9.5" style="2" customWidth="1"/>
    <col min="3839" max="3839" width="8.1640625" style="2" customWidth="1"/>
    <col min="3840" max="3840" width="8.5" style="2" customWidth="1"/>
    <col min="3841" max="3841" width="9.83203125" style="2" customWidth="1"/>
    <col min="3842" max="3842" width="8.83203125" style="2" customWidth="1"/>
    <col min="3843" max="3843" width="9.5" style="2" customWidth="1"/>
    <col min="3844" max="3844" width="12.5" style="2" customWidth="1"/>
    <col min="3845" max="3845" width="9.1640625" style="2"/>
    <col min="3846" max="3846" width="11.1640625" style="2" bestFit="1" customWidth="1"/>
    <col min="3847" max="3847" width="10.5" style="2" bestFit="1" customWidth="1"/>
    <col min="3848" max="3848" width="11.1640625" style="2" bestFit="1" customWidth="1"/>
    <col min="3849" max="4083" width="9.1640625" style="2"/>
    <col min="4084" max="4084" width="4.5" style="2" customWidth="1"/>
    <col min="4085" max="4085" width="4.83203125" style="2" customWidth="1"/>
    <col min="4086" max="4086" width="51.5" style="2" customWidth="1"/>
    <col min="4087" max="4087" width="6.5" style="2" customWidth="1"/>
    <col min="4088" max="4088" width="12.5" style="2" customWidth="1"/>
    <col min="4089" max="4089" width="6.5" style="2" customWidth="1"/>
    <col min="4090" max="4090" width="8" style="2" customWidth="1"/>
    <col min="4091" max="4091" width="7.1640625" style="2" customWidth="1"/>
    <col min="4092" max="4092" width="9.1640625" style="2"/>
    <col min="4093" max="4093" width="11" style="2" customWidth="1"/>
    <col min="4094" max="4094" width="9.5" style="2" customWidth="1"/>
    <col min="4095" max="4095" width="8.1640625" style="2" customWidth="1"/>
    <col min="4096" max="4096" width="8.5" style="2" customWidth="1"/>
    <col min="4097" max="4097" width="9.83203125" style="2" customWidth="1"/>
    <col min="4098" max="4098" width="8.83203125" style="2" customWidth="1"/>
    <col min="4099" max="4099" width="9.5" style="2" customWidth="1"/>
    <col min="4100" max="4100" width="12.5" style="2" customWidth="1"/>
    <col min="4101" max="4101" width="9.1640625" style="2"/>
    <col min="4102" max="4102" width="11.1640625" style="2" bestFit="1" customWidth="1"/>
    <col min="4103" max="4103" width="10.5" style="2" bestFit="1" customWidth="1"/>
    <col min="4104" max="4104" width="11.1640625" style="2" bestFit="1" customWidth="1"/>
    <col min="4105" max="4339" width="9.1640625" style="2"/>
    <col min="4340" max="4340" width="4.5" style="2" customWidth="1"/>
    <col min="4341" max="4341" width="4.83203125" style="2" customWidth="1"/>
    <col min="4342" max="4342" width="51.5" style="2" customWidth="1"/>
    <col min="4343" max="4343" width="6.5" style="2" customWidth="1"/>
    <col min="4344" max="4344" width="12.5" style="2" customWidth="1"/>
    <col min="4345" max="4345" width="6.5" style="2" customWidth="1"/>
    <col min="4346" max="4346" width="8" style="2" customWidth="1"/>
    <col min="4347" max="4347" width="7.1640625" style="2" customWidth="1"/>
    <col min="4348" max="4348" width="9.1640625" style="2"/>
    <col min="4349" max="4349" width="11" style="2" customWidth="1"/>
    <col min="4350" max="4350" width="9.5" style="2" customWidth="1"/>
    <col min="4351" max="4351" width="8.1640625" style="2" customWidth="1"/>
    <col min="4352" max="4352" width="8.5" style="2" customWidth="1"/>
    <col min="4353" max="4353" width="9.83203125" style="2" customWidth="1"/>
    <col min="4354" max="4354" width="8.83203125" style="2" customWidth="1"/>
    <col min="4355" max="4355" width="9.5" style="2" customWidth="1"/>
    <col min="4356" max="4356" width="12.5" style="2" customWidth="1"/>
    <col min="4357" max="4357" width="9.1640625" style="2"/>
    <col min="4358" max="4358" width="11.1640625" style="2" bestFit="1" customWidth="1"/>
    <col min="4359" max="4359" width="10.5" style="2" bestFit="1" customWidth="1"/>
    <col min="4360" max="4360" width="11.1640625" style="2" bestFit="1" customWidth="1"/>
    <col min="4361" max="4595" width="9.1640625" style="2"/>
    <col min="4596" max="4596" width="4.5" style="2" customWidth="1"/>
    <col min="4597" max="4597" width="4.83203125" style="2" customWidth="1"/>
    <col min="4598" max="4598" width="51.5" style="2" customWidth="1"/>
    <col min="4599" max="4599" width="6.5" style="2" customWidth="1"/>
    <col min="4600" max="4600" width="12.5" style="2" customWidth="1"/>
    <col min="4601" max="4601" width="6.5" style="2" customWidth="1"/>
    <col min="4602" max="4602" width="8" style="2" customWidth="1"/>
    <col min="4603" max="4603" width="7.1640625" style="2" customWidth="1"/>
    <col min="4604" max="4604" width="9.1640625" style="2"/>
    <col min="4605" max="4605" width="11" style="2" customWidth="1"/>
    <col min="4606" max="4606" width="9.5" style="2" customWidth="1"/>
    <col min="4607" max="4607" width="8.1640625" style="2" customWidth="1"/>
    <col min="4608" max="4608" width="8.5" style="2" customWidth="1"/>
    <col min="4609" max="4609" width="9.83203125" style="2" customWidth="1"/>
    <col min="4610" max="4610" width="8.83203125" style="2" customWidth="1"/>
    <col min="4611" max="4611" width="9.5" style="2" customWidth="1"/>
    <col min="4612" max="4612" width="12.5" style="2" customWidth="1"/>
    <col min="4613" max="4613" width="9.1640625" style="2"/>
    <col min="4614" max="4614" width="11.1640625" style="2" bestFit="1" customWidth="1"/>
    <col min="4615" max="4615" width="10.5" style="2" bestFit="1" customWidth="1"/>
    <col min="4616" max="4616" width="11.1640625" style="2" bestFit="1" customWidth="1"/>
    <col min="4617" max="4851" width="9.1640625" style="2"/>
    <col min="4852" max="4852" width="4.5" style="2" customWidth="1"/>
    <col min="4853" max="4853" width="4.83203125" style="2" customWidth="1"/>
    <col min="4854" max="4854" width="51.5" style="2" customWidth="1"/>
    <col min="4855" max="4855" width="6.5" style="2" customWidth="1"/>
    <col min="4856" max="4856" width="12.5" style="2" customWidth="1"/>
    <col min="4857" max="4857" width="6.5" style="2" customWidth="1"/>
    <col min="4858" max="4858" width="8" style="2" customWidth="1"/>
    <col min="4859" max="4859" width="7.1640625" style="2" customWidth="1"/>
    <col min="4860" max="4860" width="9.1640625" style="2"/>
    <col min="4861" max="4861" width="11" style="2" customWidth="1"/>
    <col min="4862" max="4862" width="9.5" style="2" customWidth="1"/>
    <col min="4863" max="4863" width="8.1640625" style="2" customWidth="1"/>
    <col min="4864" max="4864" width="8.5" style="2" customWidth="1"/>
    <col min="4865" max="4865" width="9.83203125" style="2" customWidth="1"/>
    <col min="4866" max="4866" width="8.83203125" style="2" customWidth="1"/>
    <col min="4867" max="4867" width="9.5" style="2" customWidth="1"/>
    <col min="4868" max="4868" width="12.5" style="2" customWidth="1"/>
    <col min="4869" max="4869" width="9.1640625" style="2"/>
    <col min="4870" max="4870" width="11.1640625" style="2" bestFit="1" customWidth="1"/>
    <col min="4871" max="4871" width="10.5" style="2" bestFit="1" customWidth="1"/>
    <col min="4872" max="4872" width="11.1640625" style="2" bestFit="1" customWidth="1"/>
    <col min="4873" max="5107" width="9.1640625" style="2"/>
    <col min="5108" max="5108" width="4.5" style="2" customWidth="1"/>
    <col min="5109" max="5109" width="4.83203125" style="2" customWidth="1"/>
    <col min="5110" max="5110" width="51.5" style="2" customWidth="1"/>
    <col min="5111" max="5111" width="6.5" style="2" customWidth="1"/>
    <col min="5112" max="5112" width="12.5" style="2" customWidth="1"/>
    <col min="5113" max="5113" width="6.5" style="2" customWidth="1"/>
    <col min="5114" max="5114" width="8" style="2" customWidth="1"/>
    <col min="5115" max="5115" width="7.1640625" style="2" customWidth="1"/>
    <col min="5116" max="5116" width="9.1640625" style="2"/>
    <col min="5117" max="5117" width="11" style="2" customWidth="1"/>
    <col min="5118" max="5118" width="9.5" style="2" customWidth="1"/>
    <col min="5119" max="5119" width="8.1640625" style="2" customWidth="1"/>
    <col min="5120" max="5120" width="8.5" style="2" customWidth="1"/>
    <col min="5121" max="5121" width="9.83203125" style="2" customWidth="1"/>
    <col min="5122" max="5122" width="8.83203125" style="2" customWidth="1"/>
    <col min="5123" max="5123" width="9.5" style="2" customWidth="1"/>
    <col min="5124" max="5124" width="12.5" style="2" customWidth="1"/>
    <col min="5125" max="5125" width="9.1640625" style="2"/>
    <col min="5126" max="5126" width="11.1640625" style="2" bestFit="1" customWidth="1"/>
    <col min="5127" max="5127" width="10.5" style="2" bestFit="1" customWidth="1"/>
    <col min="5128" max="5128" width="11.1640625" style="2" bestFit="1" customWidth="1"/>
    <col min="5129" max="5363" width="9.1640625" style="2"/>
    <col min="5364" max="5364" width="4.5" style="2" customWidth="1"/>
    <col min="5365" max="5365" width="4.83203125" style="2" customWidth="1"/>
    <col min="5366" max="5366" width="51.5" style="2" customWidth="1"/>
    <col min="5367" max="5367" width="6.5" style="2" customWidth="1"/>
    <col min="5368" max="5368" width="12.5" style="2" customWidth="1"/>
    <col min="5369" max="5369" width="6.5" style="2" customWidth="1"/>
    <col min="5370" max="5370" width="8" style="2" customWidth="1"/>
    <col min="5371" max="5371" width="7.1640625" style="2" customWidth="1"/>
    <col min="5372" max="5372" width="9.1640625" style="2"/>
    <col min="5373" max="5373" width="11" style="2" customWidth="1"/>
    <col min="5374" max="5374" width="9.5" style="2" customWidth="1"/>
    <col min="5375" max="5375" width="8.1640625" style="2" customWidth="1"/>
    <col min="5376" max="5376" width="8.5" style="2" customWidth="1"/>
    <col min="5377" max="5377" width="9.83203125" style="2" customWidth="1"/>
    <col min="5378" max="5378" width="8.83203125" style="2" customWidth="1"/>
    <col min="5379" max="5379" width="9.5" style="2" customWidth="1"/>
    <col min="5380" max="5380" width="12.5" style="2" customWidth="1"/>
    <col min="5381" max="5381" width="9.1640625" style="2"/>
    <col min="5382" max="5382" width="11.1640625" style="2" bestFit="1" customWidth="1"/>
    <col min="5383" max="5383" width="10.5" style="2" bestFit="1" customWidth="1"/>
    <col min="5384" max="5384" width="11.1640625" style="2" bestFit="1" customWidth="1"/>
    <col min="5385" max="5619" width="9.1640625" style="2"/>
    <col min="5620" max="5620" width="4.5" style="2" customWidth="1"/>
    <col min="5621" max="5621" width="4.83203125" style="2" customWidth="1"/>
    <col min="5622" max="5622" width="51.5" style="2" customWidth="1"/>
    <col min="5623" max="5623" width="6.5" style="2" customWidth="1"/>
    <col min="5624" max="5624" width="12.5" style="2" customWidth="1"/>
    <col min="5625" max="5625" width="6.5" style="2" customWidth="1"/>
    <col min="5626" max="5626" width="8" style="2" customWidth="1"/>
    <col min="5627" max="5627" width="7.1640625" style="2" customWidth="1"/>
    <col min="5628" max="5628" width="9.1640625" style="2"/>
    <col min="5629" max="5629" width="11" style="2" customWidth="1"/>
    <col min="5630" max="5630" width="9.5" style="2" customWidth="1"/>
    <col min="5631" max="5631" width="8.1640625" style="2" customWidth="1"/>
    <col min="5632" max="5632" width="8.5" style="2" customWidth="1"/>
    <col min="5633" max="5633" width="9.83203125" style="2" customWidth="1"/>
    <col min="5634" max="5634" width="8.83203125" style="2" customWidth="1"/>
    <col min="5635" max="5635" width="9.5" style="2" customWidth="1"/>
    <col min="5636" max="5636" width="12.5" style="2" customWidth="1"/>
    <col min="5637" max="5637" width="9.1640625" style="2"/>
    <col min="5638" max="5638" width="11.1640625" style="2" bestFit="1" customWidth="1"/>
    <col min="5639" max="5639" width="10.5" style="2" bestFit="1" customWidth="1"/>
    <col min="5640" max="5640" width="11.1640625" style="2" bestFit="1" customWidth="1"/>
    <col min="5641" max="5875" width="9.1640625" style="2"/>
    <col min="5876" max="5876" width="4.5" style="2" customWidth="1"/>
    <col min="5877" max="5877" width="4.83203125" style="2" customWidth="1"/>
    <col min="5878" max="5878" width="51.5" style="2" customWidth="1"/>
    <col min="5879" max="5879" width="6.5" style="2" customWidth="1"/>
    <col min="5880" max="5880" width="12.5" style="2" customWidth="1"/>
    <col min="5881" max="5881" width="6.5" style="2" customWidth="1"/>
    <col min="5882" max="5882" width="8" style="2" customWidth="1"/>
    <col min="5883" max="5883" width="7.1640625" style="2" customWidth="1"/>
    <col min="5884" max="5884" width="9.1640625" style="2"/>
    <col min="5885" max="5885" width="11" style="2" customWidth="1"/>
    <col min="5886" max="5886" width="9.5" style="2" customWidth="1"/>
    <col min="5887" max="5887" width="8.1640625" style="2" customWidth="1"/>
    <col min="5888" max="5888" width="8.5" style="2" customWidth="1"/>
    <col min="5889" max="5889" width="9.83203125" style="2" customWidth="1"/>
    <col min="5890" max="5890" width="8.83203125" style="2" customWidth="1"/>
    <col min="5891" max="5891" width="9.5" style="2" customWidth="1"/>
    <col min="5892" max="5892" width="12.5" style="2" customWidth="1"/>
    <col min="5893" max="5893" width="9.1640625" style="2"/>
    <col min="5894" max="5894" width="11.1640625" style="2" bestFit="1" customWidth="1"/>
    <col min="5895" max="5895" width="10.5" style="2" bestFit="1" customWidth="1"/>
    <col min="5896" max="5896" width="11.1640625" style="2" bestFit="1" customWidth="1"/>
    <col min="5897" max="6131" width="9.1640625" style="2"/>
    <col min="6132" max="6132" width="4.5" style="2" customWidth="1"/>
    <col min="6133" max="6133" width="4.83203125" style="2" customWidth="1"/>
    <col min="6134" max="6134" width="51.5" style="2" customWidth="1"/>
    <col min="6135" max="6135" width="6.5" style="2" customWidth="1"/>
    <col min="6136" max="6136" width="12.5" style="2" customWidth="1"/>
    <col min="6137" max="6137" width="6.5" style="2" customWidth="1"/>
    <col min="6138" max="6138" width="8" style="2" customWidth="1"/>
    <col min="6139" max="6139" width="7.1640625" style="2" customWidth="1"/>
    <col min="6140" max="6140" width="9.1640625" style="2"/>
    <col min="6141" max="6141" width="11" style="2" customWidth="1"/>
    <col min="6142" max="6142" width="9.5" style="2" customWidth="1"/>
    <col min="6143" max="6143" width="8.1640625" style="2" customWidth="1"/>
    <col min="6144" max="6144" width="8.5" style="2" customWidth="1"/>
    <col min="6145" max="6145" width="9.83203125" style="2" customWidth="1"/>
    <col min="6146" max="6146" width="8.83203125" style="2" customWidth="1"/>
    <col min="6147" max="6147" width="9.5" style="2" customWidth="1"/>
    <col min="6148" max="6148" width="12.5" style="2" customWidth="1"/>
    <col min="6149" max="6149" width="9.1640625" style="2"/>
    <col min="6150" max="6150" width="11.1640625" style="2" bestFit="1" customWidth="1"/>
    <col min="6151" max="6151" width="10.5" style="2" bestFit="1" customWidth="1"/>
    <col min="6152" max="6152" width="11.1640625" style="2" bestFit="1" customWidth="1"/>
    <col min="6153" max="6387" width="9.1640625" style="2"/>
    <col min="6388" max="6388" width="4.5" style="2" customWidth="1"/>
    <col min="6389" max="6389" width="4.83203125" style="2" customWidth="1"/>
    <col min="6390" max="6390" width="51.5" style="2" customWidth="1"/>
    <col min="6391" max="6391" width="6.5" style="2" customWidth="1"/>
    <col min="6392" max="6392" width="12.5" style="2" customWidth="1"/>
    <col min="6393" max="6393" width="6.5" style="2" customWidth="1"/>
    <col min="6394" max="6394" width="8" style="2" customWidth="1"/>
    <col min="6395" max="6395" width="7.1640625" style="2" customWidth="1"/>
    <col min="6396" max="6396" width="9.1640625" style="2"/>
    <col min="6397" max="6397" width="11" style="2" customWidth="1"/>
    <col min="6398" max="6398" width="9.5" style="2" customWidth="1"/>
    <col min="6399" max="6399" width="8.1640625" style="2" customWidth="1"/>
    <col min="6400" max="6400" width="8.5" style="2" customWidth="1"/>
    <col min="6401" max="6401" width="9.83203125" style="2" customWidth="1"/>
    <col min="6402" max="6402" width="8.83203125" style="2" customWidth="1"/>
    <col min="6403" max="6403" width="9.5" style="2" customWidth="1"/>
    <col min="6404" max="6404" width="12.5" style="2" customWidth="1"/>
    <col min="6405" max="6405" width="9.1640625" style="2"/>
    <col min="6406" max="6406" width="11.1640625" style="2" bestFit="1" customWidth="1"/>
    <col min="6407" max="6407" width="10.5" style="2" bestFit="1" customWidth="1"/>
    <col min="6408" max="6408" width="11.1640625" style="2" bestFit="1" customWidth="1"/>
    <col min="6409" max="6643" width="9.1640625" style="2"/>
    <col min="6644" max="6644" width="4.5" style="2" customWidth="1"/>
    <col min="6645" max="6645" width="4.83203125" style="2" customWidth="1"/>
    <col min="6646" max="6646" width="51.5" style="2" customWidth="1"/>
    <col min="6647" max="6647" width="6.5" style="2" customWidth="1"/>
    <col min="6648" max="6648" width="12.5" style="2" customWidth="1"/>
    <col min="6649" max="6649" width="6.5" style="2" customWidth="1"/>
    <col min="6650" max="6650" width="8" style="2" customWidth="1"/>
    <col min="6651" max="6651" width="7.1640625" style="2" customWidth="1"/>
    <col min="6652" max="6652" width="9.1640625" style="2"/>
    <col min="6653" max="6653" width="11" style="2" customWidth="1"/>
    <col min="6654" max="6654" width="9.5" style="2" customWidth="1"/>
    <col min="6655" max="6655" width="8.1640625" style="2" customWidth="1"/>
    <col min="6656" max="6656" width="8.5" style="2" customWidth="1"/>
    <col min="6657" max="6657" width="9.83203125" style="2" customWidth="1"/>
    <col min="6658" max="6658" width="8.83203125" style="2" customWidth="1"/>
    <col min="6659" max="6659" width="9.5" style="2" customWidth="1"/>
    <col min="6660" max="6660" width="12.5" style="2" customWidth="1"/>
    <col min="6661" max="6661" width="9.1640625" style="2"/>
    <col min="6662" max="6662" width="11.1640625" style="2" bestFit="1" customWidth="1"/>
    <col min="6663" max="6663" width="10.5" style="2" bestFit="1" customWidth="1"/>
    <col min="6664" max="6664" width="11.1640625" style="2" bestFit="1" customWidth="1"/>
    <col min="6665" max="6899" width="9.1640625" style="2"/>
    <col min="6900" max="6900" width="4.5" style="2" customWidth="1"/>
    <col min="6901" max="6901" width="4.83203125" style="2" customWidth="1"/>
    <col min="6902" max="6902" width="51.5" style="2" customWidth="1"/>
    <col min="6903" max="6903" width="6.5" style="2" customWidth="1"/>
    <col min="6904" max="6904" width="12.5" style="2" customWidth="1"/>
    <col min="6905" max="6905" width="6.5" style="2" customWidth="1"/>
    <col min="6906" max="6906" width="8" style="2" customWidth="1"/>
    <col min="6907" max="6907" width="7.1640625" style="2" customWidth="1"/>
    <col min="6908" max="6908" width="9.1640625" style="2"/>
    <col min="6909" max="6909" width="11" style="2" customWidth="1"/>
    <col min="6910" max="6910" width="9.5" style="2" customWidth="1"/>
    <col min="6911" max="6911" width="8.1640625" style="2" customWidth="1"/>
    <col min="6912" max="6912" width="8.5" style="2" customWidth="1"/>
    <col min="6913" max="6913" width="9.83203125" style="2" customWidth="1"/>
    <col min="6914" max="6914" width="8.83203125" style="2" customWidth="1"/>
    <col min="6915" max="6915" width="9.5" style="2" customWidth="1"/>
    <col min="6916" max="6916" width="12.5" style="2" customWidth="1"/>
    <col min="6917" max="6917" width="9.1640625" style="2"/>
    <col min="6918" max="6918" width="11.1640625" style="2" bestFit="1" customWidth="1"/>
    <col min="6919" max="6919" width="10.5" style="2" bestFit="1" customWidth="1"/>
    <col min="6920" max="6920" width="11.1640625" style="2" bestFit="1" customWidth="1"/>
    <col min="6921" max="7155" width="9.1640625" style="2"/>
    <col min="7156" max="7156" width="4.5" style="2" customWidth="1"/>
    <col min="7157" max="7157" width="4.83203125" style="2" customWidth="1"/>
    <col min="7158" max="7158" width="51.5" style="2" customWidth="1"/>
    <col min="7159" max="7159" width="6.5" style="2" customWidth="1"/>
    <col min="7160" max="7160" width="12.5" style="2" customWidth="1"/>
    <col min="7161" max="7161" width="6.5" style="2" customWidth="1"/>
    <col min="7162" max="7162" width="8" style="2" customWidth="1"/>
    <col min="7163" max="7163" width="7.1640625" style="2" customWidth="1"/>
    <col min="7164" max="7164" width="9.1640625" style="2"/>
    <col min="7165" max="7165" width="11" style="2" customWidth="1"/>
    <col min="7166" max="7166" width="9.5" style="2" customWidth="1"/>
    <col min="7167" max="7167" width="8.1640625" style="2" customWidth="1"/>
    <col min="7168" max="7168" width="8.5" style="2" customWidth="1"/>
    <col min="7169" max="7169" width="9.83203125" style="2" customWidth="1"/>
    <col min="7170" max="7170" width="8.83203125" style="2" customWidth="1"/>
    <col min="7171" max="7171" width="9.5" style="2" customWidth="1"/>
    <col min="7172" max="7172" width="12.5" style="2" customWidth="1"/>
    <col min="7173" max="7173" width="9.1640625" style="2"/>
    <col min="7174" max="7174" width="11.1640625" style="2" bestFit="1" customWidth="1"/>
    <col min="7175" max="7175" width="10.5" style="2" bestFit="1" customWidth="1"/>
    <col min="7176" max="7176" width="11.1640625" style="2" bestFit="1" customWidth="1"/>
    <col min="7177" max="7411" width="9.1640625" style="2"/>
    <col min="7412" max="7412" width="4.5" style="2" customWidth="1"/>
    <col min="7413" max="7413" width="4.83203125" style="2" customWidth="1"/>
    <col min="7414" max="7414" width="51.5" style="2" customWidth="1"/>
    <col min="7415" max="7415" width="6.5" style="2" customWidth="1"/>
    <col min="7416" max="7416" width="12.5" style="2" customWidth="1"/>
    <col min="7417" max="7417" width="6.5" style="2" customWidth="1"/>
    <col min="7418" max="7418" width="8" style="2" customWidth="1"/>
    <col min="7419" max="7419" width="7.1640625" style="2" customWidth="1"/>
    <col min="7420" max="7420" width="9.1640625" style="2"/>
    <col min="7421" max="7421" width="11" style="2" customWidth="1"/>
    <col min="7422" max="7422" width="9.5" style="2" customWidth="1"/>
    <col min="7423" max="7423" width="8.1640625" style="2" customWidth="1"/>
    <col min="7424" max="7424" width="8.5" style="2" customWidth="1"/>
    <col min="7425" max="7425" width="9.83203125" style="2" customWidth="1"/>
    <col min="7426" max="7426" width="8.83203125" style="2" customWidth="1"/>
    <col min="7427" max="7427" width="9.5" style="2" customWidth="1"/>
    <col min="7428" max="7428" width="12.5" style="2" customWidth="1"/>
    <col min="7429" max="7429" width="9.1640625" style="2"/>
    <col min="7430" max="7430" width="11.1640625" style="2" bestFit="1" customWidth="1"/>
    <col min="7431" max="7431" width="10.5" style="2" bestFit="1" customWidth="1"/>
    <col min="7432" max="7432" width="11.1640625" style="2" bestFit="1" customWidth="1"/>
    <col min="7433" max="7667" width="9.1640625" style="2"/>
    <col min="7668" max="7668" width="4.5" style="2" customWidth="1"/>
    <col min="7669" max="7669" width="4.83203125" style="2" customWidth="1"/>
    <col min="7670" max="7670" width="51.5" style="2" customWidth="1"/>
    <col min="7671" max="7671" width="6.5" style="2" customWidth="1"/>
    <col min="7672" max="7672" width="12.5" style="2" customWidth="1"/>
    <col min="7673" max="7673" width="6.5" style="2" customWidth="1"/>
    <col min="7674" max="7674" width="8" style="2" customWidth="1"/>
    <col min="7675" max="7675" width="7.1640625" style="2" customWidth="1"/>
    <col min="7676" max="7676" width="9.1640625" style="2"/>
    <col min="7677" max="7677" width="11" style="2" customWidth="1"/>
    <col min="7678" max="7678" width="9.5" style="2" customWidth="1"/>
    <col min="7679" max="7679" width="8.1640625" style="2" customWidth="1"/>
    <col min="7680" max="7680" width="8.5" style="2" customWidth="1"/>
    <col min="7681" max="7681" width="9.83203125" style="2" customWidth="1"/>
    <col min="7682" max="7682" width="8.83203125" style="2" customWidth="1"/>
    <col min="7683" max="7683" width="9.5" style="2" customWidth="1"/>
    <col min="7684" max="7684" width="12.5" style="2" customWidth="1"/>
    <col min="7685" max="7685" width="9.1640625" style="2"/>
    <col min="7686" max="7686" width="11.1640625" style="2" bestFit="1" customWidth="1"/>
    <col min="7687" max="7687" width="10.5" style="2" bestFit="1" customWidth="1"/>
    <col min="7688" max="7688" width="11.1640625" style="2" bestFit="1" customWidth="1"/>
    <col min="7689" max="7923" width="9.1640625" style="2"/>
    <col min="7924" max="7924" width="4.5" style="2" customWidth="1"/>
    <col min="7925" max="7925" width="4.83203125" style="2" customWidth="1"/>
    <col min="7926" max="7926" width="51.5" style="2" customWidth="1"/>
    <col min="7927" max="7927" width="6.5" style="2" customWidth="1"/>
    <col min="7928" max="7928" width="12.5" style="2" customWidth="1"/>
    <col min="7929" max="7929" width="6.5" style="2" customWidth="1"/>
    <col min="7930" max="7930" width="8" style="2" customWidth="1"/>
    <col min="7931" max="7931" width="7.1640625" style="2" customWidth="1"/>
    <col min="7932" max="7932" width="9.1640625" style="2"/>
    <col min="7933" max="7933" width="11" style="2" customWidth="1"/>
    <col min="7934" max="7934" width="9.5" style="2" customWidth="1"/>
    <col min="7935" max="7935" width="8.1640625" style="2" customWidth="1"/>
    <col min="7936" max="7936" width="8.5" style="2" customWidth="1"/>
    <col min="7937" max="7937" width="9.83203125" style="2" customWidth="1"/>
    <col min="7938" max="7938" width="8.83203125" style="2" customWidth="1"/>
    <col min="7939" max="7939" width="9.5" style="2" customWidth="1"/>
    <col min="7940" max="7940" width="12.5" style="2" customWidth="1"/>
    <col min="7941" max="7941" width="9.1640625" style="2"/>
    <col min="7942" max="7942" width="11.1640625" style="2" bestFit="1" customWidth="1"/>
    <col min="7943" max="7943" width="10.5" style="2" bestFit="1" customWidth="1"/>
    <col min="7944" max="7944" width="11.1640625" style="2" bestFit="1" customWidth="1"/>
    <col min="7945" max="8179" width="9.1640625" style="2"/>
    <col min="8180" max="8180" width="4.5" style="2" customWidth="1"/>
    <col min="8181" max="8181" width="4.83203125" style="2" customWidth="1"/>
    <col min="8182" max="8182" width="51.5" style="2" customWidth="1"/>
    <col min="8183" max="8183" width="6.5" style="2" customWidth="1"/>
    <col min="8184" max="8184" width="12.5" style="2" customWidth="1"/>
    <col min="8185" max="8185" width="6.5" style="2" customWidth="1"/>
    <col min="8186" max="8186" width="8" style="2" customWidth="1"/>
    <col min="8187" max="8187" width="7.1640625" style="2" customWidth="1"/>
    <col min="8188" max="8188" width="9.1640625" style="2"/>
    <col min="8189" max="8189" width="11" style="2" customWidth="1"/>
    <col min="8190" max="8190" width="9.5" style="2" customWidth="1"/>
    <col min="8191" max="8191" width="8.1640625" style="2" customWidth="1"/>
    <col min="8192" max="8192" width="8.5" style="2" customWidth="1"/>
    <col min="8193" max="8193" width="9.83203125" style="2" customWidth="1"/>
    <col min="8194" max="8194" width="8.83203125" style="2" customWidth="1"/>
    <col min="8195" max="8195" width="9.5" style="2" customWidth="1"/>
    <col min="8196" max="8196" width="12.5" style="2" customWidth="1"/>
    <col min="8197" max="8197" width="9.1640625" style="2"/>
    <col min="8198" max="8198" width="11.1640625" style="2" bestFit="1" customWidth="1"/>
    <col min="8199" max="8199" width="10.5" style="2" bestFit="1" customWidth="1"/>
    <col min="8200" max="8200" width="11.1640625" style="2" bestFit="1" customWidth="1"/>
    <col min="8201" max="8435" width="9.1640625" style="2"/>
    <col min="8436" max="8436" width="4.5" style="2" customWidth="1"/>
    <col min="8437" max="8437" width="4.83203125" style="2" customWidth="1"/>
    <col min="8438" max="8438" width="51.5" style="2" customWidth="1"/>
    <col min="8439" max="8439" width="6.5" style="2" customWidth="1"/>
    <col min="8440" max="8440" width="12.5" style="2" customWidth="1"/>
    <col min="8441" max="8441" width="6.5" style="2" customWidth="1"/>
    <col min="8442" max="8442" width="8" style="2" customWidth="1"/>
    <col min="8443" max="8443" width="7.1640625" style="2" customWidth="1"/>
    <col min="8444" max="8444" width="9.1640625" style="2"/>
    <col min="8445" max="8445" width="11" style="2" customWidth="1"/>
    <col min="8446" max="8446" width="9.5" style="2" customWidth="1"/>
    <col min="8447" max="8447" width="8.1640625" style="2" customWidth="1"/>
    <col min="8448" max="8448" width="8.5" style="2" customWidth="1"/>
    <col min="8449" max="8449" width="9.83203125" style="2" customWidth="1"/>
    <col min="8450" max="8450" width="8.83203125" style="2" customWidth="1"/>
    <col min="8451" max="8451" width="9.5" style="2" customWidth="1"/>
    <col min="8452" max="8452" width="12.5" style="2" customWidth="1"/>
    <col min="8453" max="8453" width="9.1640625" style="2"/>
    <col min="8454" max="8454" width="11.1640625" style="2" bestFit="1" customWidth="1"/>
    <col min="8455" max="8455" width="10.5" style="2" bestFit="1" customWidth="1"/>
    <col min="8456" max="8456" width="11.1640625" style="2" bestFit="1" customWidth="1"/>
    <col min="8457" max="8691" width="9.1640625" style="2"/>
    <col min="8692" max="8692" width="4.5" style="2" customWidth="1"/>
    <col min="8693" max="8693" width="4.83203125" style="2" customWidth="1"/>
    <col min="8694" max="8694" width="51.5" style="2" customWidth="1"/>
    <col min="8695" max="8695" width="6.5" style="2" customWidth="1"/>
    <col min="8696" max="8696" width="12.5" style="2" customWidth="1"/>
    <col min="8697" max="8697" width="6.5" style="2" customWidth="1"/>
    <col min="8698" max="8698" width="8" style="2" customWidth="1"/>
    <col min="8699" max="8699" width="7.1640625" style="2" customWidth="1"/>
    <col min="8700" max="8700" width="9.1640625" style="2"/>
    <col min="8701" max="8701" width="11" style="2" customWidth="1"/>
    <col min="8702" max="8702" width="9.5" style="2" customWidth="1"/>
    <col min="8703" max="8703" width="8.1640625" style="2" customWidth="1"/>
    <col min="8704" max="8704" width="8.5" style="2" customWidth="1"/>
    <col min="8705" max="8705" width="9.83203125" style="2" customWidth="1"/>
    <col min="8706" max="8706" width="8.83203125" style="2" customWidth="1"/>
    <col min="8707" max="8707" width="9.5" style="2" customWidth="1"/>
    <col min="8708" max="8708" width="12.5" style="2" customWidth="1"/>
    <col min="8709" max="8709" width="9.1640625" style="2"/>
    <col min="8710" max="8710" width="11.1640625" style="2" bestFit="1" customWidth="1"/>
    <col min="8711" max="8711" width="10.5" style="2" bestFit="1" customWidth="1"/>
    <col min="8712" max="8712" width="11.1640625" style="2" bestFit="1" customWidth="1"/>
    <col min="8713" max="8947" width="9.1640625" style="2"/>
    <col min="8948" max="8948" width="4.5" style="2" customWidth="1"/>
    <col min="8949" max="8949" width="4.83203125" style="2" customWidth="1"/>
    <col min="8950" max="8950" width="51.5" style="2" customWidth="1"/>
    <col min="8951" max="8951" width="6.5" style="2" customWidth="1"/>
    <col min="8952" max="8952" width="12.5" style="2" customWidth="1"/>
    <col min="8953" max="8953" width="6.5" style="2" customWidth="1"/>
    <col min="8954" max="8954" width="8" style="2" customWidth="1"/>
    <col min="8955" max="8955" width="7.1640625" style="2" customWidth="1"/>
    <col min="8956" max="8956" width="9.1640625" style="2"/>
    <col min="8957" max="8957" width="11" style="2" customWidth="1"/>
    <col min="8958" max="8958" width="9.5" style="2" customWidth="1"/>
    <col min="8959" max="8959" width="8.1640625" style="2" customWidth="1"/>
    <col min="8960" max="8960" width="8.5" style="2" customWidth="1"/>
    <col min="8961" max="8961" width="9.83203125" style="2" customWidth="1"/>
    <col min="8962" max="8962" width="8.83203125" style="2" customWidth="1"/>
    <col min="8963" max="8963" width="9.5" style="2" customWidth="1"/>
    <col min="8964" max="8964" width="12.5" style="2" customWidth="1"/>
    <col min="8965" max="8965" width="9.1640625" style="2"/>
    <col min="8966" max="8966" width="11.1640625" style="2" bestFit="1" customWidth="1"/>
    <col min="8967" max="8967" width="10.5" style="2" bestFit="1" customWidth="1"/>
    <col min="8968" max="8968" width="11.1640625" style="2" bestFit="1" customWidth="1"/>
    <col min="8969" max="9203" width="9.1640625" style="2"/>
    <col min="9204" max="9204" width="4.5" style="2" customWidth="1"/>
    <col min="9205" max="9205" width="4.83203125" style="2" customWidth="1"/>
    <col min="9206" max="9206" width="51.5" style="2" customWidth="1"/>
    <col min="9207" max="9207" width="6.5" style="2" customWidth="1"/>
    <col min="9208" max="9208" width="12.5" style="2" customWidth="1"/>
    <col min="9209" max="9209" width="6.5" style="2" customWidth="1"/>
    <col min="9210" max="9210" width="8" style="2" customWidth="1"/>
    <col min="9211" max="9211" width="7.1640625" style="2" customWidth="1"/>
    <col min="9212" max="9212" width="9.1640625" style="2"/>
    <col min="9213" max="9213" width="11" style="2" customWidth="1"/>
    <col min="9214" max="9214" width="9.5" style="2" customWidth="1"/>
    <col min="9215" max="9215" width="8.1640625" style="2" customWidth="1"/>
    <col min="9216" max="9216" width="8.5" style="2" customWidth="1"/>
    <col min="9217" max="9217" width="9.83203125" style="2" customWidth="1"/>
    <col min="9218" max="9218" width="8.83203125" style="2" customWidth="1"/>
    <col min="9219" max="9219" width="9.5" style="2" customWidth="1"/>
    <col min="9220" max="9220" width="12.5" style="2" customWidth="1"/>
    <col min="9221" max="9221" width="9.1640625" style="2"/>
    <col min="9222" max="9222" width="11.1640625" style="2" bestFit="1" customWidth="1"/>
    <col min="9223" max="9223" width="10.5" style="2" bestFit="1" customWidth="1"/>
    <col min="9224" max="9224" width="11.1640625" style="2" bestFit="1" customWidth="1"/>
    <col min="9225" max="9459" width="9.1640625" style="2"/>
    <col min="9460" max="9460" width="4.5" style="2" customWidth="1"/>
    <col min="9461" max="9461" width="4.83203125" style="2" customWidth="1"/>
    <col min="9462" max="9462" width="51.5" style="2" customWidth="1"/>
    <col min="9463" max="9463" width="6.5" style="2" customWidth="1"/>
    <col min="9464" max="9464" width="12.5" style="2" customWidth="1"/>
    <col min="9465" max="9465" width="6.5" style="2" customWidth="1"/>
    <col min="9466" max="9466" width="8" style="2" customWidth="1"/>
    <col min="9467" max="9467" width="7.1640625" style="2" customWidth="1"/>
    <col min="9468" max="9468" width="9.1640625" style="2"/>
    <col min="9469" max="9469" width="11" style="2" customWidth="1"/>
    <col min="9470" max="9470" width="9.5" style="2" customWidth="1"/>
    <col min="9471" max="9471" width="8.1640625" style="2" customWidth="1"/>
    <col min="9472" max="9472" width="8.5" style="2" customWidth="1"/>
    <col min="9473" max="9473" width="9.83203125" style="2" customWidth="1"/>
    <col min="9474" max="9474" width="8.83203125" style="2" customWidth="1"/>
    <col min="9475" max="9475" width="9.5" style="2" customWidth="1"/>
    <col min="9476" max="9476" width="12.5" style="2" customWidth="1"/>
    <col min="9477" max="9477" width="9.1640625" style="2"/>
    <col min="9478" max="9478" width="11.1640625" style="2" bestFit="1" customWidth="1"/>
    <col min="9479" max="9479" width="10.5" style="2" bestFit="1" customWidth="1"/>
    <col min="9480" max="9480" width="11.1640625" style="2" bestFit="1" customWidth="1"/>
    <col min="9481" max="9715" width="9.1640625" style="2"/>
    <col min="9716" max="9716" width="4.5" style="2" customWidth="1"/>
    <col min="9717" max="9717" width="4.83203125" style="2" customWidth="1"/>
    <col min="9718" max="9718" width="51.5" style="2" customWidth="1"/>
    <col min="9719" max="9719" width="6.5" style="2" customWidth="1"/>
    <col min="9720" max="9720" width="12.5" style="2" customWidth="1"/>
    <col min="9721" max="9721" width="6.5" style="2" customWidth="1"/>
    <col min="9722" max="9722" width="8" style="2" customWidth="1"/>
    <col min="9723" max="9723" width="7.1640625" style="2" customWidth="1"/>
    <col min="9724" max="9724" width="9.1640625" style="2"/>
    <col min="9725" max="9725" width="11" style="2" customWidth="1"/>
    <col min="9726" max="9726" width="9.5" style="2" customWidth="1"/>
    <col min="9727" max="9727" width="8.1640625" style="2" customWidth="1"/>
    <col min="9728" max="9728" width="8.5" style="2" customWidth="1"/>
    <col min="9729" max="9729" width="9.83203125" style="2" customWidth="1"/>
    <col min="9730" max="9730" width="8.83203125" style="2" customWidth="1"/>
    <col min="9731" max="9731" width="9.5" style="2" customWidth="1"/>
    <col min="9732" max="9732" width="12.5" style="2" customWidth="1"/>
    <col min="9733" max="9733" width="9.1640625" style="2"/>
    <col min="9734" max="9734" width="11.1640625" style="2" bestFit="1" customWidth="1"/>
    <col min="9735" max="9735" width="10.5" style="2" bestFit="1" customWidth="1"/>
    <col min="9736" max="9736" width="11.1640625" style="2" bestFit="1" customWidth="1"/>
    <col min="9737" max="9971" width="9.1640625" style="2"/>
    <col min="9972" max="9972" width="4.5" style="2" customWidth="1"/>
    <col min="9973" max="9973" width="4.83203125" style="2" customWidth="1"/>
    <col min="9974" max="9974" width="51.5" style="2" customWidth="1"/>
    <col min="9975" max="9975" width="6.5" style="2" customWidth="1"/>
    <col min="9976" max="9976" width="12.5" style="2" customWidth="1"/>
    <col min="9977" max="9977" width="6.5" style="2" customWidth="1"/>
    <col min="9978" max="9978" width="8" style="2" customWidth="1"/>
    <col min="9979" max="9979" width="7.1640625" style="2" customWidth="1"/>
    <col min="9980" max="9980" width="9.1640625" style="2"/>
    <col min="9981" max="9981" width="11" style="2" customWidth="1"/>
    <col min="9982" max="9982" width="9.5" style="2" customWidth="1"/>
    <col min="9983" max="9983" width="8.1640625" style="2" customWidth="1"/>
    <col min="9984" max="9984" width="8.5" style="2" customWidth="1"/>
    <col min="9985" max="9985" width="9.83203125" style="2" customWidth="1"/>
    <col min="9986" max="9986" width="8.83203125" style="2" customWidth="1"/>
    <col min="9987" max="9987" width="9.5" style="2" customWidth="1"/>
    <col min="9988" max="9988" width="12.5" style="2" customWidth="1"/>
    <col min="9989" max="9989" width="9.1640625" style="2"/>
    <col min="9990" max="9990" width="11.1640625" style="2" bestFit="1" customWidth="1"/>
    <col min="9991" max="9991" width="10.5" style="2" bestFit="1" customWidth="1"/>
    <col min="9992" max="9992" width="11.1640625" style="2" bestFit="1" customWidth="1"/>
    <col min="9993" max="10227" width="9.1640625" style="2"/>
    <col min="10228" max="10228" width="4.5" style="2" customWidth="1"/>
    <col min="10229" max="10229" width="4.83203125" style="2" customWidth="1"/>
    <col min="10230" max="10230" width="51.5" style="2" customWidth="1"/>
    <col min="10231" max="10231" width="6.5" style="2" customWidth="1"/>
    <col min="10232" max="10232" width="12.5" style="2" customWidth="1"/>
    <col min="10233" max="10233" width="6.5" style="2" customWidth="1"/>
    <col min="10234" max="10234" width="8" style="2" customWidth="1"/>
    <col min="10235" max="10235" width="7.1640625" style="2" customWidth="1"/>
    <col min="10236" max="10236" width="9.1640625" style="2"/>
    <col min="10237" max="10237" width="11" style="2" customWidth="1"/>
    <col min="10238" max="10238" width="9.5" style="2" customWidth="1"/>
    <col min="10239" max="10239" width="8.1640625" style="2" customWidth="1"/>
    <col min="10240" max="10240" width="8.5" style="2" customWidth="1"/>
    <col min="10241" max="10241" width="9.83203125" style="2" customWidth="1"/>
    <col min="10242" max="10242" width="8.83203125" style="2" customWidth="1"/>
    <col min="10243" max="10243" width="9.5" style="2" customWidth="1"/>
    <col min="10244" max="10244" width="12.5" style="2" customWidth="1"/>
    <col min="10245" max="10245" width="9.1640625" style="2"/>
    <col min="10246" max="10246" width="11.1640625" style="2" bestFit="1" customWidth="1"/>
    <col min="10247" max="10247" width="10.5" style="2" bestFit="1" customWidth="1"/>
    <col min="10248" max="10248" width="11.1640625" style="2" bestFit="1" customWidth="1"/>
    <col min="10249" max="10483" width="9.1640625" style="2"/>
    <col min="10484" max="10484" width="4.5" style="2" customWidth="1"/>
    <col min="10485" max="10485" width="4.83203125" style="2" customWidth="1"/>
    <col min="10486" max="10486" width="51.5" style="2" customWidth="1"/>
    <col min="10487" max="10487" width="6.5" style="2" customWidth="1"/>
    <col min="10488" max="10488" width="12.5" style="2" customWidth="1"/>
    <col min="10489" max="10489" width="6.5" style="2" customWidth="1"/>
    <col min="10490" max="10490" width="8" style="2" customWidth="1"/>
    <col min="10491" max="10491" width="7.1640625" style="2" customWidth="1"/>
    <col min="10492" max="10492" width="9.1640625" style="2"/>
    <col min="10493" max="10493" width="11" style="2" customWidth="1"/>
    <col min="10494" max="10494" width="9.5" style="2" customWidth="1"/>
    <col min="10495" max="10495" width="8.1640625" style="2" customWidth="1"/>
    <col min="10496" max="10496" width="8.5" style="2" customWidth="1"/>
    <col min="10497" max="10497" width="9.83203125" style="2" customWidth="1"/>
    <col min="10498" max="10498" width="8.83203125" style="2" customWidth="1"/>
    <col min="10499" max="10499" width="9.5" style="2" customWidth="1"/>
    <col min="10500" max="10500" width="12.5" style="2" customWidth="1"/>
    <col min="10501" max="10501" width="9.1640625" style="2"/>
    <col min="10502" max="10502" width="11.1640625" style="2" bestFit="1" customWidth="1"/>
    <col min="10503" max="10503" width="10.5" style="2" bestFit="1" customWidth="1"/>
    <col min="10504" max="10504" width="11.1640625" style="2" bestFit="1" customWidth="1"/>
    <col min="10505" max="10739" width="9.1640625" style="2"/>
    <col min="10740" max="10740" width="4.5" style="2" customWidth="1"/>
    <col min="10741" max="10741" width="4.83203125" style="2" customWidth="1"/>
    <col min="10742" max="10742" width="51.5" style="2" customWidth="1"/>
    <col min="10743" max="10743" width="6.5" style="2" customWidth="1"/>
    <col min="10744" max="10744" width="12.5" style="2" customWidth="1"/>
    <col min="10745" max="10745" width="6.5" style="2" customWidth="1"/>
    <col min="10746" max="10746" width="8" style="2" customWidth="1"/>
    <col min="10747" max="10747" width="7.1640625" style="2" customWidth="1"/>
    <col min="10748" max="10748" width="9.1640625" style="2"/>
    <col min="10749" max="10749" width="11" style="2" customWidth="1"/>
    <col min="10750" max="10750" width="9.5" style="2" customWidth="1"/>
    <col min="10751" max="10751" width="8.1640625" style="2" customWidth="1"/>
    <col min="10752" max="10752" width="8.5" style="2" customWidth="1"/>
    <col min="10753" max="10753" width="9.83203125" style="2" customWidth="1"/>
    <col min="10754" max="10754" width="8.83203125" style="2" customWidth="1"/>
    <col min="10755" max="10755" width="9.5" style="2" customWidth="1"/>
    <col min="10756" max="10756" width="12.5" style="2" customWidth="1"/>
    <col min="10757" max="10757" width="9.1640625" style="2"/>
    <col min="10758" max="10758" width="11.1640625" style="2" bestFit="1" customWidth="1"/>
    <col min="10759" max="10759" width="10.5" style="2" bestFit="1" customWidth="1"/>
    <col min="10760" max="10760" width="11.1640625" style="2" bestFit="1" customWidth="1"/>
    <col min="10761" max="10995" width="9.1640625" style="2"/>
    <col min="10996" max="10996" width="4.5" style="2" customWidth="1"/>
    <col min="10997" max="10997" width="4.83203125" style="2" customWidth="1"/>
    <col min="10998" max="10998" width="51.5" style="2" customWidth="1"/>
    <col min="10999" max="10999" width="6.5" style="2" customWidth="1"/>
    <col min="11000" max="11000" width="12.5" style="2" customWidth="1"/>
    <col min="11001" max="11001" width="6.5" style="2" customWidth="1"/>
    <col min="11002" max="11002" width="8" style="2" customWidth="1"/>
    <col min="11003" max="11003" width="7.1640625" style="2" customWidth="1"/>
    <col min="11004" max="11004" width="9.1640625" style="2"/>
    <col min="11005" max="11005" width="11" style="2" customWidth="1"/>
    <col min="11006" max="11006" width="9.5" style="2" customWidth="1"/>
    <col min="11007" max="11007" width="8.1640625" style="2" customWidth="1"/>
    <col min="11008" max="11008" width="8.5" style="2" customWidth="1"/>
    <col min="11009" max="11009" width="9.83203125" style="2" customWidth="1"/>
    <col min="11010" max="11010" width="8.83203125" style="2" customWidth="1"/>
    <col min="11011" max="11011" width="9.5" style="2" customWidth="1"/>
    <col min="11012" max="11012" width="12.5" style="2" customWidth="1"/>
    <col min="11013" max="11013" width="9.1640625" style="2"/>
    <col min="11014" max="11014" width="11.1640625" style="2" bestFit="1" customWidth="1"/>
    <col min="11015" max="11015" width="10.5" style="2" bestFit="1" customWidth="1"/>
    <col min="11016" max="11016" width="11.1640625" style="2" bestFit="1" customWidth="1"/>
    <col min="11017" max="11251" width="9.1640625" style="2"/>
    <col min="11252" max="11252" width="4.5" style="2" customWidth="1"/>
    <col min="11253" max="11253" width="4.83203125" style="2" customWidth="1"/>
    <col min="11254" max="11254" width="51.5" style="2" customWidth="1"/>
    <col min="11255" max="11255" width="6.5" style="2" customWidth="1"/>
    <col min="11256" max="11256" width="12.5" style="2" customWidth="1"/>
    <col min="11257" max="11257" width="6.5" style="2" customWidth="1"/>
    <col min="11258" max="11258" width="8" style="2" customWidth="1"/>
    <col min="11259" max="11259" width="7.1640625" style="2" customWidth="1"/>
    <col min="11260" max="11260" width="9.1640625" style="2"/>
    <col min="11261" max="11261" width="11" style="2" customWidth="1"/>
    <col min="11262" max="11262" width="9.5" style="2" customWidth="1"/>
    <col min="11263" max="11263" width="8.1640625" style="2" customWidth="1"/>
    <col min="11264" max="11264" width="8.5" style="2" customWidth="1"/>
    <col min="11265" max="11265" width="9.83203125" style="2" customWidth="1"/>
    <col min="11266" max="11266" width="8.83203125" style="2" customWidth="1"/>
    <col min="11267" max="11267" width="9.5" style="2" customWidth="1"/>
    <col min="11268" max="11268" width="12.5" style="2" customWidth="1"/>
    <col min="11269" max="11269" width="9.1640625" style="2"/>
    <col min="11270" max="11270" width="11.1640625" style="2" bestFit="1" customWidth="1"/>
    <col min="11271" max="11271" width="10.5" style="2" bestFit="1" customWidth="1"/>
    <col min="11272" max="11272" width="11.1640625" style="2" bestFit="1" customWidth="1"/>
    <col min="11273" max="11507" width="9.1640625" style="2"/>
    <col min="11508" max="11508" width="4.5" style="2" customWidth="1"/>
    <col min="11509" max="11509" width="4.83203125" style="2" customWidth="1"/>
    <col min="11510" max="11510" width="51.5" style="2" customWidth="1"/>
    <col min="11511" max="11511" width="6.5" style="2" customWidth="1"/>
    <col min="11512" max="11512" width="12.5" style="2" customWidth="1"/>
    <col min="11513" max="11513" width="6.5" style="2" customWidth="1"/>
    <col min="11514" max="11514" width="8" style="2" customWidth="1"/>
    <col min="11515" max="11515" width="7.1640625" style="2" customWidth="1"/>
    <col min="11516" max="11516" width="9.1640625" style="2"/>
    <col min="11517" max="11517" width="11" style="2" customWidth="1"/>
    <col min="11518" max="11518" width="9.5" style="2" customWidth="1"/>
    <col min="11519" max="11519" width="8.1640625" style="2" customWidth="1"/>
    <col min="11520" max="11520" width="8.5" style="2" customWidth="1"/>
    <col min="11521" max="11521" width="9.83203125" style="2" customWidth="1"/>
    <col min="11522" max="11522" width="8.83203125" style="2" customWidth="1"/>
    <col min="11523" max="11523" width="9.5" style="2" customWidth="1"/>
    <col min="11524" max="11524" width="12.5" style="2" customWidth="1"/>
    <col min="11525" max="11525" width="9.1640625" style="2"/>
    <col min="11526" max="11526" width="11.1640625" style="2" bestFit="1" customWidth="1"/>
    <col min="11527" max="11527" width="10.5" style="2" bestFit="1" customWidth="1"/>
    <col min="11528" max="11528" width="11.1640625" style="2" bestFit="1" customWidth="1"/>
    <col min="11529" max="11763" width="9.1640625" style="2"/>
    <col min="11764" max="11764" width="4.5" style="2" customWidth="1"/>
    <col min="11765" max="11765" width="4.83203125" style="2" customWidth="1"/>
    <col min="11766" max="11766" width="51.5" style="2" customWidth="1"/>
    <col min="11767" max="11767" width="6.5" style="2" customWidth="1"/>
    <col min="11768" max="11768" width="12.5" style="2" customWidth="1"/>
    <col min="11769" max="11769" width="6.5" style="2" customWidth="1"/>
    <col min="11770" max="11770" width="8" style="2" customWidth="1"/>
    <col min="11771" max="11771" width="7.1640625" style="2" customWidth="1"/>
    <col min="11772" max="11772" width="9.1640625" style="2"/>
    <col min="11773" max="11773" width="11" style="2" customWidth="1"/>
    <col min="11774" max="11774" width="9.5" style="2" customWidth="1"/>
    <col min="11775" max="11775" width="8.1640625" style="2" customWidth="1"/>
    <col min="11776" max="11776" width="8.5" style="2" customWidth="1"/>
    <col min="11777" max="11777" width="9.83203125" style="2" customWidth="1"/>
    <col min="11778" max="11778" width="8.83203125" style="2" customWidth="1"/>
    <col min="11779" max="11779" width="9.5" style="2" customWidth="1"/>
    <col min="11780" max="11780" width="12.5" style="2" customWidth="1"/>
    <col min="11781" max="11781" width="9.1640625" style="2"/>
    <col min="11782" max="11782" width="11.1640625" style="2" bestFit="1" customWidth="1"/>
    <col min="11783" max="11783" width="10.5" style="2" bestFit="1" customWidth="1"/>
    <col min="11784" max="11784" width="11.1640625" style="2" bestFit="1" customWidth="1"/>
    <col min="11785" max="12019" width="9.1640625" style="2"/>
    <col min="12020" max="12020" width="4.5" style="2" customWidth="1"/>
    <col min="12021" max="12021" width="4.83203125" style="2" customWidth="1"/>
    <col min="12022" max="12022" width="51.5" style="2" customWidth="1"/>
    <col min="12023" max="12023" width="6.5" style="2" customWidth="1"/>
    <col min="12024" max="12024" width="12.5" style="2" customWidth="1"/>
    <col min="12025" max="12025" width="6.5" style="2" customWidth="1"/>
    <col min="12026" max="12026" width="8" style="2" customWidth="1"/>
    <col min="12027" max="12027" width="7.1640625" style="2" customWidth="1"/>
    <col min="12028" max="12028" width="9.1640625" style="2"/>
    <col min="12029" max="12029" width="11" style="2" customWidth="1"/>
    <col min="12030" max="12030" width="9.5" style="2" customWidth="1"/>
    <col min="12031" max="12031" width="8.1640625" style="2" customWidth="1"/>
    <col min="12032" max="12032" width="8.5" style="2" customWidth="1"/>
    <col min="12033" max="12033" width="9.83203125" style="2" customWidth="1"/>
    <col min="12034" max="12034" width="8.83203125" style="2" customWidth="1"/>
    <col min="12035" max="12035" width="9.5" style="2" customWidth="1"/>
    <col min="12036" max="12036" width="12.5" style="2" customWidth="1"/>
    <col min="12037" max="12037" width="9.1640625" style="2"/>
    <col min="12038" max="12038" width="11.1640625" style="2" bestFit="1" customWidth="1"/>
    <col min="12039" max="12039" width="10.5" style="2" bestFit="1" customWidth="1"/>
    <col min="12040" max="12040" width="11.1640625" style="2" bestFit="1" customWidth="1"/>
    <col min="12041" max="12275" width="9.1640625" style="2"/>
    <col min="12276" max="12276" width="4.5" style="2" customWidth="1"/>
    <col min="12277" max="12277" width="4.83203125" style="2" customWidth="1"/>
    <col min="12278" max="12278" width="51.5" style="2" customWidth="1"/>
    <col min="12279" max="12279" width="6.5" style="2" customWidth="1"/>
    <col min="12280" max="12280" width="12.5" style="2" customWidth="1"/>
    <col min="12281" max="12281" width="6.5" style="2" customWidth="1"/>
    <col min="12282" max="12282" width="8" style="2" customWidth="1"/>
    <col min="12283" max="12283" width="7.1640625" style="2" customWidth="1"/>
    <col min="12284" max="12284" width="9.1640625" style="2"/>
    <col min="12285" max="12285" width="11" style="2" customWidth="1"/>
    <col min="12286" max="12286" width="9.5" style="2" customWidth="1"/>
    <col min="12287" max="12287" width="8.1640625" style="2" customWidth="1"/>
    <col min="12288" max="12288" width="8.5" style="2" customWidth="1"/>
    <col min="12289" max="12289" width="9.83203125" style="2" customWidth="1"/>
    <col min="12290" max="12290" width="8.83203125" style="2" customWidth="1"/>
    <col min="12291" max="12291" width="9.5" style="2" customWidth="1"/>
    <col min="12292" max="12292" width="12.5" style="2" customWidth="1"/>
    <col min="12293" max="12293" width="9.1640625" style="2"/>
    <col min="12294" max="12294" width="11.1640625" style="2" bestFit="1" customWidth="1"/>
    <col min="12295" max="12295" width="10.5" style="2" bestFit="1" customWidth="1"/>
    <col min="12296" max="12296" width="11.1640625" style="2" bestFit="1" customWidth="1"/>
    <col min="12297" max="12531" width="9.1640625" style="2"/>
    <col min="12532" max="12532" width="4.5" style="2" customWidth="1"/>
    <col min="12533" max="12533" width="4.83203125" style="2" customWidth="1"/>
    <col min="12534" max="12534" width="51.5" style="2" customWidth="1"/>
    <col min="12535" max="12535" width="6.5" style="2" customWidth="1"/>
    <col min="12536" max="12536" width="12.5" style="2" customWidth="1"/>
    <col min="12537" max="12537" width="6.5" style="2" customWidth="1"/>
    <col min="12538" max="12538" width="8" style="2" customWidth="1"/>
    <col min="12539" max="12539" width="7.1640625" style="2" customWidth="1"/>
    <col min="12540" max="12540" width="9.1640625" style="2"/>
    <col min="12541" max="12541" width="11" style="2" customWidth="1"/>
    <col min="12542" max="12542" width="9.5" style="2" customWidth="1"/>
    <col min="12543" max="12543" width="8.1640625" style="2" customWidth="1"/>
    <col min="12544" max="12544" width="8.5" style="2" customWidth="1"/>
    <col min="12545" max="12545" width="9.83203125" style="2" customWidth="1"/>
    <col min="12546" max="12546" width="8.83203125" style="2" customWidth="1"/>
    <col min="12547" max="12547" width="9.5" style="2" customWidth="1"/>
    <col min="12548" max="12548" width="12.5" style="2" customWidth="1"/>
    <col min="12549" max="12549" width="9.1640625" style="2"/>
    <col min="12550" max="12550" width="11.1640625" style="2" bestFit="1" customWidth="1"/>
    <col min="12551" max="12551" width="10.5" style="2" bestFit="1" customWidth="1"/>
    <col min="12552" max="12552" width="11.1640625" style="2" bestFit="1" customWidth="1"/>
    <col min="12553" max="12787" width="9.1640625" style="2"/>
    <col min="12788" max="12788" width="4.5" style="2" customWidth="1"/>
    <col min="12789" max="12789" width="4.83203125" style="2" customWidth="1"/>
    <col min="12790" max="12790" width="51.5" style="2" customWidth="1"/>
    <col min="12791" max="12791" width="6.5" style="2" customWidth="1"/>
    <col min="12792" max="12792" width="12.5" style="2" customWidth="1"/>
    <col min="12793" max="12793" width="6.5" style="2" customWidth="1"/>
    <col min="12794" max="12794" width="8" style="2" customWidth="1"/>
    <col min="12795" max="12795" width="7.1640625" style="2" customWidth="1"/>
    <col min="12796" max="12796" width="9.1640625" style="2"/>
    <col min="12797" max="12797" width="11" style="2" customWidth="1"/>
    <col min="12798" max="12798" width="9.5" style="2" customWidth="1"/>
    <col min="12799" max="12799" width="8.1640625" style="2" customWidth="1"/>
    <col min="12800" max="12800" width="8.5" style="2" customWidth="1"/>
    <col min="12801" max="12801" width="9.83203125" style="2" customWidth="1"/>
    <col min="12802" max="12802" width="8.83203125" style="2" customWidth="1"/>
    <col min="12803" max="12803" width="9.5" style="2" customWidth="1"/>
    <col min="12804" max="12804" width="12.5" style="2" customWidth="1"/>
    <col min="12805" max="12805" width="9.1640625" style="2"/>
    <col min="12806" max="12806" width="11.1640625" style="2" bestFit="1" customWidth="1"/>
    <col min="12807" max="12807" width="10.5" style="2" bestFit="1" customWidth="1"/>
    <col min="12808" max="12808" width="11.1640625" style="2" bestFit="1" customWidth="1"/>
    <col min="12809" max="13043" width="9.1640625" style="2"/>
    <col min="13044" max="13044" width="4.5" style="2" customWidth="1"/>
    <col min="13045" max="13045" width="4.83203125" style="2" customWidth="1"/>
    <col min="13046" max="13046" width="51.5" style="2" customWidth="1"/>
    <col min="13047" max="13047" width="6.5" style="2" customWidth="1"/>
    <col min="13048" max="13048" width="12.5" style="2" customWidth="1"/>
    <col min="13049" max="13049" width="6.5" style="2" customWidth="1"/>
    <col min="13050" max="13050" width="8" style="2" customWidth="1"/>
    <col min="13051" max="13051" width="7.1640625" style="2" customWidth="1"/>
    <col min="13052" max="13052" width="9.1640625" style="2"/>
    <col min="13053" max="13053" width="11" style="2" customWidth="1"/>
    <col min="13054" max="13054" width="9.5" style="2" customWidth="1"/>
    <col min="13055" max="13055" width="8.1640625" style="2" customWidth="1"/>
    <col min="13056" max="13056" width="8.5" style="2" customWidth="1"/>
    <col min="13057" max="13057" width="9.83203125" style="2" customWidth="1"/>
    <col min="13058" max="13058" width="8.83203125" style="2" customWidth="1"/>
    <col min="13059" max="13059" width="9.5" style="2" customWidth="1"/>
    <col min="13060" max="13060" width="12.5" style="2" customWidth="1"/>
    <col min="13061" max="13061" width="9.1640625" style="2"/>
    <col min="13062" max="13062" width="11.1640625" style="2" bestFit="1" customWidth="1"/>
    <col min="13063" max="13063" width="10.5" style="2" bestFit="1" customWidth="1"/>
    <col min="13064" max="13064" width="11.1640625" style="2" bestFit="1" customWidth="1"/>
    <col min="13065" max="13299" width="9.1640625" style="2"/>
    <col min="13300" max="13300" width="4.5" style="2" customWidth="1"/>
    <col min="13301" max="13301" width="4.83203125" style="2" customWidth="1"/>
    <col min="13302" max="13302" width="51.5" style="2" customWidth="1"/>
    <col min="13303" max="13303" width="6.5" style="2" customWidth="1"/>
    <col min="13304" max="13304" width="12.5" style="2" customWidth="1"/>
    <col min="13305" max="13305" width="6.5" style="2" customWidth="1"/>
    <col min="13306" max="13306" width="8" style="2" customWidth="1"/>
    <col min="13307" max="13307" width="7.1640625" style="2" customWidth="1"/>
    <col min="13308" max="13308" width="9.1640625" style="2"/>
    <col min="13309" max="13309" width="11" style="2" customWidth="1"/>
    <col min="13310" max="13310" width="9.5" style="2" customWidth="1"/>
    <col min="13311" max="13311" width="8.1640625" style="2" customWidth="1"/>
    <col min="13312" max="13312" width="8.5" style="2" customWidth="1"/>
    <col min="13313" max="13313" width="9.83203125" style="2" customWidth="1"/>
    <col min="13314" max="13314" width="8.83203125" style="2" customWidth="1"/>
    <col min="13315" max="13315" width="9.5" style="2" customWidth="1"/>
    <col min="13316" max="13316" width="12.5" style="2" customWidth="1"/>
    <col min="13317" max="13317" width="9.1640625" style="2"/>
    <col min="13318" max="13318" width="11.1640625" style="2" bestFit="1" customWidth="1"/>
    <col min="13319" max="13319" width="10.5" style="2" bestFit="1" customWidth="1"/>
    <col min="13320" max="13320" width="11.1640625" style="2" bestFit="1" customWidth="1"/>
    <col min="13321" max="13555" width="9.1640625" style="2"/>
    <col min="13556" max="13556" width="4.5" style="2" customWidth="1"/>
    <col min="13557" max="13557" width="4.83203125" style="2" customWidth="1"/>
    <col min="13558" max="13558" width="51.5" style="2" customWidth="1"/>
    <col min="13559" max="13559" width="6.5" style="2" customWidth="1"/>
    <col min="13560" max="13560" width="12.5" style="2" customWidth="1"/>
    <col min="13561" max="13561" width="6.5" style="2" customWidth="1"/>
    <col min="13562" max="13562" width="8" style="2" customWidth="1"/>
    <col min="13563" max="13563" width="7.1640625" style="2" customWidth="1"/>
    <col min="13564" max="13564" width="9.1640625" style="2"/>
    <col min="13565" max="13565" width="11" style="2" customWidth="1"/>
    <col min="13566" max="13566" width="9.5" style="2" customWidth="1"/>
    <col min="13567" max="13567" width="8.1640625" style="2" customWidth="1"/>
    <col min="13568" max="13568" width="8.5" style="2" customWidth="1"/>
    <col min="13569" max="13569" width="9.83203125" style="2" customWidth="1"/>
    <col min="13570" max="13570" width="8.83203125" style="2" customWidth="1"/>
    <col min="13571" max="13571" width="9.5" style="2" customWidth="1"/>
    <col min="13572" max="13572" width="12.5" style="2" customWidth="1"/>
    <col min="13573" max="13573" width="9.1640625" style="2"/>
    <col min="13574" max="13574" width="11.1640625" style="2" bestFit="1" customWidth="1"/>
    <col min="13575" max="13575" width="10.5" style="2" bestFit="1" customWidth="1"/>
    <col min="13576" max="13576" width="11.1640625" style="2" bestFit="1" customWidth="1"/>
    <col min="13577" max="13811" width="9.1640625" style="2"/>
    <col min="13812" max="13812" width="4.5" style="2" customWidth="1"/>
    <col min="13813" max="13813" width="4.83203125" style="2" customWidth="1"/>
    <col min="13814" max="13814" width="51.5" style="2" customWidth="1"/>
    <col min="13815" max="13815" width="6.5" style="2" customWidth="1"/>
    <col min="13816" max="13816" width="12.5" style="2" customWidth="1"/>
    <col min="13817" max="13817" width="6.5" style="2" customWidth="1"/>
    <col min="13818" max="13818" width="8" style="2" customWidth="1"/>
    <col min="13819" max="13819" width="7.1640625" style="2" customWidth="1"/>
    <col min="13820" max="13820" width="9.1640625" style="2"/>
    <col min="13821" max="13821" width="11" style="2" customWidth="1"/>
    <col min="13822" max="13822" width="9.5" style="2" customWidth="1"/>
    <col min="13823" max="13823" width="8.1640625" style="2" customWidth="1"/>
    <col min="13824" max="13824" width="8.5" style="2" customWidth="1"/>
    <col min="13825" max="13825" width="9.83203125" style="2" customWidth="1"/>
    <col min="13826" max="13826" width="8.83203125" style="2" customWidth="1"/>
    <col min="13827" max="13827" width="9.5" style="2" customWidth="1"/>
    <col min="13828" max="13828" width="12.5" style="2" customWidth="1"/>
    <col min="13829" max="13829" width="9.1640625" style="2"/>
    <col min="13830" max="13830" width="11.1640625" style="2" bestFit="1" customWidth="1"/>
    <col min="13831" max="13831" width="10.5" style="2" bestFit="1" customWidth="1"/>
    <col min="13832" max="13832" width="11.1640625" style="2" bestFit="1" customWidth="1"/>
    <col min="13833" max="14067" width="9.1640625" style="2"/>
    <col min="14068" max="14068" width="4.5" style="2" customWidth="1"/>
    <col min="14069" max="14069" width="4.83203125" style="2" customWidth="1"/>
    <col min="14070" max="14070" width="51.5" style="2" customWidth="1"/>
    <col min="14071" max="14071" width="6.5" style="2" customWidth="1"/>
    <col min="14072" max="14072" width="12.5" style="2" customWidth="1"/>
    <col min="14073" max="14073" width="6.5" style="2" customWidth="1"/>
    <col min="14074" max="14074" width="8" style="2" customWidth="1"/>
    <col min="14075" max="14075" width="7.1640625" style="2" customWidth="1"/>
    <col min="14076" max="14076" width="9.1640625" style="2"/>
    <col min="14077" max="14077" width="11" style="2" customWidth="1"/>
    <col min="14078" max="14078" width="9.5" style="2" customWidth="1"/>
    <col min="14079" max="14079" width="8.1640625" style="2" customWidth="1"/>
    <col min="14080" max="14080" width="8.5" style="2" customWidth="1"/>
    <col min="14081" max="14081" width="9.83203125" style="2" customWidth="1"/>
    <col min="14082" max="14082" width="8.83203125" style="2" customWidth="1"/>
    <col min="14083" max="14083" width="9.5" style="2" customWidth="1"/>
    <col min="14084" max="14084" width="12.5" style="2" customWidth="1"/>
    <col min="14085" max="14085" width="9.1640625" style="2"/>
    <col min="14086" max="14086" width="11.1640625" style="2" bestFit="1" customWidth="1"/>
    <col min="14087" max="14087" width="10.5" style="2" bestFit="1" customWidth="1"/>
    <col min="14088" max="14088" width="11.1640625" style="2" bestFit="1" customWidth="1"/>
    <col min="14089" max="14323" width="9.1640625" style="2"/>
    <col min="14324" max="14324" width="4.5" style="2" customWidth="1"/>
    <col min="14325" max="14325" width="4.83203125" style="2" customWidth="1"/>
    <col min="14326" max="14326" width="51.5" style="2" customWidth="1"/>
    <col min="14327" max="14327" width="6.5" style="2" customWidth="1"/>
    <col min="14328" max="14328" width="12.5" style="2" customWidth="1"/>
    <col min="14329" max="14329" width="6.5" style="2" customWidth="1"/>
    <col min="14330" max="14330" width="8" style="2" customWidth="1"/>
    <col min="14331" max="14331" width="7.1640625" style="2" customWidth="1"/>
    <col min="14332" max="14332" width="9.1640625" style="2"/>
    <col min="14333" max="14333" width="11" style="2" customWidth="1"/>
    <col min="14334" max="14334" width="9.5" style="2" customWidth="1"/>
    <col min="14335" max="14335" width="8.1640625" style="2" customWidth="1"/>
    <col min="14336" max="14336" width="8.5" style="2" customWidth="1"/>
    <col min="14337" max="14337" width="9.83203125" style="2" customWidth="1"/>
    <col min="14338" max="14338" width="8.83203125" style="2" customWidth="1"/>
    <col min="14339" max="14339" width="9.5" style="2" customWidth="1"/>
    <col min="14340" max="14340" width="12.5" style="2" customWidth="1"/>
    <col min="14341" max="14341" width="9.1640625" style="2"/>
    <col min="14342" max="14342" width="11.1640625" style="2" bestFit="1" customWidth="1"/>
    <col min="14343" max="14343" width="10.5" style="2" bestFit="1" customWidth="1"/>
    <col min="14344" max="14344" width="11.1640625" style="2" bestFit="1" customWidth="1"/>
    <col min="14345" max="14579" width="9.1640625" style="2"/>
    <col min="14580" max="14580" width="4.5" style="2" customWidth="1"/>
    <col min="14581" max="14581" width="4.83203125" style="2" customWidth="1"/>
    <col min="14582" max="14582" width="51.5" style="2" customWidth="1"/>
    <col min="14583" max="14583" width="6.5" style="2" customWidth="1"/>
    <col min="14584" max="14584" width="12.5" style="2" customWidth="1"/>
    <col min="14585" max="14585" width="6.5" style="2" customWidth="1"/>
    <col min="14586" max="14586" width="8" style="2" customWidth="1"/>
    <col min="14587" max="14587" width="7.1640625" style="2" customWidth="1"/>
    <col min="14588" max="14588" width="9.1640625" style="2"/>
    <col min="14589" max="14589" width="11" style="2" customWidth="1"/>
    <col min="14590" max="14590" width="9.5" style="2" customWidth="1"/>
    <col min="14591" max="14591" width="8.1640625" style="2" customWidth="1"/>
    <col min="14592" max="14592" width="8.5" style="2" customWidth="1"/>
    <col min="14593" max="14593" width="9.83203125" style="2" customWidth="1"/>
    <col min="14594" max="14594" width="8.83203125" style="2" customWidth="1"/>
    <col min="14595" max="14595" width="9.5" style="2" customWidth="1"/>
    <col min="14596" max="14596" width="12.5" style="2" customWidth="1"/>
    <col min="14597" max="14597" width="9.1640625" style="2"/>
    <col min="14598" max="14598" width="11.1640625" style="2" bestFit="1" customWidth="1"/>
    <col min="14599" max="14599" width="10.5" style="2" bestFit="1" customWidth="1"/>
    <col min="14600" max="14600" width="11.1640625" style="2" bestFit="1" customWidth="1"/>
    <col min="14601" max="14835" width="9.1640625" style="2"/>
    <col min="14836" max="14836" width="4.5" style="2" customWidth="1"/>
    <col min="14837" max="14837" width="4.83203125" style="2" customWidth="1"/>
    <col min="14838" max="14838" width="51.5" style="2" customWidth="1"/>
    <col min="14839" max="14839" width="6.5" style="2" customWidth="1"/>
    <col min="14840" max="14840" width="12.5" style="2" customWidth="1"/>
    <col min="14841" max="14841" width="6.5" style="2" customWidth="1"/>
    <col min="14842" max="14842" width="8" style="2" customWidth="1"/>
    <col min="14843" max="14843" width="7.1640625" style="2" customWidth="1"/>
    <col min="14844" max="14844" width="9.1640625" style="2"/>
    <col min="14845" max="14845" width="11" style="2" customWidth="1"/>
    <col min="14846" max="14846" width="9.5" style="2" customWidth="1"/>
    <col min="14847" max="14847" width="8.1640625" style="2" customWidth="1"/>
    <col min="14848" max="14848" width="8.5" style="2" customWidth="1"/>
    <col min="14849" max="14849" width="9.83203125" style="2" customWidth="1"/>
    <col min="14850" max="14850" width="8.83203125" style="2" customWidth="1"/>
    <col min="14851" max="14851" width="9.5" style="2" customWidth="1"/>
    <col min="14852" max="14852" width="12.5" style="2" customWidth="1"/>
    <col min="14853" max="14853" width="9.1640625" style="2"/>
    <col min="14854" max="14854" width="11.1640625" style="2" bestFit="1" customWidth="1"/>
    <col min="14855" max="14855" width="10.5" style="2" bestFit="1" customWidth="1"/>
    <col min="14856" max="14856" width="11.1640625" style="2" bestFit="1" customWidth="1"/>
    <col min="14857" max="15091" width="9.1640625" style="2"/>
    <col min="15092" max="15092" width="4.5" style="2" customWidth="1"/>
    <col min="15093" max="15093" width="4.83203125" style="2" customWidth="1"/>
    <col min="15094" max="15094" width="51.5" style="2" customWidth="1"/>
    <col min="15095" max="15095" width="6.5" style="2" customWidth="1"/>
    <col min="15096" max="15096" width="12.5" style="2" customWidth="1"/>
    <col min="15097" max="15097" width="6.5" style="2" customWidth="1"/>
    <col min="15098" max="15098" width="8" style="2" customWidth="1"/>
    <col min="15099" max="15099" width="7.1640625" style="2" customWidth="1"/>
    <col min="15100" max="15100" width="9.1640625" style="2"/>
    <col min="15101" max="15101" width="11" style="2" customWidth="1"/>
    <col min="15102" max="15102" width="9.5" style="2" customWidth="1"/>
    <col min="15103" max="15103" width="8.1640625" style="2" customWidth="1"/>
    <col min="15104" max="15104" width="8.5" style="2" customWidth="1"/>
    <col min="15105" max="15105" width="9.83203125" style="2" customWidth="1"/>
    <col min="15106" max="15106" width="8.83203125" style="2" customWidth="1"/>
    <col min="15107" max="15107" width="9.5" style="2" customWidth="1"/>
    <col min="15108" max="15108" width="12.5" style="2" customWidth="1"/>
    <col min="15109" max="15109" width="9.1640625" style="2"/>
    <col min="15110" max="15110" width="11.1640625" style="2" bestFit="1" customWidth="1"/>
    <col min="15111" max="15111" width="10.5" style="2" bestFit="1" customWidth="1"/>
    <col min="15112" max="15112" width="11.1640625" style="2" bestFit="1" customWidth="1"/>
    <col min="15113" max="15347" width="9.1640625" style="2"/>
    <col min="15348" max="15348" width="4.5" style="2" customWidth="1"/>
    <col min="15349" max="15349" width="4.83203125" style="2" customWidth="1"/>
    <col min="15350" max="15350" width="51.5" style="2" customWidth="1"/>
    <col min="15351" max="15351" width="6.5" style="2" customWidth="1"/>
    <col min="15352" max="15352" width="12.5" style="2" customWidth="1"/>
    <col min="15353" max="15353" width="6.5" style="2" customWidth="1"/>
    <col min="15354" max="15354" width="8" style="2" customWidth="1"/>
    <col min="15355" max="15355" width="7.1640625" style="2" customWidth="1"/>
    <col min="15356" max="15356" width="9.1640625" style="2"/>
    <col min="15357" max="15357" width="11" style="2" customWidth="1"/>
    <col min="15358" max="15358" width="9.5" style="2" customWidth="1"/>
    <col min="15359" max="15359" width="8.1640625" style="2" customWidth="1"/>
    <col min="15360" max="15360" width="8.5" style="2" customWidth="1"/>
    <col min="15361" max="15361" width="9.83203125" style="2" customWidth="1"/>
    <col min="15362" max="15362" width="8.83203125" style="2" customWidth="1"/>
    <col min="15363" max="15363" width="9.5" style="2" customWidth="1"/>
    <col min="15364" max="15364" width="12.5" style="2" customWidth="1"/>
    <col min="15365" max="15365" width="9.1640625" style="2"/>
    <col min="15366" max="15366" width="11.1640625" style="2" bestFit="1" customWidth="1"/>
    <col min="15367" max="15367" width="10.5" style="2" bestFit="1" customWidth="1"/>
    <col min="15368" max="15368" width="11.1640625" style="2" bestFit="1" customWidth="1"/>
    <col min="15369" max="15603" width="9.1640625" style="2"/>
    <col min="15604" max="15604" width="4.5" style="2" customWidth="1"/>
    <col min="15605" max="15605" width="4.83203125" style="2" customWidth="1"/>
    <col min="15606" max="15606" width="51.5" style="2" customWidth="1"/>
    <col min="15607" max="15607" width="6.5" style="2" customWidth="1"/>
    <col min="15608" max="15608" width="12.5" style="2" customWidth="1"/>
    <col min="15609" max="15609" width="6.5" style="2" customWidth="1"/>
    <col min="15610" max="15610" width="8" style="2" customWidth="1"/>
    <col min="15611" max="15611" width="7.1640625" style="2" customWidth="1"/>
    <col min="15612" max="15612" width="9.1640625" style="2"/>
    <col min="15613" max="15613" width="11" style="2" customWidth="1"/>
    <col min="15614" max="15614" width="9.5" style="2" customWidth="1"/>
    <col min="15615" max="15615" width="8.1640625" style="2" customWidth="1"/>
    <col min="15616" max="15616" width="8.5" style="2" customWidth="1"/>
    <col min="15617" max="15617" width="9.83203125" style="2" customWidth="1"/>
    <col min="15618" max="15618" width="8.83203125" style="2" customWidth="1"/>
    <col min="15619" max="15619" width="9.5" style="2" customWidth="1"/>
    <col min="15620" max="15620" width="12.5" style="2" customWidth="1"/>
    <col min="15621" max="15621" width="9.1640625" style="2"/>
    <col min="15622" max="15622" width="11.1640625" style="2" bestFit="1" customWidth="1"/>
    <col min="15623" max="15623" width="10.5" style="2" bestFit="1" customWidth="1"/>
    <col min="15624" max="15624" width="11.1640625" style="2" bestFit="1" customWidth="1"/>
    <col min="15625" max="15859" width="9.1640625" style="2"/>
    <col min="15860" max="15860" width="4.5" style="2" customWidth="1"/>
    <col min="15861" max="15861" width="4.83203125" style="2" customWidth="1"/>
    <col min="15862" max="15862" width="51.5" style="2" customWidth="1"/>
    <col min="15863" max="15863" width="6.5" style="2" customWidth="1"/>
    <col min="15864" max="15864" width="12.5" style="2" customWidth="1"/>
    <col min="15865" max="15865" width="6.5" style="2" customWidth="1"/>
    <col min="15866" max="15866" width="8" style="2" customWidth="1"/>
    <col min="15867" max="15867" width="7.1640625" style="2" customWidth="1"/>
    <col min="15868" max="15868" width="9.1640625" style="2"/>
    <col min="15869" max="15869" width="11" style="2" customWidth="1"/>
    <col min="15870" max="15870" width="9.5" style="2" customWidth="1"/>
    <col min="15871" max="15871" width="8.1640625" style="2" customWidth="1"/>
    <col min="15872" max="15872" width="8.5" style="2" customWidth="1"/>
    <col min="15873" max="15873" width="9.83203125" style="2" customWidth="1"/>
    <col min="15874" max="15874" width="8.83203125" style="2" customWidth="1"/>
    <col min="15875" max="15875" width="9.5" style="2" customWidth="1"/>
    <col min="15876" max="15876" width="12.5" style="2" customWidth="1"/>
    <col min="15877" max="15877" width="9.1640625" style="2"/>
    <col min="15878" max="15878" width="11.1640625" style="2" bestFit="1" customWidth="1"/>
    <col min="15879" max="15879" width="10.5" style="2" bestFit="1" customWidth="1"/>
    <col min="15880" max="15880" width="11.1640625" style="2" bestFit="1" customWidth="1"/>
    <col min="15881" max="16115" width="9.1640625" style="2"/>
    <col min="16116" max="16116" width="4.5" style="2" customWidth="1"/>
    <col min="16117" max="16117" width="4.83203125" style="2" customWidth="1"/>
    <col min="16118" max="16118" width="51.5" style="2" customWidth="1"/>
    <col min="16119" max="16119" width="6.5" style="2" customWidth="1"/>
    <col min="16120" max="16120" width="12.5" style="2" customWidth="1"/>
    <col min="16121" max="16121" width="6.5" style="2" customWidth="1"/>
    <col min="16122" max="16122" width="8" style="2" customWidth="1"/>
    <col min="16123" max="16123" width="7.1640625" style="2" customWidth="1"/>
    <col min="16124" max="16124" width="9.1640625" style="2"/>
    <col min="16125" max="16125" width="11" style="2" customWidth="1"/>
    <col min="16126" max="16126" width="9.5" style="2" customWidth="1"/>
    <col min="16127" max="16127" width="8.1640625" style="2" customWidth="1"/>
    <col min="16128" max="16128" width="8.5" style="2" customWidth="1"/>
    <col min="16129" max="16129" width="9.83203125" style="2" customWidth="1"/>
    <col min="16130" max="16130" width="8.83203125" style="2" customWidth="1"/>
    <col min="16131" max="16131" width="9.5" style="2" customWidth="1"/>
    <col min="16132" max="16132" width="12.5" style="2" customWidth="1"/>
    <col min="16133" max="16133" width="9.1640625" style="2"/>
    <col min="16134" max="16134" width="11.1640625" style="2" bestFit="1" customWidth="1"/>
    <col min="16135" max="16135" width="10.5" style="2" bestFit="1" customWidth="1"/>
    <col min="16136" max="16136" width="11.1640625" style="2" bestFit="1" customWidth="1"/>
    <col min="16137" max="16384" width="9.1640625" style="2"/>
  </cols>
  <sheetData>
    <row r="1" spans="1:16" s="43" customFormat="1" ht="12.75" customHeight="1">
      <c r="A1" s="493" t="s">
        <v>157</v>
      </c>
      <c r="B1" s="493"/>
      <c r="C1" s="493"/>
      <c r="D1" s="493"/>
      <c r="E1" s="493"/>
      <c r="F1" s="493"/>
      <c r="G1" s="493"/>
      <c r="H1" s="493"/>
      <c r="I1" s="493"/>
      <c r="J1" s="493"/>
      <c r="K1" s="493"/>
      <c r="L1" s="493"/>
      <c r="M1" s="493"/>
      <c r="N1" s="493"/>
      <c r="O1" s="493"/>
      <c r="P1" s="493"/>
    </row>
    <row r="2" spans="1:16" s="43" customFormat="1">
      <c r="A2" s="493" t="s">
        <v>152</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P131</f>
        <v>0</v>
      </c>
      <c r="N7" s="494"/>
      <c r="O7" s="494"/>
      <c r="P7" s="46" t="s">
        <v>18</v>
      </c>
    </row>
    <row r="8" spans="1:16">
      <c r="K8" s="44"/>
      <c r="L8" s="45" t="s">
        <v>19</v>
      </c>
      <c r="M8" s="44" t="s">
        <v>1566</v>
      </c>
      <c r="N8" s="44"/>
      <c r="O8" s="44"/>
      <c r="P8" s="44"/>
    </row>
    <row r="9" spans="1:16">
      <c r="K9" s="44"/>
      <c r="L9" s="44"/>
      <c r="M9" s="44"/>
      <c r="N9" s="44"/>
      <c r="O9" s="44"/>
      <c r="P9" s="44"/>
    </row>
    <row r="10" spans="1:16" ht="12.75" customHeight="1">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65">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ht="14.25" customHeight="1">
      <c r="A12" s="14">
        <v>1</v>
      </c>
      <c r="B12" s="14">
        <v>2</v>
      </c>
      <c r="C12" s="14">
        <v>3</v>
      </c>
      <c r="D12" s="14">
        <v>4</v>
      </c>
      <c r="E12" s="14">
        <v>5</v>
      </c>
      <c r="F12" s="14">
        <v>6</v>
      </c>
      <c r="G12" s="14">
        <v>7</v>
      </c>
      <c r="H12" s="14">
        <v>8</v>
      </c>
      <c r="I12" s="14">
        <v>9</v>
      </c>
      <c r="J12" s="14">
        <v>10</v>
      </c>
      <c r="K12" s="14">
        <v>11</v>
      </c>
      <c r="L12" s="14">
        <v>12</v>
      </c>
      <c r="M12" s="14">
        <v>13</v>
      </c>
      <c r="N12" s="14">
        <v>14</v>
      </c>
      <c r="O12" s="14">
        <v>15</v>
      </c>
      <c r="P12" s="14">
        <v>16</v>
      </c>
    </row>
    <row r="13" spans="1:16" ht="13">
      <c r="A13" s="14"/>
      <c r="B13" s="14"/>
      <c r="C13" s="47" t="s">
        <v>152</v>
      </c>
      <c r="D13" s="14"/>
      <c r="E13" s="14"/>
      <c r="F13" s="14"/>
      <c r="G13" s="14"/>
      <c r="H13" s="14"/>
      <c r="I13" s="14"/>
      <c r="J13" s="14"/>
      <c r="K13" s="14"/>
      <c r="L13" s="14"/>
      <c r="M13" s="14"/>
      <c r="N13" s="14"/>
      <c r="O13" s="14"/>
      <c r="P13" s="14"/>
    </row>
    <row r="14" spans="1:16" ht="13">
      <c r="A14" s="14"/>
      <c r="B14" s="14"/>
      <c r="C14" s="354" t="s">
        <v>1314</v>
      </c>
      <c r="D14" s="211"/>
      <c r="E14" s="211"/>
      <c r="F14" s="365"/>
      <c r="G14" s="365"/>
      <c r="H14" s="365"/>
      <c r="I14" s="365"/>
      <c r="J14" s="365"/>
      <c r="K14" s="365"/>
      <c r="L14" s="365"/>
      <c r="M14" s="365"/>
      <c r="N14" s="365"/>
      <c r="O14" s="365"/>
      <c r="P14" s="365"/>
    </row>
    <row r="15" spans="1:16" ht="13">
      <c r="A15" s="14">
        <f>A14+1</f>
        <v>1</v>
      </c>
      <c r="B15" s="14" t="s">
        <v>32</v>
      </c>
      <c r="C15" s="335" t="s">
        <v>1315</v>
      </c>
      <c r="D15" s="369" t="s">
        <v>37</v>
      </c>
      <c r="E15" s="370">
        <v>1.1000000000000001</v>
      </c>
      <c r="F15" s="365"/>
      <c r="G15" s="366"/>
      <c r="H15" s="365"/>
      <c r="I15" s="365"/>
      <c r="J15" s="365"/>
      <c r="K15" s="366"/>
      <c r="L15" s="366"/>
      <c r="M15" s="366"/>
      <c r="N15" s="366"/>
      <c r="O15" s="366"/>
      <c r="P15" s="366"/>
    </row>
    <row r="16" spans="1:16" ht="13">
      <c r="A16" s="14">
        <f>A15+1</f>
        <v>2</v>
      </c>
      <c r="B16" s="14" t="s">
        <v>32</v>
      </c>
      <c r="C16" s="360" t="s">
        <v>1316</v>
      </c>
      <c r="D16" s="369" t="s">
        <v>40</v>
      </c>
      <c r="E16" s="370">
        <v>200</v>
      </c>
      <c r="F16" s="365"/>
      <c r="G16" s="366"/>
      <c r="H16" s="365"/>
      <c r="I16" s="365"/>
      <c r="J16" s="365"/>
      <c r="K16" s="366"/>
      <c r="L16" s="366"/>
      <c r="M16" s="366"/>
      <c r="N16" s="366"/>
      <c r="O16" s="366"/>
      <c r="P16" s="366"/>
    </row>
    <row r="17" spans="1:16" ht="26">
      <c r="A17" s="14">
        <f>A16+1</f>
        <v>3</v>
      </c>
      <c r="B17" s="14" t="s">
        <v>32</v>
      </c>
      <c r="C17" s="360" t="s">
        <v>1317</v>
      </c>
      <c r="D17" s="369" t="s">
        <v>37</v>
      </c>
      <c r="E17" s="370">
        <v>2.2000000000000002</v>
      </c>
      <c r="F17" s="365"/>
      <c r="G17" s="366"/>
      <c r="H17" s="365"/>
      <c r="I17" s="365"/>
      <c r="J17" s="365"/>
      <c r="K17" s="366"/>
      <c r="L17" s="366"/>
      <c r="M17" s="366"/>
      <c r="N17" s="366"/>
      <c r="O17" s="366"/>
      <c r="P17" s="366"/>
    </row>
    <row r="18" spans="1:16" ht="13">
      <c r="A18" s="14"/>
      <c r="B18" s="14"/>
      <c r="C18" s="354" t="s">
        <v>1318</v>
      </c>
      <c r="D18" s="211"/>
      <c r="E18" s="211"/>
      <c r="F18" s="365"/>
      <c r="G18" s="366"/>
      <c r="H18" s="365"/>
      <c r="I18" s="365"/>
      <c r="J18" s="365"/>
      <c r="K18" s="366"/>
      <c r="L18" s="366"/>
      <c r="M18" s="366"/>
      <c r="N18" s="366"/>
      <c r="O18" s="366"/>
      <c r="P18" s="366"/>
    </row>
    <row r="19" spans="1:16" ht="26">
      <c r="A19" s="14">
        <f>A17+1</f>
        <v>4</v>
      </c>
      <c r="B19" s="14" t="s">
        <v>32</v>
      </c>
      <c r="C19" s="360" t="s">
        <v>1319</v>
      </c>
      <c r="D19" s="369" t="s">
        <v>41</v>
      </c>
      <c r="E19" s="370">
        <v>64</v>
      </c>
      <c r="F19" s="365"/>
      <c r="G19" s="366"/>
      <c r="H19" s="365"/>
      <c r="I19" s="365"/>
      <c r="J19" s="365"/>
      <c r="K19" s="366"/>
      <c r="L19" s="366"/>
      <c r="M19" s="366"/>
      <c r="N19" s="366"/>
      <c r="O19" s="366"/>
      <c r="P19" s="366"/>
    </row>
    <row r="20" spans="1:16" ht="26">
      <c r="A20" s="14">
        <f>A19+1</f>
        <v>5</v>
      </c>
      <c r="B20" s="14" t="s">
        <v>32</v>
      </c>
      <c r="C20" s="360" t="s">
        <v>1320</v>
      </c>
      <c r="D20" s="369" t="s">
        <v>41</v>
      </c>
      <c r="E20" s="370">
        <v>8</v>
      </c>
      <c r="F20" s="365"/>
      <c r="G20" s="366"/>
      <c r="H20" s="365"/>
      <c r="I20" s="365"/>
      <c r="J20" s="365"/>
      <c r="K20" s="366"/>
      <c r="L20" s="366"/>
      <c r="M20" s="366"/>
      <c r="N20" s="366"/>
      <c r="O20" s="366"/>
      <c r="P20" s="366"/>
    </row>
    <row r="21" spans="1:16" ht="13">
      <c r="A21" s="14">
        <f>A20+1</f>
        <v>6</v>
      </c>
      <c r="B21" s="14" t="s">
        <v>32</v>
      </c>
      <c r="C21" s="335" t="s">
        <v>1321</v>
      </c>
      <c r="D21" s="369" t="s">
        <v>41</v>
      </c>
      <c r="E21" s="370">
        <v>124</v>
      </c>
      <c r="F21" s="365"/>
      <c r="G21" s="366"/>
      <c r="H21" s="365"/>
      <c r="I21" s="365"/>
      <c r="J21" s="365"/>
      <c r="K21" s="366"/>
      <c r="L21" s="366"/>
      <c r="M21" s="366"/>
      <c r="N21" s="366"/>
      <c r="O21" s="366"/>
      <c r="P21" s="366"/>
    </row>
    <row r="22" spans="1:16" ht="13">
      <c r="A22" s="14">
        <f>A21+1</f>
        <v>7</v>
      </c>
      <c r="B22" s="14" t="s">
        <v>32</v>
      </c>
      <c r="C22" s="360" t="s">
        <v>1322</v>
      </c>
      <c r="D22" s="369" t="s">
        <v>40</v>
      </c>
      <c r="E22" s="370">
        <v>150</v>
      </c>
      <c r="F22" s="365"/>
      <c r="G22" s="366"/>
      <c r="H22" s="365"/>
      <c r="I22" s="365"/>
      <c r="J22" s="365"/>
      <c r="K22" s="366"/>
      <c r="L22" s="366"/>
      <c r="M22" s="366"/>
      <c r="N22" s="366"/>
      <c r="O22" s="366"/>
      <c r="P22" s="366"/>
    </row>
    <row r="23" spans="1:16">
      <c r="A23" s="14"/>
      <c r="B23" s="14"/>
      <c r="C23" s="360"/>
      <c r="D23" s="369"/>
      <c r="E23" s="370"/>
      <c r="F23" s="365"/>
      <c r="G23" s="366"/>
      <c r="H23" s="365"/>
      <c r="I23" s="365"/>
      <c r="J23" s="365"/>
      <c r="K23" s="366"/>
      <c r="L23" s="366"/>
      <c r="M23" s="366"/>
      <c r="N23" s="366"/>
      <c r="O23" s="366"/>
      <c r="P23" s="366"/>
    </row>
    <row r="24" spans="1:16" ht="13">
      <c r="A24" s="14"/>
      <c r="B24" s="14"/>
      <c r="C24" s="354" t="s">
        <v>1323</v>
      </c>
      <c r="D24" s="211"/>
      <c r="E24" s="211"/>
      <c r="F24" s="365"/>
      <c r="G24" s="366"/>
      <c r="H24" s="365"/>
      <c r="I24" s="365"/>
      <c r="J24" s="365"/>
      <c r="K24" s="366"/>
      <c r="L24" s="366"/>
      <c r="M24" s="366"/>
      <c r="N24" s="366"/>
      <c r="O24" s="366"/>
      <c r="P24" s="366"/>
    </row>
    <row r="25" spans="1:16" ht="26">
      <c r="A25" s="14">
        <f>A22+1</f>
        <v>8</v>
      </c>
      <c r="B25" s="14" t="s">
        <v>32</v>
      </c>
      <c r="C25" s="104" t="s">
        <v>1561</v>
      </c>
      <c r="D25" s="26" t="s">
        <v>35</v>
      </c>
      <c r="E25" s="361">
        <f>30.9/0.15</f>
        <v>206</v>
      </c>
      <c r="F25" s="365"/>
      <c r="G25" s="366"/>
      <c r="H25" s="365"/>
      <c r="I25" s="365"/>
      <c r="J25" s="365"/>
      <c r="K25" s="366"/>
      <c r="L25" s="366"/>
      <c r="M25" s="366"/>
      <c r="N25" s="366"/>
      <c r="O25" s="366"/>
      <c r="P25" s="366"/>
    </row>
    <row r="26" spans="1:16" ht="26">
      <c r="A26" s="14">
        <f>A25+1</f>
        <v>9</v>
      </c>
      <c r="B26" s="14" t="s">
        <v>32</v>
      </c>
      <c r="C26" s="104" t="s">
        <v>1324</v>
      </c>
      <c r="D26" s="26" t="s">
        <v>37</v>
      </c>
      <c r="E26" s="361">
        <v>1.52</v>
      </c>
      <c r="F26" s="365"/>
      <c r="G26" s="366"/>
      <c r="H26" s="365"/>
      <c r="I26" s="365"/>
      <c r="J26" s="365"/>
      <c r="K26" s="366"/>
      <c r="L26" s="366"/>
      <c r="M26" s="366"/>
      <c r="N26" s="366"/>
      <c r="O26" s="366"/>
      <c r="P26" s="366"/>
    </row>
    <row r="27" spans="1:16" ht="13">
      <c r="A27" s="14"/>
      <c r="B27" s="14"/>
      <c r="C27" s="362" t="s">
        <v>1325</v>
      </c>
      <c r="D27" s="369" t="s">
        <v>40</v>
      </c>
      <c r="E27" s="370">
        <v>58</v>
      </c>
      <c r="F27" s="365"/>
      <c r="G27" s="366"/>
      <c r="H27" s="365"/>
      <c r="I27" s="365"/>
      <c r="J27" s="365"/>
      <c r="K27" s="366"/>
      <c r="L27" s="366"/>
      <c r="M27" s="366"/>
      <c r="N27" s="366"/>
      <c r="O27" s="366"/>
      <c r="P27" s="366"/>
    </row>
    <row r="28" spans="1:16" ht="13">
      <c r="A28" s="14"/>
      <c r="B28" s="14"/>
      <c r="C28" s="362" t="s">
        <v>1326</v>
      </c>
      <c r="D28" s="369" t="s">
        <v>40</v>
      </c>
      <c r="E28" s="370">
        <v>38</v>
      </c>
      <c r="F28" s="365"/>
      <c r="G28" s="366"/>
      <c r="H28" s="365"/>
      <c r="I28" s="365"/>
      <c r="J28" s="365"/>
      <c r="K28" s="366"/>
      <c r="L28" s="366"/>
      <c r="M28" s="366"/>
      <c r="N28" s="366"/>
      <c r="O28" s="366"/>
      <c r="P28" s="366"/>
    </row>
    <row r="29" spans="1:16" ht="13">
      <c r="A29" s="14"/>
      <c r="B29" s="14"/>
      <c r="C29" s="362" t="s">
        <v>1327</v>
      </c>
      <c r="D29" s="369" t="s">
        <v>37</v>
      </c>
      <c r="E29" s="370">
        <v>0.48</v>
      </c>
      <c r="F29" s="365"/>
      <c r="G29" s="366"/>
      <c r="H29" s="365"/>
      <c r="I29" s="365"/>
      <c r="J29" s="365"/>
      <c r="K29" s="366"/>
      <c r="L29" s="366"/>
      <c r="M29" s="366"/>
      <c r="N29" s="366"/>
      <c r="O29" s="366"/>
      <c r="P29" s="366"/>
    </row>
    <row r="30" spans="1:16" ht="13">
      <c r="A30" s="14"/>
      <c r="B30" s="14"/>
      <c r="C30" s="362" t="s">
        <v>1328</v>
      </c>
      <c r="D30" s="369" t="s">
        <v>37</v>
      </c>
      <c r="E30" s="370">
        <v>1.04</v>
      </c>
      <c r="F30" s="365"/>
      <c r="G30" s="366"/>
      <c r="H30" s="365"/>
      <c r="I30" s="365"/>
      <c r="J30" s="365"/>
      <c r="K30" s="366"/>
      <c r="L30" s="366"/>
      <c r="M30" s="366"/>
      <c r="N30" s="366"/>
      <c r="O30" s="366"/>
      <c r="P30" s="366"/>
    </row>
    <row r="31" spans="1:16">
      <c r="A31" s="14"/>
      <c r="B31" s="14"/>
      <c r="C31" s="362"/>
      <c r="D31" s="369"/>
      <c r="E31" s="370"/>
      <c r="F31" s="365"/>
      <c r="G31" s="366"/>
      <c r="H31" s="365"/>
      <c r="I31" s="365"/>
      <c r="J31" s="365"/>
      <c r="K31" s="366"/>
      <c r="L31" s="366"/>
      <c r="M31" s="366"/>
      <c r="N31" s="366"/>
      <c r="O31" s="366"/>
      <c r="P31" s="366"/>
    </row>
    <row r="32" spans="1:16" ht="13">
      <c r="A32" s="14"/>
      <c r="B32" s="14"/>
      <c r="C32" s="354" t="s">
        <v>1334</v>
      </c>
      <c r="D32" s="367" t="s">
        <v>41</v>
      </c>
      <c r="E32" s="368">
        <v>16</v>
      </c>
      <c r="F32" s="365"/>
      <c r="G32" s="366"/>
      <c r="H32" s="365"/>
      <c r="I32" s="365"/>
      <c r="J32" s="365"/>
      <c r="K32" s="366"/>
      <c r="L32" s="366"/>
      <c r="M32" s="366"/>
      <c r="N32" s="366"/>
      <c r="O32" s="366"/>
      <c r="P32" s="366"/>
    </row>
    <row r="33" spans="1:16" ht="13">
      <c r="A33" s="14">
        <f>A26+1</f>
        <v>10</v>
      </c>
      <c r="B33" s="14" t="s">
        <v>32</v>
      </c>
      <c r="C33" s="360" t="s">
        <v>1330</v>
      </c>
      <c r="D33" s="369" t="s">
        <v>35</v>
      </c>
      <c r="E33" s="370">
        <f>E34/0.2</f>
        <v>91.999999999999986</v>
      </c>
      <c r="F33" s="365"/>
      <c r="G33" s="366"/>
      <c r="H33" s="365"/>
      <c r="I33" s="365"/>
      <c r="J33" s="365"/>
      <c r="K33" s="366"/>
      <c r="L33" s="366"/>
      <c r="M33" s="366"/>
      <c r="N33" s="366"/>
      <c r="O33" s="366"/>
      <c r="P33" s="366"/>
    </row>
    <row r="34" spans="1:16" ht="13">
      <c r="A34" s="14">
        <f>A33+1</f>
        <v>11</v>
      </c>
      <c r="B34" s="14" t="s">
        <v>32</v>
      </c>
      <c r="C34" s="335" t="s">
        <v>1315</v>
      </c>
      <c r="D34" s="369" t="s">
        <v>37</v>
      </c>
      <c r="E34" s="370">
        <f>1.15*E32</f>
        <v>18.399999999999999</v>
      </c>
      <c r="F34" s="365"/>
      <c r="G34" s="366"/>
      <c r="H34" s="365"/>
      <c r="I34" s="365"/>
      <c r="J34" s="365"/>
      <c r="K34" s="366"/>
      <c r="L34" s="366"/>
      <c r="M34" s="366"/>
      <c r="N34" s="366"/>
      <c r="O34" s="366"/>
      <c r="P34" s="366"/>
    </row>
    <row r="35" spans="1:16" ht="13">
      <c r="A35" s="14">
        <f>A34+1</f>
        <v>12</v>
      </c>
      <c r="B35" s="14" t="s">
        <v>32</v>
      </c>
      <c r="C35" s="363" t="s">
        <v>1316</v>
      </c>
      <c r="D35" s="369" t="s">
        <v>40</v>
      </c>
      <c r="E35" s="370">
        <f>47*E32</f>
        <v>752</v>
      </c>
      <c r="F35" s="365"/>
      <c r="G35" s="366"/>
      <c r="H35" s="365"/>
      <c r="I35" s="365"/>
      <c r="J35" s="365"/>
      <c r="K35" s="366"/>
      <c r="L35" s="366"/>
      <c r="M35" s="366"/>
      <c r="N35" s="366"/>
      <c r="O35" s="366"/>
      <c r="P35" s="366"/>
    </row>
    <row r="36" spans="1:16" ht="13">
      <c r="A36" s="14">
        <f>A35+1</f>
        <v>13</v>
      </c>
      <c r="B36" s="14" t="s">
        <v>32</v>
      </c>
      <c r="C36" s="363" t="s">
        <v>1335</v>
      </c>
      <c r="D36" s="369" t="s">
        <v>40</v>
      </c>
      <c r="E36" s="370">
        <f>82*E32</f>
        <v>1312</v>
      </c>
      <c r="F36" s="365"/>
      <c r="G36" s="366"/>
      <c r="H36" s="365"/>
      <c r="I36" s="365"/>
      <c r="J36" s="365"/>
      <c r="K36" s="366"/>
      <c r="L36" s="366"/>
      <c r="M36" s="366"/>
      <c r="N36" s="366"/>
      <c r="O36" s="366"/>
      <c r="P36" s="366"/>
    </row>
    <row r="37" spans="1:16" ht="26">
      <c r="A37" s="14">
        <f>A36+1</f>
        <v>14</v>
      </c>
      <c r="B37" s="14" t="s">
        <v>32</v>
      </c>
      <c r="C37" s="360" t="s">
        <v>1336</v>
      </c>
      <c r="D37" s="369" t="s">
        <v>37</v>
      </c>
      <c r="E37" s="370">
        <f>1.6*E32</f>
        <v>25.6</v>
      </c>
      <c r="F37" s="365"/>
      <c r="G37" s="366"/>
      <c r="H37" s="365"/>
      <c r="I37" s="365"/>
      <c r="J37" s="365"/>
      <c r="K37" s="366"/>
      <c r="L37" s="366"/>
      <c r="M37" s="366"/>
      <c r="N37" s="366"/>
      <c r="O37" s="366"/>
      <c r="P37" s="366"/>
    </row>
    <row r="38" spans="1:16">
      <c r="A38" s="14"/>
      <c r="B38" s="14"/>
      <c r="C38" s="360"/>
      <c r="D38" s="369"/>
      <c r="E38" s="370"/>
      <c r="F38" s="365"/>
      <c r="G38" s="366"/>
      <c r="H38" s="365"/>
      <c r="I38" s="365"/>
      <c r="J38" s="365"/>
      <c r="K38" s="366"/>
      <c r="L38" s="366"/>
      <c r="M38" s="366"/>
      <c r="N38" s="366"/>
      <c r="O38" s="366"/>
      <c r="P38" s="366"/>
    </row>
    <row r="39" spans="1:16" ht="13">
      <c r="A39" s="14"/>
      <c r="B39" s="14"/>
      <c r="C39" s="354" t="s">
        <v>1337</v>
      </c>
      <c r="D39" s="367" t="s">
        <v>41</v>
      </c>
      <c r="E39" s="368">
        <v>12</v>
      </c>
      <c r="F39" s="365"/>
      <c r="G39" s="366"/>
      <c r="H39" s="365"/>
      <c r="I39" s="365"/>
      <c r="J39" s="365"/>
      <c r="K39" s="366"/>
      <c r="L39" s="366"/>
      <c r="M39" s="366"/>
      <c r="N39" s="366"/>
      <c r="O39" s="366"/>
      <c r="P39" s="366"/>
    </row>
    <row r="40" spans="1:16" ht="13">
      <c r="A40" s="14">
        <f>A37+1</f>
        <v>15</v>
      </c>
      <c r="B40" s="14" t="s">
        <v>32</v>
      </c>
      <c r="C40" s="360" t="s">
        <v>1330</v>
      </c>
      <c r="D40" s="369" t="s">
        <v>35</v>
      </c>
      <c r="E40" s="370">
        <f>E41/0.2</f>
        <v>52.8</v>
      </c>
      <c r="F40" s="365"/>
      <c r="G40" s="366"/>
      <c r="H40" s="365"/>
      <c r="I40" s="365"/>
      <c r="J40" s="365"/>
      <c r="K40" s="366"/>
      <c r="L40" s="366"/>
      <c r="M40" s="366"/>
      <c r="N40" s="366"/>
      <c r="O40" s="366"/>
      <c r="P40" s="366"/>
    </row>
    <row r="41" spans="1:16" ht="13">
      <c r="A41" s="14">
        <f t="shared" ref="A41:A47" si="0">A40+1</f>
        <v>16</v>
      </c>
      <c r="B41" s="14" t="s">
        <v>32</v>
      </c>
      <c r="C41" s="335" t="s">
        <v>1315</v>
      </c>
      <c r="D41" s="369" t="s">
        <v>37</v>
      </c>
      <c r="E41" s="370">
        <f>0.88*E39</f>
        <v>10.56</v>
      </c>
      <c r="F41" s="365"/>
      <c r="G41" s="366"/>
      <c r="H41" s="365"/>
      <c r="I41" s="365"/>
      <c r="J41" s="365"/>
      <c r="K41" s="366"/>
      <c r="L41" s="366"/>
      <c r="M41" s="366"/>
      <c r="N41" s="366"/>
      <c r="O41" s="366"/>
      <c r="P41" s="366"/>
    </row>
    <row r="42" spans="1:16" ht="13">
      <c r="A42" s="14">
        <f t="shared" si="0"/>
        <v>17</v>
      </c>
      <c r="B42" s="14" t="s">
        <v>32</v>
      </c>
      <c r="C42" s="363" t="s">
        <v>1338</v>
      </c>
      <c r="D42" s="369" t="s">
        <v>40</v>
      </c>
      <c r="E42" s="370">
        <f>E39*5</f>
        <v>60</v>
      </c>
      <c r="F42" s="365"/>
      <c r="G42" s="366"/>
      <c r="H42" s="365"/>
      <c r="I42" s="365"/>
      <c r="J42" s="365"/>
      <c r="K42" s="366"/>
      <c r="L42" s="366"/>
      <c r="M42" s="366"/>
      <c r="N42" s="366"/>
      <c r="O42" s="366"/>
      <c r="P42" s="366"/>
    </row>
    <row r="43" spans="1:16" ht="13">
      <c r="A43" s="14">
        <f t="shared" si="0"/>
        <v>18</v>
      </c>
      <c r="B43" s="14" t="s">
        <v>32</v>
      </c>
      <c r="C43" s="363" t="s">
        <v>1316</v>
      </c>
      <c r="D43" s="369" t="s">
        <v>40</v>
      </c>
      <c r="E43" s="370">
        <f>E39*37</f>
        <v>444</v>
      </c>
      <c r="F43" s="365"/>
      <c r="G43" s="366"/>
      <c r="H43" s="365"/>
      <c r="I43" s="365"/>
      <c r="J43" s="365"/>
      <c r="K43" s="366"/>
      <c r="L43" s="366"/>
      <c r="M43" s="366"/>
      <c r="N43" s="366"/>
      <c r="O43" s="366"/>
      <c r="P43" s="366"/>
    </row>
    <row r="44" spans="1:16" ht="13">
      <c r="A44" s="14">
        <f t="shared" si="0"/>
        <v>19</v>
      </c>
      <c r="B44" s="14" t="s">
        <v>32</v>
      </c>
      <c r="C44" s="363" t="s">
        <v>1335</v>
      </c>
      <c r="D44" s="369" t="s">
        <v>40</v>
      </c>
      <c r="E44" s="370">
        <f>E39*65</f>
        <v>780</v>
      </c>
      <c r="F44" s="365"/>
      <c r="G44" s="366"/>
      <c r="H44" s="365"/>
      <c r="I44" s="365"/>
      <c r="J44" s="365"/>
      <c r="K44" s="366"/>
      <c r="L44" s="366"/>
      <c r="M44" s="366"/>
      <c r="N44" s="366"/>
      <c r="O44" s="366"/>
      <c r="P44" s="366"/>
    </row>
    <row r="45" spans="1:16" ht="13">
      <c r="A45" s="14">
        <f t="shared" si="0"/>
        <v>20</v>
      </c>
      <c r="B45" s="14" t="s">
        <v>32</v>
      </c>
      <c r="C45" s="363" t="s">
        <v>1339</v>
      </c>
      <c r="D45" s="369" t="s">
        <v>40</v>
      </c>
      <c r="E45" s="370">
        <f>E39*14</f>
        <v>168</v>
      </c>
      <c r="F45" s="365"/>
      <c r="G45" s="366"/>
      <c r="H45" s="365"/>
      <c r="I45" s="365"/>
      <c r="J45" s="365"/>
      <c r="K45" s="366"/>
      <c r="L45" s="366"/>
      <c r="M45" s="366"/>
      <c r="N45" s="366"/>
      <c r="O45" s="366"/>
      <c r="P45" s="366"/>
    </row>
    <row r="46" spans="1:16" ht="13">
      <c r="A46" s="14">
        <f t="shared" si="0"/>
        <v>21</v>
      </c>
      <c r="B46" s="14" t="s">
        <v>32</v>
      </c>
      <c r="C46" s="104" t="s">
        <v>1340</v>
      </c>
      <c r="D46" s="26" t="s">
        <v>41</v>
      </c>
      <c r="E46" s="361">
        <f>E39*4</f>
        <v>48</v>
      </c>
      <c r="F46" s="365"/>
      <c r="G46" s="366"/>
      <c r="H46" s="365"/>
      <c r="I46" s="365"/>
      <c r="J46" s="365"/>
      <c r="K46" s="366"/>
      <c r="L46" s="366"/>
      <c r="M46" s="366"/>
      <c r="N46" s="366"/>
      <c r="O46" s="366"/>
      <c r="P46" s="366"/>
    </row>
    <row r="47" spans="1:16" ht="26">
      <c r="A47" s="14">
        <f t="shared" si="0"/>
        <v>22</v>
      </c>
      <c r="B47" s="14" t="s">
        <v>32</v>
      </c>
      <c r="C47" s="360" t="s">
        <v>1336</v>
      </c>
      <c r="D47" s="369" t="s">
        <v>37</v>
      </c>
      <c r="E47" s="370">
        <f>E39*1.3</f>
        <v>15.600000000000001</v>
      </c>
      <c r="F47" s="365"/>
      <c r="G47" s="366"/>
      <c r="H47" s="365"/>
      <c r="I47" s="365"/>
      <c r="J47" s="365"/>
      <c r="K47" s="366"/>
      <c r="L47" s="366"/>
      <c r="M47" s="366"/>
      <c r="N47" s="366"/>
      <c r="O47" s="366"/>
      <c r="P47" s="366"/>
    </row>
    <row r="48" spans="1:16">
      <c r="A48" s="14"/>
      <c r="B48" s="14"/>
      <c r="C48" s="360"/>
      <c r="D48" s="369"/>
      <c r="E48" s="370"/>
      <c r="F48" s="365"/>
      <c r="G48" s="366"/>
      <c r="H48" s="365"/>
      <c r="I48" s="365"/>
      <c r="J48" s="365"/>
      <c r="K48" s="366"/>
      <c r="L48" s="366"/>
      <c r="M48" s="366"/>
      <c r="N48" s="366"/>
      <c r="O48" s="366"/>
      <c r="P48" s="366"/>
    </row>
    <row r="49" spans="1:16" ht="13">
      <c r="A49" s="14"/>
      <c r="B49" s="14"/>
      <c r="C49" s="354" t="s">
        <v>1341</v>
      </c>
      <c r="D49" s="367" t="s">
        <v>41</v>
      </c>
      <c r="E49" s="368">
        <v>1</v>
      </c>
      <c r="F49" s="365"/>
      <c r="G49" s="366"/>
      <c r="H49" s="365"/>
      <c r="I49" s="365"/>
      <c r="J49" s="365"/>
      <c r="K49" s="366"/>
      <c r="L49" s="366"/>
      <c r="M49" s="366"/>
      <c r="N49" s="366"/>
      <c r="O49" s="366"/>
      <c r="P49" s="366"/>
    </row>
    <row r="50" spans="1:16" ht="13">
      <c r="A50" s="14">
        <f>A47+1</f>
        <v>23</v>
      </c>
      <c r="B50" s="14" t="s">
        <v>32</v>
      </c>
      <c r="C50" s="360" t="s">
        <v>1330</v>
      </c>
      <c r="D50" s="369" t="s">
        <v>35</v>
      </c>
      <c r="E50" s="370">
        <f>E51/0.2</f>
        <v>4.3999999999999995</v>
      </c>
      <c r="F50" s="365"/>
      <c r="G50" s="366"/>
      <c r="H50" s="365"/>
      <c r="I50" s="365"/>
      <c r="J50" s="365"/>
      <c r="K50" s="366"/>
      <c r="L50" s="366"/>
      <c r="M50" s="366"/>
      <c r="N50" s="366"/>
      <c r="O50" s="366"/>
      <c r="P50" s="366"/>
    </row>
    <row r="51" spans="1:16" ht="13">
      <c r="A51" s="14">
        <f t="shared" ref="A51:A57" si="1">A50+1</f>
        <v>24</v>
      </c>
      <c r="B51" s="14" t="s">
        <v>32</v>
      </c>
      <c r="C51" s="335" t="s">
        <v>1315</v>
      </c>
      <c r="D51" s="369" t="s">
        <v>37</v>
      </c>
      <c r="E51" s="370">
        <f>0.88*E49</f>
        <v>0.88</v>
      </c>
      <c r="F51" s="365"/>
      <c r="G51" s="366"/>
      <c r="H51" s="365"/>
      <c r="I51" s="365"/>
      <c r="J51" s="365"/>
      <c r="K51" s="366"/>
      <c r="L51" s="366"/>
      <c r="M51" s="366"/>
      <c r="N51" s="366"/>
      <c r="O51" s="366"/>
      <c r="P51" s="366"/>
    </row>
    <row r="52" spans="1:16" ht="13">
      <c r="A52" s="14">
        <f t="shared" si="1"/>
        <v>25</v>
      </c>
      <c r="B52" s="14" t="s">
        <v>32</v>
      </c>
      <c r="C52" s="363" t="s">
        <v>1338</v>
      </c>
      <c r="D52" s="369" t="s">
        <v>40</v>
      </c>
      <c r="E52" s="370">
        <f>E49*5</f>
        <v>5</v>
      </c>
      <c r="F52" s="365"/>
      <c r="G52" s="366"/>
      <c r="H52" s="365"/>
      <c r="I52" s="365"/>
      <c r="J52" s="365"/>
      <c r="K52" s="366"/>
      <c r="L52" s="366"/>
      <c r="M52" s="366"/>
      <c r="N52" s="366"/>
      <c r="O52" s="366"/>
      <c r="P52" s="366"/>
    </row>
    <row r="53" spans="1:16" ht="13">
      <c r="A53" s="14">
        <f t="shared" si="1"/>
        <v>26</v>
      </c>
      <c r="B53" s="14" t="s">
        <v>32</v>
      </c>
      <c r="C53" s="363" t="s">
        <v>1316</v>
      </c>
      <c r="D53" s="369" t="s">
        <v>40</v>
      </c>
      <c r="E53" s="370">
        <f>E49*37</f>
        <v>37</v>
      </c>
      <c r="F53" s="365"/>
      <c r="G53" s="366"/>
      <c r="H53" s="365"/>
      <c r="I53" s="365"/>
      <c r="J53" s="365"/>
      <c r="K53" s="366"/>
      <c r="L53" s="366"/>
      <c r="M53" s="366"/>
      <c r="N53" s="366"/>
      <c r="O53" s="366"/>
      <c r="P53" s="366"/>
    </row>
    <row r="54" spans="1:16" ht="13">
      <c r="A54" s="14">
        <f t="shared" si="1"/>
        <v>27</v>
      </c>
      <c r="B54" s="14" t="s">
        <v>32</v>
      </c>
      <c r="C54" s="363" t="s">
        <v>1335</v>
      </c>
      <c r="D54" s="369" t="s">
        <v>40</v>
      </c>
      <c r="E54" s="370">
        <f>E49*65</f>
        <v>65</v>
      </c>
      <c r="F54" s="365"/>
      <c r="G54" s="366"/>
      <c r="H54" s="365"/>
      <c r="I54" s="365"/>
      <c r="J54" s="365"/>
      <c r="K54" s="366"/>
      <c r="L54" s="366"/>
      <c r="M54" s="366"/>
      <c r="N54" s="366"/>
      <c r="O54" s="366"/>
      <c r="P54" s="366"/>
    </row>
    <row r="55" spans="1:16" ht="13">
      <c r="A55" s="14">
        <f t="shared" si="1"/>
        <v>28</v>
      </c>
      <c r="B55" s="14" t="s">
        <v>32</v>
      </c>
      <c r="C55" s="363" t="s">
        <v>1339</v>
      </c>
      <c r="D55" s="369" t="s">
        <v>40</v>
      </c>
      <c r="E55" s="370">
        <f>E49*14</f>
        <v>14</v>
      </c>
      <c r="F55" s="365"/>
      <c r="G55" s="366"/>
      <c r="H55" s="365"/>
      <c r="I55" s="365"/>
      <c r="J55" s="365"/>
      <c r="K55" s="366"/>
      <c r="L55" s="366"/>
      <c r="M55" s="366"/>
      <c r="N55" s="366"/>
      <c r="O55" s="366"/>
      <c r="P55" s="366"/>
    </row>
    <row r="56" spans="1:16" ht="13">
      <c r="A56" s="14">
        <f t="shared" si="1"/>
        <v>29</v>
      </c>
      <c r="B56" s="14" t="s">
        <v>32</v>
      </c>
      <c r="C56" s="104" t="s">
        <v>1340</v>
      </c>
      <c r="D56" s="26" t="s">
        <v>41</v>
      </c>
      <c r="E56" s="361">
        <f>E49*2</f>
        <v>2</v>
      </c>
      <c r="F56" s="365"/>
      <c r="G56" s="366"/>
      <c r="H56" s="365"/>
      <c r="I56" s="365"/>
      <c r="J56" s="365"/>
      <c r="K56" s="366"/>
      <c r="L56" s="366"/>
      <c r="M56" s="366"/>
      <c r="N56" s="366"/>
      <c r="O56" s="366"/>
      <c r="P56" s="366"/>
    </row>
    <row r="57" spans="1:16" ht="26">
      <c r="A57" s="14">
        <f t="shared" si="1"/>
        <v>30</v>
      </c>
      <c r="B57" s="14" t="s">
        <v>32</v>
      </c>
      <c r="C57" s="360" t="s">
        <v>1336</v>
      </c>
      <c r="D57" s="369" t="s">
        <v>37</v>
      </c>
      <c r="E57" s="370">
        <f>E49*1.3</f>
        <v>1.3</v>
      </c>
      <c r="F57" s="365"/>
      <c r="G57" s="366"/>
      <c r="H57" s="365"/>
      <c r="I57" s="365"/>
      <c r="J57" s="365"/>
      <c r="K57" s="366"/>
      <c r="L57" s="366"/>
      <c r="M57" s="366"/>
      <c r="N57" s="366"/>
      <c r="O57" s="366"/>
      <c r="P57" s="366"/>
    </row>
    <row r="58" spans="1:16">
      <c r="A58" s="14"/>
      <c r="B58" s="14"/>
      <c r="C58" s="360"/>
      <c r="D58" s="369"/>
      <c r="E58" s="370"/>
      <c r="F58" s="365"/>
      <c r="G58" s="366"/>
      <c r="H58" s="365"/>
      <c r="I58" s="365"/>
      <c r="J58" s="365"/>
      <c r="K58" s="366"/>
      <c r="L58" s="366"/>
      <c r="M58" s="366"/>
      <c r="N58" s="366"/>
      <c r="O58" s="366"/>
      <c r="P58" s="366"/>
    </row>
    <row r="59" spans="1:16" ht="13">
      <c r="A59" s="14"/>
      <c r="B59" s="14"/>
      <c r="C59" s="354" t="s">
        <v>1342</v>
      </c>
      <c r="D59" s="367" t="s">
        <v>41</v>
      </c>
      <c r="E59" s="368">
        <v>13</v>
      </c>
      <c r="F59" s="365"/>
      <c r="G59" s="366"/>
      <c r="H59" s="365"/>
      <c r="I59" s="365"/>
      <c r="J59" s="365"/>
      <c r="K59" s="366"/>
      <c r="L59" s="366"/>
      <c r="M59" s="366"/>
      <c r="N59" s="366"/>
      <c r="O59" s="366"/>
      <c r="P59" s="366"/>
    </row>
    <row r="60" spans="1:16" ht="13">
      <c r="A60" s="14">
        <f>A57+1</f>
        <v>31</v>
      </c>
      <c r="B60" s="14" t="s">
        <v>32</v>
      </c>
      <c r="C60" s="360" t="s">
        <v>1330</v>
      </c>
      <c r="D60" s="369" t="s">
        <v>35</v>
      </c>
      <c r="E60" s="370">
        <f>E61/0.2</f>
        <v>52</v>
      </c>
      <c r="F60" s="365"/>
      <c r="G60" s="366"/>
      <c r="H60" s="365"/>
      <c r="I60" s="365"/>
      <c r="J60" s="365"/>
      <c r="K60" s="366"/>
      <c r="L60" s="366"/>
      <c r="M60" s="366"/>
      <c r="N60" s="366"/>
      <c r="O60" s="366"/>
      <c r="P60" s="366"/>
    </row>
    <row r="61" spans="1:16" ht="13">
      <c r="A61" s="14">
        <f t="shared" ref="A61:A66" si="2">A60+1</f>
        <v>32</v>
      </c>
      <c r="B61" s="14" t="s">
        <v>32</v>
      </c>
      <c r="C61" s="335" t="s">
        <v>1315</v>
      </c>
      <c r="D61" s="369" t="s">
        <v>37</v>
      </c>
      <c r="E61" s="370">
        <f>0.8*E59</f>
        <v>10.4</v>
      </c>
      <c r="F61" s="365"/>
      <c r="G61" s="366"/>
      <c r="H61" s="365"/>
      <c r="I61" s="365"/>
      <c r="J61" s="365"/>
      <c r="K61" s="366"/>
      <c r="L61" s="366"/>
      <c r="M61" s="366"/>
      <c r="N61" s="366"/>
      <c r="O61" s="366"/>
      <c r="P61" s="366"/>
    </row>
    <row r="62" spans="1:16" ht="13">
      <c r="A62" s="14">
        <f t="shared" si="2"/>
        <v>33</v>
      </c>
      <c r="B62" s="14" t="s">
        <v>32</v>
      </c>
      <c r="C62" s="363" t="s">
        <v>1338</v>
      </c>
      <c r="D62" s="369" t="s">
        <v>40</v>
      </c>
      <c r="E62" s="370">
        <f>E59*3</f>
        <v>39</v>
      </c>
      <c r="F62" s="365"/>
      <c r="G62" s="366"/>
      <c r="H62" s="365"/>
      <c r="I62" s="365"/>
      <c r="J62" s="365"/>
      <c r="K62" s="366"/>
      <c r="L62" s="366"/>
      <c r="M62" s="366"/>
      <c r="N62" s="366"/>
      <c r="O62" s="366"/>
      <c r="P62" s="366"/>
    </row>
    <row r="63" spans="1:16" ht="13">
      <c r="A63" s="14">
        <f t="shared" si="2"/>
        <v>34</v>
      </c>
      <c r="B63" s="14" t="s">
        <v>32</v>
      </c>
      <c r="C63" s="363" t="s">
        <v>1316</v>
      </c>
      <c r="D63" s="369" t="s">
        <v>40</v>
      </c>
      <c r="E63" s="370">
        <f>E59*33</f>
        <v>429</v>
      </c>
      <c r="F63" s="365"/>
      <c r="G63" s="366"/>
      <c r="H63" s="365"/>
      <c r="I63" s="365"/>
      <c r="J63" s="365"/>
      <c r="K63" s="366"/>
      <c r="L63" s="366"/>
      <c r="M63" s="366"/>
      <c r="N63" s="366"/>
      <c r="O63" s="366"/>
      <c r="P63" s="366"/>
    </row>
    <row r="64" spans="1:16" ht="13">
      <c r="A64" s="14">
        <f t="shared" si="2"/>
        <v>35</v>
      </c>
      <c r="B64" s="14" t="s">
        <v>32</v>
      </c>
      <c r="C64" s="363" t="s">
        <v>1335</v>
      </c>
      <c r="D64" s="369" t="s">
        <v>40</v>
      </c>
      <c r="E64" s="370">
        <f>E59*59</f>
        <v>767</v>
      </c>
      <c r="F64" s="365"/>
      <c r="G64" s="366"/>
      <c r="H64" s="365"/>
      <c r="I64" s="365"/>
      <c r="J64" s="365"/>
      <c r="K64" s="366"/>
      <c r="L64" s="366"/>
      <c r="M64" s="366"/>
      <c r="N64" s="366"/>
      <c r="O64" s="366"/>
      <c r="P64" s="366"/>
    </row>
    <row r="65" spans="1:16" ht="13">
      <c r="A65" s="14">
        <f t="shared" si="2"/>
        <v>36</v>
      </c>
      <c r="B65" s="14" t="s">
        <v>32</v>
      </c>
      <c r="C65" s="363" t="s">
        <v>1339</v>
      </c>
      <c r="D65" s="369" t="s">
        <v>40</v>
      </c>
      <c r="E65" s="370">
        <f>E59*14</f>
        <v>182</v>
      </c>
      <c r="F65" s="365"/>
      <c r="G65" s="366"/>
      <c r="H65" s="365"/>
      <c r="I65" s="365"/>
      <c r="J65" s="365"/>
      <c r="K65" s="366"/>
      <c r="L65" s="366"/>
      <c r="M65" s="366"/>
      <c r="N65" s="366"/>
      <c r="O65" s="366"/>
      <c r="P65" s="366"/>
    </row>
    <row r="66" spans="1:16" ht="26">
      <c r="A66" s="14">
        <f t="shared" si="2"/>
        <v>37</v>
      </c>
      <c r="B66" s="14" t="s">
        <v>32</v>
      </c>
      <c r="C66" s="360" t="s">
        <v>1336</v>
      </c>
      <c r="D66" s="369" t="s">
        <v>37</v>
      </c>
      <c r="E66" s="370">
        <f>E59*1.17</f>
        <v>15.209999999999999</v>
      </c>
      <c r="F66" s="365"/>
      <c r="G66" s="366"/>
      <c r="H66" s="365"/>
      <c r="I66" s="365"/>
      <c r="J66" s="365"/>
      <c r="K66" s="366"/>
      <c r="L66" s="366"/>
      <c r="M66" s="366"/>
      <c r="N66" s="366"/>
      <c r="O66" s="366"/>
      <c r="P66" s="366"/>
    </row>
    <row r="67" spans="1:16">
      <c r="A67" s="14"/>
      <c r="B67" s="14"/>
      <c r="C67" s="360"/>
      <c r="D67" s="369"/>
      <c r="E67" s="370"/>
      <c r="F67" s="365"/>
      <c r="G67" s="366"/>
      <c r="H67" s="365"/>
      <c r="I67" s="365"/>
      <c r="J67" s="365"/>
      <c r="K67" s="366"/>
      <c r="L67" s="366"/>
      <c r="M67" s="366"/>
      <c r="N67" s="366"/>
      <c r="O67" s="366"/>
      <c r="P67" s="366"/>
    </row>
    <row r="68" spans="1:16" ht="13">
      <c r="A68" s="14"/>
      <c r="B68" s="14"/>
      <c r="C68" s="354" t="s">
        <v>1343</v>
      </c>
      <c r="D68" s="367" t="s">
        <v>41</v>
      </c>
      <c r="E68" s="368">
        <v>1</v>
      </c>
      <c r="F68" s="365"/>
      <c r="G68" s="366"/>
      <c r="H68" s="365"/>
      <c r="I68" s="365"/>
      <c r="J68" s="365"/>
      <c r="K68" s="366"/>
      <c r="L68" s="366"/>
      <c r="M68" s="366"/>
      <c r="N68" s="366"/>
      <c r="O68" s="366"/>
      <c r="P68" s="366"/>
    </row>
    <row r="69" spans="1:16" ht="13">
      <c r="A69" s="14">
        <f>A66+1</f>
        <v>38</v>
      </c>
      <c r="B69" s="14" t="s">
        <v>32</v>
      </c>
      <c r="C69" s="360" t="s">
        <v>1330</v>
      </c>
      <c r="D69" s="369" t="s">
        <v>35</v>
      </c>
      <c r="E69" s="370">
        <f>E70/0.2</f>
        <v>19.679999999999996</v>
      </c>
      <c r="F69" s="365"/>
      <c r="G69" s="366"/>
      <c r="H69" s="365"/>
      <c r="I69" s="365"/>
      <c r="J69" s="365"/>
      <c r="K69" s="366"/>
      <c r="L69" s="366"/>
      <c r="M69" s="366"/>
      <c r="N69" s="366"/>
      <c r="O69" s="366"/>
      <c r="P69" s="366"/>
    </row>
    <row r="70" spans="1:16" ht="13">
      <c r="A70" s="14">
        <f>A69+1</f>
        <v>39</v>
      </c>
      <c r="B70" s="14" t="s">
        <v>32</v>
      </c>
      <c r="C70" s="335" t="s">
        <v>1315</v>
      </c>
      <c r="D70" s="369" t="s">
        <v>37</v>
      </c>
      <c r="E70" s="370">
        <f>2.4*8.2*0.2*E68</f>
        <v>3.9359999999999995</v>
      </c>
      <c r="F70" s="365"/>
      <c r="G70" s="366"/>
      <c r="H70" s="365"/>
      <c r="I70" s="365"/>
      <c r="J70" s="365"/>
      <c r="K70" s="366"/>
      <c r="L70" s="366"/>
      <c r="M70" s="366"/>
      <c r="N70" s="366"/>
      <c r="O70" s="366"/>
      <c r="P70" s="366"/>
    </row>
    <row r="71" spans="1:16" ht="13">
      <c r="A71" s="14">
        <f>A70+1</f>
        <v>40</v>
      </c>
      <c r="B71" s="14" t="s">
        <v>32</v>
      </c>
      <c r="C71" s="363" t="s">
        <v>1338</v>
      </c>
      <c r="D71" s="369" t="s">
        <v>40</v>
      </c>
      <c r="E71" s="370">
        <v>10</v>
      </c>
      <c r="F71" s="365"/>
      <c r="G71" s="366"/>
      <c r="H71" s="365"/>
      <c r="I71" s="365"/>
      <c r="J71" s="365"/>
      <c r="K71" s="366"/>
      <c r="L71" s="366"/>
      <c r="M71" s="366"/>
      <c r="N71" s="366"/>
      <c r="O71" s="366"/>
      <c r="P71" s="366"/>
    </row>
    <row r="72" spans="1:16" ht="13">
      <c r="A72" s="14">
        <f>A71+1</f>
        <v>41</v>
      </c>
      <c r="B72" s="14" t="s">
        <v>32</v>
      </c>
      <c r="C72" s="363" t="s">
        <v>1316</v>
      </c>
      <c r="D72" s="369" t="s">
        <v>40</v>
      </c>
      <c r="E72" s="370">
        <v>192</v>
      </c>
      <c r="F72" s="365"/>
      <c r="G72" s="366"/>
      <c r="H72" s="365"/>
      <c r="I72" s="365"/>
      <c r="J72" s="365"/>
      <c r="K72" s="366"/>
      <c r="L72" s="366"/>
      <c r="M72" s="366"/>
      <c r="N72" s="366"/>
      <c r="O72" s="366"/>
      <c r="P72" s="366"/>
    </row>
    <row r="73" spans="1:16" ht="13">
      <c r="A73" s="14">
        <f>A72+1</f>
        <v>42</v>
      </c>
      <c r="B73" s="14" t="s">
        <v>32</v>
      </c>
      <c r="C73" s="363" t="s">
        <v>1335</v>
      </c>
      <c r="D73" s="369" t="s">
        <v>40</v>
      </c>
      <c r="E73" s="370">
        <v>339</v>
      </c>
      <c r="F73" s="365"/>
      <c r="G73" s="366"/>
      <c r="H73" s="365"/>
      <c r="I73" s="365"/>
      <c r="J73" s="365"/>
      <c r="K73" s="366"/>
      <c r="L73" s="366"/>
      <c r="M73" s="366"/>
      <c r="N73" s="366"/>
      <c r="O73" s="366"/>
      <c r="P73" s="366"/>
    </row>
    <row r="74" spans="1:16" ht="13">
      <c r="A74" s="14">
        <f t="shared" ref="A74:A114" si="3">A73+1</f>
        <v>43</v>
      </c>
      <c r="B74" s="14" t="s">
        <v>32</v>
      </c>
      <c r="C74" s="363" t="s">
        <v>1339</v>
      </c>
      <c r="D74" s="369" t="s">
        <v>40</v>
      </c>
      <c r="E74" s="370">
        <v>27</v>
      </c>
      <c r="F74" s="365"/>
      <c r="G74" s="366"/>
      <c r="H74" s="365"/>
      <c r="I74" s="365"/>
      <c r="J74" s="365"/>
      <c r="K74" s="366"/>
      <c r="L74" s="366"/>
      <c r="M74" s="366"/>
      <c r="N74" s="366"/>
      <c r="O74" s="366"/>
      <c r="P74" s="366"/>
    </row>
    <row r="75" spans="1:16" ht="13">
      <c r="A75" s="14">
        <f t="shared" si="3"/>
        <v>44</v>
      </c>
      <c r="B75" s="14" t="s">
        <v>32</v>
      </c>
      <c r="C75" s="104" t="s">
        <v>1340</v>
      </c>
      <c r="D75" s="26" t="s">
        <v>41</v>
      </c>
      <c r="E75" s="361">
        <f>E68*8</f>
        <v>8</v>
      </c>
      <c r="F75" s="365"/>
      <c r="G75" s="366"/>
      <c r="H75" s="365"/>
      <c r="I75" s="365"/>
      <c r="J75" s="365"/>
      <c r="K75" s="366"/>
      <c r="L75" s="366"/>
      <c r="M75" s="366"/>
      <c r="N75" s="366"/>
      <c r="O75" s="366"/>
      <c r="P75" s="366"/>
    </row>
    <row r="76" spans="1:16" ht="26">
      <c r="A76" s="14">
        <f t="shared" si="3"/>
        <v>45</v>
      </c>
      <c r="B76" s="14" t="s">
        <v>32</v>
      </c>
      <c r="C76" s="360" t="s">
        <v>1336</v>
      </c>
      <c r="D76" s="369" t="s">
        <v>37</v>
      </c>
      <c r="E76" s="370">
        <f>E68*2*7.8*0.4+2*0.45*0.45*0.74</f>
        <v>6.5396999999999998</v>
      </c>
      <c r="F76" s="365"/>
      <c r="G76" s="366"/>
      <c r="H76" s="365"/>
      <c r="I76" s="365"/>
      <c r="J76" s="365"/>
      <c r="K76" s="366"/>
      <c r="L76" s="366"/>
      <c r="M76" s="366"/>
      <c r="N76" s="366"/>
      <c r="O76" s="366"/>
      <c r="P76" s="366"/>
    </row>
    <row r="77" spans="1:16">
      <c r="A77" s="14"/>
      <c r="B77" s="14"/>
      <c r="C77" s="360"/>
      <c r="D77" s="369"/>
      <c r="E77" s="370"/>
      <c r="F77" s="365"/>
      <c r="G77" s="366"/>
      <c r="H77" s="365"/>
      <c r="I77" s="365"/>
      <c r="J77" s="365"/>
      <c r="K77" s="366"/>
      <c r="L77" s="366"/>
      <c r="M77" s="366"/>
      <c r="N77" s="366"/>
      <c r="O77" s="366"/>
      <c r="P77" s="366"/>
    </row>
    <row r="78" spans="1:16" ht="13">
      <c r="A78" s="14"/>
      <c r="B78" s="14"/>
      <c r="C78" s="354" t="s">
        <v>1344</v>
      </c>
      <c r="D78" s="367" t="s">
        <v>41</v>
      </c>
      <c r="E78" s="368">
        <v>1</v>
      </c>
      <c r="F78" s="365"/>
      <c r="G78" s="366"/>
      <c r="H78" s="365"/>
      <c r="I78" s="365"/>
      <c r="J78" s="365"/>
      <c r="K78" s="366"/>
      <c r="L78" s="366"/>
      <c r="M78" s="366"/>
      <c r="N78" s="366"/>
      <c r="O78" s="366"/>
      <c r="P78" s="366"/>
    </row>
    <row r="79" spans="1:16" ht="13">
      <c r="A79" s="14">
        <f>A76+1</f>
        <v>46</v>
      </c>
      <c r="B79" s="14" t="s">
        <v>32</v>
      </c>
      <c r="C79" s="360" t="s">
        <v>1330</v>
      </c>
      <c r="D79" s="369" t="s">
        <v>35</v>
      </c>
      <c r="E79" s="370">
        <f>E80/0.2</f>
        <v>4.3999999999999995</v>
      </c>
      <c r="F79" s="365"/>
      <c r="G79" s="366"/>
      <c r="H79" s="365"/>
      <c r="I79" s="365"/>
      <c r="J79" s="365"/>
      <c r="K79" s="366"/>
      <c r="L79" s="366"/>
      <c r="M79" s="366"/>
      <c r="N79" s="366"/>
      <c r="O79" s="366"/>
      <c r="P79" s="366"/>
    </row>
    <row r="80" spans="1:16" ht="13">
      <c r="A80" s="14">
        <f t="shared" si="3"/>
        <v>47</v>
      </c>
      <c r="B80" s="14" t="s">
        <v>32</v>
      </c>
      <c r="C80" s="335" t="s">
        <v>1315</v>
      </c>
      <c r="D80" s="369" t="s">
        <v>37</v>
      </c>
      <c r="E80" s="370">
        <f>0.88*E78</f>
        <v>0.88</v>
      </c>
      <c r="F80" s="365"/>
      <c r="G80" s="366"/>
      <c r="H80" s="365"/>
      <c r="I80" s="365"/>
      <c r="J80" s="365"/>
      <c r="K80" s="366"/>
      <c r="L80" s="366"/>
      <c r="M80" s="366"/>
      <c r="N80" s="366"/>
      <c r="O80" s="366"/>
      <c r="P80" s="366"/>
    </row>
    <row r="81" spans="1:16" ht="13">
      <c r="A81" s="14">
        <f t="shared" si="3"/>
        <v>48</v>
      </c>
      <c r="B81" s="14" t="s">
        <v>32</v>
      </c>
      <c r="C81" s="363" t="s">
        <v>1338</v>
      </c>
      <c r="D81" s="369" t="s">
        <v>40</v>
      </c>
      <c r="E81" s="370">
        <f>E78*5</f>
        <v>5</v>
      </c>
      <c r="F81" s="365"/>
      <c r="G81" s="366"/>
      <c r="H81" s="365"/>
      <c r="I81" s="365"/>
      <c r="J81" s="365"/>
      <c r="K81" s="366"/>
      <c r="L81" s="366"/>
      <c r="M81" s="366"/>
      <c r="N81" s="366"/>
      <c r="O81" s="366"/>
      <c r="P81" s="366"/>
    </row>
    <row r="82" spans="1:16" ht="13">
      <c r="A82" s="14">
        <f t="shared" si="3"/>
        <v>49</v>
      </c>
      <c r="B82" s="14" t="s">
        <v>32</v>
      </c>
      <c r="C82" s="363" t="s">
        <v>1316</v>
      </c>
      <c r="D82" s="369" t="s">
        <v>40</v>
      </c>
      <c r="E82" s="370">
        <f>E78*37</f>
        <v>37</v>
      </c>
      <c r="F82" s="365"/>
      <c r="G82" s="366"/>
      <c r="H82" s="365"/>
      <c r="I82" s="365"/>
      <c r="J82" s="365"/>
      <c r="K82" s="366"/>
      <c r="L82" s="366"/>
      <c r="M82" s="366"/>
      <c r="N82" s="366"/>
      <c r="O82" s="366"/>
      <c r="P82" s="366"/>
    </row>
    <row r="83" spans="1:16" ht="13">
      <c r="A83" s="14">
        <f t="shared" si="3"/>
        <v>50</v>
      </c>
      <c r="B83" s="14" t="s">
        <v>32</v>
      </c>
      <c r="C83" s="363" t="s">
        <v>1335</v>
      </c>
      <c r="D83" s="369" t="s">
        <v>40</v>
      </c>
      <c r="E83" s="370">
        <f>E78*65</f>
        <v>65</v>
      </c>
      <c r="F83" s="365"/>
      <c r="G83" s="366"/>
      <c r="H83" s="365"/>
      <c r="I83" s="365"/>
      <c r="J83" s="365"/>
      <c r="K83" s="366"/>
      <c r="L83" s="366"/>
      <c r="M83" s="366"/>
      <c r="N83" s="366"/>
      <c r="O83" s="366"/>
      <c r="P83" s="366"/>
    </row>
    <row r="84" spans="1:16" ht="13">
      <c r="A84" s="14">
        <f t="shared" si="3"/>
        <v>51</v>
      </c>
      <c r="B84" s="14" t="s">
        <v>32</v>
      </c>
      <c r="C84" s="363" t="s">
        <v>1339</v>
      </c>
      <c r="D84" s="369" t="s">
        <v>40</v>
      </c>
      <c r="E84" s="370">
        <f>E78*14</f>
        <v>14</v>
      </c>
      <c r="F84" s="365"/>
      <c r="G84" s="366"/>
      <c r="H84" s="365"/>
      <c r="I84" s="365"/>
      <c r="J84" s="365"/>
      <c r="K84" s="366"/>
      <c r="L84" s="366"/>
      <c r="M84" s="366"/>
      <c r="N84" s="366"/>
      <c r="O84" s="366"/>
      <c r="P84" s="366"/>
    </row>
    <row r="85" spans="1:16" ht="13">
      <c r="A85" s="14">
        <f t="shared" si="3"/>
        <v>52</v>
      </c>
      <c r="B85" s="14" t="s">
        <v>32</v>
      </c>
      <c r="C85" s="104" t="s">
        <v>1340</v>
      </c>
      <c r="D85" s="26" t="s">
        <v>41</v>
      </c>
      <c r="E85" s="361">
        <f>E78*2</f>
        <v>2</v>
      </c>
      <c r="F85" s="365"/>
      <c r="G85" s="366"/>
      <c r="H85" s="365"/>
      <c r="I85" s="365"/>
      <c r="J85" s="365"/>
      <c r="K85" s="366"/>
      <c r="L85" s="366"/>
      <c r="M85" s="366"/>
      <c r="N85" s="366"/>
      <c r="O85" s="366"/>
      <c r="P85" s="366"/>
    </row>
    <row r="86" spans="1:16" ht="26">
      <c r="A86" s="14">
        <f t="shared" si="3"/>
        <v>53</v>
      </c>
      <c r="B86" s="14" t="s">
        <v>32</v>
      </c>
      <c r="C86" s="360" t="s">
        <v>1336</v>
      </c>
      <c r="D86" s="369" t="s">
        <v>37</v>
      </c>
      <c r="E86" s="370">
        <f>E78*1.3</f>
        <v>1.3</v>
      </c>
      <c r="F86" s="365"/>
      <c r="G86" s="366"/>
      <c r="H86" s="365"/>
      <c r="I86" s="365"/>
      <c r="J86" s="365"/>
      <c r="K86" s="366"/>
      <c r="L86" s="366"/>
      <c r="M86" s="366"/>
      <c r="N86" s="366"/>
      <c r="O86" s="366"/>
      <c r="P86" s="366"/>
    </row>
    <row r="87" spans="1:16">
      <c r="A87" s="14"/>
      <c r="B87" s="14"/>
      <c r="C87" s="360"/>
      <c r="D87" s="369"/>
      <c r="E87" s="370"/>
      <c r="F87" s="365"/>
      <c r="G87" s="366"/>
      <c r="H87" s="365"/>
      <c r="I87" s="365"/>
      <c r="J87" s="365"/>
      <c r="K87" s="366"/>
      <c r="L87" s="366"/>
      <c r="M87" s="366"/>
      <c r="N87" s="366"/>
      <c r="O87" s="366"/>
      <c r="P87" s="366"/>
    </row>
    <row r="88" spans="1:16" ht="13">
      <c r="A88" s="14"/>
      <c r="B88" s="14"/>
      <c r="C88" s="354" t="s">
        <v>1345</v>
      </c>
      <c r="D88" s="367" t="s">
        <v>41</v>
      </c>
      <c r="E88" s="368">
        <v>1</v>
      </c>
      <c r="F88" s="365"/>
      <c r="G88" s="366"/>
      <c r="H88" s="365"/>
      <c r="I88" s="365"/>
      <c r="J88" s="365"/>
      <c r="K88" s="366"/>
      <c r="L88" s="366"/>
      <c r="M88" s="366"/>
      <c r="N88" s="366"/>
      <c r="O88" s="366"/>
      <c r="P88" s="366"/>
    </row>
    <row r="89" spans="1:16" ht="13">
      <c r="A89" s="14">
        <f>A86+1</f>
        <v>54</v>
      </c>
      <c r="B89" s="14" t="s">
        <v>32</v>
      </c>
      <c r="C89" s="360" t="s">
        <v>1330</v>
      </c>
      <c r="D89" s="369" t="s">
        <v>35</v>
      </c>
      <c r="E89" s="370">
        <f>E90/0.2</f>
        <v>4.3999999999999995</v>
      </c>
      <c r="F89" s="365"/>
      <c r="G89" s="366"/>
      <c r="H89" s="365"/>
      <c r="I89" s="365"/>
      <c r="J89" s="365"/>
      <c r="K89" s="366"/>
      <c r="L89" s="366"/>
      <c r="M89" s="366"/>
      <c r="N89" s="366"/>
      <c r="O89" s="366"/>
      <c r="P89" s="366"/>
    </row>
    <row r="90" spans="1:16" ht="13">
      <c r="A90" s="14">
        <f t="shared" si="3"/>
        <v>55</v>
      </c>
      <c r="B90" s="14" t="s">
        <v>32</v>
      </c>
      <c r="C90" s="335" t="s">
        <v>1315</v>
      </c>
      <c r="D90" s="369" t="s">
        <v>37</v>
      </c>
      <c r="E90" s="370">
        <f>0.88*E88</f>
        <v>0.88</v>
      </c>
      <c r="F90" s="365"/>
      <c r="G90" s="366"/>
      <c r="H90" s="365"/>
      <c r="I90" s="365"/>
      <c r="J90" s="365"/>
      <c r="K90" s="366"/>
      <c r="L90" s="366"/>
      <c r="M90" s="366"/>
      <c r="N90" s="366"/>
      <c r="O90" s="366"/>
      <c r="P90" s="366"/>
    </row>
    <row r="91" spans="1:16" ht="13">
      <c r="A91" s="14">
        <f t="shared" si="3"/>
        <v>56</v>
      </c>
      <c r="B91" s="14" t="s">
        <v>32</v>
      </c>
      <c r="C91" s="363" t="s">
        <v>1338</v>
      </c>
      <c r="D91" s="369" t="s">
        <v>40</v>
      </c>
      <c r="E91" s="370">
        <f>E88*5</f>
        <v>5</v>
      </c>
      <c r="F91" s="365"/>
      <c r="G91" s="366"/>
      <c r="H91" s="365"/>
      <c r="I91" s="365"/>
      <c r="J91" s="365"/>
      <c r="K91" s="366"/>
      <c r="L91" s="366"/>
      <c r="M91" s="366"/>
      <c r="N91" s="366"/>
      <c r="O91" s="366"/>
      <c r="P91" s="366"/>
    </row>
    <row r="92" spans="1:16" ht="13">
      <c r="A92" s="14">
        <f t="shared" si="3"/>
        <v>57</v>
      </c>
      <c r="B92" s="14" t="s">
        <v>32</v>
      </c>
      <c r="C92" s="363" t="s">
        <v>1316</v>
      </c>
      <c r="D92" s="369" t="s">
        <v>40</v>
      </c>
      <c r="E92" s="370">
        <f>E88*37</f>
        <v>37</v>
      </c>
      <c r="F92" s="365"/>
      <c r="G92" s="366"/>
      <c r="H92" s="365"/>
      <c r="I92" s="365"/>
      <c r="J92" s="365"/>
      <c r="K92" s="366"/>
      <c r="L92" s="366"/>
      <c r="M92" s="366"/>
      <c r="N92" s="366"/>
      <c r="O92" s="366"/>
      <c r="P92" s="366"/>
    </row>
    <row r="93" spans="1:16" ht="13">
      <c r="A93" s="14">
        <f t="shared" si="3"/>
        <v>58</v>
      </c>
      <c r="B93" s="14" t="s">
        <v>32</v>
      </c>
      <c r="C93" s="363" t="s">
        <v>1335</v>
      </c>
      <c r="D93" s="369" t="s">
        <v>40</v>
      </c>
      <c r="E93" s="370">
        <f>E88*65</f>
        <v>65</v>
      </c>
      <c r="F93" s="365"/>
      <c r="G93" s="366"/>
      <c r="H93" s="365"/>
      <c r="I93" s="365"/>
      <c r="J93" s="365"/>
      <c r="K93" s="366"/>
      <c r="L93" s="366"/>
      <c r="M93" s="366"/>
      <c r="N93" s="366"/>
      <c r="O93" s="366"/>
      <c r="P93" s="366"/>
    </row>
    <row r="94" spans="1:16" ht="13">
      <c r="A94" s="14">
        <f t="shared" si="3"/>
        <v>59</v>
      </c>
      <c r="B94" s="14" t="s">
        <v>32</v>
      </c>
      <c r="C94" s="363" t="s">
        <v>1339</v>
      </c>
      <c r="D94" s="369" t="s">
        <v>40</v>
      </c>
      <c r="E94" s="370">
        <f>E88*14</f>
        <v>14</v>
      </c>
      <c r="F94" s="365"/>
      <c r="G94" s="366"/>
      <c r="H94" s="365"/>
      <c r="I94" s="365"/>
      <c r="J94" s="365"/>
      <c r="K94" s="366"/>
      <c r="L94" s="366"/>
      <c r="M94" s="366"/>
      <c r="N94" s="366"/>
      <c r="O94" s="366"/>
      <c r="P94" s="366"/>
    </row>
    <row r="95" spans="1:16" ht="13">
      <c r="A95" s="14">
        <f t="shared" si="3"/>
        <v>60</v>
      </c>
      <c r="B95" s="14" t="s">
        <v>32</v>
      </c>
      <c r="C95" s="104" t="s">
        <v>1340</v>
      </c>
      <c r="D95" s="26" t="s">
        <v>41</v>
      </c>
      <c r="E95" s="361">
        <v>4</v>
      </c>
      <c r="F95" s="365"/>
      <c r="G95" s="366"/>
      <c r="H95" s="365"/>
      <c r="I95" s="365"/>
      <c r="J95" s="365"/>
      <c r="K95" s="366"/>
      <c r="L95" s="366"/>
      <c r="M95" s="366"/>
      <c r="N95" s="366"/>
      <c r="O95" s="366"/>
      <c r="P95" s="366"/>
    </row>
    <row r="96" spans="1:16" ht="26">
      <c r="A96" s="14">
        <f t="shared" si="3"/>
        <v>61</v>
      </c>
      <c r="B96" s="14" t="s">
        <v>32</v>
      </c>
      <c r="C96" s="360" t="s">
        <v>1336</v>
      </c>
      <c r="D96" s="369" t="s">
        <v>37</v>
      </c>
      <c r="E96" s="370">
        <f>E88*1.3</f>
        <v>1.3</v>
      </c>
      <c r="F96" s="365"/>
      <c r="G96" s="366"/>
      <c r="H96" s="365"/>
      <c r="I96" s="365"/>
      <c r="J96" s="365"/>
      <c r="K96" s="366"/>
      <c r="L96" s="366"/>
      <c r="M96" s="366"/>
      <c r="N96" s="366"/>
      <c r="O96" s="366"/>
      <c r="P96" s="366"/>
    </row>
    <row r="97" spans="1:16">
      <c r="A97" s="14"/>
      <c r="B97" s="14"/>
      <c r="C97" s="360"/>
      <c r="D97" s="369"/>
      <c r="E97" s="370"/>
      <c r="F97" s="365"/>
      <c r="G97" s="366"/>
      <c r="H97" s="365"/>
      <c r="I97" s="365"/>
      <c r="J97" s="365"/>
      <c r="K97" s="366"/>
      <c r="L97" s="366"/>
      <c r="M97" s="366"/>
      <c r="N97" s="366"/>
      <c r="O97" s="366"/>
      <c r="P97" s="366"/>
    </row>
    <row r="98" spans="1:16" ht="13">
      <c r="A98" s="14"/>
      <c r="B98" s="14"/>
      <c r="C98" s="354" t="s">
        <v>1346</v>
      </c>
      <c r="D98" s="367" t="s">
        <v>41</v>
      </c>
      <c r="E98" s="368">
        <v>1</v>
      </c>
      <c r="F98" s="365"/>
      <c r="G98" s="366"/>
      <c r="H98" s="365"/>
      <c r="I98" s="365"/>
      <c r="J98" s="365"/>
      <c r="K98" s="366"/>
      <c r="L98" s="366"/>
      <c r="M98" s="366"/>
      <c r="N98" s="366"/>
      <c r="O98" s="366"/>
      <c r="P98" s="366"/>
    </row>
    <row r="99" spans="1:16" ht="13">
      <c r="A99" s="14">
        <f>A96+1</f>
        <v>62</v>
      </c>
      <c r="B99" s="14" t="s">
        <v>32</v>
      </c>
      <c r="C99" s="360" t="s">
        <v>1330</v>
      </c>
      <c r="D99" s="369" t="s">
        <v>35</v>
      </c>
      <c r="E99" s="370">
        <f>E100/0.2</f>
        <v>4.3999999999999995</v>
      </c>
      <c r="F99" s="365"/>
      <c r="G99" s="366"/>
      <c r="H99" s="365"/>
      <c r="I99" s="365"/>
      <c r="J99" s="365"/>
      <c r="K99" s="366"/>
      <c r="L99" s="366"/>
      <c r="M99" s="366"/>
      <c r="N99" s="366"/>
      <c r="O99" s="366"/>
      <c r="P99" s="366"/>
    </row>
    <row r="100" spans="1:16" ht="13">
      <c r="A100" s="14">
        <f t="shared" si="3"/>
        <v>63</v>
      </c>
      <c r="B100" s="14" t="s">
        <v>32</v>
      </c>
      <c r="C100" s="335" t="s">
        <v>1315</v>
      </c>
      <c r="D100" s="369" t="s">
        <v>37</v>
      </c>
      <c r="E100" s="370">
        <f>0.88*E98</f>
        <v>0.88</v>
      </c>
      <c r="F100" s="365"/>
      <c r="G100" s="366"/>
      <c r="H100" s="365"/>
      <c r="I100" s="365"/>
      <c r="J100" s="365"/>
      <c r="K100" s="366"/>
      <c r="L100" s="366"/>
      <c r="M100" s="366"/>
      <c r="N100" s="366"/>
      <c r="O100" s="366"/>
      <c r="P100" s="366"/>
    </row>
    <row r="101" spans="1:16" ht="13">
      <c r="A101" s="14">
        <f t="shared" si="3"/>
        <v>64</v>
      </c>
      <c r="B101" s="14" t="s">
        <v>32</v>
      </c>
      <c r="C101" s="363" t="s">
        <v>1338</v>
      </c>
      <c r="D101" s="369" t="s">
        <v>40</v>
      </c>
      <c r="E101" s="370">
        <f>E98*5</f>
        <v>5</v>
      </c>
      <c r="F101" s="365"/>
      <c r="G101" s="366"/>
      <c r="H101" s="365"/>
      <c r="I101" s="365"/>
      <c r="J101" s="365"/>
      <c r="K101" s="366"/>
      <c r="L101" s="366"/>
      <c r="M101" s="366"/>
      <c r="N101" s="366"/>
      <c r="O101" s="366"/>
      <c r="P101" s="366"/>
    </row>
    <row r="102" spans="1:16" ht="13">
      <c r="A102" s="14">
        <f t="shared" si="3"/>
        <v>65</v>
      </c>
      <c r="B102" s="14" t="s">
        <v>32</v>
      </c>
      <c r="C102" s="363" t="s">
        <v>1316</v>
      </c>
      <c r="D102" s="369" t="s">
        <v>40</v>
      </c>
      <c r="E102" s="370">
        <f>E98*37</f>
        <v>37</v>
      </c>
      <c r="F102" s="365"/>
      <c r="G102" s="366"/>
      <c r="H102" s="365"/>
      <c r="I102" s="365"/>
      <c r="J102" s="365"/>
      <c r="K102" s="366"/>
      <c r="L102" s="366"/>
      <c r="M102" s="366"/>
      <c r="N102" s="366"/>
      <c r="O102" s="366"/>
      <c r="P102" s="366"/>
    </row>
    <row r="103" spans="1:16" ht="13">
      <c r="A103" s="14">
        <f t="shared" si="3"/>
        <v>66</v>
      </c>
      <c r="B103" s="14" t="s">
        <v>32</v>
      </c>
      <c r="C103" s="363" t="s">
        <v>1335</v>
      </c>
      <c r="D103" s="369" t="s">
        <v>40</v>
      </c>
      <c r="E103" s="370">
        <f>E98*65</f>
        <v>65</v>
      </c>
      <c r="F103" s="365"/>
      <c r="G103" s="366"/>
      <c r="H103" s="365"/>
      <c r="I103" s="365"/>
      <c r="J103" s="365"/>
      <c r="K103" s="366"/>
      <c r="L103" s="366"/>
      <c r="M103" s="366"/>
      <c r="N103" s="366"/>
      <c r="O103" s="366"/>
      <c r="P103" s="366"/>
    </row>
    <row r="104" spans="1:16" ht="13">
      <c r="A104" s="14">
        <f t="shared" si="3"/>
        <v>67</v>
      </c>
      <c r="B104" s="14" t="s">
        <v>32</v>
      </c>
      <c r="C104" s="363" t="s">
        <v>1339</v>
      </c>
      <c r="D104" s="369" t="s">
        <v>40</v>
      </c>
      <c r="E104" s="370">
        <f>E98*14</f>
        <v>14</v>
      </c>
      <c r="F104" s="365"/>
      <c r="G104" s="366"/>
      <c r="H104" s="365"/>
      <c r="I104" s="365"/>
      <c r="J104" s="365"/>
      <c r="K104" s="366"/>
      <c r="L104" s="366"/>
      <c r="M104" s="366"/>
      <c r="N104" s="366"/>
      <c r="O104" s="366"/>
      <c r="P104" s="366"/>
    </row>
    <row r="105" spans="1:16" ht="13">
      <c r="A105" s="14">
        <f t="shared" si="3"/>
        <v>68</v>
      </c>
      <c r="B105" s="14" t="s">
        <v>32</v>
      </c>
      <c r="C105" s="104" t="s">
        <v>1340</v>
      </c>
      <c r="D105" s="26" t="s">
        <v>41</v>
      </c>
      <c r="E105" s="361">
        <v>4</v>
      </c>
      <c r="F105" s="365"/>
      <c r="G105" s="366"/>
      <c r="H105" s="365"/>
      <c r="I105" s="365"/>
      <c r="J105" s="365"/>
      <c r="K105" s="366"/>
      <c r="L105" s="366"/>
      <c r="M105" s="366"/>
      <c r="N105" s="366"/>
      <c r="O105" s="366"/>
      <c r="P105" s="366"/>
    </row>
    <row r="106" spans="1:16" ht="26">
      <c r="A106" s="14">
        <f t="shared" si="3"/>
        <v>69</v>
      </c>
      <c r="B106" s="14" t="s">
        <v>32</v>
      </c>
      <c r="C106" s="360" t="s">
        <v>1336</v>
      </c>
      <c r="D106" s="369" t="s">
        <v>37</v>
      </c>
      <c r="E106" s="370">
        <f>E98*1.3</f>
        <v>1.3</v>
      </c>
      <c r="F106" s="365"/>
      <c r="G106" s="366"/>
      <c r="H106" s="365"/>
      <c r="I106" s="365"/>
      <c r="J106" s="365"/>
      <c r="K106" s="366"/>
      <c r="L106" s="366"/>
      <c r="M106" s="366"/>
      <c r="N106" s="366"/>
      <c r="O106" s="366"/>
      <c r="P106" s="366"/>
    </row>
    <row r="107" spans="1:16">
      <c r="A107" s="14"/>
      <c r="B107" s="14"/>
      <c r="C107" s="360"/>
      <c r="D107" s="369"/>
      <c r="E107" s="370"/>
      <c r="F107" s="365"/>
      <c r="G107" s="366"/>
      <c r="H107" s="365"/>
      <c r="I107" s="365"/>
      <c r="J107" s="365"/>
      <c r="K107" s="366"/>
      <c r="L107" s="366"/>
      <c r="M107" s="366"/>
      <c r="N107" s="366"/>
      <c r="O107" s="366"/>
      <c r="P107" s="366"/>
    </row>
    <row r="108" spans="1:16" ht="13">
      <c r="A108" s="14"/>
      <c r="B108" s="14"/>
      <c r="C108" s="354" t="s">
        <v>1347</v>
      </c>
      <c r="D108" s="367" t="s">
        <v>41</v>
      </c>
      <c r="E108" s="368">
        <v>1</v>
      </c>
      <c r="F108" s="365"/>
      <c r="G108" s="366"/>
      <c r="H108" s="365"/>
      <c r="I108" s="365"/>
      <c r="J108" s="365"/>
      <c r="K108" s="366"/>
      <c r="L108" s="366"/>
      <c r="M108" s="366"/>
      <c r="N108" s="366"/>
      <c r="O108" s="366"/>
      <c r="P108" s="366"/>
    </row>
    <row r="109" spans="1:16" ht="13">
      <c r="A109" s="14">
        <f>A106+1</f>
        <v>70</v>
      </c>
      <c r="B109" s="14" t="s">
        <v>32</v>
      </c>
      <c r="C109" s="360" t="s">
        <v>1330</v>
      </c>
      <c r="D109" s="369" t="s">
        <v>35</v>
      </c>
      <c r="E109" s="370">
        <f>E110/0.2</f>
        <v>3.5999999999999996</v>
      </c>
      <c r="F109" s="365"/>
      <c r="G109" s="366"/>
      <c r="H109" s="365"/>
      <c r="I109" s="365"/>
      <c r="J109" s="365"/>
      <c r="K109" s="366"/>
      <c r="L109" s="366"/>
      <c r="M109" s="366"/>
      <c r="N109" s="366"/>
      <c r="O109" s="366"/>
      <c r="P109" s="366"/>
    </row>
    <row r="110" spans="1:16" ht="13">
      <c r="A110" s="14">
        <f t="shared" si="3"/>
        <v>71</v>
      </c>
      <c r="B110" s="14" t="s">
        <v>32</v>
      </c>
      <c r="C110" s="335" t="s">
        <v>1315</v>
      </c>
      <c r="D110" s="369" t="s">
        <v>37</v>
      </c>
      <c r="E110" s="370">
        <v>0.72</v>
      </c>
      <c r="F110" s="365"/>
      <c r="G110" s="366"/>
      <c r="H110" s="365"/>
      <c r="I110" s="365"/>
      <c r="J110" s="365"/>
      <c r="K110" s="366"/>
      <c r="L110" s="366"/>
      <c r="M110" s="366"/>
      <c r="N110" s="366"/>
      <c r="O110" s="366"/>
      <c r="P110" s="366"/>
    </row>
    <row r="111" spans="1:16" ht="13">
      <c r="A111" s="14">
        <f t="shared" si="3"/>
        <v>72</v>
      </c>
      <c r="B111" s="14" t="s">
        <v>32</v>
      </c>
      <c r="C111" s="363" t="s">
        <v>1316</v>
      </c>
      <c r="D111" s="369" t="s">
        <v>40</v>
      </c>
      <c r="E111" s="370">
        <f>E108*37</f>
        <v>37</v>
      </c>
      <c r="F111" s="365"/>
      <c r="G111" s="366"/>
      <c r="H111" s="365"/>
      <c r="I111" s="365"/>
      <c r="J111" s="365"/>
      <c r="K111" s="366"/>
      <c r="L111" s="366"/>
      <c r="M111" s="366"/>
      <c r="N111" s="366"/>
      <c r="O111" s="366"/>
      <c r="P111" s="366"/>
    </row>
    <row r="112" spans="1:16" ht="13">
      <c r="A112" s="14">
        <f t="shared" si="3"/>
        <v>73</v>
      </c>
      <c r="B112" s="14" t="s">
        <v>32</v>
      </c>
      <c r="C112" s="363" t="s">
        <v>1335</v>
      </c>
      <c r="D112" s="369" t="s">
        <v>40</v>
      </c>
      <c r="E112" s="370">
        <f>E108*65</f>
        <v>65</v>
      </c>
      <c r="F112" s="365"/>
      <c r="G112" s="366"/>
      <c r="H112" s="365"/>
      <c r="I112" s="365"/>
      <c r="J112" s="365"/>
      <c r="K112" s="366"/>
      <c r="L112" s="366"/>
      <c r="M112" s="366"/>
      <c r="N112" s="366"/>
      <c r="O112" s="366"/>
      <c r="P112" s="366"/>
    </row>
    <row r="113" spans="1:16" ht="13">
      <c r="A113" s="14">
        <f t="shared" si="3"/>
        <v>74</v>
      </c>
      <c r="B113" s="14" t="s">
        <v>32</v>
      </c>
      <c r="C113" s="104" t="s">
        <v>1340</v>
      </c>
      <c r="D113" s="26" t="s">
        <v>41</v>
      </c>
      <c r="E113" s="361">
        <v>4</v>
      </c>
      <c r="F113" s="365"/>
      <c r="G113" s="366"/>
      <c r="H113" s="365"/>
      <c r="I113" s="365"/>
      <c r="J113" s="365"/>
      <c r="K113" s="366"/>
      <c r="L113" s="366"/>
      <c r="M113" s="366"/>
      <c r="N113" s="366"/>
      <c r="O113" s="366"/>
      <c r="P113" s="366"/>
    </row>
    <row r="114" spans="1:16" ht="26">
      <c r="A114" s="14">
        <f t="shared" si="3"/>
        <v>75</v>
      </c>
      <c r="B114" s="14" t="s">
        <v>32</v>
      </c>
      <c r="C114" s="360" t="s">
        <v>1336</v>
      </c>
      <c r="D114" s="369" t="s">
        <v>37</v>
      </c>
      <c r="E114" s="370">
        <f>E108*0.9</f>
        <v>0.9</v>
      </c>
      <c r="F114" s="365"/>
      <c r="G114" s="366"/>
      <c r="H114" s="365"/>
      <c r="I114" s="365"/>
      <c r="J114" s="365"/>
      <c r="K114" s="366"/>
      <c r="L114" s="366"/>
      <c r="M114" s="366"/>
      <c r="N114" s="366"/>
      <c r="O114" s="366"/>
      <c r="P114" s="366"/>
    </row>
    <row r="115" spans="1:16">
      <c r="A115" s="14"/>
      <c r="B115" s="14"/>
      <c r="C115" s="360"/>
      <c r="D115" s="369"/>
      <c r="E115" s="370"/>
      <c r="F115" s="365"/>
      <c r="G115" s="366"/>
      <c r="H115" s="365"/>
      <c r="I115" s="365"/>
      <c r="J115" s="365"/>
      <c r="K115" s="366"/>
      <c r="L115" s="366"/>
      <c r="M115" s="366"/>
      <c r="N115" s="366"/>
      <c r="O115" s="366"/>
      <c r="P115" s="366"/>
    </row>
    <row r="116" spans="1:16" ht="13">
      <c r="A116" s="14"/>
      <c r="B116" s="14"/>
      <c r="C116" s="354" t="s">
        <v>1586</v>
      </c>
      <c r="D116" s="367" t="s">
        <v>41</v>
      </c>
      <c r="E116" s="368">
        <v>1</v>
      </c>
      <c r="F116" s="365"/>
      <c r="G116" s="366"/>
      <c r="H116" s="365"/>
      <c r="I116" s="365"/>
      <c r="J116" s="365"/>
      <c r="K116" s="366"/>
      <c r="L116" s="366"/>
      <c r="M116" s="366"/>
      <c r="N116" s="366"/>
      <c r="O116" s="366"/>
      <c r="P116" s="366"/>
    </row>
    <row r="117" spans="1:16" ht="13">
      <c r="A117" s="14">
        <f>A114+1</f>
        <v>76</v>
      </c>
      <c r="B117" s="14" t="s">
        <v>32</v>
      </c>
      <c r="C117" s="360" t="s">
        <v>1330</v>
      </c>
      <c r="D117" s="369" t="s">
        <v>35</v>
      </c>
      <c r="E117" s="370">
        <f>E118/0.2</f>
        <v>7.1774999999999993</v>
      </c>
      <c r="F117" s="365"/>
      <c r="G117" s="366"/>
      <c r="H117" s="365"/>
      <c r="I117" s="365"/>
      <c r="J117" s="365"/>
      <c r="K117" s="366"/>
      <c r="L117" s="366"/>
      <c r="M117" s="366"/>
      <c r="N117" s="366"/>
      <c r="O117" s="366"/>
      <c r="P117" s="366"/>
    </row>
    <row r="118" spans="1:16" ht="13">
      <c r="A118" s="14">
        <f t="shared" ref="A118:A120" si="4">A117+1</f>
        <v>77</v>
      </c>
      <c r="B118" s="14" t="s">
        <v>32</v>
      </c>
      <c r="C118" s="335" t="s">
        <v>1315</v>
      </c>
      <c r="D118" s="369" t="s">
        <v>37</v>
      </c>
      <c r="E118" s="370">
        <f>1.65*4.35*0.2*E116</f>
        <v>1.4355</v>
      </c>
      <c r="F118" s="365"/>
      <c r="G118" s="366"/>
      <c r="H118" s="365"/>
      <c r="I118" s="365"/>
      <c r="J118" s="365"/>
      <c r="K118" s="366"/>
      <c r="L118" s="366"/>
      <c r="M118" s="366"/>
      <c r="N118" s="366"/>
      <c r="O118" s="366"/>
      <c r="P118" s="366"/>
    </row>
    <row r="119" spans="1:16" ht="13">
      <c r="A119" s="14">
        <f t="shared" si="4"/>
        <v>78</v>
      </c>
      <c r="B119" s="14" t="s">
        <v>32</v>
      </c>
      <c r="C119" s="363" t="s">
        <v>1316</v>
      </c>
      <c r="D119" s="369" t="s">
        <v>40</v>
      </c>
      <c r="E119" s="370">
        <v>117</v>
      </c>
      <c r="F119" s="365"/>
      <c r="G119" s="366"/>
      <c r="H119" s="365"/>
      <c r="I119" s="365"/>
      <c r="J119" s="365"/>
      <c r="K119" s="366"/>
      <c r="L119" s="366"/>
      <c r="M119" s="366"/>
      <c r="N119" s="366"/>
      <c r="O119" s="366"/>
      <c r="P119" s="366"/>
    </row>
    <row r="120" spans="1:16" ht="26">
      <c r="A120" s="14">
        <f t="shared" si="4"/>
        <v>79</v>
      </c>
      <c r="B120" s="14" t="s">
        <v>32</v>
      </c>
      <c r="C120" s="360" t="s">
        <v>1587</v>
      </c>
      <c r="D120" s="369" t="s">
        <v>37</v>
      </c>
      <c r="E120" s="370">
        <v>0.99</v>
      </c>
      <c r="F120" s="365"/>
      <c r="G120" s="366"/>
      <c r="H120" s="365"/>
      <c r="I120" s="365"/>
      <c r="J120" s="365"/>
      <c r="K120" s="366"/>
      <c r="L120" s="366"/>
      <c r="M120" s="366"/>
      <c r="N120" s="366"/>
      <c r="O120" s="366"/>
      <c r="P120" s="366"/>
    </row>
    <row r="121" spans="1:16">
      <c r="A121" s="14"/>
      <c r="B121" s="14"/>
      <c r="C121" s="360"/>
      <c r="D121" s="369"/>
      <c r="E121" s="370"/>
      <c r="F121" s="365"/>
      <c r="G121" s="366"/>
      <c r="H121" s="365"/>
      <c r="I121" s="365"/>
      <c r="J121" s="365"/>
      <c r="K121" s="366"/>
      <c r="L121" s="366"/>
      <c r="M121" s="366"/>
      <c r="N121" s="366"/>
      <c r="O121" s="366"/>
      <c r="P121" s="366"/>
    </row>
    <row r="122" spans="1:16" ht="13">
      <c r="A122" s="14"/>
      <c r="B122" s="14"/>
      <c r="C122" s="354" t="s">
        <v>1588</v>
      </c>
      <c r="D122" s="367" t="s">
        <v>41</v>
      </c>
      <c r="E122" s="368">
        <v>1</v>
      </c>
      <c r="F122" s="365"/>
      <c r="G122" s="366"/>
      <c r="H122" s="365"/>
      <c r="I122" s="365"/>
      <c r="J122" s="365"/>
      <c r="K122" s="366"/>
      <c r="L122" s="366"/>
      <c r="M122" s="366"/>
      <c r="N122" s="366"/>
      <c r="O122" s="366"/>
      <c r="P122" s="366"/>
    </row>
    <row r="123" spans="1:16" ht="13">
      <c r="A123" s="14">
        <f>A120+1</f>
        <v>80</v>
      </c>
      <c r="B123" s="14" t="s">
        <v>32</v>
      </c>
      <c r="C123" s="360" t="s">
        <v>1331</v>
      </c>
      <c r="D123" s="369" t="s">
        <v>35</v>
      </c>
      <c r="E123" s="370">
        <v>30.5</v>
      </c>
      <c r="F123" s="365"/>
      <c r="G123" s="366"/>
      <c r="H123" s="365"/>
      <c r="I123" s="365"/>
      <c r="J123" s="365"/>
      <c r="K123" s="366"/>
      <c r="L123" s="366"/>
      <c r="M123" s="366"/>
      <c r="N123" s="366"/>
      <c r="O123" s="366"/>
      <c r="P123" s="366"/>
    </row>
    <row r="124" spans="1:16" ht="13">
      <c r="A124" s="14">
        <f>A123+1</f>
        <v>81</v>
      </c>
      <c r="B124" s="14" t="s">
        <v>32</v>
      </c>
      <c r="C124" s="335" t="s">
        <v>1589</v>
      </c>
      <c r="D124" s="369" t="s">
        <v>35</v>
      </c>
      <c r="E124" s="370">
        <v>96.6</v>
      </c>
      <c r="F124" s="365"/>
      <c r="G124" s="366"/>
      <c r="H124" s="365"/>
      <c r="I124" s="365"/>
      <c r="J124" s="365"/>
      <c r="K124" s="366"/>
      <c r="L124" s="366"/>
      <c r="M124" s="366"/>
      <c r="N124" s="366"/>
      <c r="O124" s="366"/>
      <c r="P124" s="366"/>
    </row>
    <row r="125" spans="1:16" ht="13">
      <c r="A125" s="14">
        <f t="shared" ref="A125:A129" si="5">A124+1</f>
        <v>82</v>
      </c>
      <c r="B125" s="14" t="s">
        <v>32</v>
      </c>
      <c r="C125" s="363" t="s">
        <v>1590</v>
      </c>
      <c r="D125" s="369" t="s">
        <v>37</v>
      </c>
      <c r="E125" s="370">
        <v>100</v>
      </c>
      <c r="F125" s="365"/>
      <c r="G125" s="366"/>
      <c r="H125" s="365"/>
      <c r="I125" s="365"/>
      <c r="J125" s="365"/>
      <c r="K125" s="366"/>
      <c r="L125" s="366"/>
      <c r="M125" s="366"/>
      <c r="N125" s="366"/>
      <c r="O125" s="366"/>
      <c r="P125" s="366"/>
    </row>
    <row r="126" spans="1:16" ht="13">
      <c r="A126" s="14">
        <f t="shared" si="5"/>
        <v>83</v>
      </c>
      <c r="B126" s="14" t="s">
        <v>32</v>
      </c>
      <c r="C126" s="360" t="s">
        <v>1330</v>
      </c>
      <c r="D126" s="369" t="s">
        <v>35</v>
      </c>
      <c r="E126" s="370">
        <f>4.3*3.4</f>
        <v>14.62</v>
      </c>
      <c r="F126" s="365"/>
      <c r="G126" s="366"/>
      <c r="H126" s="365"/>
      <c r="I126" s="365"/>
      <c r="J126" s="365"/>
      <c r="K126" s="366"/>
      <c r="L126" s="366"/>
      <c r="M126" s="366"/>
      <c r="N126" s="366"/>
      <c r="O126" s="366"/>
      <c r="P126" s="366"/>
    </row>
    <row r="127" spans="1:16" ht="13">
      <c r="A127" s="14">
        <f t="shared" si="5"/>
        <v>84</v>
      </c>
      <c r="B127" s="14" t="s">
        <v>32</v>
      </c>
      <c r="C127" s="335" t="s">
        <v>1315</v>
      </c>
      <c r="D127" s="369" t="s">
        <v>37</v>
      </c>
      <c r="E127" s="370">
        <v>2.9</v>
      </c>
      <c r="F127" s="365"/>
      <c r="G127" s="366"/>
      <c r="H127" s="365"/>
      <c r="I127" s="365"/>
      <c r="J127" s="365"/>
      <c r="K127" s="366"/>
      <c r="L127" s="366"/>
      <c r="M127" s="366"/>
      <c r="N127" s="366"/>
      <c r="O127" s="366"/>
      <c r="P127" s="366"/>
    </row>
    <row r="128" spans="1:16" ht="13">
      <c r="A128" s="14">
        <f t="shared" si="5"/>
        <v>85</v>
      </c>
      <c r="B128" s="14" t="s">
        <v>32</v>
      </c>
      <c r="C128" s="363" t="s">
        <v>1316</v>
      </c>
      <c r="D128" s="369" t="s">
        <v>40</v>
      </c>
      <c r="E128" s="370">
        <v>253</v>
      </c>
      <c r="F128" s="365"/>
      <c r="G128" s="366"/>
      <c r="H128" s="365"/>
      <c r="I128" s="365"/>
      <c r="J128" s="365"/>
      <c r="K128" s="366"/>
      <c r="L128" s="366"/>
      <c r="M128" s="366"/>
      <c r="N128" s="366"/>
      <c r="O128" s="366"/>
      <c r="P128" s="366"/>
    </row>
    <row r="129" spans="1:16" ht="26">
      <c r="A129" s="14">
        <f t="shared" si="5"/>
        <v>86</v>
      </c>
      <c r="B129" s="14" t="s">
        <v>32</v>
      </c>
      <c r="C129" s="360" t="s">
        <v>1587</v>
      </c>
      <c r="D129" s="369" t="s">
        <v>37</v>
      </c>
      <c r="E129" s="370">
        <v>2.2999999999999998</v>
      </c>
      <c r="F129" s="365"/>
      <c r="G129" s="366"/>
      <c r="H129" s="365"/>
      <c r="I129" s="365"/>
      <c r="J129" s="365"/>
      <c r="K129" s="366"/>
      <c r="L129" s="366"/>
      <c r="M129" s="366"/>
      <c r="N129" s="366"/>
      <c r="O129" s="366"/>
      <c r="P129" s="366"/>
    </row>
    <row r="130" spans="1:16" s="74" customFormat="1">
      <c r="A130" s="68"/>
      <c r="B130" s="68"/>
      <c r="C130" s="69"/>
      <c r="D130" s="70"/>
      <c r="E130" s="157"/>
      <c r="F130" s="71"/>
      <c r="G130" s="71"/>
      <c r="H130" s="71"/>
      <c r="I130" s="72"/>
      <c r="J130" s="71"/>
      <c r="K130" s="71"/>
      <c r="L130" s="72"/>
      <c r="M130" s="72"/>
      <c r="N130" s="72"/>
      <c r="O130" s="72"/>
      <c r="P130" s="73"/>
    </row>
    <row r="131" spans="1:16" s="44" customFormat="1">
      <c r="A131" s="75"/>
      <c r="B131" s="75"/>
      <c r="C131" s="76"/>
      <c r="D131" s="236"/>
      <c r="E131" s="236"/>
      <c r="F131" s="77"/>
      <c r="G131" s="78"/>
      <c r="H131" s="78"/>
      <c r="I131" s="78"/>
      <c r="J131" s="78"/>
      <c r="K131" s="79" t="s">
        <v>38</v>
      </c>
      <c r="L131" s="364">
        <f>SUM(L14:L130)</f>
        <v>0</v>
      </c>
      <c r="M131" s="364">
        <f>SUM(M14:M130)</f>
        <v>0</v>
      </c>
      <c r="N131" s="364">
        <f>SUM(N14:N130)</f>
        <v>0</v>
      </c>
      <c r="O131" s="364">
        <f>SUM(O14:O130)</f>
        <v>0</v>
      </c>
      <c r="P131" s="364">
        <f>SUM(P14:P130)</f>
        <v>0</v>
      </c>
    </row>
    <row r="132" spans="1:16">
      <c r="C132" s="43"/>
    </row>
    <row r="133" spans="1:16" s="44" customFormat="1">
      <c r="A133" s="2"/>
      <c r="B133" s="2"/>
      <c r="C133" s="2" t="s">
        <v>43</v>
      </c>
      <c r="D133" s="3"/>
      <c r="E133" s="3"/>
      <c r="F133" s="2"/>
      <c r="G133" s="2"/>
      <c r="H133" s="2"/>
      <c r="I133" s="2"/>
      <c r="J133" s="2"/>
      <c r="K133" s="2"/>
      <c r="L133" s="2"/>
      <c r="M133" s="2"/>
      <c r="N133" s="2"/>
      <c r="O133" s="2"/>
      <c r="P133" s="2"/>
    </row>
  </sheetData>
  <mergeCells count="10">
    <mergeCell ref="E10:E11"/>
    <mergeCell ref="F10:K10"/>
    <mergeCell ref="A1:P1"/>
    <mergeCell ref="A2:P2"/>
    <mergeCell ref="M7:O7"/>
    <mergeCell ref="L10:P10"/>
    <mergeCell ref="A10:A11"/>
    <mergeCell ref="B10:B11"/>
    <mergeCell ref="C10:C11"/>
    <mergeCell ref="D10:D11"/>
  </mergeCells>
  <phoneticPr fontId="1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7B68-6351-4DA0-9DA0-F7EAD6581FE8}">
  <dimension ref="A1:P127"/>
  <sheetViews>
    <sheetView showZeros="0" zoomScale="115" zoomScaleNormal="115" workbookViewId="0">
      <selection activeCell="Q10" sqref="Q10"/>
    </sheetView>
  </sheetViews>
  <sheetFormatPr baseColWidth="10" defaultColWidth="9.1640625" defaultRowHeight="12"/>
  <cols>
    <col min="1" max="1" width="4.5" style="2" customWidth="1"/>
    <col min="2" max="2" width="4.83203125" style="2" customWidth="1"/>
    <col min="3" max="3" width="51.5" style="2" customWidth="1"/>
    <col min="4" max="4" width="6.5" style="2" customWidth="1"/>
    <col min="5" max="5" width="12.5" style="2" customWidth="1"/>
    <col min="6" max="6" width="6.5" style="3" customWidth="1"/>
    <col min="7" max="7" width="8" style="3" customWidth="1"/>
    <col min="8" max="8" width="8.83203125" style="3" customWidth="1"/>
    <col min="9" max="9" width="9.1640625" style="3" customWidth="1"/>
    <col min="10" max="10" width="11" style="3" customWidth="1"/>
    <col min="11" max="11" width="9.5" style="2" customWidth="1"/>
    <col min="12" max="12" width="11.83203125" style="2" customWidth="1"/>
    <col min="13" max="13" width="11.5" style="2" customWidth="1"/>
    <col min="14" max="14" width="9.83203125" style="2" customWidth="1"/>
    <col min="15" max="16" width="11.5" style="2" customWidth="1"/>
    <col min="17" max="243" width="9.1640625" style="2"/>
    <col min="244" max="244" width="4.5" style="2" customWidth="1"/>
    <col min="245" max="245" width="4.83203125" style="2" customWidth="1"/>
    <col min="246" max="246" width="51.5" style="2" customWidth="1"/>
    <col min="247" max="247" width="6.5" style="2" customWidth="1"/>
    <col min="248" max="248" width="12.5" style="2" customWidth="1"/>
    <col min="249" max="249" width="6.5" style="2" customWidth="1"/>
    <col min="250" max="250" width="8" style="2" customWidth="1"/>
    <col min="251" max="251" width="7.1640625" style="2" customWidth="1"/>
    <col min="252" max="252" width="9.1640625" style="2"/>
    <col min="253" max="253" width="11" style="2" customWidth="1"/>
    <col min="254" max="254" width="9.5" style="2" customWidth="1"/>
    <col min="255" max="255" width="8.1640625" style="2" customWidth="1"/>
    <col min="256" max="256" width="8.5" style="2" customWidth="1"/>
    <col min="257" max="257" width="9.83203125" style="2" customWidth="1"/>
    <col min="258" max="258" width="8.83203125" style="2" customWidth="1"/>
    <col min="259" max="259" width="9.5" style="2" customWidth="1"/>
    <col min="260" max="260" width="12.5" style="2" customWidth="1"/>
    <col min="261" max="261" width="9.1640625" style="2"/>
    <col min="262" max="262" width="11.1640625" style="2" bestFit="1" customWidth="1"/>
    <col min="263" max="263" width="10.5" style="2" bestFit="1" customWidth="1"/>
    <col min="264" max="264" width="11.1640625" style="2" bestFit="1" customWidth="1"/>
    <col min="265" max="499" width="9.1640625" style="2"/>
    <col min="500" max="500" width="4.5" style="2" customWidth="1"/>
    <col min="501" max="501" width="4.83203125" style="2" customWidth="1"/>
    <col min="502" max="502" width="51.5" style="2" customWidth="1"/>
    <col min="503" max="503" width="6.5" style="2" customWidth="1"/>
    <col min="504" max="504" width="12.5" style="2" customWidth="1"/>
    <col min="505" max="505" width="6.5" style="2" customWidth="1"/>
    <col min="506" max="506" width="8" style="2" customWidth="1"/>
    <col min="507" max="507" width="7.1640625" style="2" customWidth="1"/>
    <col min="508" max="508" width="9.1640625" style="2"/>
    <col min="509" max="509" width="11" style="2" customWidth="1"/>
    <col min="510" max="510" width="9.5" style="2" customWidth="1"/>
    <col min="511" max="511" width="8.1640625" style="2" customWidth="1"/>
    <col min="512" max="512" width="8.5" style="2" customWidth="1"/>
    <col min="513" max="513" width="9.83203125" style="2" customWidth="1"/>
    <col min="514" max="514" width="8.83203125" style="2" customWidth="1"/>
    <col min="515" max="515" width="9.5" style="2" customWidth="1"/>
    <col min="516" max="516" width="12.5" style="2" customWidth="1"/>
    <col min="517" max="517" width="9.1640625" style="2"/>
    <col min="518" max="518" width="11.1640625" style="2" bestFit="1" customWidth="1"/>
    <col min="519" max="519" width="10.5" style="2" bestFit="1" customWidth="1"/>
    <col min="520" max="520" width="11.1640625" style="2" bestFit="1" customWidth="1"/>
    <col min="521" max="755" width="9.1640625" style="2"/>
    <col min="756" max="756" width="4.5" style="2" customWidth="1"/>
    <col min="757" max="757" width="4.83203125" style="2" customWidth="1"/>
    <col min="758" max="758" width="51.5" style="2" customWidth="1"/>
    <col min="759" max="759" width="6.5" style="2" customWidth="1"/>
    <col min="760" max="760" width="12.5" style="2" customWidth="1"/>
    <col min="761" max="761" width="6.5" style="2" customWidth="1"/>
    <col min="762" max="762" width="8" style="2" customWidth="1"/>
    <col min="763" max="763" width="7.1640625" style="2" customWidth="1"/>
    <col min="764" max="764" width="9.1640625" style="2"/>
    <col min="765" max="765" width="11" style="2" customWidth="1"/>
    <col min="766" max="766" width="9.5" style="2" customWidth="1"/>
    <col min="767" max="767" width="8.1640625" style="2" customWidth="1"/>
    <col min="768" max="768" width="8.5" style="2" customWidth="1"/>
    <col min="769" max="769" width="9.83203125" style="2" customWidth="1"/>
    <col min="770" max="770" width="8.83203125" style="2" customWidth="1"/>
    <col min="771" max="771" width="9.5" style="2" customWidth="1"/>
    <col min="772" max="772" width="12.5" style="2" customWidth="1"/>
    <col min="773" max="773" width="9.1640625" style="2"/>
    <col min="774" max="774" width="11.1640625" style="2" bestFit="1" customWidth="1"/>
    <col min="775" max="775" width="10.5" style="2" bestFit="1" customWidth="1"/>
    <col min="776" max="776" width="11.1640625" style="2" bestFit="1" customWidth="1"/>
    <col min="777" max="1011" width="9.1640625" style="2"/>
    <col min="1012" max="1012" width="4.5" style="2" customWidth="1"/>
    <col min="1013" max="1013" width="4.83203125" style="2" customWidth="1"/>
    <col min="1014" max="1014" width="51.5" style="2" customWidth="1"/>
    <col min="1015" max="1015" width="6.5" style="2" customWidth="1"/>
    <col min="1016" max="1016" width="12.5" style="2" customWidth="1"/>
    <col min="1017" max="1017" width="6.5" style="2" customWidth="1"/>
    <col min="1018" max="1018" width="8" style="2" customWidth="1"/>
    <col min="1019" max="1019" width="7.1640625" style="2" customWidth="1"/>
    <col min="1020" max="1020" width="9.1640625" style="2"/>
    <col min="1021" max="1021" width="11" style="2" customWidth="1"/>
    <col min="1022" max="1022" width="9.5" style="2" customWidth="1"/>
    <col min="1023" max="1023" width="8.1640625" style="2" customWidth="1"/>
    <col min="1024" max="1024" width="8.5" style="2" customWidth="1"/>
    <col min="1025" max="1025" width="9.83203125" style="2" customWidth="1"/>
    <col min="1026" max="1026" width="8.83203125" style="2" customWidth="1"/>
    <col min="1027" max="1027" width="9.5" style="2" customWidth="1"/>
    <col min="1028" max="1028" width="12.5" style="2" customWidth="1"/>
    <col min="1029" max="1029" width="9.1640625" style="2"/>
    <col min="1030" max="1030" width="11.1640625" style="2" bestFit="1" customWidth="1"/>
    <col min="1031" max="1031" width="10.5" style="2" bestFit="1" customWidth="1"/>
    <col min="1032" max="1032" width="11.1640625" style="2" bestFit="1" customWidth="1"/>
    <col min="1033" max="1267" width="9.1640625" style="2"/>
    <col min="1268" max="1268" width="4.5" style="2" customWidth="1"/>
    <col min="1269" max="1269" width="4.83203125" style="2" customWidth="1"/>
    <col min="1270" max="1270" width="51.5" style="2" customWidth="1"/>
    <col min="1271" max="1271" width="6.5" style="2" customWidth="1"/>
    <col min="1272" max="1272" width="12.5" style="2" customWidth="1"/>
    <col min="1273" max="1273" width="6.5" style="2" customWidth="1"/>
    <col min="1274" max="1274" width="8" style="2" customWidth="1"/>
    <col min="1275" max="1275" width="7.1640625" style="2" customWidth="1"/>
    <col min="1276" max="1276" width="9.1640625" style="2"/>
    <col min="1277" max="1277" width="11" style="2" customWidth="1"/>
    <col min="1278" max="1278" width="9.5" style="2" customWidth="1"/>
    <col min="1279" max="1279" width="8.1640625" style="2" customWidth="1"/>
    <col min="1280" max="1280" width="8.5" style="2" customWidth="1"/>
    <col min="1281" max="1281" width="9.83203125" style="2" customWidth="1"/>
    <col min="1282" max="1282" width="8.83203125" style="2" customWidth="1"/>
    <col min="1283" max="1283" width="9.5" style="2" customWidth="1"/>
    <col min="1284" max="1284" width="12.5" style="2" customWidth="1"/>
    <col min="1285" max="1285" width="9.1640625" style="2"/>
    <col min="1286" max="1286" width="11.1640625" style="2" bestFit="1" customWidth="1"/>
    <col min="1287" max="1287" width="10.5" style="2" bestFit="1" customWidth="1"/>
    <col min="1288" max="1288" width="11.1640625" style="2" bestFit="1" customWidth="1"/>
    <col min="1289" max="1523" width="9.1640625" style="2"/>
    <col min="1524" max="1524" width="4.5" style="2" customWidth="1"/>
    <col min="1525" max="1525" width="4.83203125" style="2" customWidth="1"/>
    <col min="1526" max="1526" width="51.5" style="2" customWidth="1"/>
    <col min="1527" max="1527" width="6.5" style="2" customWidth="1"/>
    <col min="1528" max="1528" width="12.5" style="2" customWidth="1"/>
    <col min="1529" max="1529" width="6.5" style="2" customWidth="1"/>
    <col min="1530" max="1530" width="8" style="2" customWidth="1"/>
    <col min="1531" max="1531" width="7.1640625" style="2" customWidth="1"/>
    <col min="1532" max="1532" width="9.1640625" style="2"/>
    <col min="1533" max="1533" width="11" style="2" customWidth="1"/>
    <col min="1534" max="1534" width="9.5" style="2" customWidth="1"/>
    <col min="1535" max="1535" width="8.1640625" style="2" customWidth="1"/>
    <col min="1536" max="1536" width="8.5" style="2" customWidth="1"/>
    <col min="1537" max="1537" width="9.83203125" style="2" customWidth="1"/>
    <col min="1538" max="1538" width="8.83203125" style="2" customWidth="1"/>
    <col min="1539" max="1539" width="9.5" style="2" customWidth="1"/>
    <col min="1540" max="1540" width="12.5" style="2" customWidth="1"/>
    <col min="1541" max="1541" width="9.1640625" style="2"/>
    <col min="1542" max="1542" width="11.1640625" style="2" bestFit="1" customWidth="1"/>
    <col min="1543" max="1543" width="10.5" style="2" bestFit="1" customWidth="1"/>
    <col min="1544" max="1544" width="11.1640625" style="2" bestFit="1" customWidth="1"/>
    <col min="1545" max="1779" width="9.1640625" style="2"/>
    <col min="1780" max="1780" width="4.5" style="2" customWidth="1"/>
    <col min="1781" max="1781" width="4.83203125" style="2" customWidth="1"/>
    <col min="1782" max="1782" width="51.5" style="2" customWidth="1"/>
    <col min="1783" max="1783" width="6.5" style="2" customWidth="1"/>
    <col min="1784" max="1784" width="12.5" style="2" customWidth="1"/>
    <col min="1785" max="1785" width="6.5" style="2" customWidth="1"/>
    <col min="1786" max="1786" width="8" style="2" customWidth="1"/>
    <col min="1787" max="1787" width="7.1640625" style="2" customWidth="1"/>
    <col min="1788" max="1788" width="9.1640625" style="2"/>
    <col min="1789" max="1789" width="11" style="2" customWidth="1"/>
    <col min="1790" max="1790" width="9.5" style="2" customWidth="1"/>
    <col min="1791" max="1791" width="8.1640625" style="2" customWidth="1"/>
    <col min="1792" max="1792" width="8.5" style="2" customWidth="1"/>
    <col min="1793" max="1793" width="9.83203125" style="2" customWidth="1"/>
    <col min="1794" max="1794" width="8.83203125" style="2" customWidth="1"/>
    <col min="1795" max="1795" width="9.5" style="2" customWidth="1"/>
    <col min="1796" max="1796" width="12.5" style="2" customWidth="1"/>
    <col min="1797" max="1797" width="9.1640625" style="2"/>
    <col min="1798" max="1798" width="11.1640625" style="2" bestFit="1" customWidth="1"/>
    <col min="1799" max="1799" width="10.5" style="2" bestFit="1" customWidth="1"/>
    <col min="1800" max="1800" width="11.1640625" style="2" bestFit="1" customWidth="1"/>
    <col min="1801" max="2035" width="9.1640625" style="2"/>
    <col min="2036" max="2036" width="4.5" style="2" customWidth="1"/>
    <col min="2037" max="2037" width="4.83203125" style="2" customWidth="1"/>
    <col min="2038" max="2038" width="51.5" style="2" customWidth="1"/>
    <col min="2039" max="2039" width="6.5" style="2" customWidth="1"/>
    <col min="2040" max="2040" width="12.5" style="2" customWidth="1"/>
    <col min="2041" max="2041" width="6.5" style="2" customWidth="1"/>
    <col min="2042" max="2042" width="8" style="2" customWidth="1"/>
    <col min="2043" max="2043" width="7.1640625" style="2" customWidth="1"/>
    <col min="2044" max="2044" width="9.1640625" style="2"/>
    <col min="2045" max="2045" width="11" style="2" customWidth="1"/>
    <col min="2046" max="2046" width="9.5" style="2" customWidth="1"/>
    <col min="2047" max="2047" width="8.1640625" style="2" customWidth="1"/>
    <col min="2048" max="2048" width="8.5" style="2" customWidth="1"/>
    <col min="2049" max="2049" width="9.83203125" style="2" customWidth="1"/>
    <col min="2050" max="2050" width="8.83203125" style="2" customWidth="1"/>
    <col min="2051" max="2051" width="9.5" style="2" customWidth="1"/>
    <col min="2052" max="2052" width="12.5" style="2" customWidth="1"/>
    <col min="2053" max="2053" width="9.1640625" style="2"/>
    <col min="2054" max="2054" width="11.1640625" style="2" bestFit="1" customWidth="1"/>
    <col min="2055" max="2055" width="10.5" style="2" bestFit="1" customWidth="1"/>
    <col min="2056" max="2056" width="11.1640625" style="2" bestFit="1" customWidth="1"/>
    <col min="2057" max="2291" width="9.1640625" style="2"/>
    <col min="2292" max="2292" width="4.5" style="2" customWidth="1"/>
    <col min="2293" max="2293" width="4.83203125" style="2" customWidth="1"/>
    <col min="2294" max="2294" width="51.5" style="2" customWidth="1"/>
    <col min="2295" max="2295" width="6.5" style="2" customWidth="1"/>
    <col min="2296" max="2296" width="12.5" style="2" customWidth="1"/>
    <col min="2297" max="2297" width="6.5" style="2" customWidth="1"/>
    <col min="2298" max="2298" width="8" style="2" customWidth="1"/>
    <col min="2299" max="2299" width="7.1640625" style="2" customWidth="1"/>
    <col min="2300" max="2300" width="9.1640625" style="2"/>
    <col min="2301" max="2301" width="11" style="2" customWidth="1"/>
    <col min="2302" max="2302" width="9.5" style="2" customWidth="1"/>
    <col min="2303" max="2303" width="8.1640625" style="2" customWidth="1"/>
    <col min="2304" max="2304" width="8.5" style="2" customWidth="1"/>
    <col min="2305" max="2305" width="9.83203125" style="2" customWidth="1"/>
    <col min="2306" max="2306" width="8.83203125" style="2" customWidth="1"/>
    <col min="2307" max="2307" width="9.5" style="2" customWidth="1"/>
    <col min="2308" max="2308" width="12.5" style="2" customWidth="1"/>
    <col min="2309" max="2309" width="9.1640625" style="2"/>
    <col min="2310" max="2310" width="11.1640625" style="2" bestFit="1" customWidth="1"/>
    <col min="2311" max="2311" width="10.5" style="2" bestFit="1" customWidth="1"/>
    <col min="2312" max="2312" width="11.1640625" style="2" bestFit="1" customWidth="1"/>
    <col min="2313" max="2547" width="9.1640625" style="2"/>
    <col min="2548" max="2548" width="4.5" style="2" customWidth="1"/>
    <col min="2549" max="2549" width="4.83203125" style="2" customWidth="1"/>
    <col min="2550" max="2550" width="51.5" style="2" customWidth="1"/>
    <col min="2551" max="2551" width="6.5" style="2" customWidth="1"/>
    <col min="2552" max="2552" width="12.5" style="2" customWidth="1"/>
    <col min="2553" max="2553" width="6.5" style="2" customWidth="1"/>
    <col min="2554" max="2554" width="8" style="2" customWidth="1"/>
    <col min="2555" max="2555" width="7.1640625" style="2" customWidth="1"/>
    <col min="2556" max="2556" width="9.1640625" style="2"/>
    <col min="2557" max="2557" width="11" style="2" customWidth="1"/>
    <col min="2558" max="2558" width="9.5" style="2" customWidth="1"/>
    <col min="2559" max="2559" width="8.1640625" style="2" customWidth="1"/>
    <col min="2560" max="2560" width="8.5" style="2" customWidth="1"/>
    <col min="2561" max="2561" width="9.83203125" style="2" customWidth="1"/>
    <col min="2562" max="2562" width="8.83203125" style="2" customWidth="1"/>
    <col min="2563" max="2563" width="9.5" style="2" customWidth="1"/>
    <col min="2564" max="2564" width="12.5" style="2" customWidth="1"/>
    <col min="2565" max="2565" width="9.1640625" style="2"/>
    <col min="2566" max="2566" width="11.1640625" style="2" bestFit="1" customWidth="1"/>
    <col min="2567" max="2567" width="10.5" style="2" bestFit="1" customWidth="1"/>
    <col min="2568" max="2568" width="11.1640625" style="2" bestFit="1" customWidth="1"/>
    <col min="2569" max="2803" width="9.1640625" style="2"/>
    <col min="2804" max="2804" width="4.5" style="2" customWidth="1"/>
    <col min="2805" max="2805" width="4.83203125" style="2" customWidth="1"/>
    <col min="2806" max="2806" width="51.5" style="2" customWidth="1"/>
    <col min="2807" max="2807" width="6.5" style="2" customWidth="1"/>
    <col min="2808" max="2808" width="12.5" style="2" customWidth="1"/>
    <col min="2809" max="2809" width="6.5" style="2" customWidth="1"/>
    <col min="2810" max="2810" width="8" style="2" customWidth="1"/>
    <col min="2811" max="2811" width="7.1640625" style="2" customWidth="1"/>
    <col min="2812" max="2812" width="9.1640625" style="2"/>
    <col min="2813" max="2813" width="11" style="2" customWidth="1"/>
    <col min="2814" max="2814" width="9.5" style="2" customWidth="1"/>
    <col min="2815" max="2815" width="8.1640625" style="2" customWidth="1"/>
    <col min="2816" max="2816" width="8.5" style="2" customWidth="1"/>
    <col min="2817" max="2817" width="9.83203125" style="2" customWidth="1"/>
    <col min="2818" max="2818" width="8.83203125" style="2" customWidth="1"/>
    <col min="2819" max="2819" width="9.5" style="2" customWidth="1"/>
    <col min="2820" max="2820" width="12.5" style="2" customWidth="1"/>
    <col min="2821" max="2821" width="9.1640625" style="2"/>
    <col min="2822" max="2822" width="11.1640625" style="2" bestFit="1" customWidth="1"/>
    <col min="2823" max="2823" width="10.5" style="2" bestFit="1" customWidth="1"/>
    <col min="2824" max="2824" width="11.1640625" style="2" bestFit="1" customWidth="1"/>
    <col min="2825" max="3059" width="9.1640625" style="2"/>
    <col min="3060" max="3060" width="4.5" style="2" customWidth="1"/>
    <col min="3061" max="3061" width="4.83203125" style="2" customWidth="1"/>
    <col min="3062" max="3062" width="51.5" style="2" customWidth="1"/>
    <col min="3063" max="3063" width="6.5" style="2" customWidth="1"/>
    <col min="3064" max="3064" width="12.5" style="2" customWidth="1"/>
    <col min="3065" max="3065" width="6.5" style="2" customWidth="1"/>
    <col min="3066" max="3066" width="8" style="2" customWidth="1"/>
    <col min="3067" max="3067" width="7.1640625" style="2" customWidth="1"/>
    <col min="3068" max="3068" width="9.1640625" style="2"/>
    <col min="3069" max="3069" width="11" style="2" customWidth="1"/>
    <col min="3070" max="3070" width="9.5" style="2" customWidth="1"/>
    <col min="3071" max="3071" width="8.1640625" style="2" customWidth="1"/>
    <col min="3072" max="3072" width="8.5" style="2" customWidth="1"/>
    <col min="3073" max="3073" width="9.83203125" style="2" customWidth="1"/>
    <col min="3074" max="3074" width="8.83203125" style="2" customWidth="1"/>
    <col min="3075" max="3075" width="9.5" style="2" customWidth="1"/>
    <col min="3076" max="3076" width="12.5" style="2" customWidth="1"/>
    <col min="3077" max="3077" width="9.1640625" style="2"/>
    <col min="3078" max="3078" width="11.1640625" style="2" bestFit="1" customWidth="1"/>
    <col min="3079" max="3079" width="10.5" style="2" bestFit="1" customWidth="1"/>
    <col min="3080" max="3080" width="11.1640625" style="2" bestFit="1" customWidth="1"/>
    <col min="3081" max="3315" width="9.1640625" style="2"/>
    <col min="3316" max="3316" width="4.5" style="2" customWidth="1"/>
    <col min="3317" max="3317" width="4.83203125" style="2" customWidth="1"/>
    <col min="3318" max="3318" width="51.5" style="2" customWidth="1"/>
    <col min="3319" max="3319" width="6.5" style="2" customWidth="1"/>
    <col min="3320" max="3320" width="12.5" style="2" customWidth="1"/>
    <col min="3321" max="3321" width="6.5" style="2" customWidth="1"/>
    <col min="3322" max="3322" width="8" style="2" customWidth="1"/>
    <col min="3323" max="3323" width="7.1640625" style="2" customWidth="1"/>
    <col min="3324" max="3324" width="9.1640625" style="2"/>
    <col min="3325" max="3325" width="11" style="2" customWidth="1"/>
    <col min="3326" max="3326" width="9.5" style="2" customWidth="1"/>
    <col min="3327" max="3327" width="8.1640625" style="2" customWidth="1"/>
    <col min="3328" max="3328" width="8.5" style="2" customWidth="1"/>
    <col min="3329" max="3329" width="9.83203125" style="2" customWidth="1"/>
    <col min="3330" max="3330" width="8.83203125" style="2" customWidth="1"/>
    <col min="3331" max="3331" width="9.5" style="2" customWidth="1"/>
    <col min="3332" max="3332" width="12.5" style="2" customWidth="1"/>
    <col min="3333" max="3333" width="9.1640625" style="2"/>
    <col min="3334" max="3334" width="11.1640625" style="2" bestFit="1" customWidth="1"/>
    <col min="3335" max="3335" width="10.5" style="2" bestFit="1" customWidth="1"/>
    <col min="3336" max="3336" width="11.1640625" style="2" bestFit="1" customWidth="1"/>
    <col min="3337" max="3571" width="9.1640625" style="2"/>
    <col min="3572" max="3572" width="4.5" style="2" customWidth="1"/>
    <col min="3573" max="3573" width="4.83203125" style="2" customWidth="1"/>
    <col min="3574" max="3574" width="51.5" style="2" customWidth="1"/>
    <col min="3575" max="3575" width="6.5" style="2" customWidth="1"/>
    <col min="3576" max="3576" width="12.5" style="2" customWidth="1"/>
    <col min="3577" max="3577" width="6.5" style="2" customWidth="1"/>
    <col min="3578" max="3578" width="8" style="2" customWidth="1"/>
    <col min="3579" max="3579" width="7.1640625" style="2" customWidth="1"/>
    <col min="3580" max="3580" width="9.1640625" style="2"/>
    <col min="3581" max="3581" width="11" style="2" customWidth="1"/>
    <col min="3582" max="3582" width="9.5" style="2" customWidth="1"/>
    <col min="3583" max="3583" width="8.1640625" style="2" customWidth="1"/>
    <col min="3584" max="3584" width="8.5" style="2" customWidth="1"/>
    <col min="3585" max="3585" width="9.83203125" style="2" customWidth="1"/>
    <col min="3586" max="3586" width="8.83203125" style="2" customWidth="1"/>
    <col min="3587" max="3587" width="9.5" style="2" customWidth="1"/>
    <col min="3588" max="3588" width="12.5" style="2" customWidth="1"/>
    <col min="3589" max="3589" width="9.1640625" style="2"/>
    <col min="3590" max="3590" width="11.1640625" style="2" bestFit="1" customWidth="1"/>
    <col min="3591" max="3591" width="10.5" style="2" bestFit="1" customWidth="1"/>
    <col min="3592" max="3592" width="11.1640625" style="2" bestFit="1" customWidth="1"/>
    <col min="3593" max="3827" width="9.1640625" style="2"/>
    <col min="3828" max="3828" width="4.5" style="2" customWidth="1"/>
    <col min="3829" max="3829" width="4.83203125" style="2" customWidth="1"/>
    <col min="3830" max="3830" width="51.5" style="2" customWidth="1"/>
    <col min="3831" max="3831" width="6.5" style="2" customWidth="1"/>
    <col min="3832" max="3832" width="12.5" style="2" customWidth="1"/>
    <col min="3833" max="3833" width="6.5" style="2" customWidth="1"/>
    <col min="3834" max="3834" width="8" style="2" customWidth="1"/>
    <col min="3835" max="3835" width="7.1640625" style="2" customWidth="1"/>
    <col min="3836" max="3836" width="9.1640625" style="2"/>
    <col min="3837" max="3837" width="11" style="2" customWidth="1"/>
    <col min="3838" max="3838" width="9.5" style="2" customWidth="1"/>
    <col min="3839" max="3839" width="8.1640625" style="2" customWidth="1"/>
    <col min="3840" max="3840" width="8.5" style="2" customWidth="1"/>
    <col min="3841" max="3841" width="9.83203125" style="2" customWidth="1"/>
    <col min="3842" max="3842" width="8.83203125" style="2" customWidth="1"/>
    <col min="3843" max="3843" width="9.5" style="2" customWidth="1"/>
    <col min="3844" max="3844" width="12.5" style="2" customWidth="1"/>
    <col min="3845" max="3845" width="9.1640625" style="2"/>
    <col min="3846" max="3846" width="11.1640625" style="2" bestFit="1" customWidth="1"/>
    <col min="3847" max="3847" width="10.5" style="2" bestFit="1" customWidth="1"/>
    <col min="3848" max="3848" width="11.1640625" style="2" bestFit="1" customWidth="1"/>
    <col min="3849" max="4083" width="9.1640625" style="2"/>
    <col min="4084" max="4084" width="4.5" style="2" customWidth="1"/>
    <col min="4085" max="4085" width="4.83203125" style="2" customWidth="1"/>
    <col min="4086" max="4086" width="51.5" style="2" customWidth="1"/>
    <col min="4087" max="4087" width="6.5" style="2" customWidth="1"/>
    <col min="4088" max="4088" width="12.5" style="2" customWidth="1"/>
    <col min="4089" max="4089" width="6.5" style="2" customWidth="1"/>
    <col min="4090" max="4090" width="8" style="2" customWidth="1"/>
    <col min="4091" max="4091" width="7.1640625" style="2" customWidth="1"/>
    <col min="4092" max="4092" width="9.1640625" style="2"/>
    <col min="4093" max="4093" width="11" style="2" customWidth="1"/>
    <col min="4094" max="4094" width="9.5" style="2" customWidth="1"/>
    <col min="4095" max="4095" width="8.1640625" style="2" customWidth="1"/>
    <col min="4096" max="4096" width="8.5" style="2" customWidth="1"/>
    <col min="4097" max="4097" width="9.83203125" style="2" customWidth="1"/>
    <col min="4098" max="4098" width="8.83203125" style="2" customWidth="1"/>
    <col min="4099" max="4099" width="9.5" style="2" customWidth="1"/>
    <col min="4100" max="4100" width="12.5" style="2" customWidth="1"/>
    <col min="4101" max="4101" width="9.1640625" style="2"/>
    <col min="4102" max="4102" width="11.1640625" style="2" bestFit="1" customWidth="1"/>
    <col min="4103" max="4103" width="10.5" style="2" bestFit="1" customWidth="1"/>
    <col min="4104" max="4104" width="11.1640625" style="2" bestFit="1" customWidth="1"/>
    <col min="4105" max="4339" width="9.1640625" style="2"/>
    <col min="4340" max="4340" width="4.5" style="2" customWidth="1"/>
    <col min="4341" max="4341" width="4.83203125" style="2" customWidth="1"/>
    <col min="4342" max="4342" width="51.5" style="2" customWidth="1"/>
    <col min="4343" max="4343" width="6.5" style="2" customWidth="1"/>
    <col min="4344" max="4344" width="12.5" style="2" customWidth="1"/>
    <col min="4345" max="4345" width="6.5" style="2" customWidth="1"/>
    <col min="4346" max="4346" width="8" style="2" customWidth="1"/>
    <col min="4347" max="4347" width="7.1640625" style="2" customWidth="1"/>
    <col min="4348" max="4348" width="9.1640625" style="2"/>
    <col min="4349" max="4349" width="11" style="2" customWidth="1"/>
    <col min="4350" max="4350" width="9.5" style="2" customWidth="1"/>
    <col min="4351" max="4351" width="8.1640625" style="2" customWidth="1"/>
    <col min="4352" max="4352" width="8.5" style="2" customWidth="1"/>
    <col min="4353" max="4353" width="9.83203125" style="2" customWidth="1"/>
    <col min="4354" max="4354" width="8.83203125" style="2" customWidth="1"/>
    <col min="4355" max="4355" width="9.5" style="2" customWidth="1"/>
    <col min="4356" max="4356" width="12.5" style="2" customWidth="1"/>
    <col min="4357" max="4357" width="9.1640625" style="2"/>
    <col min="4358" max="4358" width="11.1640625" style="2" bestFit="1" customWidth="1"/>
    <col min="4359" max="4359" width="10.5" style="2" bestFit="1" customWidth="1"/>
    <col min="4360" max="4360" width="11.1640625" style="2" bestFit="1" customWidth="1"/>
    <col min="4361" max="4595" width="9.1640625" style="2"/>
    <col min="4596" max="4596" width="4.5" style="2" customWidth="1"/>
    <col min="4597" max="4597" width="4.83203125" style="2" customWidth="1"/>
    <col min="4598" max="4598" width="51.5" style="2" customWidth="1"/>
    <col min="4599" max="4599" width="6.5" style="2" customWidth="1"/>
    <col min="4600" max="4600" width="12.5" style="2" customWidth="1"/>
    <col min="4601" max="4601" width="6.5" style="2" customWidth="1"/>
    <col min="4602" max="4602" width="8" style="2" customWidth="1"/>
    <col min="4603" max="4603" width="7.1640625" style="2" customWidth="1"/>
    <col min="4604" max="4604" width="9.1640625" style="2"/>
    <col min="4605" max="4605" width="11" style="2" customWidth="1"/>
    <col min="4606" max="4606" width="9.5" style="2" customWidth="1"/>
    <col min="4607" max="4607" width="8.1640625" style="2" customWidth="1"/>
    <col min="4608" max="4608" width="8.5" style="2" customWidth="1"/>
    <col min="4609" max="4609" width="9.83203125" style="2" customWidth="1"/>
    <col min="4610" max="4610" width="8.83203125" style="2" customWidth="1"/>
    <col min="4611" max="4611" width="9.5" style="2" customWidth="1"/>
    <col min="4612" max="4612" width="12.5" style="2" customWidth="1"/>
    <col min="4613" max="4613" width="9.1640625" style="2"/>
    <col min="4614" max="4614" width="11.1640625" style="2" bestFit="1" customWidth="1"/>
    <col min="4615" max="4615" width="10.5" style="2" bestFit="1" customWidth="1"/>
    <col min="4616" max="4616" width="11.1640625" style="2" bestFit="1" customWidth="1"/>
    <col min="4617" max="4851" width="9.1640625" style="2"/>
    <col min="4852" max="4852" width="4.5" style="2" customWidth="1"/>
    <col min="4853" max="4853" width="4.83203125" style="2" customWidth="1"/>
    <col min="4854" max="4854" width="51.5" style="2" customWidth="1"/>
    <col min="4855" max="4855" width="6.5" style="2" customWidth="1"/>
    <col min="4856" max="4856" width="12.5" style="2" customWidth="1"/>
    <col min="4857" max="4857" width="6.5" style="2" customWidth="1"/>
    <col min="4858" max="4858" width="8" style="2" customWidth="1"/>
    <col min="4859" max="4859" width="7.1640625" style="2" customWidth="1"/>
    <col min="4860" max="4860" width="9.1640625" style="2"/>
    <col min="4861" max="4861" width="11" style="2" customWidth="1"/>
    <col min="4862" max="4862" width="9.5" style="2" customWidth="1"/>
    <col min="4863" max="4863" width="8.1640625" style="2" customWidth="1"/>
    <col min="4864" max="4864" width="8.5" style="2" customWidth="1"/>
    <col min="4865" max="4865" width="9.83203125" style="2" customWidth="1"/>
    <col min="4866" max="4866" width="8.83203125" style="2" customWidth="1"/>
    <col min="4867" max="4867" width="9.5" style="2" customWidth="1"/>
    <col min="4868" max="4868" width="12.5" style="2" customWidth="1"/>
    <col min="4869" max="4869" width="9.1640625" style="2"/>
    <col min="4870" max="4870" width="11.1640625" style="2" bestFit="1" customWidth="1"/>
    <col min="4871" max="4871" width="10.5" style="2" bestFit="1" customWidth="1"/>
    <col min="4872" max="4872" width="11.1640625" style="2" bestFit="1" customWidth="1"/>
    <col min="4873" max="5107" width="9.1640625" style="2"/>
    <col min="5108" max="5108" width="4.5" style="2" customWidth="1"/>
    <col min="5109" max="5109" width="4.83203125" style="2" customWidth="1"/>
    <col min="5110" max="5110" width="51.5" style="2" customWidth="1"/>
    <col min="5111" max="5111" width="6.5" style="2" customWidth="1"/>
    <col min="5112" max="5112" width="12.5" style="2" customWidth="1"/>
    <col min="5113" max="5113" width="6.5" style="2" customWidth="1"/>
    <col min="5114" max="5114" width="8" style="2" customWidth="1"/>
    <col min="5115" max="5115" width="7.1640625" style="2" customWidth="1"/>
    <col min="5116" max="5116" width="9.1640625" style="2"/>
    <col min="5117" max="5117" width="11" style="2" customWidth="1"/>
    <col min="5118" max="5118" width="9.5" style="2" customWidth="1"/>
    <col min="5119" max="5119" width="8.1640625" style="2" customWidth="1"/>
    <col min="5120" max="5120" width="8.5" style="2" customWidth="1"/>
    <col min="5121" max="5121" width="9.83203125" style="2" customWidth="1"/>
    <col min="5122" max="5122" width="8.83203125" style="2" customWidth="1"/>
    <col min="5123" max="5123" width="9.5" style="2" customWidth="1"/>
    <col min="5124" max="5124" width="12.5" style="2" customWidth="1"/>
    <col min="5125" max="5125" width="9.1640625" style="2"/>
    <col min="5126" max="5126" width="11.1640625" style="2" bestFit="1" customWidth="1"/>
    <col min="5127" max="5127" width="10.5" style="2" bestFit="1" customWidth="1"/>
    <col min="5128" max="5128" width="11.1640625" style="2" bestFit="1" customWidth="1"/>
    <col min="5129" max="5363" width="9.1640625" style="2"/>
    <col min="5364" max="5364" width="4.5" style="2" customWidth="1"/>
    <col min="5365" max="5365" width="4.83203125" style="2" customWidth="1"/>
    <col min="5366" max="5366" width="51.5" style="2" customWidth="1"/>
    <col min="5367" max="5367" width="6.5" style="2" customWidth="1"/>
    <col min="5368" max="5368" width="12.5" style="2" customWidth="1"/>
    <col min="5369" max="5369" width="6.5" style="2" customWidth="1"/>
    <col min="5370" max="5370" width="8" style="2" customWidth="1"/>
    <col min="5371" max="5371" width="7.1640625" style="2" customWidth="1"/>
    <col min="5372" max="5372" width="9.1640625" style="2"/>
    <col min="5373" max="5373" width="11" style="2" customWidth="1"/>
    <col min="5374" max="5374" width="9.5" style="2" customWidth="1"/>
    <col min="5375" max="5375" width="8.1640625" style="2" customWidth="1"/>
    <col min="5376" max="5376" width="8.5" style="2" customWidth="1"/>
    <col min="5377" max="5377" width="9.83203125" style="2" customWidth="1"/>
    <col min="5378" max="5378" width="8.83203125" style="2" customWidth="1"/>
    <col min="5379" max="5379" width="9.5" style="2" customWidth="1"/>
    <col min="5380" max="5380" width="12.5" style="2" customWidth="1"/>
    <col min="5381" max="5381" width="9.1640625" style="2"/>
    <col min="5382" max="5382" width="11.1640625" style="2" bestFit="1" customWidth="1"/>
    <col min="5383" max="5383" width="10.5" style="2" bestFit="1" customWidth="1"/>
    <col min="5384" max="5384" width="11.1640625" style="2" bestFit="1" customWidth="1"/>
    <col min="5385" max="5619" width="9.1640625" style="2"/>
    <col min="5620" max="5620" width="4.5" style="2" customWidth="1"/>
    <col min="5621" max="5621" width="4.83203125" style="2" customWidth="1"/>
    <col min="5622" max="5622" width="51.5" style="2" customWidth="1"/>
    <col min="5623" max="5623" width="6.5" style="2" customWidth="1"/>
    <col min="5624" max="5624" width="12.5" style="2" customWidth="1"/>
    <col min="5625" max="5625" width="6.5" style="2" customWidth="1"/>
    <col min="5626" max="5626" width="8" style="2" customWidth="1"/>
    <col min="5627" max="5627" width="7.1640625" style="2" customWidth="1"/>
    <col min="5628" max="5628" width="9.1640625" style="2"/>
    <col min="5629" max="5629" width="11" style="2" customWidth="1"/>
    <col min="5630" max="5630" width="9.5" style="2" customWidth="1"/>
    <col min="5631" max="5631" width="8.1640625" style="2" customWidth="1"/>
    <col min="5632" max="5632" width="8.5" style="2" customWidth="1"/>
    <col min="5633" max="5633" width="9.83203125" style="2" customWidth="1"/>
    <col min="5634" max="5634" width="8.83203125" style="2" customWidth="1"/>
    <col min="5635" max="5635" width="9.5" style="2" customWidth="1"/>
    <col min="5636" max="5636" width="12.5" style="2" customWidth="1"/>
    <col min="5637" max="5637" width="9.1640625" style="2"/>
    <col min="5638" max="5638" width="11.1640625" style="2" bestFit="1" customWidth="1"/>
    <col min="5639" max="5639" width="10.5" style="2" bestFit="1" customWidth="1"/>
    <col min="5640" max="5640" width="11.1640625" style="2" bestFit="1" customWidth="1"/>
    <col min="5641" max="5875" width="9.1640625" style="2"/>
    <col min="5876" max="5876" width="4.5" style="2" customWidth="1"/>
    <col min="5877" max="5877" width="4.83203125" style="2" customWidth="1"/>
    <col min="5878" max="5878" width="51.5" style="2" customWidth="1"/>
    <col min="5879" max="5879" width="6.5" style="2" customWidth="1"/>
    <col min="5880" max="5880" width="12.5" style="2" customWidth="1"/>
    <col min="5881" max="5881" width="6.5" style="2" customWidth="1"/>
    <col min="5882" max="5882" width="8" style="2" customWidth="1"/>
    <col min="5883" max="5883" width="7.1640625" style="2" customWidth="1"/>
    <col min="5884" max="5884" width="9.1640625" style="2"/>
    <col min="5885" max="5885" width="11" style="2" customWidth="1"/>
    <col min="5886" max="5886" width="9.5" style="2" customWidth="1"/>
    <col min="5887" max="5887" width="8.1640625" style="2" customWidth="1"/>
    <col min="5888" max="5888" width="8.5" style="2" customWidth="1"/>
    <col min="5889" max="5889" width="9.83203125" style="2" customWidth="1"/>
    <col min="5890" max="5890" width="8.83203125" style="2" customWidth="1"/>
    <col min="5891" max="5891" width="9.5" style="2" customWidth="1"/>
    <col min="5892" max="5892" width="12.5" style="2" customWidth="1"/>
    <col min="5893" max="5893" width="9.1640625" style="2"/>
    <col min="5894" max="5894" width="11.1640625" style="2" bestFit="1" customWidth="1"/>
    <col min="5895" max="5895" width="10.5" style="2" bestFit="1" customWidth="1"/>
    <col min="5896" max="5896" width="11.1640625" style="2" bestFit="1" customWidth="1"/>
    <col min="5897" max="6131" width="9.1640625" style="2"/>
    <col min="6132" max="6132" width="4.5" style="2" customWidth="1"/>
    <col min="6133" max="6133" width="4.83203125" style="2" customWidth="1"/>
    <col min="6134" max="6134" width="51.5" style="2" customWidth="1"/>
    <col min="6135" max="6135" width="6.5" style="2" customWidth="1"/>
    <col min="6136" max="6136" width="12.5" style="2" customWidth="1"/>
    <col min="6137" max="6137" width="6.5" style="2" customWidth="1"/>
    <col min="6138" max="6138" width="8" style="2" customWidth="1"/>
    <col min="6139" max="6139" width="7.1640625" style="2" customWidth="1"/>
    <col min="6140" max="6140" width="9.1640625" style="2"/>
    <col min="6141" max="6141" width="11" style="2" customWidth="1"/>
    <col min="6142" max="6142" width="9.5" style="2" customWidth="1"/>
    <col min="6143" max="6143" width="8.1640625" style="2" customWidth="1"/>
    <col min="6144" max="6144" width="8.5" style="2" customWidth="1"/>
    <col min="6145" max="6145" width="9.83203125" style="2" customWidth="1"/>
    <col min="6146" max="6146" width="8.83203125" style="2" customWidth="1"/>
    <col min="6147" max="6147" width="9.5" style="2" customWidth="1"/>
    <col min="6148" max="6148" width="12.5" style="2" customWidth="1"/>
    <col min="6149" max="6149" width="9.1640625" style="2"/>
    <col min="6150" max="6150" width="11.1640625" style="2" bestFit="1" customWidth="1"/>
    <col min="6151" max="6151" width="10.5" style="2" bestFit="1" customWidth="1"/>
    <col min="6152" max="6152" width="11.1640625" style="2" bestFit="1" customWidth="1"/>
    <col min="6153" max="6387" width="9.1640625" style="2"/>
    <col min="6388" max="6388" width="4.5" style="2" customWidth="1"/>
    <col min="6389" max="6389" width="4.83203125" style="2" customWidth="1"/>
    <col min="6390" max="6390" width="51.5" style="2" customWidth="1"/>
    <col min="6391" max="6391" width="6.5" style="2" customWidth="1"/>
    <col min="6392" max="6392" width="12.5" style="2" customWidth="1"/>
    <col min="6393" max="6393" width="6.5" style="2" customWidth="1"/>
    <col min="6394" max="6394" width="8" style="2" customWidth="1"/>
    <col min="6395" max="6395" width="7.1640625" style="2" customWidth="1"/>
    <col min="6396" max="6396" width="9.1640625" style="2"/>
    <col min="6397" max="6397" width="11" style="2" customWidth="1"/>
    <col min="6398" max="6398" width="9.5" style="2" customWidth="1"/>
    <col min="6399" max="6399" width="8.1640625" style="2" customWidth="1"/>
    <col min="6400" max="6400" width="8.5" style="2" customWidth="1"/>
    <col min="6401" max="6401" width="9.83203125" style="2" customWidth="1"/>
    <col min="6402" max="6402" width="8.83203125" style="2" customWidth="1"/>
    <col min="6403" max="6403" width="9.5" style="2" customWidth="1"/>
    <col min="6404" max="6404" width="12.5" style="2" customWidth="1"/>
    <col min="6405" max="6405" width="9.1640625" style="2"/>
    <col min="6406" max="6406" width="11.1640625" style="2" bestFit="1" customWidth="1"/>
    <col min="6407" max="6407" width="10.5" style="2" bestFit="1" customWidth="1"/>
    <col min="6408" max="6408" width="11.1640625" style="2" bestFit="1" customWidth="1"/>
    <col min="6409" max="6643" width="9.1640625" style="2"/>
    <col min="6644" max="6644" width="4.5" style="2" customWidth="1"/>
    <col min="6645" max="6645" width="4.83203125" style="2" customWidth="1"/>
    <col min="6646" max="6646" width="51.5" style="2" customWidth="1"/>
    <col min="6647" max="6647" width="6.5" style="2" customWidth="1"/>
    <col min="6648" max="6648" width="12.5" style="2" customWidth="1"/>
    <col min="6649" max="6649" width="6.5" style="2" customWidth="1"/>
    <col min="6650" max="6650" width="8" style="2" customWidth="1"/>
    <col min="6651" max="6651" width="7.1640625" style="2" customWidth="1"/>
    <col min="6652" max="6652" width="9.1640625" style="2"/>
    <col min="6653" max="6653" width="11" style="2" customWidth="1"/>
    <col min="6654" max="6654" width="9.5" style="2" customWidth="1"/>
    <col min="6655" max="6655" width="8.1640625" style="2" customWidth="1"/>
    <col min="6656" max="6656" width="8.5" style="2" customWidth="1"/>
    <col min="6657" max="6657" width="9.83203125" style="2" customWidth="1"/>
    <col min="6658" max="6658" width="8.83203125" style="2" customWidth="1"/>
    <col min="6659" max="6659" width="9.5" style="2" customWidth="1"/>
    <col min="6660" max="6660" width="12.5" style="2" customWidth="1"/>
    <col min="6661" max="6661" width="9.1640625" style="2"/>
    <col min="6662" max="6662" width="11.1640625" style="2" bestFit="1" customWidth="1"/>
    <col min="6663" max="6663" width="10.5" style="2" bestFit="1" customWidth="1"/>
    <col min="6664" max="6664" width="11.1640625" style="2" bestFit="1" customWidth="1"/>
    <col min="6665" max="6899" width="9.1640625" style="2"/>
    <col min="6900" max="6900" width="4.5" style="2" customWidth="1"/>
    <col min="6901" max="6901" width="4.83203125" style="2" customWidth="1"/>
    <col min="6902" max="6902" width="51.5" style="2" customWidth="1"/>
    <col min="6903" max="6903" width="6.5" style="2" customWidth="1"/>
    <col min="6904" max="6904" width="12.5" style="2" customWidth="1"/>
    <col min="6905" max="6905" width="6.5" style="2" customWidth="1"/>
    <col min="6906" max="6906" width="8" style="2" customWidth="1"/>
    <col min="6907" max="6907" width="7.1640625" style="2" customWidth="1"/>
    <col min="6908" max="6908" width="9.1640625" style="2"/>
    <col min="6909" max="6909" width="11" style="2" customWidth="1"/>
    <col min="6910" max="6910" width="9.5" style="2" customWidth="1"/>
    <col min="6911" max="6911" width="8.1640625" style="2" customWidth="1"/>
    <col min="6912" max="6912" width="8.5" style="2" customWidth="1"/>
    <col min="6913" max="6913" width="9.83203125" style="2" customWidth="1"/>
    <col min="6914" max="6914" width="8.83203125" style="2" customWidth="1"/>
    <col min="6915" max="6915" width="9.5" style="2" customWidth="1"/>
    <col min="6916" max="6916" width="12.5" style="2" customWidth="1"/>
    <col min="6917" max="6917" width="9.1640625" style="2"/>
    <col min="6918" max="6918" width="11.1640625" style="2" bestFit="1" customWidth="1"/>
    <col min="6919" max="6919" width="10.5" style="2" bestFit="1" customWidth="1"/>
    <col min="6920" max="6920" width="11.1640625" style="2" bestFit="1" customWidth="1"/>
    <col min="6921" max="7155" width="9.1640625" style="2"/>
    <col min="7156" max="7156" width="4.5" style="2" customWidth="1"/>
    <col min="7157" max="7157" width="4.83203125" style="2" customWidth="1"/>
    <col min="7158" max="7158" width="51.5" style="2" customWidth="1"/>
    <col min="7159" max="7159" width="6.5" style="2" customWidth="1"/>
    <col min="7160" max="7160" width="12.5" style="2" customWidth="1"/>
    <col min="7161" max="7161" width="6.5" style="2" customWidth="1"/>
    <col min="7162" max="7162" width="8" style="2" customWidth="1"/>
    <col min="7163" max="7163" width="7.1640625" style="2" customWidth="1"/>
    <col min="7164" max="7164" width="9.1640625" style="2"/>
    <col min="7165" max="7165" width="11" style="2" customWidth="1"/>
    <col min="7166" max="7166" width="9.5" style="2" customWidth="1"/>
    <col min="7167" max="7167" width="8.1640625" style="2" customWidth="1"/>
    <col min="7168" max="7168" width="8.5" style="2" customWidth="1"/>
    <col min="7169" max="7169" width="9.83203125" style="2" customWidth="1"/>
    <col min="7170" max="7170" width="8.83203125" style="2" customWidth="1"/>
    <col min="7171" max="7171" width="9.5" style="2" customWidth="1"/>
    <col min="7172" max="7172" width="12.5" style="2" customWidth="1"/>
    <col min="7173" max="7173" width="9.1640625" style="2"/>
    <col min="7174" max="7174" width="11.1640625" style="2" bestFit="1" customWidth="1"/>
    <col min="7175" max="7175" width="10.5" style="2" bestFit="1" customWidth="1"/>
    <col min="7176" max="7176" width="11.1640625" style="2" bestFit="1" customWidth="1"/>
    <col min="7177" max="7411" width="9.1640625" style="2"/>
    <col min="7412" max="7412" width="4.5" style="2" customWidth="1"/>
    <col min="7413" max="7413" width="4.83203125" style="2" customWidth="1"/>
    <col min="7414" max="7414" width="51.5" style="2" customWidth="1"/>
    <col min="7415" max="7415" width="6.5" style="2" customWidth="1"/>
    <col min="7416" max="7416" width="12.5" style="2" customWidth="1"/>
    <col min="7417" max="7417" width="6.5" style="2" customWidth="1"/>
    <col min="7418" max="7418" width="8" style="2" customWidth="1"/>
    <col min="7419" max="7419" width="7.1640625" style="2" customWidth="1"/>
    <col min="7420" max="7420" width="9.1640625" style="2"/>
    <col min="7421" max="7421" width="11" style="2" customWidth="1"/>
    <col min="7422" max="7422" width="9.5" style="2" customWidth="1"/>
    <col min="7423" max="7423" width="8.1640625" style="2" customWidth="1"/>
    <col min="7424" max="7424" width="8.5" style="2" customWidth="1"/>
    <col min="7425" max="7425" width="9.83203125" style="2" customWidth="1"/>
    <col min="7426" max="7426" width="8.83203125" style="2" customWidth="1"/>
    <col min="7427" max="7427" width="9.5" style="2" customWidth="1"/>
    <col min="7428" max="7428" width="12.5" style="2" customWidth="1"/>
    <col min="7429" max="7429" width="9.1640625" style="2"/>
    <col min="7430" max="7430" width="11.1640625" style="2" bestFit="1" customWidth="1"/>
    <col min="7431" max="7431" width="10.5" style="2" bestFit="1" customWidth="1"/>
    <col min="7432" max="7432" width="11.1640625" style="2" bestFit="1" customWidth="1"/>
    <col min="7433" max="7667" width="9.1640625" style="2"/>
    <col min="7668" max="7668" width="4.5" style="2" customWidth="1"/>
    <col min="7669" max="7669" width="4.83203125" style="2" customWidth="1"/>
    <col min="7670" max="7670" width="51.5" style="2" customWidth="1"/>
    <col min="7671" max="7671" width="6.5" style="2" customWidth="1"/>
    <col min="7672" max="7672" width="12.5" style="2" customWidth="1"/>
    <col min="7673" max="7673" width="6.5" style="2" customWidth="1"/>
    <col min="7674" max="7674" width="8" style="2" customWidth="1"/>
    <col min="7675" max="7675" width="7.1640625" style="2" customWidth="1"/>
    <col min="7676" max="7676" width="9.1640625" style="2"/>
    <col min="7677" max="7677" width="11" style="2" customWidth="1"/>
    <col min="7678" max="7678" width="9.5" style="2" customWidth="1"/>
    <col min="7679" max="7679" width="8.1640625" style="2" customWidth="1"/>
    <col min="7680" max="7680" width="8.5" style="2" customWidth="1"/>
    <col min="7681" max="7681" width="9.83203125" style="2" customWidth="1"/>
    <col min="7682" max="7682" width="8.83203125" style="2" customWidth="1"/>
    <col min="7683" max="7683" width="9.5" style="2" customWidth="1"/>
    <col min="7684" max="7684" width="12.5" style="2" customWidth="1"/>
    <col min="7685" max="7685" width="9.1640625" style="2"/>
    <col min="7686" max="7686" width="11.1640625" style="2" bestFit="1" customWidth="1"/>
    <col min="7687" max="7687" width="10.5" style="2" bestFit="1" customWidth="1"/>
    <col min="7688" max="7688" width="11.1640625" style="2" bestFit="1" customWidth="1"/>
    <col min="7689" max="7923" width="9.1640625" style="2"/>
    <col min="7924" max="7924" width="4.5" style="2" customWidth="1"/>
    <col min="7925" max="7925" width="4.83203125" style="2" customWidth="1"/>
    <col min="7926" max="7926" width="51.5" style="2" customWidth="1"/>
    <col min="7927" max="7927" width="6.5" style="2" customWidth="1"/>
    <col min="7928" max="7928" width="12.5" style="2" customWidth="1"/>
    <col min="7929" max="7929" width="6.5" style="2" customWidth="1"/>
    <col min="7930" max="7930" width="8" style="2" customWidth="1"/>
    <col min="7931" max="7931" width="7.1640625" style="2" customWidth="1"/>
    <col min="7932" max="7932" width="9.1640625" style="2"/>
    <col min="7933" max="7933" width="11" style="2" customWidth="1"/>
    <col min="7934" max="7934" width="9.5" style="2" customWidth="1"/>
    <col min="7935" max="7935" width="8.1640625" style="2" customWidth="1"/>
    <col min="7936" max="7936" width="8.5" style="2" customWidth="1"/>
    <col min="7937" max="7937" width="9.83203125" style="2" customWidth="1"/>
    <col min="7938" max="7938" width="8.83203125" style="2" customWidth="1"/>
    <col min="7939" max="7939" width="9.5" style="2" customWidth="1"/>
    <col min="7940" max="7940" width="12.5" style="2" customWidth="1"/>
    <col min="7941" max="7941" width="9.1640625" style="2"/>
    <col min="7942" max="7942" width="11.1640625" style="2" bestFit="1" customWidth="1"/>
    <col min="7943" max="7943" width="10.5" style="2" bestFit="1" customWidth="1"/>
    <col min="7944" max="7944" width="11.1640625" style="2" bestFit="1" customWidth="1"/>
    <col min="7945" max="8179" width="9.1640625" style="2"/>
    <col min="8180" max="8180" width="4.5" style="2" customWidth="1"/>
    <col min="8181" max="8181" width="4.83203125" style="2" customWidth="1"/>
    <col min="8182" max="8182" width="51.5" style="2" customWidth="1"/>
    <col min="8183" max="8183" width="6.5" style="2" customWidth="1"/>
    <col min="8184" max="8184" width="12.5" style="2" customWidth="1"/>
    <col min="8185" max="8185" width="6.5" style="2" customWidth="1"/>
    <col min="8186" max="8186" width="8" style="2" customWidth="1"/>
    <col min="8187" max="8187" width="7.1640625" style="2" customWidth="1"/>
    <col min="8188" max="8188" width="9.1640625" style="2"/>
    <col min="8189" max="8189" width="11" style="2" customWidth="1"/>
    <col min="8190" max="8190" width="9.5" style="2" customWidth="1"/>
    <col min="8191" max="8191" width="8.1640625" style="2" customWidth="1"/>
    <col min="8192" max="8192" width="8.5" style="2" customWidth="1"/>
    <col min="8193" max="8193" width="9.83203125" style="2" customWidth="1"/>
    <col min="8194" max="8194" width="8.83203125" style="2" customWidth="1"/>
    <col min="8195" max="8195" width="9.5" style="2" customWidth="1"/>
    <col min="8196" max="8196" width="12.5" style="2" customWidth="1"/>
    <col min="8197" max="8197" width="9.1640625" style="2"/>
    <col min="8198" max="8198" width="11.1640625" style="2" bestFit="1" customWidth="1"/>
    <col min="8199" max="8199" width="10.5" style="2" bestFit="1" customWidth="1"/>
    <col min="8200" max="8200" width="11.1640625" style="2" bestFit="1" customWidth="1"/>
    <col min="8201" max="8435" width="9.1640625" style="2"/>
    <col min="8436" max="8436" width="4.5" style="2" customWidth="1"/>
    <col min="8437" max="8437" width="4.83203125" style="2" customWidth="1"/>
    <col min="8438" max="8438" width="51.5" style="2" customWidth="1"/>
    <col min="8439" max="8439" width="6.5" style="2" customWidth="1"/>
    <col min="8440" max="8440" width="12.5" style="2" customWidth="1"/>
    <col min="8441" max="8441" width="6.5" style="2" customWidth="1"/>
    <col min="8442" max="8442" width="8" style="2" customWidth="1"/>
    <col min="8443" max="8443" width="7.1640625" style="2" customWidth="1"/>
    <col min="8444" max="8444" width="9.1640625" style="2"/>
    <col min="8445" max="8445" width="11" style="2" customWidth="1"/>
    <col min="8446" max="8446" width="9.5" style="2" customWidth="1"/>
    <col min="8447" max="8447" width="8.1640625" style="2" customWidth="1"/>
    <col min="8448" max="8448" width="8.5" style="2" customWidth="1"/>
    <col min="8449" max="8449" width="9.83203125" style="2" customWidth="1"/>
    <col min="8450" max="8450" width="8.83203125" style="2" customWidth="1"/>
    <col min="8451" max="8451" width="9.5" style="2" customWidth="1"/>
    <col min="8452" max="8452" width="12.5" style="2" customWidth="1"/>
    <col min="8453" max="8453" width="9.1640625" style="2"/>
    <col min="8454" max="8454" width="11.1640625" style="2" bestFit="1" customWidth="1"/>
    <col min="8455" max="8455" width="10.5" style="2" bestFit="1" customWidth="1"/>
    <col min="8456" max="8456" width="11.1640625" style="2" bestFit="1" customWidth="1"/>
    <col min="8457" max="8691" width="9.1640625" style="2"/>
    <col min="8692" max="8692" width="4.5" style="2" customWidth="1"/>
    <col min="8693" max="8693" width="4.83203125" style="2" customWidth="1"/>
    <col min="8694" max="8694" width="51.5" style="2" customWidth="1"/>
    <col min="8695" max="8695" width="6.5" style="2" customWidth="1"/>
    <col min="8696" max="8696" width="12.5" style="2" customWidth="1"/>
    <col min="8697" max="8697" width="6.5" style="2" customWidth="1"/>
    <col min="8698" max="8698" width="8" style="2" customWidth="1"/>
    <col min="8699" max="8699" width="7.1640625" style="2" customWidth="1"/>
    <col min="8700" max="8700" width="9.1640625" style="2"/>
    <col min="8701" max="8701" width="11" style="2" customWidth="1"/>
    <col min="8702" max="8702" width="9.5" style="2" customWidth="1"/>
    <col min="8703" max="8703" width="8.1640625" style="2" customWidth="1"/>
    <col min="8704" max="8704" width="8.5" style="2" customWidth="1"/>
    <col min="8705" max="8705" width="9.83203125" style="2" customWidth="1"/>
    <col min="8706" max="8706" width="8.83203125" style="2" customWidth="1"/>
    <col min="8707" max="8707" width="9.5" style="2" customWidth="1"/>
    <col min="8708" max="8708" width="12.5" style="2" customWidth="1"/>
    <col min="8709" max="8709" width="9.1640625" style="2"/>
    <col min="8710" max="8710" width="11.1640625" style="2" bestFit="1" customWidth="1"/>
    <col min="8711" max="8711" width="10.5" style="2" bestFit="1" customWidth="1"/>
    <col min="8712" max="8712" width="11.1640625" style="2" bestFit="1" customWidth="1"/>
    <col min="8713" max="8947" width="9.1640625" style="2"/>
    <col min="8948" max="8948" width="4.5" style="2" customWidth="1"/>
    <col min="8949" max="8949" width="4.83203125" style="2" customWidth="1"/>
    <col min="8950" max="8950" width="51.5" style="2" customWidth="1"/>
    <col min="8951" max="8951" width="6.5" style="2" customWidth="1"/>
    <col min="8952" max="8952" width="12.5" style="2" customWidth="1"/>
    <col min="8953" max="8953" width="6.5" style="2" customWidth="1"/>
    <col min="8954" max="8954" width="8" style="2" customWidth="1"/>
    <col min="8955" max="8955" width="7.1640625" style="2" customWidth="1"/>
    <col min="8956" max="8956" width="9.1640625" style="2"/>
    <col min="8957" max="8957" width="11" style="2" customWidth="1"/>
    <col min="8958" max="8958" width="9.5" style="2" customWidth="1"/>
    <col min="8959" max="8959" width="8.1640625" style="2" customWidth="1"/>
    <col min="8960" max="8960" width="8.5" style="2" customWidth="1"/>
    <col min="8961" max="8961" width="9.83203125" style="2" customWidth="1"/>
    <col min="8962" max="8962" width="8.83203125" style="2" customWidth="1"/>
    <col min="8963" max="8963" width="9.5" style="2" customWidth="1"/>
    <col min="8964" max="8964" width="12.5" style="2" customWidth="1"/>
    <col min="8965" max="8965" width="9.1640625" style="2"/>
    <col min="8966" max="8966" width="11.1640625" style="2" bestFit="1" customWidth="1"/>
    <col min="8967" max="8967" width="10.5" style="2" bestFit="1" customWidth="1"/>
    <col min="8968" max="8968" width="11.1640625" style="2" bestFit="1" customWidth="1"/>
    <col min="8969" max="9203" width="9.1640625" style="2"/>
    <col min="9204" max="9204" width="4.5" style="2" customWidth="1"/>
    <col min="9205" max="9205" width="4.83203125" style="2" customWidth="1"/>
    <col min="9206" max="9206" width="51.5" style="2" customWidth="1"/>
    <col min="9207" max="9207" width="6.5" style="2" customWidth="1"/>
    <col min="9208" max="9208" width="12.5" style="2" customWidth="1"/>
    <col min="9209" max="9209" width="6.5" style="2" customWidth="1"/>
    <col min="9210" max="9210" width="8" style="2" customWidth="1"/>
    <col min="9211" max="9211" width="7.1640625" style="2" customWidth="1"/>
    <col min="9212" max="9212" width="9.1640625" style="2"/>
    <col min="9213" max="9213" width="11" style="2" customWidth="1"/>
    <col min="9214" max="9214" width="9.5" style="2" customWidth="1"/>
    <col min="9215" max="9215" width="8.1640625" style="2" customWidth="1"/>
    <col min="9216" max="9216" width="8.5" style="2" customWidth="1"/>
    <col min="9217" max="9217" width="9.83203125" style="2" customWidth="1"/>
    <col min="9218" max="9218" width="8.83203125" style="2" customWidth="1"/>
    <col min="9219" max="9219" width="9.5" style="2" customWidth="1"/>
    <col min="9220" max="9220" width="12.5" style="2" customWidth="1"/>
    <col min="9221" max="9221" width="9.1640625" style="2"/>
    <col min="9222" max="9222" width="11.1640625" style="2" bestFit="1" customWidth="1"/>
    <col min="9223" max="9223" width="10.5" style="2" bestFit="1" customWidth="1"/>
    <col min="9224" max="9224" width="11.1640625" style="2" bestFit="1" customWidth="1"/>
    <col min="9225" max="9459" width="9.1640625" style="2"/>
    <col min="9460" max="9460" width="4.5" style="2" customWidth="1"/>
    <col min="9461" max="9461" width="4.83203125" style="2" customWidth="1"/>
    <col min="9462" max="9462" width="51.5" style="2" customWidth="1"/>
    <col min="9463" max="9463" width="6.5" style="2" customWidth="1"/>
    <col min="9464" max="9464" width="12.5" style="2" customWidth="1"/>
    <col min="9465" max="9465" width="6.5" style="2" customWidth="1"/>
    <col min="9466" max="9466" width="8" style="2" customWidth="1"/>
    <col min="9467" max="9467" width="7.1640625" style="2" customWidth="1"/>
    <col min="9468" max="9468" width="9.1640625" style="2"/>
    <col min="9469" max="9469" width="11" style="2" customWidth="1"/>
    <col min="9470" max="9470" width="9.5" style="2" customWidth="1"/>
    <col min="9471" max="9471" width="8.1640625" style="2" customWidth="1"/>
    <col min="9472" max="9472" width="8.5" style="2" customWidth="1"/>
    <col min="9473" max="9473" width="9.83203125" style="2" customWidth="1"/>
    <col min="9474" max="9474" width="8.83203125" style="2" customWidth="1"/>
    <col min="9475" max="9475" width="9.5" style="2" customWidth="1"/>
    <col min="9476" max="9476" width="12.5" style="2" customWidth="1"/>
    <col min="9477" max="9477" width="9.1640625" style="2"/>
    <col min="9478" max="9478" width="11.1640625" style="2" bestFit="1" customWidth="1"/>
    <col min="9479" max="9479" width="10.5" style="2" bestFit="1" customWidth="1"/>
    <col min="9480" max="9480" width="11.1640625" style="2" bestFit="1" customWidth="1"/>
    <col min="9481" max="9715" width="9.1640625" style="2"/>
    <col min="9716" max="9716" width="4.5" style="2" customWidth="1"/>
    <col min="9717" max="9717" width="4.83203125" style="2" customWidth="1"/>
    <col min="9718" max="9718" width="51.5" style="2" customWidth="1"/>
    <col min="9719" max="9719" width="6.5" style="2" customWidth="1"/>
    <col min="9720" max="9720" width="12.5" style="2" customWidth="1"/>
    <col min="9721" max="9721" width="6.5" style="2" customWidth="1"/>
    <col min="9722" max="9722" width="8" style="2" customWidth="1"/>
    <col min="9723" max="9723" width="7.1640625" style="2" customWidth="1"/>
    <col min="9724" max="9724" width="9.1640625" style="2"/>
    <col min="9725" max="9725" width="11" style="2" customWidth="1"/>
    <col min="9726" max="9726" width="9.5" style="2" customWidth="1"/>
    <col min="9727" max="9727" width="8.1640625" style="2" customWidth="1"/>
    <col min="9728" max="9728" width="8.5" style="2" customWidth="1"/>
    <col min="9729" max="9729" width="9.83203125" style="2" customWidth="1"/>
    <col min="9730" max="9730" width="8.83203125" style="2" customWidth="1"/>
    <col min="9731" max="9731" width="9.5" style="2" customWidth="1"/>
    <col min="9732" max="9732" width="12.5" style="2" customWidth="1"/>
    <col min="9733" max="9733" width="9.1640625" style="2"/>
    <col min="9734" max="9734" width="11.1640625" style="2" bestFit="1" customWidth="1"/>
    <col min="9735" max="9735" width="10.5" style="2" bestFit="1" customWidth="1"/>
    <col min="9736" max="9736" width="11.1640625" style="2" bestFit="1" customWidth="1"/>
    <col min="9737" max="9971" width="9.1640625" style="2"/>
    <col min="9972" max="9972" width="4.5" style="2" customWidth="1"/>
    <col min="9973" max="9973" width="4.83203125" style="2" customWidth="1"/>
    <col min="9974" max="9974" width="51.5" style="2" customWidth="1"/>
    <col min="9975" max="9975" width="6.5" style="2" customWidth="1"/>
    <col min="9976" max="9976" width="12.5" style="2" customWidth="1"/>
    <col min="9977" max="9977" width="6.5" style="2" customWidth="1"/>
    <col min="9978" max="9978" width="8" style="2" customWidth="1"/>
    <col min="9979" max="9979" width="7.1640625" style="2" customWidth="1"/>
    <col min="9980" max="9980" width="9.1640625" style="2"/>
    <col min="9981" max="9981" width="11" style="2" customWidth="1"/>
    <col min="9982" max="9982" width="9.5" style="2" customWidth="1"/>
    <col min="9983" max="9983" width="8.1640625" style="2" customWidth="1"/>
    <col min="9984" max="9984" width="8.5" style="2" customWidth="1"/>
    <col min="9985" max="9985" width="9.83203125" style="2" customWidth="1"/>
    <col min="9986" max="9986" width="8.83203125" style="2" customWidth="1"/>
    <col min="9987" max="9987" width="9.5" style="2" customWidth="1"/>
    <col min="9988" max="9988" width="12.5" style="2" customWidth="1"/>
    <col min="9989" max="9989" width="9.1640625" style="2"/>
    <col min="9990" max="9990" width="11.1640625" style="2" bestFit="1" customWidth="1"/>
    <col min="9991" max="9991" width="10.5" style="2" bestFit="1" customWidth="1"/>
    <col min="9992" max="9992" width="11.1640625" style="2" bestFit="1" customWidth="1"/>
    <col min="9993" max="10227" width="9.1640625" style="2"/>
    <col min="10228" max="10228" width="4.5" style="2" customWidth="1"/>
    <col min="10229" max="10229" width="4.83203125" style="2" customWidth="1"/>
    <col min="10230" max="10230" width="51.5" style="2" customWidth="1"/>
    <col min="10231" max="10231" width="6.5" style="2" customWidth="1"/>
    <col min="10232" max="10232" width="12.5" style="2" customWidth="1"/>
    <col min="10233" max="10233" width="6.5" style="2" customWidth="1"/>
    <col min="10234" max="10234" width="8" style="2" customWidth="1"/>
    <col min="10235" max="10235" width="7.1640625" style="2" customWidth="1"/>
    <col min="10236" max="10236" width="9.1640625" style="2"/>
    <col min="10237" max="10237" width="11" style="2" customWidth="1"/>
    <col min="10238" max="10238" width="9.5" style="2" customWidth="1"/>
    <col min="10239" max="10239" width="8.1640625" style="2" customWidth="1"/>
    <col min="10240" max="10240" width="8.5" style="2" customWidth="1"/>
    <col min="10241" max="10241" width="9.83203125" style="2" customWidth="1"/>
    <col min="10242" max="10242" width="8.83203125" style="2" customWidth="1"/>
    <col min="10243" max="10243" width="9.5" style="2" customWidth="1"/>
    <col min="10244" max="10244" width="12.5" style="2" customWidth="1"/>
    <col min="10245" max="10245" width="9.1640625" style="2"/>
    <col min="10246" max="10246" width="11.1640625" style="2" bestFit="1" customWidth="1"/>
    <col min="10247" max="10247" width="10.5" style="2" bestFit="1" customWidth="1"/>
    <col min="10248" max="10248" width="11.1640625" style="2" bestFit="1" customWidth="1"/>
    <col min="10249" max="10483" width="9.1640625" style="2"/>
    <col min="10484" max="10484" width="4.5" style="2" customWidth="1"/>
    <col min="10485" max="10485" width="4.83203125" style="2" customWidth="1"/>
    <col min="10486" max="10486" width="51.5" style="2" customWidth="1"/>
    <col min="10487" max="10487" width="6.5" style="2" customWidth="1"/>
    <col min="10488" max="10488" width="12.5" style="2" customWidth="1"/>
    <col min="10489" max="10489" width="6.5" style="2" customWidth="1"/>
    <col min="10490" max="10490" width="8" style="2" customWidth="1"/>
    <col min="10491" max="10491" width="7.1640625" style="2" customWidth="1"/>
    <col min="10492" max="10492" width="9.1640625" style="2"/>
    <col min="10493" max="10493" width="11" style="2" customWidth="1"/>
    <col min="10494" max="10494" width="9.5" style="2" customWidth="1"/>
    <col min="10495" max="10495" width="8.1640625" style="2" customWidth="1"/>
    <col min="10496" max="10496" width="8.5" style="2" customWidth="1"/>
    <col min="10497" max="10497" width="9.83203125" style="2" customWidth="1"/>
    <col min="10498" max="10498" width="8.83203125" style="2" customWidth="1"/>
    <col min="10499" max="10499" width="9.5" style="2" customWidth="1"/>
    <col min="10500" max="10500" width="12.5" style="2" customWidth="1"/>
    <col min="10501" max="10501" width="9.1640625" style="2"/>
    <col min="10502" max="10502" width="11.1640625" style="2" bestFit="1" customWidth="1"/>
    <col min="10503" max="10503" width="10.5" style="2" bestFit="1" customWidth="1"/>
    <col min="10504" max="10504" width="11.1640625" style="2" bestFit="1" customWidth="1"/>
    <col min="10505" max="10739" width="9.1640625" style="2"/>
    <col min="10740" max="10740" width="4.5" style="2" customWidth="1"/>
    <col min="10741" max="10741" width="4.83203125" style="2" customWidth="1"/>
    <col min="10742" max="10742" width="51.5" style="2" customWidth="1"/>
    <col min="10743" max="10743" width="6.5" style="2" customWidth="1"/>
    <col min="10744" max="10744" width="12.5" style="2" customWidth="1"/>
    <col min="10745" max="10745" width="6.5" style="2" customWidth="1"/>
    <col min="10746" max="10746" width="8" style="2" customWidth="1"/>
    <col min="10747" max="10747" width="7.1640625" style="2" customWidth="1"/>
    <col min="10748" max="10748" width="9.1640625" style="2"/>
    <col min="10749" max="10749" width="11" style="2" customWidth="1"/>
    <col min="10750" max="10750" width="9.5" style="2" customWidth="1"/>
    <col min="10751" max="10751" width="8.1640625" style="2" customWidth="1"/>
    <col min="10752" max="10752" width="8.5" style="2" customWidth="1"/>
    <col min="10753" max="10753" width="9.83203125" style="2" customWidth="1"/>
    <col min="10754" max="10754" width="8.83203125" style="2" customWidth="1"/>
    <col min="10755" max="10755" width="9.5" style="2" customWidth="1"/>
    <col min="10756" max="10756" width="12.5" style="2" customWidth="1"/>
    <col min="10757" max="10757" width="9.1640625" style="2"/>
    <col min="10758" max="10758" width="11.1640625" style="2" bestFit="1" customWidth="1"/>
    <col min="10759" max="10759" width="10.5" style="2" bestFit="1" customWidth="1"/>
    <col min="10760" max="10760" width="11.1640625" style="2" bestFit="1" customWidth="1"/>
    <col min="10761" max="10995" width="9.1640625" style="2"/>
    <col min="10996" max="10996" width="4.5" style="2" customWidth="1"/>
    <col min="10997" max="10997" width="4.83203125" style="2" customWidth="1"/>
    <col min="10998" max="10998" width="51.5" style="2" customWidth="1"/>
    <col min="10999" max="10999" width="6.5" style="2" customWidth="1"/>
    <col min="11000" max="11000" width="12.5" style="2" customWidth="1"/>
    <col min="11001" max="11001" width="6.5" style="2" customWidth="1"/>
    <col min="11002" max="11002" width="8" style="2" customWidth="1"/>
    <col min="11003" max="11003" width="7.1640625" style="2" customWidth="1"/>
    <col min="11004" max="11004" width="9.1640625" style="2"/>
    <col min="11005" max="11005" width="11" style="2" customWidth="1"/>
    <col min="11006" max="11006" width="9.5" style="2" customWidth="1"/>
    <col min="11007" max="11007" width="8.1640625" style="2" customWidth="1"/>
    <col min="11008" max="11008" width="8.5" style="2" customWidth="1"/>
    <col min="11009" max="11009" width="9.83203125" style="2" customWidth="1"/>
    <col min="11010" max="11010" width="8.83203125" style="2" customWidth="1"/>
    <col min="11011" max="11011" width="9.5" style="2" customWidth="1"/>
    <col min="11012" max="11012" width="12.5" style="2" customWidth="1"/>
    <col min="11013" max="11013" width="9.1640625" style="2"/>
    <col min="11014" max="11014" width="11.1640625" style="2" bestFit="1" customWidth="1"/>
    <col min="11015" max="11015" width="10.5" style="2" bestFit="1" customWidth="1"/>
    <col min="11016" max="11016" width="11.1640625" style="2" bestFit="1" customWidth="1"/>
    <col min="11017" max="11251" width="9.1640625" style="2"/>
    <col min="11252" max="11252" width="4.5" style="2" customWidth="1"/>
    <col min="11253" max="11253" width="4.83203125" style="2" customWidth="1"/>
    <col min="11254" max="11254" width="51.5" style="2" customWidth="1"/>
    <col min="11255" max="11255" width="6.5" style="2" customWidth="1"/>
    <col min="11256" max="11256" width="12.5" style="2" customWidth="1"/>
    <col min="11257" max="11257" width="6.5" style="2" customWidth="1"/>
    <col min="11258" max="11258" width="8" style="2" customWidth="1"/>
    <col min="11259" max="11259" width="7.1640625" style="2" customWidth="1"/>
    <col min="11260" max="11260" width="9.1640625" style="2"/>
    <col min="11261" max="11261" width="11" style="2" customWidth="1"/>
    <col min="11262" max="11262" width="9.5" style="2" customWidth="1"/>
    <col min="11263" max="11263" width="8.1640625" style="2" customWidth="1"/>
    <col min="11264" max="11264" width="8.5" style="2" customWidth="1"/>
    <col min="11265" max="11265" width="9.83203125" style="2" customWidth="1"/>
    <col min="11266" max="11266" width="8.83203125" style="2" customWidth="1"/>
    <col min="11267" max="11267" width="9.5" style="2" customWidth="1"/>
    <col min="11268" max="11268" width="12.5" style="2" customWidth="1"/>
    <col min="11269" max="11269" width="9.1640625" style="2"/>
    <col min="11270" max="11270" width="11.1640625" style="2" bestFit="1" customWidth="1"/>
    <col min="11271" max="11271" width="10.5" style="2" bestFit="1" customWidth="1"/>
    <col min="11272" max="11272" width="11.1640625" style="2" bestFit="1" customWidth="1"/>
    <col min="11273" max="11507" width="9.1640625" style="2"/>
    <col min="11508" max="11508" width="4.5" style="2" customWidth="1"/>
    <col min="11509" max="11509" width="4.83203125" style="2" customWidth="1"/>
    <col min="11510" max="11510" width="51.5" style="2" customWidth="1"/>
    <col min="11511" max="11511" width="6.5" style="2" customWidth="1"/>
    <col min="11512" max="11512" width="12.5" style="2" customWidth="1"/>
    <col min="11513" max="11513" width="6.5" style="2" customWidth="1"/>
    <col min="11514" max="11514" width="8" style="2" customWidth="1"/>
    <col min="11515" max="11515" width="7.1640625" style="2" customWidth="1"/>
    <col min="11516" max="11516" width="9.1640625" style="2"/>
    <col min="11517" max="11517" width="11" style="2" customWidth="1"/>
    <col min="11518" max="11518" width="9.5" style="2" customWidth="1"/>
    <col min="11519" max="11519" width="8.1640625" style="2" customWidth="1"/>
    <col min="11520" max="11520" width="8.5" style="2" customWidth="1"/>
    <col min="11521" max="11521" width="9.83203125" style="2" customWidth="1"/>
    <col min="11522" max="11522" width="8.83203125" style="2" customWidth="1"/>
    <col min="11523" max="11523" width="9.5" style="2" customWidth="1"/>
    <col min="11524" max="11524" width="12.5" style="2" customWidth="1"/>
    <col min="11525" max="11525" width="9.1640625" style="2"/>
    <col min="11526" max="11526" width="11.1640625" style="2" bestFit="1" customWidth="1"/>
    <col min="11527" max="11527" width="10.5" style="2" bestFit="1" customWidth="1"/>
    <col min="11528" max="11528" width="11.1640625" style="2" bestFit="1" customWidth="1"/>
    <col min="11529" max="11763" width="9.1640625" style="2"/>
    <col min="11764" max="11764" width="4.5" style="2" customWidth="1"/>
    <col min="11765" max="11765" width="4.83203125" style="2" customWidth="1"/>
    <col min="11766" max="11766" width="51.5" style="2" customWidth="1"/>
    <col min="11767" max="11767" width="6.5" style="2" customWidth="1"/>
    <col min="11768" max="11768" width="12.5" style="2" customWidth="1"/>
    <col min="11769" max="11769" width="6.5" style="2" customWidth="1"/>
    <col min="11770" max="11770" width="8" style="2" customWidth="1"/>
    <col min="11771" max="11771" width="7.1640625" style="2" customWidth="1"/>
    <col min="11772" max="11772" width="9.1640625" style="2"/>
    <col min="11773" max="11773" width="11" style="2" customWidth="1"/>
    <col min="11774" max="11774" width="9.5" style="2" customWidth="1"/>
    <col min="11775" max="11775" width="8.1640625" style="2" customWidth="1"/>
    <col min="11776" max="11776" width="8.5" style="2" customWidth="1"/>
    <col min="11777" max="11777" width="9.83203125" style="2" customWidth="1"/>
    <col min="11778" max="11778" width="8.83203125" style="2" customWidth="1"/>
    <col min="11779" max="11779" width="9.5" style="2" customWidth="1"/>
    <col min="11780" max="11780" width="12.5" style="2" customWidth="1"/>
    <col min="11781" max="11781" width="9.1640625" style="2"/>
    <col min="11782" max="11782" width="11.1640625" style="2" bestFit="1" customWidth="1"/>
    <col min="11783" max="11783" width="10.5" style="2" bestFit="1" customWidth="1"/>
    <col min="11784" max="11784" width="11.1640625" style="2" bestFit="1" customWidth="1"/>
    <col min="11785" max="12019" width="9.1640625" style="2"/>
    <col min="12020" max="12020" width="4.5" style="2" customWidth="1"/>
    <col min="12021" max="12021" width="4.83203125" style="2" customWidth="1"/>
    <col min="12022" max="12022" width="51.5" style="2" customWidth="1"/>
    <col min="12023" max="12023" width="6.5" style="2" customWidth="1"/>
    <col min="12024" max="12024" width="12.5" style="2" customWidth="1"/>
    <col min="12025" max="12025" width="6.5" style="2" customWidth="1"/>
    <col min="12026" max="12026" width="8" style="2" customWidth="1"/>
    <col min="12027" max="12027" width="7.1640625" style="2" customWidth="1"/>
    <col min="12028" max="12028" width="9.1640625" style="2"/>
    <col min="12029" max="12029" width="11" style="2" customWidth="1"/>
    <col min="12030" max="12030" width="9.5" style="2" customWidth="1"/>
    <col min="12031" max="12031" width="8.1640625" style="2" customWidth="1"/>
    <col min="12032" max="12032" width="8.5" style="2" customWidth="1"/>
    <col min="12033" max="12033" width="9.83203125" style="2" customWidth="1"/>
    <col min="12034" max="12034" width="8.83203125" style="2" customWidth="1"/>
    <col min="12035" max="12035" width="9.5" style="2" customWidth="1"/>
    <col min="12036" max="12036" width="12.5" style="2" customWidth="1"/>
    <col min="12037" max="12037" width="9.1640625" style="2"/>
    <col min="12038" max="12038" width="11.1640625" style="2" bestFit="1" customWidth="1"/>
    <col min="12039" max="12039" width="10.5" style="2" bestFit="1" customWidth="1"/>
    <col min="12040" max="12040" width="11.1640625" style="2" bestFit="1" customWidth="1"/>
    <col min="12041" max="12275" width="9.1640625" style="2"/>
    <col min="12276" max="12276" width="4.5" style="2" customWidth="1"/>
    <col min="12277" max="12277" width="4.83203125" style="2" customWidth="1"/>
    <col min="12278" max="12278" width="51.5" style="2" customWidth="1"/>
    <col min="12279" max="12279" width="6.5" style="2" customWidth="1"/>
    <col min="12280" max="12280" width="12.5" style="2" customWidth="1"/>
    <col min="12281" max="12281" width="6.5" style="2" customWidth="1"/>
    <col min="12282" max="12282" width="8" style="2" customWidth="1"/>
    <col min="12283" max="12283" width="7.1640625" style="2" customWidth="1"/>
    <col min="12284" max="12284" width="9.1640625" style="2"/>
    <col min="12285" max="12285" width="11" style="2" customWidth="1"/>
    <col min="12286" max="12286" width="9.5" style="2" customWidth="1"/>
    <col min="12287" max="12287" width="8.1640625" style="2" customWidth="1"/>
    <col min="12288" max="12288" width="8.5" style="2" customWidth="1"/>
    <col min="12289" max="12289" width="9.83203125" style="2" customWidth="1"/>
    <col min="12290" max="12290" width="8.83203125" style="2" customWidth="1"/>
    <col min="12291" max="12291" width="9.5" style="2" customWidth="1"/>
    <col min="12292" max="12292" width="12.5" style="2" customWidth="1"/>
    <col min="12293" max="12293" width="9.1640625" style="2"/>
    <col min="12294" max="12294" width="11.1640625" style="2" bestFit="1" customWidth="1"/>
    <col min="12295" max="12295" width="10.5" style="2" bestFit="1" customWidth="1"/>
    <col min="12296" max="12296" width="11.1640625" style="2" bestFit="1" customWidth="1"/>
    <col min="12297" max="12531" width="9.1640625" style="2"/>
    <col min="12532" max="12532" width="4.5" style="2" customWidth="1"/>
    <col min="12533" max="12533" width="4.83203125" style="2" customWidth="1"/>
    <col min="12534" max="12534" width="51.5" style="2" customWidth="1"/>
    <col min="12535" max="12535" width="6.5" style="2" customWidth="1"/>
    <col min="12536" max="12536" width="12.5" style="2" customWidth="1"/>
    <col min="12537" max="12537" width="6.5" style="2" customWidth="1"/>
    <col min="12538" max="12538" width="8" style="2" customWidth="1"/>
    <col min="12539" max="12539" width="7.1640625" style="2" customWidth="1"/>
    <col min="12540" max="12540" width="9.1640625" style="2"/>
    <col min="12541" max="12541" width="11" style="2" customWidth="1"/>
    <col min="12542" max="12542" width="9.5" style="2" customWidth="1"/>
    <col min="12543" max="12543" width="8.1640625" style="2" customWidth="1"/>
    <col min="12544" max="12544" width="8.5" style="2" customWidth="1"/>
    <col min="12545" max="12545" width="9.83203125" style="2" customWidth="1"/>
    <col min="12546" max="12546" width="8.83203125" style="2" customWidth="1"/>
    <col min="12547" max="12547" width="9.5" style="2" customWidth="1"/>
    <col min="12548" max="12548" width="12.5" style="2" customWidth="1"/>
    <col min="12549" max="12549" width="9.1640625" style="2"/>
    <col min="12550" max="12550" width="11.1640625" style="2" bestFit="1" customWidth="1"/>
    <col min="12551" max="12551" width="10.5" style="2" bestFit="1" customWidth="1"/>
    <col min="12552" max="12552" width="11.1640625" style="2" bestFit="1" customWidth="1"/>
    <col min="12553" max="12787" width="9.1640625" style="2"/>
    <col min="12788" max="12788" width="4.5" style="2" customWidth="1"/>
    <col min="12789" max="12789" width="4.83203125" style="2" customWidth="1"/>
    <col min="12790" max="12790" width="51.5" style="2" customWidth="1"/>
    <col min="12791" max="12791" width="6.5" style="2" customWidth="1"/>
    <col min="12792" max="12792" width="12.5" style="2" customWidth="1"/>
    <col min="12793" max="12793" width="6.5" style="2" customWidth="1"/>
    <col min="12794" max="12794" width="8" style="2" customWidth="1"/>
    <col min="12795" max="12795" width="7.1640625" style="2" customWidth="1"/>
    <col min="12796" max="12796" width="9.1640625" style="2"/>
    <col min="12797" max="12797" width="11" style="2" customWidth="1"/>
    <col min="12798" max="12798" width="9.5" style="2" customWidth="1"/>
    <col min="12799" max="12799" width="8.1640625" style="2" customWidth="1"/>
    <col min="12800" max="12800" width="8.5" style="2" customWidth="1"/>
    <col min="12801" max="12801" width="9.83203125" style="2" customWidth="1"/>
    <col min="12802" max="12802" width="8.83203125" style="2" customWidth="1"/>
    <col min="12803" max="12803" width="9.5" style="2" customWidth="1"/>
    <col min="12804" max="12804" width="12.5" style="2" customWidth="1"/>
    <col min="12805" max="12805" width="9.1640625" style="2"/>
    <col min="12806" max="12806" width="11.1640625" style="2" bestFit="1" customWidth="1"/>
    <col min="12807" max="12807" width="10.5" style="2" bestFit="1" customWidth="1"/>
    <col min="12808" max="12808" width="11.1640625" style="2" bestFit="1" customWidth="1"/>
    <col min="12809" max="13043" width="9.1640625" style="2"/>
    <col min="13044" max="13044" width="4.5" style="2" customWidth="1"/>
    <col min="13045" max="13045" width="4.83203125" style="2" customWidth="1"/>
    <col min="13046" max="13046" width="51.5" style="2" customWidth="1"/>
    <col min="13047" max="13047" width="6.5" style="2" customWidth="1"/>
    <col min="13048" max="13048" width="12.5" style="2" customWidth="1"/>
    <col min="13049" max="13049" width="6.5" style="2" customWidth="1"/>
    <col min="13050" max="13050" width="8" style="2" customWidth="1"/>
    <col min="13051" max="13051" width="7.1640625" style="2" customWidth="1"/>
    <col min="13052" max="13052" width="9.1640625" style="2"/>
    <col min="13053" max="13053" width="11" style="2" customWidth="1"/>
    <col min="13054" max="13054" width="9.5" style="2" customWidth="1"/>
    <col min="13055" max="13055" width="8.1640625" style="2" customWidth="1"/>
    <col min="13056" max="13056" width="8.5" style="2" customWidth="1"/>
    <col min="13057" max="13057" width="9.83203125" style="2" customWidth="1"/>
    <col min="13058" max="13058" width="8.83203125" style="2" customWidth="1"/>
    <col min="13059" max="13059" width="9.5" style="2" customWidth="1"/>
    <col min="13060" max="13060" width="12.5" style="2" customWidth="1"/>
    <col min="13061" max="13061" width="9.1640625" style="2"/>
    <col min="13062" max="13062" width="11.1640625" style="2" bestFit="1" customWidth="1"/>
    <col min="13063" max="13063" width="10.5" style="2" bestFit="1" customWidth="1"/>
    <col min="13064" max="13064" width="11.1640625" style="2" bestFit="1" customWidth="1"/>
    <col min="13065" max="13299" width="9.1640625" style="2"/>
    <col min="13300" max="13300" width="4.5" style="2" customWidth="1"/>
    <col min="13301" max="13301" width="4.83203125" style="2" customWidth="1"/>
    <col min="13302" max="13302" width="51.5" style="2" customWidth="1"/>
    <col min="13303" max="13303" width="6.5" style="2" customWidth="1"/>
    <col min="13304" max="13304" width="12.5" style="2" customWidth="1"/>
    <col min="13305" max="13305" width="6.5" style="2" customWidth="1"/>
    <col min="13306" max="13306" width="8" style="2" customWidth="1"/>
    <col min="13307" max="13307" width="7.1640625" style="2" customWidth="1"/>
    <col min="13308" max="13308" width="9.1640625" style="2"/>
    <col min="13309" max="13309" width="11" style="2" customWidth="1"/>
    <col min="13310" max="13310" width="9.5" style="2" customWidth="1"/>
    <col min="13311" max="13311" width="8.1640625" style="2" customWidth="1"/>
    <col min="13312" max="13312" width="8.5" style="2" customWidth="1"/>
    <col min="13313" max="13313" width="9.83203125" style="2" customWidth="1"/>
    <col min="13314" max="13314" width="8.83203125" style="2" customWidth="1"/>
    <col min="13315" max="13315" width="9.5" style="2" customWidth="1"/>
    <col min="13316" max="13316" width="12.5" style="2" customWidth="1"/>
    <col min="13317" max="13317" width="9.1640625" style="2"/>
    <col min="13318" max="13318" width="11.1640625" style="2" bestFit="1" customWidth="1"/>
    <col min="13319" max="13319" width="10.5" style="2" bestFit="1" customWidth="1"/>
    <col min="13320" max="13320" width="11.1640625" style="2" bestFit="1" customWidth="1"/>
    <col min="13321" max="13555" width="9.1640625" style="2"/>
    <col min="13556" max="13556" width="4.5" style="2" customWidth="1"/>
    <col min="13557" max="13557" width="4.83203125" style="2" customWidth="1"/>
    <col min="13558" max="13558" width="51.5" style="2" customWidth="1"/>
    <col min="13559" max="13559" width="6.5" style="2" customWidth="1"/>
    <col min="13560" max="13560" width="12.5" style="2" customWidth="1"/>
    <col min="13561" max="13561" width="6.5" style="2" customWidth="1"/>
    <col min="13562" max="13562" width="8" style="2" customWidth="1"/>
    <col min="13563" max="13563" width="7.1640625" style="2" customWidth="1"/>
    <col min="13564" max="13564" width="9.1640625" style="2"/>
    <col min="13565" max="13565" width="11" style="2" customWidth="1"/>
    <col min="13566" max="13566" width="9.5" style="2" customWidth="1"/>
    <col min="13567" max="13567" width="8.1640625" style="2" customWidth="1"/>
    <col min="13568" max="13568" width="8.5" style="2" customWidth="1"/>
    <col min="13569" max="13569" width="9.83203125" style="2" customWidth="1"/>
    <col min="13570" max="13570" width="8.83203125" style="2" customWidth="1"/>
    <col min="13571" max="13571" width="9.5" style="2" customWidth="1"/>
    <col min="13572" max="13572" width="12.5" style="2" customWidth="1"/>
    <col min="13573" max="13573" width="9.1640625" style="2"/>
    <col min="13574" max="13574" width="11.1640625" style="2" bestFit="1" customWidth="1"/>
    <col min="13575" max="13575" width="10.5" style="2" bestFit="1" customWidth="1"/>
    <col min="13576" max="13576" width="11.1640625" style="2" bestFit="1" customWidth="1"/>
    <col min="13577" max="13811" width="9.1640625" style="2"/>
    <col min="13812" max="13812" width="4.5" style="2" customWidth="1"/>
    <col min="13813" max="13813" width="4.83203125" style="2" customWidth="1"/>
    <col min="13814" max="13814" width="51.5" style="2" customWidth="1"/>
    <col min="13815" max="13815" width="6.5" style="2" customWidth="1"/>
    <col min="13816" max="13816" width="12.5" style="2" customWidth="1"/>
    <col min="13817" max="13817" width="6.5" style="2" customWidth="1"/>
    <col min="13818" max="13818" width="8" style="2" customWidth="1"/>
    <col min="13819" max="13819" width="7.1640625" style="2" customWidth="1"/>
    <col min="13820" max="13820" width="9.1640625" style="2"/>
    <col min="13821" max="13821" width="11" style="2" customWidth="1"/>
    <col min="13822" max="13822" width="9.5" style="2" customWidth="1"/>
    <col min="13823" max="13823" width="8.1640625" style="2" customWidth="1"/>
    <col min="13824" max="13824" width="8.5" style="2" customWidth="1"/>
    <col min="13825" max="13825" width="9.83203125" style="2" customWidth="1"/>
    <col min="13826" max="13826" width="8.83203125" style="2" customWidth="1"/>
    <col min="13827" max="13827" width="9.5" style="2" customWidth="1"/>
    <col min="13828" max="13828" width="12.5" style="2" customWidth="1"/>
    <col min="13829" max="13829" width="9.1640625" style="2"/>
    <col min="13830" max="13830" width="11.1640625" style="2" bestFit="1" customWidth="1"/>
    <col min="13831" max="13831" width="10.5" style="2" bestFit="1" customWidth="1"/>
    <col min="13832" max="13832" width="11.1640625" style="2" bestFit="1" customWidth="1"/>
    <col min="13833" max="14067" width="9.1640625" style="2"/>
    <col min="14068" max="14068" width="4.5" style="2" customWidth="1"/>
    <col min="14069" max="14069" width="4.83203125" style="2" customWidth="1"/>
    <col min="14070" max="14070" width="51.5" style="2" customWidth="1"/>
    <col min="14071" max="14071" width="6.5" style="2" customWidth="1"/>
    <col min="14072" max="14072" width="12.5" style="2" customWidth="1"/>
    <col min="14073" max="14073" width="6.5" style="2" customWidth="1"/>
    <col min="14074" max="14074" width="8" style="2" customWidth="1"/>
    <col min="14075" max="14075" width="7.1640625" style="2" customWidth="1"/>
    <col min="14076" max="14076" width="9.1640625" style="2"/>
    <col min="14077" max="14077" width="11" style="2" customWidth="1"/>
    <col min="14078" max="14078" width="9.5" style="2" customWidth="1"/>
    <col min="14079" max="14079" width="8.1640625" style="2" customWidth="1"/>
    <col min="14080" max="14080" width="8.5" style="2" customWidth="1"/>
    <col min="14081" max="14081" width="9.83203125" style="2" customWidth="1"/>
    <col min="14082" max="14082" width="8.83203125" style="2" customWidth="1"/>
    <col min="14083" max="14083" width="9.5" style="2" customWidth="1"/>
    <col min="14084" max="14084" width="12.5" style="2" customWidth="1"/>
    <col min="14085" max="14085" width="9.1640625" style="2"/>
    <col min="14086" max="14086" width="11.1640625" style="2" bestFit="1" customWidth="1"/>
    <col min="14087" max="14087" width="10.5" style="2" bestFit="1" customWidth="1"/>
    <col min="14088" max="14088" width="11.1640625" style="2" bestFit="1" customWidth="1"/>
    <col min="14089" max="14323" width="9.1640625" style="2"/>
    <col min="14324" max="14324" width="4.5" style="2" customWidth="1"/>
    <col min="14325" max="14325" width="4.83203125" style="2" customWidth="1"/>
    <col min="14326" max="14326" width="51.5" style="2" customWidth="1"/>
    <col min="14327" max="14327" width="6.5" style="2" customWidth="1"/>
    <col min="14328" max="14328" width="12.5" style="2" customWidth="1"/>
    <col min="14329" max="14329" width="6.5" style="2" customWidth="1"/>
    <col min="14330" max="14330" width="8" style="2" customWidth="1"/>
    <col min="14331" max="14331" width="7.1640625" style="2" customWidth="1"/>
    <col min="14332" max="14332" width="9.1640625" style="2"/>
    <col min="14333" max="14333" width="11" style="2" customWidth="1"/>
    <col min="14334" max="14334" width="9.5" style="2" customWidth="1"/>
    <col min="14335" max="14335" width="8.1640625" style="2" customWidth="1"/>
    <col min="14336" max="14336" width="8.5" style="2" customWidth="1"/>
    <col min="14337" max="14337" width="9.83203125" style="2" customWidth="1"/>
    <col min="14338" max="14338" width="8.83203125" style="2" customWidth="1"/>
    <col min="14339" max="14339" width="9.5" style="2" customWidth="1"/>
    <col min="14340" max="14340" width="12.5" style="2" customWidth="1"/>
    <col min="14341" max="14341" width="9.1640625" style="2"/>
    <col min="14342" max="14342" width="11.1640625" style="2" bestFit="1" customWidth="1"/>
    <col min="14343" max="14343" width="10.5" style="2" bestFit="1" customWidth="1"/>
    <col min="14344" max="14344" width="11.1640625" style="2" bestFit="1" customWidth="1"/>
    <col min="14345" max="14579" width="9.1640625" style="2"/>
    <col min="14580" max="14580" width="4.5" style="2" customWidth="1"/>
    <col min="14581" max="14581" width="4.83203125" style="2" customWidth="1"/>
    <col min="14582" max="14582" width="51.5" style="2" customWidth="1"/>
    <col min="14583" max="14583" width="6.5" style="2" customWidth="1"/>
    <col min="14584" max="14584" width="12.5" style="2" customWidth="1"/>
    <col min="14585" max="14585" width="6.5" style="2" customWidth="1"/>
    <col min="14586" max="14586" width="8" style="2" customWidth="1"/>
    <col min="14587" max="14587" width="7.1640625" style="2" customWidth="1"/>
    <col min="14588" max="14588" width="9.1640625" style="2"/>
    <col min="14589" max="14589" width="11" style="2" customWidth="1"/>
    <col min="14590" max="14590" width="9.5" style="2" customWidth="1"/>
    <col min="14591" max="14591" width="8.1640625" style="2" customWidth="1"/>
    <col min="14592" max="14592" width="8.5" style="2" customWidth="1"/>
    <col min="14593" max="14593" width="9.83203125" style="2" customWidth="1"/>
    <col min="14594" max="14594" width="8.83203125" style="2" customWidth="1"/>
    <col min="14595" max="14595" width="9.5" style="2" customWidth="1"/>
    <col min="14596" max="14596" width="12.5" style="2" customWidth="1"/>
    <col min="14597" max="14597" width="9.1640625" style="2"/>
    <col min="14598" max="14598" width="11.1640625" style="2" bestFit="1" customWidth="1"/>
    <col min="14599" max="14599" width="10.5" style="2" bestFit="1" customWidth="1"/>
    <col min="14600" max="14600" width="11.1640625" style="2" bestFit="1" customWidth="1"/>
    <col min="14601" max="14835" width="9.1640625" style="2"/>
    <col min="14836" max="14836" width="4.5" style="2" customWidth="1"/>
    <col min="14837" max="14837" width="4.83203125" style="2" customWidth="1"/>
    <col min="14838" max="14838" width="51.5" style="2" customWidth="1"/>
    <col min="14839" max="14839" width="6.5" style="2" customWidth="1"/>
    <col min="14840" max="14840" width="12.5" style="2" customWidth="1"/>
    <col min="14841" max="14841" width="6.5" style="2" customWidth="1"/>
    <col min="14842" max="14842" width="8" style="2" customWidth="1"/>
    <col min="14843" max="14843" width="7.1640625" style="2" customWidth="1"/>
    <col min="14844" max="14844" width="9.1640625" style="2"/>
    <col min="14845" max="14845" width="11" style="2" customWidth="1"/>
    <col min="14846" max="14846" width="9.5" style="2" customWidth="1"/>
    <col min="14847" max="14847" width="8.1640625" style="2" customWidth="1"/>
    <col min="14848" max="14848" width="8.5" style="2" customWidth="1"/>
    <col min="14849" max="14849" width="9.83203125" style="2" customWidth="1"/>
    <col min="14850" max="14850" width="8.83203125" style="2" customWidth="1"/>
    <col min="14851" max="14851" width="9.5" style="2" customWidth="1"/>
    <col min="14852" max="14852" width="12.5" style="2" customWidth="1"/>
    <col min="14853" max="14853" width="9.1640625" style="2"/>
    <col min="14854" max="14854" width="11.1640625" style="2" bestFit="1" customWidth="1"/>
    <col min="14855" max="14855" width="10.5" style="2" bestFit="1" customWidth="1"/>
    <col min="14856" max="14856" width="11.1640625" style="2" bestFit="1" customWidth="1"/>
    <col min="14857" max="15091" width="9.1640625" style="2"/>
    <col min="15092" max="15092" width="4.5" style="2" customWidth="1"/>
    <col min="15093" max="15093" width="4.83203125" style="2" customWidth="1"/>
    <col min="15094" max="15094" width="51.5" style="2" customWidth="1"/>
    <col min="15095" max="15095" width="6.5" style="2" customWidth="1"/>
    <col min="15096" max="15096" width="12.5" style="2" customWidth="1"/>
    <col min="15097" max="15097" width="6.5" style="2" customWidth="1"/>
    <col min="15098" max="15098" width="8" style="2" customWidth="1"/>
    <col min="15099" max="15099" width="7.1640625" style="2" customWidth="1"/>
    <col min="15100" max="15100" width="9.1640625" style="2"/>
    <col min="15101" max="15101" width="11" style="2" customWidth="1"/>
    <col min="15102" max="15102" width="9.5" style="2" customWidth="1"/>
    <col min="15103" max="15103" width="8.1640625" style="2" customWidth="1"/>
    <col min="15104" max="15104" width="8.5" style="2" customWidth="1"/>
    <col min="15105" max="15105" width="9.83203125" style="2" customWidth="1"/>
    <col min="15106" max="15106" width="8.83203125" style="2" customWidth="1"/>
    <col min="15107" max="15107" width="9.5" style="2" customWidth="1"/>
    <col min="15108" max="15108" width="12.5" style="2" customWidth="1"/>
    <col min="15109" max="15109" width="9.1640625" style="2"/>
    <col min="15110" max="15110" width="11.1640625" style="2" bestFit="1" customWidth="1"/>
    <col min="15111" max="15111" width="10.5" style="2" bestFit="1" customWidth="1"/>
    <col min="15112" max="15112" width="11.1640625" style="2" bestFit="1" customWidth="1"/>
    <col min="15113" max="15347" width="9.1640625" style="2"/>
    <col min="15348" max="15348" width="4.5" style="2" customWidth="1"/>
    <col min="15349" max="15349" width="4.83203125" style="2" customWidth="1"/>
    <col min="15350" max="15350" width="51.5" style="2" customWidth="1"/>
    <col min="15351" max="15351" width="6.5" style="2" customWidth="1"/>
    <col min="15352" max="15352" width="12.5" style="2" customWidth="1"/>
    <col min="15353" max="15353" width="6.5" style="2" customWidth="1"/>
    <col min="15354" max="15354" width="8" style="2" customWidth="1"/>
    <col min="15355" max="15355" width="7.1640625" style="2" customWidth="1"/>
    <col min="15356" max="15356" width="9.1640625" style="2"/>
    <col min="15357" max="15357" width="11" style="2" customWidth="1"/>
    <col min="15358" max="15358" width="9.5" style="2" customWidth="1"/>
    <col min="15359" max="15359" width="8.1640625" style="2" customWidth="1"/>
    <col min="15360" max="15360" width="8.5" style="2" customWidth="1"/>
    <col min="15361" max="15361" width="9.83203125" style="2" customWidth="1"/>
    <col min="15362" max="15362" width="8.83203125" style="2" customWidth="1"/>
    <col min="15363" max="15363" width="9.5" style="2" customWidth="1"/>
    <col min="15364" max="15364" width="12.5" style="2" customWidth="1"/>
    <col min="15365" max="15365" width="9.1640625" style="2"/>
    <col min="15366" max="15366" width="11.1640625" style="2" bestFit="1" customWidth="1"/>
    <col min="15367" max="15367" width="10.5" style="2" bestFit="1" customWidth="1"/>
    <col min="15368" max="15368" width="11.1640625" style="2" bestFit="1" customWidth="1"/>
    <col min="15369" max="15603" width="9.1640625" style="2"/>
    <col min="15604" max="15604" width="4.5" style="2" customWidth="1"/>
    <col min="15605" max="15605" width="4.83203125" style="2" customWidth="1"/>
    <col min="15606" max="15606" width="51.5" style="2" customWidth="1"/>
    <col min="15607" max="15607" width="6.5" style="2" customWidth="1"/>
    <col min="15608" max="15608" width="12.5" style="2" customWidth="1"/>
    <col min="15609" max="15609" width="6.5" style="2" customWidth="1"/>
    <col min="15610" max="15610" width="8" style="2" customWidth="1"/>
    <col min="15611" max="15611" width="7.1640625" style="2" customWidth="1"/>
    <col min="15612" max="15612" width="9.1640625" style="2"/>
    <col min="15613" max="15613" width="11" style="2" customWidth="1"/>
    <col min="15614" max="15614" width="9.5" style="2" customWidth="1"/>
    <col min="15615" max="15615" width="8.1640625" style="2" customWidth="1"/>
    <col min="15616" max="15616" width="8.5" style="2" customWidth="1"/>
    <col min="15617" max="15617" width="9.83203125" style="2" customWidth="1"/>
    <col min="15618" max="15618" width="8.83203125" style="2" customWidth="1"/>
    <col min="15619" max="15619" width="9.5" style="2" customWidth="1"/>
    <col min="15620" max="15620" width="12.5" style="2" customWidth="1"/>
    <col min="15621" max="15621" width="9.1640625" style="2"/>
    <col min="15622" max="15622" width="11.1640625" style="2" bestFit="1" customWidth="1"/>
    <col min="15623" max="15623" width="10.5" style="2" bestFit="1" customWidth="1"/>
    <col min="15624" max="15624" width="11.1640625" style="2" bestFit="1" customWidth="1"/>
    <col min="15625" max="15859" width="9.1640625" style="2"/>
    <col min="15860" max="15860" width="4.5" style="2" customWidth="1"/>
    <col min="15861" max="15861" width="4.83203125" style="2" customWidth="1"/>
    <col min="15862" max="15862" width="51.5" style="2" customWidth="1"/>
    <col min="15863" max="15863" width="6.5" style="2" customWidth="1"/>
    <col min="15864" max="15864" width="12.5" style="2" customWidth="1"/>
    <col min="15865" max="15865" width="6.5" style="2" customWidth="1"/>
    <col min="15866" max="15866" width="8" style="2" customWidth="1"/>
    <col min="15867" max="15867" width="7.1640625" style="2" customWidth="1"/>
    <col min="15868" max="15868" width="9.1640625" style="2"/>
    <col min="15869" max="15869" width="11" style="2" customWidth="1"/>
    <col min="15870" max="15870" width="9.5" style="2" customWidth="1"/>
    <col min="15871" max="15871" width="8.1640625" style="2" customWidth="1"/>
    <col min="15872" max="15872" width="8.5" style="2" customWidth="1"/>
    <col min="15873" max="15873" width="9.83203125" style="2" customWidth="1"/>
    <col min="15874" max="15874" width="8.83203125" style="2" customWidth="1"/>
    <col min="15875" max="15875" width="9.5" style="2" customWidth="1"/>
    <col min="15876" max="15876" width="12.5" style="2" customWidth="1"/>
    <col min="15877" max="15877" width="9.1640625" style="2"/>
    <col min="15878" max="15878" width="11.1640625" style="2" bestFit="1" customWidth="1"/>
    <col min="15879" max="15879" width="10.5" style="2" bestFit="1" customWidth="1"/>
    <col min="15880" max="15880" width="11.1640625" style="2" bestFit="1" customWidth="1"/>
    <col min="15881" max="16115" width="9.1640625" style="2"/>
    <col min="16116" max="16116" width="4.5" style="2" customWidth="1"/>
    <col min="16117" max="16117" width="4.83203125" style="2" customWidth="1"/>
    <col min="16118" max="16118" width="51.5" style="2" customWidth="1"/>
    <col min="16119" max="16119" width="6.5" style="2" customWidth="1"/>
    <col min="16120" max="16120" width="12.5" style="2" customWidth="1"/>
    <col min="16121" max="16121" width="6.5" style="2" customWidth="1"/>
    <col min="16122" max="16122" width="8" style="2" customWidth="1"/>
    <col min="16123" max="16123" width="7.1640625" style="2" customWidth="1"/>
    <col min="16124" max="16124" width="9.1640625" style="2"/>
    <col min="16125" max="16125" width="11" style="2" customWidth="1"/>
    <col min="16126" max="16126" width="9.5" style="2" customWidth="1"/>
    <col min="16127" max="16127" width="8.1640625" style="2" customWidth="1"/>
    <col min="16128" max="16128" width="8.5" style="2" customWidth="1"/>
    <col min="16129" max="16129" width="9.83203125" style="2" customWidth="1"/>
    <col min="16130" max="16130" width="8.83203125" style="2" customWidth="1"/>
    <col min="16131" max="16131" width="9.5" style="2" customWidth="1"/>
    <col min="16132" max="16132" width="12.5" style="2" customWidth="1"/>
    <col min="16133" max="16133" width="9.1640625" style="2"/>
    <col min="16134" max="16134" width="11.1640625" style="2" bestFit="1" customWidth="1"/>
    <col min="16135" max="16135" width="10.5" style="2" bestFit="1" customWidth="1"/>
    <col min="16136" max="16136" width="11.1640625" style="2" bestFit="1" customWidth="1"/>
    <col min="16137" max="16384" width="9.1640625" style="2"/>
  </cols>
  <sheetData>
    <row r="1" spans="1:16" s="43" customFormat="1" ht="12.75" customHeight="1">
      <c r="A1" s="493" t="s">
        <v>158</v>
      </c>
      <c r="B1" s="493"/>
      <c r="C1" s="493"/>
      <c r="D1" s="493"/>
      <c r="E1" s="493"/>
      <c r="F1" s="493"/>
      <c r="G1" s="493"/>
      <c r="H1" s="493"/>
      <c r="I1" s="493"/>
      <c r="J1" s="493"/>
      <c r="K1" s="493"/>
      <c r="L1" s="493"/>
      <c r="M1" s="493"/>
      <c r="N1" s="493"/>
      <c r="O1" s="493"/>
      <c r="P1" s="493"/>
    </row>
    <row r="2" spans="1:16" s="43" customFormat="1">
      <c r="A2" s="493" t="s">
        <v>16</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P125</f>
        <v>0</v>
      </c>
      <c r="N7" s="494"/>
      <c r="O7" s="494"/>
      <c r="P7" s="46" t="s">
        <v>18</v>
      </c>
    </row>
    <row r="8" spans="1:16">
      <c r="K8" s="44"/>
      <c r="L8" s="45" t="s">
        <v>19</v>
      </c>
      <c r="M8" s="44" t="s">
        <v>1566</v>
      </c>
      <c r="N8" s="44"/>
      <c r="O8" s="44"/>
      <c r="P8" s="44"/>
    </row>
    <row r="9" spans="1:16">
      <c r="K9" s="44"/>
      <c r="L9" s="44"/>
      <c r="M9" s="44"/>
      <c r="N9" s="44"/>
      <c r="O9" s="44"/>
      <c r="P9" s="44"/>
    </row>
    <row r="10" spans="1:16" ht="12.75" customHeight="1">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65">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ht="14.25" customHeight="1">
      <c r="A12" s="14">
        <v>1</v>
      </c>
      <c r="B12" s="14">
        <v>2</v>
      </c>
      <c r="C12" s="14">
        <v>3</v>
      </c>
      <c r="D12" s="14">
        <v>4</v>
      </c>
      <c r="E12" s="14">
        <v>5</v>
      </c>
      <c r="F12" s="14">
        <v>6</v>
      </c>
      <c r="G12" s="14">
        <v>7</v>
      </c>
      <c r="H12" s="14">
        <v>8</v>
      </c>
      <c r="I12" s="14">
        <v>9</v>
      </c>
      <c r="J12" s="14">
        <v>10</v>
      </c>
      <c r="K12" s="14">
        <v>11</v>
      </c>
      <c r="L12" s="14">
        <v>12</v>
      </c>
      <c r="M12" s="14">
        <v>13</v>
      </c>
      <c r="N12" s="14">
        <v>14</v>
      </c>
      <c r="O12" s="14">
        <v>15</v>
      </c>
      <c r="P12" s="14">
        <v>16</v>
      </c>
    </row>
    <row r="13" spans="1:16" ht="14.25" customHeight="1">
      <c r="A13" s="14"/>
      <c r="B13" s="14"/>
      <c r="C13" s="47" t="s">
        <v>16</v>
      </c>
      <c r="D13" s="14"/>
      <c r="E13" s="14"/>
      <c r="F13" s="14"/>
      <c r="G13" s="14"/>
      <c r="H13" s="14"/>
      <c r="I13" s="14"/>
      <c r="J13" s="14"/>
      <c r="K13" s="14"/>
      <c r="L13" s="14"/>
      <c r="M13" s="14"/>
      <c r="N13" s="14"/>
      <c r="O13" s="14"/>
      <c r="P13" s="14"/>
    </row>
    <row r="14" spans="1:16" ht="13">
      <c r="A14" s="14"/>
      <c r="B14" s="14"/>
      <c r="C14" s="354" t="s">
        <v>1348</v>
      </c>
      <c r="D14" s="367"/>
      <c r="E14" s="368"/>
      <c r="F14" s="157"/>
      <c r="G14" s="157"/>
      <c r="H14" s="157"/>
      <c r="I14" s="157"/>
      <c r="J14" s="157"/>
      <c r="K14" s="14"/>
      <c r="L14" s="14"/>
      <c r="M14" s="14"/>
      <c r="N14" s="14"/>
      <c r="O14" s="14"/>
      <c r="P14" s="14"/>
    </row>
    <row r="15" spans="1:16" ht="26">
      <c r="A15" s="14">
        <f>A14+1</f>
        <v>1</v>
      </c>
      <c r="B15" s="14" t="s">
        <v>32</v>
      </c>
      <c r="C15" s="360" t="s">
        <v>1349</v>
      </c>
      <c r="D15" s="369" t="s">
        <v>1350</v>
      </c>
      <c r="E15" s="370">
        <f>3.61+1.04+0.01+1.46+6.18+1.16+0.28+0.18+0.01+1.07+0.41+0.67</f>
        <v>16.080000000000002</v>
      </c>
      <c r="F15" s="294"/>
      <c r="G15" s="295"/>
      <c r="H15" s="34"/>
      <c r="I15" s="34"/>
      <c r="J15" s="34"/>
      <c r="K15" s="295"/>
      <c r="L15" s="295"/>
      <c r="M15" s="295"/>
      <c r="N15" s="295"/>
      <c r="O15" s="295"/>
      <c r="P15" s="295"/>
    </row>
    <row r="16" spans="1:16" ht="13">
      <c r="A16" s="14">
        <f t="shared" ref="A16:A50" si="0">A15+1</f>
        <v>2</v>
      </c>
      <c r="B16" s="14" t="s">
        <v>32</v>
      </c>
      <c r="C16" s="360" t="s">
        <v>1351</v>
      </c>
      <c r="D16" s="369" t="s">
        <v>37</v>
      </c>
      <c r="E16" s="370">
        <v>0.23</v>
      </c>
      <c r="F16" s="294"/>
      <c r="G16" s="295"/>
      <c r="H16" s="34"/>
      <c r="I16" s="34"/>
      <c r="J16" s="34"/>
      <c r="K16" s="295"/>
      <c r="L16" s="295"/>
      <c r="M16" s="295"/>
      <c r="N16" s="295"/>
      <c r="O16" s="295"/>
      <c r="P16" s="295"/>
    </row>
    <row r="17" spans="1:16" ht="13">
      <c r="A17" s="14"/>
      <c r="B17" s="14"/>
      <c r="C17" s="354" t="s">
        <v>1352</v>
      </c>
      <c r="D17" s="369"/>
      <c r="E17" s="370"/>
      <c r="F17" s="294"/>
      <c r="G17" s="295"/>
      <c r="H17" s="34"/>
      <c r="I17" s="34"/>
      <c r="J17" s="34"/>
      <c r="K17" s="295"/>
      <c r="L17" s="295"/>
      <c r="M17" s="295"/>
      <c r="N17" s="295"/>
      <c r="O17" s="295"/>
      <c r="P17" s="295"/>
    </row>
    <row r="18" spans="1:16" ht="26">
      <c r="A18" s="14">
        <f>A16+1</f>
        <v>3</v>
      </c>
      <c r="B18" s="14" t="s">
        <v>32</v>
      </c>
      <c r="C18" s="104" t="s">
        <v>1353</v>
      </c>
      <c r="D18" s="26" t="s">
        <v>37</v>
      </c>
      <c r="E18" s="361">
        <v>11.9</v>
      </c>
      <c r="F18" s="157"/>
      <c r="G18" s="295"/>
      <c r="H18" s="34"/>
      <c r="I18" s="34"/>
      <c r="J18" s="34"/>
      <c r="K18" s="295"/>
      <c r="L18" s="295"/>
      <c r="M18" s="295"/>
      <c r="N18" s="295"/>
      <c r="O18" s="295"/>
      <c r="P18" s="295"/>
    </row>
    <row r="19" spans="1:16" ht="13">
      <c r="A19" s="14"/>
      <c r="B19" s="14"/>
      <c r="C19" s="354" t="s">
        <v>1354</v>
      </c>
      <c r="D19" s="369"/>
      <c r="E19" s="370"/>
      <c r="F19" s="157"/>
      <c r="G19" s="295"/>
      <c r="H19" s="34"/>
      <c r="I19" s="34"/>
      <c r="J19" s="34"/>
      <c r="K19" s="295"/>
      <c r="L19" s="295"/>
      <c r="M19" s="295"/>
      <c r="N19" s="295"/>
      <c r="O19" s="295"/>
      <c r="P19" s="295"/>
    </row>
    <row r="20" spans="1:16" ht="26">
      <c r="A20" s="14">
        <f>A18+1</f>
        <v>4</v>
      </c>
      <c r="B20" s="14" t="s">
        <v>32</v>
      </c>
      <c r="C20" s="360" t="s">
        <v>1562</v>
      </c>
      <c r="D20" s="369" t="s">
        <v>35</v>
      </c>
      <c r="E20" s="370">
        <f>7.9/0.2</f>
        <v>39.5</v>
      </c>
      <c r="F20" s="157"/>
      <c r="G20" s="295"/>
      <c r="H20" s="34"/>
      <c r="I20" s="34"/>
      <c r="J20" s="34"/>
      <c r="K20" s="295"/>
      <c r="L20" s="295"/>
      <c r="M20" s="295"/>
      <c r="N20" s="295"/>
      <c r="O20" s="295"/>
      <c r="P20" s="295"/>
    </row>
    <row r="21" spans="1:16" ht="13">
      <c r="A21" s="14">
        <f>A20+1</f>
        <v>5</v>
      </c>
      <c r="B21" s="14" t="s">
        <v>32</v>
      </c>
      <c r="C21" s="360" t="s">
        <v>1355</v>
      </c>
      <c r="D21" s="369" t="s">
        <v>40</v>
      </c>
      <c r="E21" s="370">
        <v>14</v>
      </c>
      <c r="F21" s="157"/>
      <c r="G21" s="295"/>
      <c r="H21" s="34"/>
      <c r="I21" s="157"/>
      <c r="J21" s="157"/>
      <c r="K21" s="295"/>
      <c r="L21" s="295"/>
      <c r="M21" s="295"/>
      <c r="N21" s="295"/>
      <c r="O21" s="295"/>
      <c r="P21" s="295"/>
    </row>
    <row r="22" spans="1:16" ht="13">
      <c r="A22" s="14">
        <f t="shared" si="0"/>
        <v>6</v>
      </c>
      <c r="B22" s="14" t="s">
        <v>32</v>
      </c>
      <c r="C22" s="360" t="s">
        <v>1356</v>
      </c>
      <c r="D22" s="369" t="s">
        <v>37</v>
      </c>
      <c r="E22" s="370">
        <v>0.45</v>
      </c>
      <c r="F22" s="157"/>
      <c r="G22" s="295"/>
      <c r="H22" s="34"/>
      <c r="I22" s="157"/>
      <c r="J22" s="157"/>
      <c r="K22" s="295"/>
      <c r="L22" s="295"/>
      <c r="M22" s="295"/>
      <c r="N22" s="295"/>
      <c r="O22" s="295"/>
      <c r="P22" s="295"/>
    </row>
    <row r="23" spans="1:16">
      <c r="A23" s="14"/>
      <c r="B23" s="14"/>
      <c r="C23" s="360"/>
      <c r="D23" s="369"/>
      <c r="E23" s="370"/>
      <c r="F23" s="157"/>
      <c r="G23" s="295"/>
      <c r="H23" s="34"/>
      <c r="I23" s="157"/>
      <c r="J23" s="157"/>
      <c r="K23" s="295"/>
      <c r="L23" s="295"/>
      <c r="M23" s="295"/>
      <c r="N23" s="295"/>
      <c r="O23" s="295"/>
      <c r="P23" s="295"/>
    </row>
    <row r="24" spans="1:16" ht="13">
      <c r="A24" s="14"/>
      <c r="B24" s="14"/>
      <c r="C24" s="354" t="s">
        <v>1357</v>
      </c>
      <c r="D24" s="369"/>
      <c r="E24" s="370"/>
      <c r="F24" s="294"/>
      <c r="G24" s="295"/>
      <c r="H24" s="34"/>
      <c r="I24" s="34"/>
      <c r="J24" s="34"/>
      <c r="K24" s="295"/>
      <c r="L24" s="295"/>
      <c r="M24" s="295"/>
      <c r="N24" s="295"/>
      <c r="O24" s="295"/>
      <c r="P24" s="295"/>
    </row>
    <row r="25" spans="1:16" ht="26">
      <c r="A25" s="14">
        <f>A22+1</f>
        <v>7</v>
      </c>
      <c r="B25" s="14" t="s">
        <v>32</v>
      </c>
      <c r="C25" s="360" t="s">
        <v>1563</v>
      </c>
      <c r="D25" s="26" t="s">
        <v>41</v>
      </c>
      <c r="E25" s="370">
        <v>18</v>
      </c>
      <c r="F25" s="294"/>
      <c r="G25" s="295"/>
      <c r="H25" s="34"/>
      <c r="I25" s="34"/>
      <c r="J25" s="34"/>
      <c r="K25" s="295"/>
      <c r="L25" s="295"/>
      <c r="M25" s="295"/>
      <c r="N25" s="295"/>
      <c r="O25" s="295"/>
      <c r="P25" s="295"/>
    </row>
    <row r="26" spans="1:16">
      <c r="A26" s="14"/>
      <c r="B26" s="14"/>
      <c r="C26" s="360"/>
      <c r="D26" s="26"/>
      <c r="E26" s="370"/>
      <c r="F26" s="294"/>
      <c r="G26" s="295"/>
      <c r="H26" s="34"/>
      <c r="I26" s="34"/>
      <c r="J26" s="34"/>
      <c r="K26" s="295"/>
      <c r="L26" s="295"/>
      <c r="M26" s="295"/>
      <c r="N26" s="295"/>
      <c r="O26" s="295"/>
      <c r="P26" s="295"/>
    </row>
    <row r="27" spans="1:16" ht="13">
      <c r="A27" s="14"/>
      <c r="B27" s="14"/>
      <c r="C27" s="354" t="s">
        <v>1358</v>
      </c>
      <c r="D27" s="369"/>
      <c r="E27" s="370"/>
      <c r="F27" s="157"/>
      <c r="G27" s="295"/>
      <c r="H27" s="34"/>
      <c r="I27" s="34"/>
      <c r="J27" s="34"/>
      <c r="K27" s="295"/>
      <c r="L27" s="295"/>
      <c r="M27" s="295"/>
      <c r="N27" s="295"/>
      <c r="O27" s="295"/>
      <c r="P27" s="295"/>
    </row>
    <row r="28" spans="1:16" ht="26">
      <c r="A28" s="14">
        <f>A25+1</f>
        <v>8</v>
      </c>
      <c r="B28" s="14" t="s">
        <v>32</v>
      </c>
      <c r="C28" s="360" t="s">
        <v>1359</v>
      </c>
      <c r="D28" s="369" t="s">
        <v>35</v>
      </c>
      <c r="E28" s="370">
        <v>45.2</v>
      </c>
      <c r="F28" s="157"/>
      <c r="G28" s="295"/>
      <c r="H28" s="34"/>
      <c r="I28" s="34"/>
      <c r="J28" s="34"/>
      <c r="K28" s="295"/>
      <c r="L28" s="295"/>
      <c r="M28" s="295"/>
      <c r="N28" s="295"/>
      <c r="O28" s="295"/>
      <c r="P28" s="295"/>
    </row>
    <row r="29" spans="1:16" ht="13">
      <c r="A29" s="14">
        <f t="shared" si="0"/>
        <v>9</v>
      </c>
      <c r="B29" s="14" t="s">
        <v>32</v>
      </c>
      <c r="C29" s="360" t="s">
        <v>1360</v>
      </c>
      <c r="D29" s="369" t="s">
        <v>35</v>
      </c>
      <c r="E29" s="370">
        <v>10.6</v>
      </c>
      <c r="F29" s="157"/>
      <c r="G29" s="295"/>
      <c r="H29" s="34"/>
      <c r="I29" s="34"/>
      <c r="J29" s="34"/>
      <c r="K29" s="295"/>
      <c r="L29" s="295"/>
      <c r="M29" s="295"/>
      <c r="N29" s="295"/>
      <c r="O29" s="295"/>
      <c r="P29" s="295"/>
    </row>
    <row r="30" spans="1:16">
      <c r="A30" s="14"/>
      <c r="B30" s="14"/>
      <c r="C30" s="360"/>
      <c r="D30" s="369"/>
      <c r="E30" s="370"/>
      <c r="F30" s="157"/>
      <c r="G30" s="295"/>
      <c r="H30" s="34"/>
      <c r="I30" s="34"/>
      <c r="J30" s="34"/>
      <c r="K30" s="295"/>
      <c r="L30" s="295"/>
      <c r="M30" s="295"/>
      <c r="N30" s="295"/>
      <c r="O30" s="295"/>
      <c r="P30" s="295"/>
    </row>
    <row r="31" spans="1:16" ht="13">
      <c r="A31" s="14"/>
      <c r="B31" s="14"/>
      <c r="C31" s="354" t="s">
        <v>1361</v>
      </c>
      <c r="D31" s="369"/>
      <c r="E31" s="370"/>
      <c r="F31" s="294"/>
      <c r="G31" s="295"/>
      <c r="H31" s="34"/>
      <c r="I31" s="34"/>
      <c r="J31" s="34"/>
      <c r="K31" s="295"/>
      <c r="L31" s="295"/>
      <c r="M31" s="295"/>
      <c r="N31" s="295"/>
      <c r="O31" s="295"/>
      <c r="P31" s="295"/>
    </row>
    <row r="32" spans="1:16" ht="13">
      <c r="A32" s="14">
        <f>A29+1</f>
        <v>10</v>
      </c>
      <c r="B32" s="14" t="s">
        <v>32</v>
      </c>
      <c r="C32" s="104" t="s">
        <v>1362</v>
      </c>
      <c r="D32" s="26" t="s">
        <v>41</v>
      </c>
      <c r="E32" s="26">
        <v>2</v>
      </c>
      <c r="F32" s="294"/>
      <c r="G32" s="295"/>
      <c r="H32" s="34"/>
      <c r="I32" s="34"/>
      <c r="J32" s="34"/>
      <c r="K32" s="295"/>
      <c r="L32" s="295"/>
      <c r="M32" s="295"/>
      <c r="N32" s="295"/>
      <c r="O32" s="295"/>
      <c r="P32" s="295"/>
    </row>
    <row r="33" spans="1:16" ht="13">
      <c r="A33" s="14">
        <f t="shared" si="0"/>
        <v>11</v>
      </c>
      <c r="B33" s="14" t="s">
        <v>32</v>
      </c>
      <c r="C33" s="104" t="s">
        <v>1363</v>
      </c>
      <c r="D33" s="26" t="s">
        <v>41</v>
      </c>
      <c r="E33" s="26">
        <v>3</v>
      </c>
      <c r="F33" s="294"/>
      <c r="G33" s="295"/>
      <c r="H33" s="34"/>
      <c r="I33" s="34"/>
      <c r="J33" s="34"/>
      <c r="K33" s="295"/>
      <c r="L33" s="295"/>
      <c r="M33" s="295"/>
      <c r="N33" s="295"/>
      <c r="O33" s="295"/>
      <c r="P33" s="295"/>
    </row>
    <row r="34" spans="1:16">
      <c r="A34" s="14"/>
      <c r="B34" s="14"/>
      <c r="C34" s="104"/>
      <c r="D34" s="26"/>
      <c r="E34" s="26"/>
      <c r="F34" s="294"/>
      <c r="G34" s="295"/>
      <c r="H34" s="34"/>
      <c r="I34" s="34"/>
      <c r="J34" s="34"/>
      <c r="K34" s="295"/>
      <c r="L34" s="295"/>
      <c r="M34" s="295"/>
      <c r="N34" s="295"/>
      <c r="O34" s="295"/>
      <c r="P34" s="295"/>
    </row>
    <row r="35" spans="1:16" ht="13">
      <c r="A35" s="14"/>
      <c r="B35" s="14"/>
      <c r="C35" s="354" t="s">
        <v>1364</v>
      </c>
      <c r="D35" s="367"/>
      <c r="E35" s="368"/>
      <c r="F35" s="157"/>
      <c r="G35" s="295"/>
      <c r="H35" s="34"/>
      <c r="I35" s="34"/>
      <c r="J35" s="34"/>
      <c r="K35" s="295"/>
      <c r="L35" s="295"/>
      <c r="M35" s="295"/>
      <c r="N35" s="295"/>
      <c r="O35" s="295"/>
      <c r="P35" s="295"/>
    </row>
    <row r="36" spans="1:16" ht="26">
      <c r="A36" s="14">
        <f>A33+1</f>
        <v>12</v>
      </c>
      <c r="B36" s="14" t="s">
        <v>32</v>
      </c>
      <c r="C36" s="360" t="s">
        <v>1365</v>
      </c>
      <c r="D36" s="369" t="s">
        <v>1350</v>
      </c>
      <c r="E36" s="370">
        <f>2.59+0.03+0.04+0.03+0.04</f>
        <v>2.7299999999999995</v>
      </c>
      <c r="F36" s="157"/>
      <c r="G36" s="295"/>
      <c r="H36" s="34"/>
      <c r="I36" s="157"/>
      <c r="J36" s="157"/>
      <c r="K36" s="295"/>
      <c r="L36" s="295"/>
      <c r="M36" s="295"/>
      <c r="N36" s="295"/>
      <c r="O36" s="295"/>
      <c r="P36" s="295"/>
    </row>
    <row r="37" spans="1:16">
      <c r="A37" s="14"/>
      <c r="B37" s="14"/>
      <c r="C37" s="360"/>
      <c r="D37" s="369"/>
      <c r="E37" s="370"/>
      <c r="F37" s="157"/>
      <c r="G37" s="295"/>
      <c r="H37" s="34"/>
      <c r="I37" s="157"/>
      <c r="J37" s="157"/>
      <c r="K37" s="295"/>
      <c r="L37" s="295"/>
      <c r="M37" s="295"/>
      <c r="N37" s="295"/>
      <c r="O37" s="295"/>
      <c r="P37" s="295"/>
    </row>
    <row r="38" spans="1:16" ht="13">
      <c r="A38" s="14"/>
      <c r="B38" s="14"/>
      <c r="C38" s="354" t="s">
        <v>1366</v>
      </c>
      <c r="D38" s="369"/>
      <c r="E38" s="370"/>
      <c r="F38" s="157"/>
      <c r="G38" s="295"/>
      <c r="H38" s="34"/>
      <c r="I38" s="34"/>
      <c r="J38" s="34"/>
      <c r="K38" s="295"/>
      <c r="L38" s="295"/>
      <c r="M38" s="295"/>
      <c r="N38" s="295"/>
      <c r="O38" s="295"/>
      <c r="P38" s="295"/>
    </row>
    <row r="39" spans="1:16" ht="13">
      <c r="A39" s="14">
        <f>A36+1</f>
        <v>13</v>
      </c>
      <c r="B39" s="14" t="s">
        <v>32</v>
      </c>
      <c r="C39" s="360" t="s">
        <v>1367</v>
      </c>
      <c r="D39" s="369" t="s">
        <v>44</v>
      </c>
      <c r="E39" s="370">
        <v>77.400000000000006</v>
      </c>
      <c r="F39" s="157"/>
      <c r="G39" s="295"/>
      <c r="H39" s="34"/>
      <c r="I39" s="34"/>
      <c r="J39" s="34"/>
      <c r="K39" s="295"/>
      <c r="L39" s="295"/>
      <c r="M39" s="295"/>
      <c r="N39" s="295"/>
      <c r="O39" s="295"/>
      <c r="P39" s="295"/>
    </row>
    <row r="40" spans="1:16" ht="26">
      <c r="A40" s="14">
        <f t="shared" si="0"/>
        <v>14</v>
      </c>
      <c r="B40" s="14" t="s">
        <v>32</v>
      </c>
      <c r="C40" s="360" t="s">
        <v>1564</v>
      </c>
      <c r="D40" s="369" t="s">
        <v>66</v>
      </c>
      <c r="E40" s="370">
        <v>17</v>
      </c>
      <c r="F40" s="294"/>
      <c r="G40" s="295"/>
      <c r="H40" s="34"/>
      <c r="I40" s="34"/>
      <c r="J40" s="34"/>
      <c r="K40" s="295"/>
      <c r="L40" s="295"/>
      <c r="M40" s="295"/>
      <c r="N40" s="295"/>
      <c r="O40" s="295"/>
      <c r="P40" s="295"/>
    </row>
    <row r="41" spans="1:16" ht="13">
      <c r="A41" s="14"/>
      <c r="B41" s="14"/>
      <c r="C41" s="362" t="s">
        <v>1565</v>
      </c>
      <c r="D41" s="369" t="s">
        <v>37</v>
      </c>
      <c r="E41" s="370">
        <v>30.4</v>
      </c>
      <c r="F41" s="294"/>
      <c r="G41" s="295"/>
      <c r="H41" s="34"/>
      <c r="I41" s="34"/>
      <c r="J41" s="34"/>
      <c r="K41" s="295"/>
      <c r="L41" s="295"/>
      <c r="M41" s="295"/>
      <c r="N41" s="295"/>
      <c r="O41" s="295"/>
      <c r="P41" s="295"/>
    </row>
    <row r="42" spans="1:16" ht="13">
      <c r="A42" s="14">
        <f>A40+1</f>
        <v>15</v>
      </c>
      <c r="B42" s="14" t="s">
        <v>32</v>
      </c>
      <c r="C42" s="360" t="s">
        <v>1368</v>
      </c>
      <c r="D42" s="369" t="s">
        <v>40</v>
      </c>
      <c r="E42" s="370">
        <v>21</v>
      </c>
      <c r="F42" s="294"/>
      <c r="G42" s="295"/>
      <c r="H42" s="34"/>
      <c r="I42" s="294"/>
      <c r="J42" s="294"/>
      <c r="K42" s="295"/>
      <c r="L42" s="295"/>
      <c r="M42" s="295"/>
      <c r="N42" s="295"/>
      <c r="O42" s="295"/>
      <c r="P42" s="295"/>
    </row>
    <row r="43" spans="1:16" ht="13">
      <c r="A43" s="14">
        <f t="shared" si="0"/>
        <v>16</v>
      </c>
      <c r="B43" s="14" t="s">
        <v>32</v>
      </c>
      <c r="C43" s="360" t="s">
        <v>1369</v>
      </c>
      <c r="D43" s="369" t="s">
        <v>37</v>
      </c>
      <c r="E43" s="370">
        <v>0.15</v>
      </c>
      <c r="F43" s="294"/>
      <c r="G43" s="295"/>
      <c r="H43" s="34"/>
      <c r="I43" s="294"/>
      <c r="J43" s="294"/>
      <c r="K43" s="295"/>
      <c r="L43" s="295"/>
      <c r="M43" s="295"/>
      <c r="N43" s="295"/>
      <c r="O43" s="295"/>
      <c r="P43" s="295"/>
    </row>
    <row r="44" spans="1:16">
      <c r="A44" s="14"/>
      <c r="B44" s="14"/>
      <c r="C44" s="360"/>
      <c r="D44" s="369"/>
      <c r="E44" s="370"/>
      <c r="F44" s="294"/>
      <c r="G44" s="295"/>
      <c r="H44" s="34"/>
      <c r="I44" s="294"/>
      <c r="J44" s="294"/>
      <c r="K44" s="295"/>
      <c r="L44" s="295"/>
      <c r="M44" s="295"/>
      <c r="N44" s="295"/>
      <c r="O44" s="295"/>
      <c r="P44" s="295"/>
    </row>
    <row r="45" spans="1:16" ht="13">
      <c r="A45" s="14"/>
      <c r="B45" s="14"/>
      <c r="C45" s="354" t="s">
        <v>1370</v>
      </c>
      <c r="D45" s="369"/>
      <c r="E45" s="370"/>
      <c r="F45" s="157"/>
      <c r="G45" s="295"/>
      <c r="H45" s="34"/>
      <c r="I45" s="34"/>
      <c r="J45" s="34"/>
      <c r="K45" s="295"/>
      <c r="L45" s="295"/>
      <c r="M45" s="295"/>
      <c r="N45" s="295"/>
      <c r="O45" s="295"/>
      <c r="P45" s="295"/>
    </row>
    <row r="46" spans="1:16" ht="13">
      <c r="A46" s="14">
        <f>A43+1</f>
        <v>17</v>
      </c>
      <c r="B46" s="14" t="s">
        <v>32</v>
      </c>
      <c r="C46" s="360" t="s">
        <v>1371</v>
      </c>
      <c r="D46" s="369" t="s">
        <v>35</v>
      </c>
      <c r="E46" s="370">
        <v>100.4</v>
      </c>
      <c r="F46" s="157"/>
      <c r="G46" s="295"/>
      <c r="H46" s="34"/>
      <c r="I46" s="34"/>
      <c r="J46" s="34"/>
      <c r="K46" s="295"/>
      <c r="L46" s="295"/>
      <c r="M46" s="295"/>
      <c r="N46" s="295"/>
      <c r="O46" s="295"/>
      <c r="P46" s="295"/>
    </row>
    <row r="47" spans="1:16" ht="13">
      <c r="A47" s="14">
        <f t="shared" si="0"/>
        <v>18</v>
      </c>
      <c r="B47" s="14" t="s">
        <v>32</v>
      </c>
      <c r="C47" s="360" t="s">
        <v>1372</v>
      </c>
      <c r="D47" s="369" t="s">
        <v>35</v>
      </c>
      <c r="E47" s="370">
        <v>136.6</v>
      </c>
      <c r="F47" s="157"/>
      <c r="G47" s="295"/>
      <c r="H47" s="34"/>
      <c r="I47" s="34"/>
      <c r="J47" s="34"/>
      <c r="K47" s="295"/>
      <c r="L47" s="295"/>
      <c r="M47" s="295"/>
      <c r="N47" s="295"/>
      <c r="O47" s="295"/>
      <c r="P47" s="295"/>
    </row>
    <row r="48" spans="1:16" ht="13">
      <c r="A48" s="14">
        <f t="shared" si="0"/>
        <v>19</v>
      </c>
      <c r="B48" s="14" t="s">
        <v>32</v>
      </c>
      <c r="C48" s="363" t="s">
        <v>1373</v>
      </c>
      <c r="D48" s="369" t="s">
        <v>40</v>
      </c>
      <c r="E48" s="370">
        <v>2100</v>
      </c>
      <c r="F48" s="157"/>
      <c r="G48" s="295"/>
      <c r="H48" s="34"/>
      <c r="I48" s="157"/>
      <c r="J48" s="157"/>
      <c r="K48" s="295"/>
      <c r="L48" s="295"/>
      <c r="M48" s="295"/>
      <c r="N48" s="295"/>
      <c r="O48" s="295"/>
      <c r="P48" s="295"/>
    </row>
    <row r="49" spans="1:16" ht="13">
      <c r="A49" s="14">
        <f t="shared" si="0"/>
        <v>20</v>
      </c>
      <c r="B49" s="14" t="s">
        <v>32</v>
      </c>
      <c r="C49" s="363" t="s">
        <v>1374</v>
      </c>
      <c r="D49" s="369" t="s">
        <v>40</v>
      </c>
      <c r="E49" s="370">
        <v>630</v>
      </c>
      <c r="F49" s="294"/>
      <c r="G49" s="295"/>
      <c r="H49" s="34"/>
      <c r="I49" s="294"/>
      <c r="J49" s="294"/>
      <c r="K49" s="295"/>
      <c r="L49" s="295"/>
      <c r="M49" s="295"/>
      <c r="N49" s="295"/>
      <c r="O49" s="295"/>
      <c r="P49" s="295"/>
    </row>
    <row r="50" spans="1:16" ht="13">
      <c r="A50" s="14">
        <f t="shared" si="0"/>
        <v>21</v>
      </c>
      <c r="B50" s="14" t="s">
        <v>32</v>
      </c>
      <c r="C50" s="363" t="s">
        <v>1375</v>
      </c>
      <c r="D50" s="369" t="s">
        <v>40</v>
      </c>
      <c r="E50" s="370">
        <v>510</v>
      </c>
      <c r="F50" s="294"/>
      <c r="G50" s="295"/>
      <c r="H50" s="34"/>
      <c r="I50" s="294"/>
      <c r="J50" s="294"/>
      <c r="K50" s="295"/>
      <c r="L50" s="295"/>
      <c r="M50" s="295"/>
      <c r="N50" s="295"/>
      <c r="O50" s="295"/>
      <c r="P50" s="295"/>
    </row>
    <row r="51" spans="1:16" ht="13">
      <c r="A51" s="14">
        <f t="shared" ref="A51:A122" si="1">A50+1</f>
        <v>22</v>
      </c>
      <c r="B51" s="14" t="s">
        <v>32</v>
      </c>
      <c r="C51" s="363" t="s">
        <v>1376</v>
      </c>
      <c r="D51" s="369" t="s">
        <v>40</v>
      </c>
      <c r="E51" s="370">
        <v>260</v>
      </c>
      <c r="F51" s="294"/>
      <c r="G51" s="295"/>
      <c r="H51" s="34"/>
      <c r="I51" s="294"/>
      <c r="J51" s="294"/>
      <c r="K51" s="295"/>
      <c r="L51" s="295"/>
      <c r="M51" s="295"/>
      <c r="N51" s="295"/>
      <c r="O51" s="295"/>
      <c r="P51" s="295"/>
    </row>
    <row r="52" spans="1:16" ht="13">
      <c r="A52" s="14">
        <f t="shared" si="1"/>
        <v>23</v>
      </c>
      <c r="B52" s="14" t="s">
        <v>32</v>
      </c>
      <c r="C52" s="363" t="s">
        <v>1377</v>
      </c>
      <c r="D52" s="369" t="s">
        <v>41</v>
      </c>
      <c r="E52" s="370">
        <v>4</v>
      </c>
      <c r="F52" s="157"/>
      <c r="G52" s="295"/>
      <c r="H52" s="34"/>
      <c r="I52" s="34"/>
      <c r="J52" s="34"/>
      <c r="K52" s="295"/>
      <c r="L52" s="295"/>
      <c r="M52" s="295"/>
      <c r="N52" s="295"/>
      <c r="O52" s="295"/>
      <c r="P52" s="295"/>
    </row>
    <row r="53" spans="1:16" ht="13">
      <c r="A53" s="14">
        <f t="shared" si="1"/>
        <v>24</v>
      </c>
      <c r="B53" s="14" t="s">
        <v>32</v>
      </c>
      <c r="C53" s="360" t="s">
        <v>1378</v>
      </c>
      <c r="D53" s="369" t="s">
        <v>37</v>
      </c>
      <c r="E53" s="370">
        <v>6.8</v>
      </c>
      <c r="F53" s="157"/>
      <c r="G53" s="295"/>
      <c r="H53" s="34"/>
      <c r="I53" s="34"/>
      <c r="J53" s="34"/>
      <c r="K53" s="295"/>
      <c r="L53" s="295"/>
      <c r="M53" s="295"/>
      <c r="N53" s="295"/>
      <c r="O53" s="295"/>
      <c r="P53" s="295"/>
    </row>
    <row r="54" spans="1:16" ht="13">
      <c r="A54" s="14">
        <f t="shared" si="1"/>
        <v>25</v>
      </c>
      <c r="B54" s="14" t="s">
        <v>32</v>
      </c>
      <c r="C54" s="360" t="s">
        <v>1379</v>
      </c>
      <c r="D54" s="369" t="s">
        <v>37</v>
      </c>
      <c r="E54" s="370">
        <f>(E46+E47)*0.05</f>
        <v>11.850000000000001</v>
      </c>
      <c r="F54" s="157"/>
      <c r="G54" s="295"/>
      <c r="H54" s="34"/>
      <c r="I54" s="34"/>
      <c r="J54" s="34"/>
      <c r="K54" s="295"/>
      <c r="L54" s="295"/>
      <c r="M54" s="295"/>
      <c r="N54" s="295"/>
      <c r="O54" s="295"/>
      <c r="P54" s="295"/>
    </row>
    <row r="55" spans="1:16" ht="13">
      <c r="A55" s="14">
        <f t="shared" si="1"/>
        <v>26</v>
      </c>
      <c r="B55" s="14" t="s">
        <v>32</v>
      </c>
      <c r="C55" s="360" t="s">
        <v>1380</v>
      </c>
      <c r="D55" s="369" t="s">
        <v>35</v>
      </c>
      <c r="E55" s="370">
        <v>20.399999999999999</v>
      </c>
      <c r="F55" s="157"/>
      <c r="G55" s="295"/>
      <c r="H55" s="34"/>
      <c r="I55" s="34"/>
      <c r="J55" s="34"/>
      <c r="K55" s="295"/>
      <c r="L55" s="295"/>
      <c r="M55" s="295"/>
      <c r="N55" s="295"/>
      <c r="O55" s="295"/>
      <c r="P55" s="295"/>
    </row>
    <row r="56" spans="1:16" ht="13">
      <c r="A56" s="14">
        <f t="shared" si="1"/>
        <v>27</v>
      </c>
      <c r="B56" s="14" t="s">
        <v>32</v>
      </c>
      <c r="C56" s="360" t="s">
        <v>1381</v>
      </c>
      <c r="D56" s="369" t="s">
        <v>37</v>
      </c>
      <c r="E56" s="370">
        <v>2.4</v>
      </c>
      <c r="F56" s="294"/>
      <c r="G56" s="295"/>
      <c r="H56" s="34"/>
      <c r="I56" s="34"/>
      <c r="J56" s="34"/>
      <c r="K56" s="295"/>
      <c r="L56" s="295"/>
      <c r="M56" s="295"/>
      <c r="N56" s="295"/>
      <c r="O56" s="295"/>
      <c r="P56" s="295"/>
    </row>
    <row r="57" spans="1:16">
      <c r="A57" s="14"/>
      <c r="B57" s="14"/>
      <c r="C57" s="360"/>
      <c r="D57" s="369"/>
      <c r="E57" s="370"/>
      <c r="F57" s="294"/>
      <c r="G57" s="295"/>
      <c r="H57" s="34"/>
      <c r="I57" s="34"/>
      <c r="J57" s="34"/>
      <c r="K57" s="295"/>
      <c r="L57" s="295"/>
      <c r="M57" s="295"/>
      <c r="N57" s="295"/>
      <c r="O57" s="295"/>
      <c r="P57" s="295"/>
    </row>
    <row r="58" spans="1:16" ht="13">
      <c r="A58" s="14"/>
      <c r="B58" s="14"/>
      <c r="C58" s="354" t="s">
        <v>1382</v>
      </c>
      <c r="D58" s="369"/>
      <c r="E58" s="370"/>
      <c r="F58" s="294"/>
      <c r="G58" s="295"/>
      <c r="H58" s="34"/>
      <c r="I58" s="34"/>
      <c r="J58" s="34"/>
      <c r="K58" s="295"/>
      <c r="L58" s="295"/>
      <c r="M58" s="295"/>
      <c r="N58" s="295"/>
      <c r="O58" s="295"/>
      <c r="P58" s="295"/>
    </row>
    <row r="59" spans="1:16" ht="26">
      <c r="A59" s="14">
        <f>A56+1</f>
        <v>28</v>
      </c>
      <c r="B59" s="14" t="s">
        <v>32</v>
      </c>
      <c r="C59" s="104" t="s">
        <v>1353</v>
      </c>
      <c r="D59" s="26" t="s">
        <v>37</v>
      </c>
      <c r="E59" s="361">
        <v>24</v>
      </c>
      <c r="F59" s="294"/>
      <c r="G59" s="295"/>
      <c r="H59" s="34"/>
      <c r="I59" s="294"/>
      <c r="J59" s="294"/>
      <c r="K59" s="295"/>
      <c r="L59" s="295"/>
      <c r="M59" s="295"/>
      <c r="N59" s="295"/>
      <c r="O59" s="295"/>
      <c r="P59" s="295"/>
    </row>
    <row r="60" spans="1:16">
      <c r="A60" s="14"/>
      <c r="B60" s="14"/>
      <c r="C60" s="104"/>
      <c r="D60" s="26"/>
      <c r="E60" s="361"/>
      <c r="F60" s="294"/>
      <c r="G60" s="295"/>
      <c r="H60" s="34"/>
      <c r="I60" s="294"/>
      <c r="J60" s="294"/>
      <c r="K60" s="295"/>
      <c r="L60" s="295"/>
      <c r="M60" s="295"/>
      <c r="N60" s="295"/>
      <c r="O60" s="295"/>
      <c r="P60" s="295"/>
    </row>
    <row r="61" spans="1:16" ht="13">
      <c r="A61" s="14"/>
      <c r="B61" s="14"/>
      <c r="C61" s="354" t="s">
        <v>1383</v>
      </c>
      <c r="D61" s="369"/>
      <c r="E61" s="370"/>
      <c r="F61" s="157"/>
      <c r="G61" s="295"/>
      <c r="H61" s="34"/>
      <c r="I61" s="34"/>
      <c r="J61" s="34"/>
      <c r="K61" s="295"/>
      <c r="L61" s="295"/>
      <c r="M61" s="295"/>
      <c r="N61" s="295"/>
      <c r="O61" s="295"/>
      <c r="P61" s="295"/>
    </row>
    <row r="62" spans="1:16" ht="13">
      <c r="A62" s="14">
        <f>A59+1</f>
        <v>29</v>
      </c>
      <c r="B62" s="14" t="s">
        <v>32</v>
      </c>
      <c r="C62" s="104" t="s">
        <v>1363</v>
      </c>
      <c r="D62" s="26" t="s">
        <v>41</v>
      </c>
      <c r="E62" s="26">
        <v>5</v>
      </c>
      <c r="F62" s="157"/>
      <c r="G62" s="295"/>
      <c r="H62" s="34"/>
      <c r="I62" s="157"/>
      <c r="J62" s="157"/>
      <c r="K62" s="295"/>
      <c r="L62" s="295"/>
      <c r="M62" s="295"/>
      <c r="N62" s="295"/>
      <c r="O62" s="295"/>
      <c r="P62" s="295"/>
    </row>
    <row r="63" spans="1:16" ht="13">
      <c r="A63" s="14">
        <f t="shared" si="1"/>
        <v>30</v>
      </c>
      <c r="B63" s="14" t="s">
        <v>32</v>
      </c>
      <c r="C63" s="104" t="s">
        <v>1384</v>
      </c>
      <c r="D63" s="26" t="s">
        <v>41</v>
      </c>
      <c r="E63" s="26">
        <v>1</v>
      </c>
      <c r="F63" s="157"/>
      <c r="G63" s="295"/>
      <c r="H63" s="34"/>
      <c r="I63" s="34"/>
      <c r="J63" s="34"/>
      <c r="K63" s="295"/>
      <c r="L63" s="295"/>
      <c r="M63" s="295"/>
      <c r="N63" s="295"/>
      <c r="O63" s="295"/>
      <c r="P63" s="295"/>
    </row>
    <row r="64" spans="1:16">
      <c r="A64" s="14"/>
      <c r="B64" s="14"/>
      <c r="C64" s="104"/>
      <c r="D64" s="26"/>
      <c r="E64" s="26"/>
      <c r="F64" s="157"/>
      <c r="G64" s="295"/>
      <c r="H64" s="34"/>
      <c r="I64" s="34"/>
      <c r="J64" s="34"/>
      <c r="K64" s="295"/>
      <c r="L64" s="295"/>
      <c r="M64" s="295"/>
      <c r="N64" s="295"/>
      <c r="O64" s="295"/>
      <c r="P64" s="295"/>
    </row>
    <row r="65" spans="1:16" ht="13">
      <c r="A65" s="14"/>
      <c r="B65" s="14"/>
      <c r="C65" s="354" t="s">
        <v>1385</v>
      </c>
      <c r="D65" s="26"/>
      <c r="E65" s="26"/>
      <c r="F65" s="157"/>
      <c r="G65" s="295"/>
      <c r="H65" s="34"/>
      <c r="I65" s="34"/>
      <c r="J65" s="34"/>
      <c r="K65" s="295"/>
      <c r="L65" s="295"/>
      <c r="M65" s="295"/>
      <c r="N65" s="295"/>
      <c r="O65" s="295"/>
      <c r="P65" s="295"/>
    </row>
    <row r="66" spans="1:16" ht="13">
      <c r="A66" s="14">
        <f>A63+1</f>
        <v>31</v>
      </c>
      <c r="B66" s="14" t="s">
        <v>32</v>
      </c>
      <c r="C66" s="363" t="s">
        <v>1386</v>
      </c>
      <c r="D66" s="369" t="s">
        <v>41</v>
      </c>
      <c r="E66" s="370">
        <v>2</v>
      </c>
      <c r="F66" s="294"/>
      <c r="G66" s="295"/>
      <c r="H66" s="34"/>
      <c r="I66" s="34"/>
      <c r="J66" s="34"/>
      <c r="K66" s="295"/>
      <c r="L66" s="295"/>
      <c r="M66" s="295"/>
      <c r="N66" s="295"/>
      <c r="O66" s="295"/>
      <c r="P66" s="295"/>
    </row>
    <row r="67" spans="1:16" ht="26">
      <c r="A67" s="14">
        <f t="shared" si="1"/>
        <v>32</v>
      </c>
      <c r="B67" s="14" t="s">
        <v>32</v>
      </c>
      <c r="C67" s="360" t="s">
        <v>1387</v>
      </c>
      <c r="D67" s="369" t="s">
        <v>40</v>
      </c>
      <c r="E67" s="370">
        <v>7</v>
      </c>
      <c r="F67" s="294"/>
      <c r="G67" s="295"/>
      <c r="H67" s="34"/>
      <c r="I67" s="34"/>
      <c r="J67" s="34"/>
      <c r="K67" s="295"/>
      <c r="L67" s="295"/>
      <c r="M67" s="295"/>
      <c r="N67" s="295"/>
      <c r="O67" s="295"/>
      <c r="P67" s="295"/>
    </row>
    <row r="68" spans="1:16" ht="13">
      <c r="A68" s="14">
        <f t="shared" si="1"/>
        <v>33</v>
      </c>
      <c r="B68" s="14" t="s">
        <v>32</v>
      </c>
      <c r="C68" s="363" t="s">
        <v>1388</v>
      </c>
      <c r="D68" s="369" t="s">
        <v>40</v>
      </c>
      <c r="E68" s="370">
        <v>48</v>
      </c>
      <c r="F68" s="294"/>
      <c r="G68" s="295"/>
      <c r="H68" s="34"/>
      <c r="I68" s="294"/>
      <c r="J68" s="294"/>
      <c r="K68" s="295"/>
      <c r="L68" s="295"/>
      <c r="M68" s="295"/>
      <c r="N68" s="295"/>
      <c r="O68" s="295"/>
      <c r="P68" s="295"/>
    </row>
    <row r="69" spans="1:16" ht="13">
      <c r="A69" s="14">
        <f t="shared" si="1"/>
        <v>34</v>
      </c>
      <c r="B69" s="14" t="s">
        <v>32</v>
      </c>
      <c r="C69" s="363" t="s">
        <v>1389</v>
      </c>
      <c r="D69" s="369" t="s">
        <v>40</v>
      </c>
      <c r="E69" s="370">
        <v>444</v>
      </c>
      <c r="F69" s="157"/>
      <c r="G69" s="295"/>
      <c r="H69" s="34"/>
      <c r="I69" s="157"/>
      <c r="J69" s="157"/>
      <c r="K69" s="295"/>
      <c r="L69" s="295"/>
      <c r="M69" s="295"/>
      <c r="N69" s="295"/>
      <c r="O69" s="295"/>
      <c r="P69" s="295"/>
    </row>
    <row r="70" spans="1:16" ht="13">
      <c r="A70" s="14">
        <f t="shared" si="1"/>
        <v>35</v>
      </c>
      <c r="B70" s="14" t="s">
        <v>32</v>
      </c>
      <c r="C70" s="363" t="s">
        <v>1340</v>
      </c>
      <c r="D70" s="369" t="s">
        <v>41</v>
      </c>
      <c r="E70" s="370">
        <v>12</v>
      </c>
      <c r="F70" s="157"/>
      <c r="G70" s="295"/>
      <c r="H70" s="34"/>
      <c r="I70" s="157"/>
      <c r="J70" s="157"/>
      <c r="K70" s="295"/>
      <c r="L70" s="295"/>
      <c r="M70" s="295"/>
      <c r="N70" s="295"/>
      <c r="O70" s="295"/>
      <c r="P70" s="295"/>
    </row>
    <row r="71" spans="1:16" ht="13">
      <c r="A71" s="14">
        <f t="shared" si="1"/>
        <v>36</v>
      </c>
      <c r="B71" s="14" t="s">
        <v>32</v>
      </c>
      <c r="C71" s="360" t="s">
        <v>1390</v>
      </c>
      <c r="D71" s="369" t="s">
        <v>37</v>
      </c>
      <c r="E71" s="370">
        <v>0.4</v>
      </c>
      <c r="F71" s="157"/>
      <c r="G71" s="295"/>
      <c r="H71" s="34"/>
      <c r="I71" s="34"/>
      <c r="J71" s="34"/>
      <c r="K71" s="295"/>
      <c r="L71" s="295"/>
      <c r="M71" s="295"/>
      <c r="N71" s="295"/>
      <c r="O71" s="295"/>
      <c r="P71" s="295"/>
    </row>
    <row r="72" spans="1:16" ht="13">
      <c r="A72" s="14">
        <f t="shared" si="1"/>
        <v>37</v>
      </c>
      <c r="B72" s="14" t="s">
        <v>32</v>
      </c>
      <c r="C72" s="360" t="s">
        <v>1391</v>
      </c>
      <c r="D72" s="369" t="s">
        <v>37</v>
      </c>
      <c r="E72" s="370">
        <v>3.19</v>
      </c>
      <c r="F72" s="157"/>
      <c r="G72" s="295"/>
      <c r="H72" s="34"/>
      <c r="I72" s="34"/>
      <c r="J72" s="34"/>
      <c r="K72" s="295"/>
      <c r="L72" s="295"/>
      <c r="M72" s="295"/>
      <c r="N72" s="295"/>
      <c r="O72" s="295"/>
      <c r="P72" s="295"/>
    </row>
    <row r="73" spans="1:16">
      <c r="A73" s="14"/>
      <c r="B73" s="14"/>
      <c r="C73" s="360"/>
      <c r="D73" s="369"/>
      <c r="E73" s="370"/>
      <c r="F73" s="157"/>
      <c r="G73" s="295"/>
      <c r="H73" s="34"/>
      <c r="I73" s="34"/>
      <c r="J73" s="34"/>
      <c r="K73" s="295"/>
      <c r="L73" s="295"/>
      <c r="M73" s="295"/>
      <c r="N73" s="295"/>
      <c r="O73" s="295"/>
      <c r="P73" s="295"/>
    </row>
    <row r="74" spans="1:16" ht="13">
      <c r="A74" s="14"/>
      <c r="B74" s="14"/>
      <c r="C74" s="354" t="s">
        <v>1392</v>
      </c>
      <c r="D74" s="369"/>
      <c r="E74" s="370"/>
      <c r="F74" s="294"/>
      <c r="G74" s="295"/>
      <c r="H74" s="34"/>
      <c r="I74" s="34"/>
      <c r="J74" s="34"/>
      <c r="K74" s="295"/>
      <c r="L74" s="295"/>
      <c r="M74" s="295"/>
      <c r="N74" s="295"/>
      <c r="O74" s="295"/>
      <c r="P74" s="295"/>
    </row>
    <row r="75" spans="1:16" ht="13">
      <c r="A75" s="14">
        <f>A72+1</f>
        <v>38</v>
      </c>
      <c r="B75" s="14" t="s">
        <v>32</v>
      </c>
      <c r="C75" s="360" t="s">
        <v>1367</v>
      </c>
      <c r="D75" s="369" t="s">
        <v>44</v>
      </c>
      <c r="E75" s="370">
        <v>93.7</v>
      </c>
      <c r="F75" s="294"/>
      <c r="G75" s="295"/>
      <c r="H75" s="34"/>
      <c r="I75" s="294"/>
      <c r="J75" s="294"/>
      <c r="K75" s="295"/>
      <c r="L75" s="295"/>
      <c r="M75" s="295"/>
      <c r="N75" s="295"/>
      <c r="O75" s="295"/>
      <c r="P75" s="295"/>
    </row>
    <row r="76" spans="1:16" ht="26">
      <c r="A76" s="14">
        <f t="shared" si="1"/>
        <v>39</v>
      </c>
      <c r="B76" s="14" t="s">
        <v>32</v>
      </c>
      <c r="C76" s="360" t="s">
        <v>1564</v>
      </c>
      <c r="D76" s="369" t="s">
        <v>66</v>
      </c>
      <c r="E76" s="370">
        <v>18</v>
      </c>
      <c r="F76" s="294"/>
      <c r="G76" s="295"/>
      <c r="H76" s="34"/>
      <c r="I76" s="294"/>
      <c r="J76" s="294"/>
      <c r="K76" s="295"/>
      <c r="L76" s="295"/>
      <c r="M76" s="295"/>
      <c r="N76" s="295"/>
      <c r="O76" s="295"/>
      <c r="P76" s="295"/>
    </row>
    <row r="77" spans="1:16" ht="13">
      <c r="A77" s="14"/>
      <c r="B77" s="14"/>
      <c r="C77" s="362" t="s">
        <v>1565</v>
      </c>
      <c r="D77" s="369" t="s">
        <v>37</v>
      </c>
      <c r="E77" s="370">
        <v>31.8</v>
      </c>
      <c r="F77" s="294"/>
      <c r="G77" s="295"/>
      <c r="H77" s="34"/>
      <c r="I77" s="34"/>
      <c r="J77" s="34"/>
      <c r="K77" s="295"/>
      <c r="L77" s="295"/>
      <c r="M77" s="295"/>
      <c r="N77" s="295"/>
      <c r="O77" s="295"/>
      <c r="P77" s="295"/>
    </row>
    <row r="78" spans="1:16" ht="26">
      <c r="A78" s="14">
        <f>A76+1</f>
        <v>40</v>
      </c>
      <c r="B78" s="14" t="s">
        <v>32</v>
      </c>
      <c r="C78" s="360" t="s">
        <v>1368</v>
      </c>
      <c r="D78" s="369" t="s">
        <v>40</v>
      </c>
      <c r="E78" s="370">
        <v>21</v>
      </c>
      <c r="F78" s="294"/>
      <c r="G78" s="295"/>
      <c r="H78" s="34"/>
      <c r="I78" s="294"/>
      <c r="J78" s="294"/>
      <c r="K78" s="295"/>
      <c r="L78" s="295"/>
      <c r="M78" s="295"/>
      <c r="N78" s="295"/>
      <c r="O78" s="295"/>
      <c r="P78" s="295"/>
    </row>
    <row r="79" spans="1:16" ht="13">
      <c r="A79" s="14">
        <f t="shared" si="1"/>
        <v>41</v>
      </c>
      <c r="B79" s="14" t="s">
        <v>32</v>
      </c>
      <c r="C79" s="360" t="s">
        <v>1369</v>
      </c>
      <c r="D79" s="369" t="s">
        <v>37</v>
      </c>
      <c r="E79" s="370">
        <v>0.16</v>
      </c>
      <c r="F79" s="294"/>
      <c r="G79" s="295"/>
      <c r="H79" s="34"/>
      <c r="I79" s="294"/>
      <c r="J79" s="294"/>
      <c r="K79" s="295"/>
      <c r="L79" s="295"/>
      <c r="M79" s="295"/>
      <c r="N79" s="295"/>
      <c r="O79" s="295"/>
      <c r="P79" s="295"/>
    </row>
    <row r="80" spans="1:16">
      <c r="A80" s="14"/>
      <c r="B80" s="14"/>
      <c r="C80" s="360"/>
      <c r="D80" s="369"/>
      <c r="E80" s="370"/>
      <c r="F80" s="157"/>
      <c r="G80" s="295"/>
      <c r="H80" s="34"/>
      <c r="I80" s="34"/>
      <c r="J80" s="34"/>
      <c r="K80" s="295"/>
      <c r="L80" s="295"/>
      <c r="M80" s="295"/>
      <c r="N80" s="295"/>
      <c r="O80" s="295"/>
      <c r="P80" s="295"/>
    </row>
    <row r="81" spans="1:16" ht="13">
      <c r="A81" s="14"/>
      <c r="B81" s="14"/>
      <c r="C81" s="354" t="s">
        <v>1393</v>
      </c>
      <c r="D81" s="369"/>
      <c r="E81" s="370"/>
      <c r="F81" s="157"/>
      <c r="G81" s="295"/>
      <c r="H81" s="34"/>
      <c r="I81" s="34"/>
      <c r="J81" s="34"/>
      <c r="K81" s="295"/>
      <c r="L81" s="295"/>
      <c r="M81" s="295"/>
      <c r="N81" s="295"/>
      <c r="O81" s="295"/>
      <c r="P81" s="295"/>
    </row>
    <row r="82" spans="1:16" ht="13">
      <c r="A82" s="14">
        <f>A79+1</f>
        <v>42</v>
      </c>
      <c r="B82" s="14" t="s">
        <v>32</v>
      </c>
      <c r="C82" s="360" t="s">
        <v>1371</v>
      </c>
      <c r="D82" s="369" t="s">
        <v>35</v>
      </c>
      <c r="E82" s="370">
        <v>127.9</v>
      </c>
      <c r="F82" s="157"/>
      <c r="G82" s="295"/>
      <c r="H82" s="34"/>
      <c r="I82" s="157"/>
      <c r="J82" s="157"/>
      <c r="K82" s="295"/>
      <c r="L82" s="295"/>
      <c r="M82" s="295"/>
      <c r="N82" s="295"/>
      <c r="O82" s="295"/>
      <c r="P82" s="295"/>
    </row>
    <row r="83" spans="1:16" ht="13">
      <c r="A83" s="14">
        <f t="shared" si="1"/>
        <v>43</v>
      </c>
      <c r="B83" s="14" t="s">
        <v>32</v>
      </c>
      <c r="C83" s="360" t="s">
        <v>1372</v>
      </c>
      <c r="D83" s="369" t="s">
        <v>35</v>
      </c>
      <c r="E83" s="370">
        <v>147.69999999999999</v>
      </c>
      <c r="F83" s="157"/>
      <c r="G83" s="295"/>
      <c r="H83" s="34"/>
      <c r="I83" s="157"/>
      <c r="J83" s="157"/>
      <c r="K83" s="295"/>
      <c r="L83" s="295"/>
      <c r="M83" s="295"/>
      <c r="N83" s="295"/>
      <c r="O83" s="295"/>
      <c r="P83" s="295"/>
    </row>
    <row r="84" spans="1:16" ht="13">
      <c r="A84" s="14">
        <f t="shared" si="1"/>
        <v>44</v>
      </c>
      <c r="B84" s="14" t="s">
        <v>32</v>
      </c>
      <c r="C84" s="363" t="s">
        <v>1374</v>
      </c>
      <c r="D84" s="369" t="s">
        <v>40</v>
      </c>
      <c r="E84" s="370">
        <v>160</v>
      </c>
      <c r="F84" s="294"/>
      <c r="G84" s="295"/>
      <c r="H84" s="34"/>
      <c r="I84" s="294"/>
      <c r="J84" s="294"/>
      <c r="K84" s="295"/>
      <c r="L84" s="295"/>
      <c r="M84" s="295"/>
      <c r="N84" s="295"/>
      <c r="O84" s="295"/>
      <c r="P84" s="295"/>
    </row>
    <row r="85" spans="1:16" ht="13">
      <c r="A85" s="14">
        <f t="shared" si="1"/>
        <v>45</v>
      </c>
      <c r="B85" s="14" t="s">
        <v>32</v>
      </c>
      <c r="C85" s="363" t="s">
        <v>1375</v>
      </c>
      <c r="D85" s="369" t="s">
        <v>40</v>
      </c>
      <c r="E85" s="370">
        <v>110</v>
      </c>
      <c r="F85" s="294"/>
      <c r="G85" s="295"/>
      <c r="H85" s="34"/>
      <c r="I85" s="294"/>
      <c r="J85" s="294"/>
      <c r="K85" s="295"/>
      <c r="L85" s="295"/>
      <c r="M85" s="295"/>
      <c r="N85" s="295"/>
      <c r="O85" s="295"/>
      <c r="P85" s="295"/>
    </row>
    <row r="86" spans="1:16" ht="13">
      <c r="A86" s="14">
        <f t="shared" si="1"/>
        <v>46</v>
      </c>
      <c r="B86" s="14" t="s">
        <v>32</v>
      </c>
      <c r="C86" s="363" t="s">
        <v>1394</v>
      </c>
      <c r="D86" s="369" t="s">
        <v>41</v>
      </c>
      <c r="E86" s="370">
        <v>2</v>
      </c>
      <c r="F86" s="294"/>
      <c r="G86" s="295"/>
      <c r="H86" s="34"/>
      <c r="I86" s="34"/>
      <c r="J86" s="34"/>
      <c r="K86" s="295"/>
      <c r="L86" s="295"/>
      <c r="M86" s="295"/>
      <c r="N86" s="295"/>
      <c r="O86" s="295"/>
      <c r="P86" s="295"/>
    </row>
    <row r="87" spans="1:16" ht="13">
      <c r="A87" s="14">
        <f t="shared" si="1"/>
        <v>47</v>
      </c>
      <c r="B87" s="14" t="s">
        <v>32</v>
      </c>
      <c r="C87" s="360" t="s">
        <v>1395</v>
      </c>
      <c r="D87" s="369" t="s">
        <v>37</v>
      </c>
      <c r="E87" s="370">
        <v>2.7</v>
      </c>
      <c r="F87" s="157"/>
      <c r="G87" s="295"/>
      <c r="H87" s="34"/>
      <c r="I87" s="157"/>
      <c r="J87" s="157"/>
      <c r="K87" s="295"/>
      <c r="L87" s="295"/>
      <c r="M87" s="295"/>
      <c r="N87" s="295"/>
      <c r="O87" s="295"/>
      <c r="P87" s="295"/>
    </row>
    <row r="88" spans="1:16" ht="13">
      <c r="A88" s="14">
        <f t="shared" si="1"/>
        <v>48</v>
      </c>
      <c r="B88" s="14" t="s">
        <v>32</v>
      </c>
      <c r="C88" s="360" t="s">
        <v>1379</v>
      </c>
      <c r="D88" s="369" t="s">
        <v>37</v>
      </c>
      <c r="E88" s="370">
        <f>(E82+E83)*0.05</f>
        <v>13.780000000000001</v>
      </c>
      <c r="F88" s="157"/>
      <c r="G88" s="295"/>
      <c r="H88" s="34"/>
      <c r="I88" s="157"/>
      <c r="J88" s="157"/>
      <c r="K88" s="295"/>
      <c r="L88" s="295"/>
      <c r="M88" s="295"/>
      <c r="N88" s="295"/>
      <c r="O88" s="295"/>
      <c r="P88" s="295"/>
    </row>
    <row r="89" spans="1:16">
      <c r="A89" s="14"/>
      <c r="B89" s="14"/>
      <c r="C89" s="360"/>
      <c r="D89" s="369"/>
      <c r="E89" s="370"/>
      <c r="F89" s="157"/>
      <c r="G89" s="295"/>
      <c r="H89" s="34"/>
      <c r="I89" s="34"/>
      <c r="J89" s="34"/>
      <c r="K89" s="295"/>
      <c r="L89" s="295"/>
      <c r="M89" s="295"/>
      <c r="N89" s="295"/>
      <c r="O89" s="295"/>
      <c r="P89" s="295"/>
    </row>
    <row r="90" spans="1:16" ht="13">
      <c r="A90" s="14"/>
      <c r="B90" s="14"/>
      <c r="C90" s="354" t="s">
        <v>1396</v>
      </c>
      <c r="D90" s="369"/>
      <c r="E90" s="370"/>
      <c r="F90" s="157"/>
      <c r="G90" s="295"/>
      <c r="H90" s="34"/>
      <c r="I90" s="34"/>
      <c r="J90" s="34"/>
      <c r="K90" s="295"/>
      <c r="L90" s="295"/>
      <c r="M90" s="295"/>
      <c r="N90" s="295"/>
      <c r="O90" s="295"/>
      <c r="P90" s="295"/>
    </row>
    <row r="91" spans="1:16" ht="26">
      <c r="A91" s="14">
        <f>A88+1</f>
        <v>49</v>
      </c>
      <c r="B91" s="14" t="s">
        <v>32</v>
      </c>
      <c r="C91" s="360" t="s">
        <v>1365</v>
      </c>
      <c r="D91" s="369" t="s">
        <v>1350</v>
      </c>
      <c r="E91" s="370">
        <f>4.17+1.81+3.23+1+0.42+2.47+2.92+1+0.22</f>
        <v>17.240000000000002</v>
      </c>
      <c r="F91" s="157"/>
      <c r="G91" s="295"/>
      <c r="H91" s="34"/>
      <c r="I91" s="157"/>
      <c r="J91" s="157"/>
      <c r="K91" s="295"/>
      <c r="L91" s="295"/>
      <c r="M91" s="295"/>
      <c r="N91" s="295"/>
      <c r="O91" s="295"/>
      <c r="P91" s="295"/>
    </row>
    <row r="92" spans="1:16">
      <c r="A92" s="14"/>
      <c r="B92" s="14"/>
      <c r="C92" s="360"/>
      <c r="D92" s="369"/>
      <c r="E92" s="370"/>
      <c r="F92" s="157"/>
      <c r="G92" s="295"/>
      <c r="H92" s="34"/>
      <c r="I92" s="157"/>
      <c r="J92" s="157"/>
      <c r="K92" s="295"/>
      <c r="L92" s="295"/>
      <c r="M92" s="295"/>
      <c r="N92" s="295"/>
      <c r="O92" s="295"/>
      <c r="P92" s="295"/>
    </row>
    <row r="93" spans="1:16" ht="13">
      <c r="A93" s="14"/>
      <c r="B93" s="14"/>
      <c r="C93" s="354" t="s">
        <v>1397</v>
      </c>
      <c r="D93" s="369"/>
      <c r="E93" s="370"/>
      <c r="F93" s="294"/>
      <c r="G93" s="295"/>
      <c r="H93" s="34"/>
      <c r="I93" s="34"/>
      <c r="J93" s="34"/>
      <c r="K93" s="295"/>
      <c r="L93" s="295"/>
      <c r="M93" s="295"/>
      <c r="N93" s="295"/>
      <c r="O93" s="295"/>
      <c r="P93" s="295"/>
    </row>
    <row r="94" spans="1:16" ht="26">
      <c r="A94" s="14">
        <f>A91+1</f>
        <v>50</v>
      </c>
      <c r="B94" s="14" t="s">
        <v>32</v>
      </c>
      <c r="C94" s="360" t="s">
        <v>1398</v>
      </c>
      <c r="D94" s="369" t="s">
        <v>35</v>
      </c>
      <c r="E94" s="370">
        <v>772.2</v>
      </c>
      <c r="F94" s="294"/>
      <c r="G94" s="295"/>
      <c r="H94" s="34"/>
      <c r="I94" s="34"/>
      <c r="J94" s="34"/>
      <c r="K94" s="295"/>
      <c r="L94" s="295"/>
      <c r="M94" s="295"/>
      <c r="N94" s="295"/>
      <c r="O94" s="295"/>
      <c r="P94" s="295"/>
    </row>
    <row r="95" spans="1:16" ht="26">
      <c r="A95" s="14">
        <f t="shared" si="1"/>
        <v>51</v>
      </c>
      <c r="B95" s="14" t="s">
        <v>32</v>
      </c>
      <c r="C95" s="360" t="s">
        <v>1399</v>
      </c>
      <c r="D95" s="369" t="s">
        <v>35</v>
      </c>
      <c r="E95" s="370">
        <v>391.6</v>
      </c>
      <c r="F95" s="294"/>
      <c r="G95" s="295"/>
      <c r="H95" s="34"/>
      <c r="I95" s="34"/>
      <c r="J95" s="34"/>
      <c r="K95" s="295"/>
      <c r="L95" s="295"/>
      <c r="M95" s="295"/>
      <c r="N95" s="295"/>
      <c r="O95" s="295"/>
      <c r="P95" s="295"/>
    </row>
    <row r="96" spans="1:16" ht="26">
      <c r="A96" s="14">
        <f t="shared" si="1"/>
        <v>52</v>
      </c>
      <c r="B96" s="14" t="s">
        <v>32</v>
      </c>
      <c r="C96" s="360" t="s">
        <v>1400</v>
      </c>
      <c r="D96" s="369" t="s">
        <v>35</v>
      </c>
      <c r="E96" s="370">
        <v>135.30000000000001</v>
      </c>
      <c r="F96" s="157"/>
      <c r="G96" s="295"/>
      <c r="H96" s="34"/>
      <c r="I96" s="34"/>
      <c r="J96" s="34"/>
      <c r="K96" s="295"/>
      <c r="L96" s="295"/>
      <c r="M96" s="295"/>
      <c r="N96" s="295"/>
      <c r="O96" s="295"/>
      <c r="P96" s="295"/>
    </row>
    <row r="97" spans="1:16">
      <c r="A97" s="14"/>
      <c r="B97" s="14"/>
      <c r="C97" s="360"/>
      <c r="D97" s="369"/>
      <c r="E97" s="370"/>
      <c r="F97" s="157"/>
      <c r="G97" s="295"/>
      <c r="H97" s="34"/>
      <c r="I97" s="34"/>
      <c r="J97" s="34"/>
      <c r="K97" s="295"/>
      <c r="L97" s="295"/>
      <c r="M97" s="295"/>
      <c r="N97" s="295"/>
      <c r="O97" s="295"/>
      <c r="P97" s="295"/>
    </row>
    <row r="98" spans="1:16" ht="13">
      <c r="A98" s="14"/>
      <c r="B98" s="14"/>
      <c r="C98" s="354" t="s">
        <v>1401</v>
      </c>
      <c r="D98" s="369"/>
      <c r="E98" s="370"/>
      <c r="F98" s="157"/>
      <c r="G98" s="295"/>
      <c r="H98" s="34"/>
      <c r="I98" s="34"/>
      <c r="J98" s="34"/>
      <c r="K98" s="295"/>
      <c r="L98" s="295"/>
      <c r="M98" s="295"/>
      <c r="N98" s="295"/>
      <c r="O98" s="295"/>
      <c r="P98" s="295"/>
    </row>
    <row r="99" spans="1:16" ht="26">
      <c r="A99" s="14">
        <f>A96+1</f>
        <v>53</v>
      </c>
      <c r="B99" s="14" t="s">
        <v>32</v>
      </c>
      <c r="C99" s="360" t="s">
        <v>1365</v>
      </c>
      <c r="D99" s="369" t="s">
        <v>1350</v>
      </c>
      <c r="E99" s="370">
        <f>0.31+0.43+0.14+0.09+0.02</f>
        <v>0.99</v>
      </c>
      <c r="F99" s="157"/>
      <c r="G99" s="295"/>
      <c r="H99" s="34"/>
      <c r="I99" s="34"/>
      <c r="J99" s="34"/>
      <c r="K99" s="295"/>
      <c r="L99" s="295"/>
      <c r="M99" s="295"/>
      <c r="N99" s="295"/>
      <c r="O99" s="295"/>
      <c r="P99" s="295"/>
    </row>
    <row r="100" spans="1:16" ht="13">
      <c r="A100" s="14">
        <f t="shared" si="1"/>
        <v>54</v>
      </c>
      <c r="B100" s="14" t="s">
        <v>32</v>
      </c>
      <c r="C100" s="363" t="s">
        <v>1402</v>
      </c>
      <c r="D100" s="369" t="s">
        <v>41</v>
      </c>
      <c r="E100" s="370">
        <v>20</v>
      </c>
      <c r="F100" s="157"/>
      <c r="G100" s="295"/>
      <c r="H100" s="34"/>
      <c r="I100" s="34"/>
      <c r="J100" s="34"/>
      <c r="K100" s="295"/>
      <c r="L100" s="295"/>
      <c r="M100" s="295"/>
      <c r="N100" s="295"/>
      <c r="O100" s="295"/>
      <c r="P100" s="295"/>
    </row>
    <row r="101" spans="1:16" ht="13">
      <c r="A101" s="14">
        <f t="shared" si="1"/>
        <v>55</v>
      </c>
      <c r="B101" s="14" t="s">
        <v>32</v>
      </c>
      <c r="C101" s="363" t="s">
        <v>1403</v>
      </c>
      <c r="D101" s="369" t="s">
        <v>35</v>
      </c>
      <c r="E101" s="370">
        <v>34</v>
      </c>
      <c r="F101" s="294"/>
      <c r="G101" s="295"/>
      <c r="H101" s="34"/>
      <c r="I101" s="34"/>
      <c r="J101" s="34"/>
      <c r="K101" s="295"/>
      <c r="L101" s="295"/>
      <c r="M101" s="295"/>
      <c r="N101" s="295"/>
      <c r="O101" s="295"/>
      <c r="P101" s="295"/>
    </row>
    <row r="102" spans="1:16">
      <c r="A102" s="14"/>
      <c r="B102" s="14"/>
      <c r="C102" s="363"/>
      <c r="D102" s="369"/>
      <c r="E102" s="370"/>
      <c r="F102" s="294"/>
      <c r="G102" s="295"/>
      <c r="H102" s="34"/>
      <c r="I102" s="34"/>
      <c r="J102" s="34"/>
      <c r="K102" s="295"/>
      <c r="L102" s="295"/>
      <c r="M102" s="295"/>
      <c r="N102" s="295"/>
      <c r="O102" s="295"/>
      <c r="P102" s="295"/>
    </row>
    <row r="103" spans="1:16" ht="13">
      <c r="A103" s="14"/>
      <c r="B103" s="14"/>
      <c r="C103" s="354" t="s">
        <v>1404</v>
      </c>
      <c r="D103" s="369"/>
      <c r="E103" s="370"/>
      <c r="F103" s="294"/>
      <c r="G103" s="295"/>
      <c r="H103" s="34"/>
      <c r="I103" s="34"/>
      <c r="J103" s="34"/>
      <c r="K103" s="295"/>
      <c r="L103" s="295"/>
      <c r="M103" s="295"/>
      <c r="N103" s="295"/>
      <c r="O103" s="295"/>
      <c r="P103" s="295"/>
    </row>
    <row r="104" spans="1:16" ht="26">
      <c r="A104" s="14">
        <f>A101+1</f>
        <v>56</v>
      </c>
      <c r="B104" s="14" t="s">
        <v>32</v>
      </c>
      <c r="C104" s="360" t="s">
        <v>1365</v>
      </c>
      <c r="D104" s="369" t="s">
        <v>1350</v>
      </c>
      <c r="E104" s="370">
        <f>2.06+0.01+0.15+0.14</f>
        <v>2.36</v>
      </c>
      <c r="F104" s="294"/>
      <c r="G104" s="295"/>
      <c r="H104" s="34"/>
      <c r="I104" s="294"/>
      <c r="J104" s="294"/>
      <c r="K104" s="295"/>
      <c r="L104" s="295"/>
      <c r="M104" s="295"/>
      <c r="N104" s="295"/>
      <c r="O104" s="295"/>
      <c r="P104" s="295"/>
    </row>
    <row r="105" spans="1:16" ht="13">
      <c r="A105" s="14">
        <f t="shared" si="1"/>
        <v>57</v>
      </c>
      <c r="B105" s="14" t="s">
        <v>32</v>
      </c>
      <c r="C105" s="363" t="s">
        <v>1402</v>
      </c>
      <c r="D105" s="369" t="s">
        <v>41</v>
      </c>
      <c r="E105" s="370">
        <v>40</v>
      </c>
      <c r="F105" s="157"/>
      <c r="G105" s="295"/>
      <c r="H105" s="34"/>
      <c r="I105" s="34"/>
      <c r="J105" s="34"/>
      <c r="K105" s="295"/>
      <c r="L105" s="295"/>
      <c r="M105" s="295"/>
      <c r="N105" s="295"/>
      <c r="O105" s="295"/>
      <c r="P105" s="295"/>
    </row>
    <row r="106" spans="1:16">
      <c r="A106" s="14"/>
      <c r="B106" s="14"/>
      <c r="C106" s="363"/>
      <c r="D106" s="369"/>
      <c r="E106" s="370"/>
      <c r="F106" s="157"/>
      <c r="G106" s="295"/>
      <c r="H106" s="34"/>
      <c r="I106" s="34"/>
      <c r="J106" s="34"/>
      <c r="K106" s="295"/>
      <c r="L106" s="295"/>
      <c r="M106" s="295"/>
      <c r="N106" s="295"/>
      <c r="O106" s="295"/>
      <c r="P106" s="295"/>
    </row>
    <row r="107" spans="1:16" ht="13">
      <c r="A107" s="14"/>
      <c r="B107" s="14"/>
      <c r="C107" s="354" t="s">
        <v>1405</v>
      </c>
      <c r="D107" s="369"/>
      <c r="E107" s="370"/>
      <c r="F107" s="157"/>
      <c r="G107" s="295"/>
      <c r="H107" s="34"/>
      <c r="I107" s="34"/>
      <c r="J107" s="34"/>
      <c r="K107" s="295"/>
      <c r="L107" s="295"/>
      <c r="M107" s="295"/>
      <c r="N107" s="295"/>
      <c r="O107" s="295"/>
      <c r="P107" s="295"/>
    </row>
    <row r="108" spans="1:16" ht="26">
      <c r="A108" s="14">
        <f>A105+1</f>
        <v>58</v>
      </c>
      <c r="B108" s="14" t="s">
        <v>32</v>
      </c>
      <c r="C108" s="104" t="s">
        <v>1353</v>
      </c>
      <c r="D108" s="26" t="s">
        <v>37</v>
      </c>
      <c r="E108" s="361">
        <v>10</v>
      </c>
      <c r="F108" s="157"/>
      <c r="G108" s="295"/>
      <c r="H108" s="34"/>
      <c r="I108" s="157"/>
      <c r="J108" s="157"/>
      <c r="K108" s="295"/>
      <c r="L108" s="295"/>
      <c r="M108" s="295"/>
      <c r="N108" s="295"/>
      <c r="O108" s="295"/>
      <c r="P108" s="295"/>
    </row>
    <row r="109" spans="1:16">
      <c r="A109" s="14"/>
      <c r="B109" s="14"/>
      <c r="C109" s="104"/>
      <c r="D109" s="26"/>
      <c r="E109" s="361"/>
      <c r="F109" s="157"/>
      <c r="G109" s="295"/>
      <c r="H109" s="34"/>
      <c r="I109" s="34"/>
      <c r="J109" s="34"/>
      <c r="K109" s="295"/>
      <c r="L109" s="295"/>
      <c r="M109" s="295"/>
      <c r="N109" s="295"/>
      <c r="O109" s="295"/>
      <c r="P109" s="295"/>
    </row>
    <row r="110" spans="1:16" ht="13">
      <c r="A110" s="14"/>
      <c r="B110" s="14"/>
      <c r="C110" s="354" t="s">
        <v>1406</v>
      </c>
      <c r="D110" s="369"/>
      <c r="E110" s="370"/>
      <c r="F110" s="157"/>
      <c r="G110" s="295"/>
      <c r="H110" s="34"/>
      <c r="I110" s="34"/>
      <c r="J110" s="34"/>
      <c r="K110" s="295"/>
      <c r="L110" s="295"/>
      <c r="M110" s="295"/>
      <c r="N110" s="295"/>
      <c r="O110" s="295"/>
      <c r="P110" s="295"/>
    </row>
    <row r="111" spans="1:16" ht="13">
      <c r="A111" s="14">
        <f>A108+1</f>
        <v>59</v>
      </c>
      <c r="B111" s="14" t="s">
        <v>32</v>
      </c>
      <c r="C111" s="363" t="s">
        <v>1407</v>
      </c>
      <c r="D111" s="369" t="s">
        <v>41</v>
      </c>
      <c r="E111" s="370">
        <v>12</v>
      </c>
      <c r="F111" s="294"/>
      <c r="G111" s="295"/>
      <c r="H111" s="34"/>
      <c r="I111" s="294"/>
      <c r="J111" s="294"/>
      <c r="K111" s="295"/>
      <c r="L111" s="295"/>
      <c r="M111" s="295"/>
      <c r="N111" s="295"/>
      <c r="O111" s="295"/>
      <c r="P111" s="295"/>
    </row>
    <row r="112" spans="1:16" ht="26">
      <c r="A112" s="14">
        <f t="shared" si="1"/>
        <v>60</v>
      </c>
      <c r="B112" s="14" t="s">
        <v>32</v>
      </c>
      <c r="C112" s="360" t="s">
        <v>1408</v>
      </c>
      <c r="D112" s="369" t="s">
        <v>1350</v>
      </c>
      <c r="E112" s="370">
        <f>0.99+0.02</f>
        <v>1.01</v>
      </c>
      <c r="F112" s="294"/>
      <c r="G112" s="295"/>
      <c r="H112" s="34"/>
      <c r="I112" s="294"/>
      <c r="J112" s="294"/>
      <c r="K112" s="295"/>
      <c r="L112" s="295"/>
      <c r="M112" s="295"/>
      <c r="N112" s="295"/>
      <c r="O112" s="295"/>
      <c r="P112" s="295"/>
    </row>
    <row r="113" spans="1:16" ht="13">
      <c r="A113" s="14">
        <f t="shared" si="1"/>
        <v>61</v>
      </c>
      <c r="B113" s="14" t="s">
        <v>32</v>
      </c>
      <c r="C113" s="363" t="s">
        <v>1409</v>
      </c>
      <c r="D113" s="369" t="s">
        <v>41</v>
      </c>
      <c r="E113" s="370">
        <v>22</v>
      </c>
      <c r="F113" s="294"/>
      <c r="G113" s="295"/>
      <c r="H113" s="34"/>
      <c r="I113" s="34"/>
      <c r="J113" s="34"/>
      <c r="K113" s="295"/>
      <c r="L113" s="295"/>
      <c r="M113" s="295"/>
      <c r="N113" s="295"/>
      <c r="O113" s="295"/>
      <c r="P113" s="295"/>
    </row>
    <row r="114" spans="1:16" ht="13">
      <c r="A114" s="14">
        <f t="shared" si="1"/>
        <v>62</v>
      </c>
      <c r="B114" s="14" t="s">
        <v>32</v>
      </c>
      <c r="C114" s="363" t="s">
        <v>1410</v>
      </c>
      <c r="D114" s="369" t="s">
        <v>37</v>
      </c>
      <c r="E114" s="370">
        <v>0.06</v>
      </c>
      <c r="F114" s="157"/>
      <c r="G114" s="295"/>
      <c r="H114" s="34"/>
      <c r="I114" s="34"/>
      <c r="J114" s="34"/>
      <c r="K114" s="295"/>
      <c r="L114" s="295"/>
      <c r="M114" s="295"/>
      <c r="N114" s="295"/>
      <c r="O114" s="295"/>
      <c r="P114" s="295"/>
    </row>
    <row r="115" spans="1:16">
      <c r="A115" s="14"/>
      <c r="B115" s="14"/>
      <c r="C115" s="363"/>
      <c r="D115" s="369"/>
      <c r="E115" s="370"/>
      <c r="F115" s="157"/>
      <c r="G115" s="295"/>
      <c r="H115" s="34"/>
      <c r="I115" s="34"/>
      <c r="J115" s="34"/>
      <c r="K115" s="295"/>
      <c r="L115" s="295"/>
      <c r="M115" s="295"/>
      <c r="N115" s="295"/>
      <c r="O115" s="295"/>
      <c r="P115" s="295"/>
    </row>
    <row r="116" spans="1:16" ht="13">
      <c r="A116" s="14"/>
      <c r="B116" s="14"/>
      <c r="C116" s="354" t="s">
        <v>1411</v>
      </c>
      <c r="D116" s="369"/>
      <c r="E116" s="370"/>
      <c r="F116" s="157"/>
      <c r="G116" s="295"/>
      <c r="H116" s="34"/>
      <c r="I116" s="34"/>
      <c r="J116" s="34"/>
      <c r="K116" s="295"/>
      <c r="L116" s="295"/>
      <c r="M116" s="295"/>
      <c r="N116" s="295"/>
      <c r="O116" s="295"/>
      <c r="P116" s="295"/>
    </row>
    <row r="117" spans="1:16" ht="13">
      <c r="A117" s="14">
        <f>A114+1</f>
        <v>63</v>
      </c>
      <c r="B117" s="14" t="s">
        <v>32</v>
      </c>
      <c r="C117" s="363" t="s">
        <v>1412</v>
      </c>
      <c r="D117" s="369" t="s">
        <v>40</v>
      </c>
      <c r="E117" s="370">
        <v>68</v>
      </c>
      <c r="F117" s="157"/>
      <c r="G117" s="295"/>
      <c r="H117" s="34"/>
      <c r="I117" s="34"/>
      <c r="J117" s="34"/>
      <c r="K117" s="295"/>
      <c r="L117" s="295"/>
      <c r="M117" s="295"/>
      <c r="N117" s="295"/>
      <c r="O117" s="295"/>
      <c r="P117" s="295"/>
    </row>
    <row r="118" spans="1:16" ht="13">
      <c r="A118" s="14">
        <f t="shared" si="1"/>
        <v>64</v>
      </c>
      <c r="B118" s="14" t="s">
        <v>32</v>
      </c>
      <c r="C118" s="360" t="s">
        <v>1413</v>
      </c>
      <c r="D118" s="369" t="s">
        <v>37</v>
      </c>
      <c r="E118" s="370">
        <v>0.45</v>
      </c>
      <c r="F118" s="157"/>
      <c r="G118" s="295"/>
      <c r="H118" s="34"/>
      <c r="I118" s="34"/>
      <c r="J118" s="34"/>
      <c r="K118" s="295"/>
      <c r="L118" s="295"/>
      <c r="M118" s="295"/>
      <c r="N118" s="295"/>
      <c r="O118" s="295"/>
      <c r="P118" s="295"/>
    </row>
    <row r="119" spans="1:16">
      <c r="A119" s="14"/>
      <c r="B119" s="14"/>
      <c r="C119" s="360"/>
      <c r="D119" s="369"/>
      <c r="E119" s="370"/>
      <c r="F119" s="157"/>
      <c r="G119" s="295"/>
      <c r="H119" s="34"/>
      <c r="I119" s="34"/>
      <c r="J119" s="34"/>
      <c r="K119" s="295"/>
      <c r="L119" s="295"/>
      <c r="M119" s="295"/>
      <c r="N119" s="295"/>
      <c r="O119" s="295"/>
      <c r="P119" s="295"/>
    </row>
    <row r="120" spans="1:16" ht="13">
      <c r="A120" s="14"/>
      <c r="B120" s="14"/>
      <c r="C120" s="354" t="s">
        <v>1414</v>
      </c>
      <c r="D120" s="369"/>
      <c r="E120" s="370"/>
      <c r="F120" s="294"/>
      <c r="G120" s="295"/>
      <c r="H120" s="34"/>
      <c r="I120" s="34"/>
      <c r="J120" s="34"/>
      <c r="K120" s="295"/>
      <c r="L120" s="295"/>
      <c r="M120" s="295"/>
      <c r="N120" s="295"/>
      <c r="O120" s="295"/>
      <c r="P120" s="295"/>
    </row>
    <row r="121" spans="1:16" ht="13">
      <c r="A121" s="14">
        <f>A118+1</f>
        <v>65</v>
      </c>
      <c r="B121" s="14" t="s">
        <v>32</v>
      </c>
      <c r="C121" s="363" t="s">
        <v>1415</v>
      </c>
      <c r="D121" s="369" t="s">
        <v>41</v>
      </c>
      <c r="E121" s="370">
        <v>6</v>
      </c>
      <c r="F121" s="294"/>
      <c r="G121" s="295"/>
      <c r="H121" s="34"/>
      <c r="I121" s="294"/>
      <c r="J121" s="294"/>
      <c r="K121" s="295"/>
      <c r="L121" s="295"/>
      <c r="M121" s="295"/>
      <c r="N121" s="295"/>
      <c r="O121" s="295"/>
      <c r="P121" s="295"/>
    </row>
    <row r="122" spans="1:16" ht="26">
      <c r="A122" s="14">
        <f t="shared" si="1"/>
        <v>66</v>
      </c>
      <c r="B122" s="14" t="s">
        <v>32</v>
      </c>
      <c r="C122" s="360" t="s">
        <v>1408</v>
      </c>
      <c r="D122" s="369" t="s">
        <v>1350</v>
      </c>
      <c r="E122" s="370">
        <v>0.5</v>
      </c>
      <c r="F122" s="294"/>
      <c r="G122" s="295"/>
      <c r="H122" s="34"/>
      <c r="I122" s="294"/>
      <c r="J122" s="294"/>
      <c r="K122" s="295"/>
      <c r="L122" s="295"/>
      <c r="M122" s="295"/>
      <c r="N122" s="295"/>
      <c r="O122" s="295"/>
      <c r="P122" s="295"/>
    </row>
    <row r="123" spans="1:16" ht="13">
      <c r="A123" s="14">
        <f t="shared" ref="A123" si="2">A122+1</f>
        <v>67</v>
      </c>
      <c r="B123" s="14" t="s">
        <v>32</v>
      </c>
      <c r="C123" s="363" t="s">
        <v>1416</v>
      </c>
      <c r="D123" s="369" t="s">
        <v>41</v>
      </c>
      <c r="E123" s="370">
        <v>2</v>
      </c>
      <c r="F123" s="157"/>
      <c r="G123" s="295"/>
      <c r="H123" s="34"/>
      <c r="I123" s="34"/>
      <c r="J123" s="34"/>
      <c r="K123" s="295"/>
      <c r="L123" s="295"/>
      <c r="M123" s="295"/>
      <c r="N123" s="295"/>
      <c r="O123" s="295"/>
      <c r="P123" s="295"/>
    </row>
    <row r="124" spans="1:16" s="74" customFormat="1">
      <c r="A124" s="68"/>
      <c r="B124" s="68"/>
      <c r="C124" s="69"/>
      <c r="D124" s="70"/>
      <c r="E124" s="157"/>
      <c r="F124" s="71"/>
      <c r="G124" s="71"/>
      <c r="H124" s="71"/>
      <c r="I124" s="72"/>
      <c r="J124" s="71"/>
      <c r="K124" s="71"/>
      <c r="L124" s="72"/>
      <c r="M124" s="72"/>
      <c r="N124" s="72"/>
      <c r="O124" s="72"/>
      <c r="P124" s="73"/>
    </row>
    <row r="125" spans="1:16" s="44" customFormat="1">
      <c r="A125" s="75"/>
      <c r="B125" s="75"/>
      <c r="C125" s="76"/>
      <c r="D125" s="236"/>
      <c r="E125" s="236"/>
      <c r="F125" s="371"/>
      <c r="G125" s="164"/>
      <c r="H125" s="164"/>
      <c r="I125" s="164"/>
      <c r="J125" s="164"/>
      <c r="K125" s="79" t="s">
        <v>38</v>
      </c>
      <c r="L125" s="80">
        <f>SUM(L13:L124)</f>
        <v>0</v>
      </c>
      <c r="M125" s="80">
        <f t="shared" ref="M125:P125" si="3">SUM(M13:M124)</f>
        <v>0</v>
      </c>
      <c r="N125" s="80">
        <f t="shared" si="3"/>
        <v>0</v>
      </c>
      <c r="O125" s="80">
        <f t="shared" si="3"/>
        <v>0</v>
      </c>
      <c r="P125" s="80">
        <f t="shared" si="3"/>
        <v>0</v>
      </c>
    </row>
    <row r="126" spans="1:16">
      <c r="C126" s="43"/>
    </row>
    <row r="127" spans="1:16" s="44" customFormat="1">
      <c r="A127" s="2"/>
      <c r="B127" s="2"/>
      <c r="C127" s="2" t="s">
        <v>43</v>
      </c>
      <c r="D127" s="2"/>
      <c r="E127" s="2"/>
      <c r="F127" s="3"/>
      <c r="G127" s="3"/>
      <c r="H127" s="3"/>
      <c r="I127" s="3"/>
      <c r="J127" s="3"/>
      <c r="K127" s="2"/>
      <c r="L127" s="2"/>
      <c r="M127" s="2"/>
      <c r="N127" s="2"/>
      <c r="O127" s="2"/>
      <c r="P127" s="2"/>
    </row>
  </sheetData>
  <mergeCells count="10">
    <mergeCell ref="A1:P1"/>
    <mergeCell ref="A2:P2"/>
    <mergeCell ref="M7:O7"/>
    <mergeCell ref="A10:A11"/>
    <mergeCell ref="B10:B11"/>
    <mergeCell ref="C10:C11"/>
    <mergeCell ref="D10:D11"/>
    <mergeCell ref="E10:E11"/>
    <mergeCell ref="F10:K10"/>
    <mergeCell ref="L10:P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31E0-1D9C-4EF8-AC52-D1E3E65DDABF}">
  <dimension ref="A1:P67"/>
  <sheetViews>
    <sheetView showZeros="0" zoomScaleNormal="100" workbookViewId="0">
      <selection activeCell="R9" sqref="R9"/>
    </sheetView>
  </sheetViews>
  <sheetFormatPr baseColWidth="10" defaultColWidth="9.1640625" defaultRowHeight="12"/>
  <cols>
    <col min="1" max="1" width="4.5" style="2" customWidth="1"/>
    <col min="2" max="2" width="4.83203125" style="2" customWidth="1"/>
    <col min="3" max="3" width="55.83203125" style="2" customWidth="1"/>
    <col min="4" max="4" width="6.5" style="3" customWidth="1"/>
    <col min="5" max="5" width="9.5" style="372" customWidth="1"/>
    <col min="6" max="6" width="8.5" style="234" customWidth="1"/>
    <col min="7" max="7" width="10.33203125" style="234" customWidth="1"/>
    <col min="8" max="8" width="8.83203125" style="234" customWidth="1"/>
    <col min="9" max="9" width="10.1640625" style="2" bestFit="1" customWidth="1"/>
    <col min="10" max="11" width="9.5" style="2" customWidth="1"/>
    <col min="12" max="12" width="8.1640625" style="2" customWidth="1"/>
    <col min="13" max="13" width="10.5" style="2" customWidth="1"/>
    <col min="14" max="14" width="9.83203125" style="2" customWidth="1"/>
    <col min="15" max="15" width="9.5" style="2" customWidth="1"/>
    <col min="16" max="16" width="11.164062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155</v>
      </c>
      <c r="B1" s="493"/>
      <c r="C1" s="493"/>
      <c r="D1" s="493"/>
      <c r="E1" s="493"/>
      <c r="F1" s="493"/>
      <c r="G1" s="493"/>
      <c r="H1" s="493"/>
      <c r="I1" s="493"/>
      <c r="J1" s="493"/>
      <c r="K1" s="493"/>
      <c r="L1" s="493"/>
      <c r="M1" s="493"/>
      <c r="N1" s="493"/>
      <c r="O1" s="493"/>
      <c r="P1" s="493"/>
    </row>
    <row r="2" spans="1:16" s="43" customFormat="1">
      <c r="A2" s="493" t="s">
        <v>54</v>
      </c>
      <c r="B2" s="493"/>
      <c r="C2" s="493"/>
      <c r="D2" s="493"/>
      <c r="E2" s="493"/>
      <c r="F2" s="493"/>
      <c r="G2" s="493"/>
      <c r="H2" s="493"/>
      <c r="I2" s="493"/>
      <c r="J2" s="493"/>
      <c r="K2" s="493"/>
      <c r="L2" s="493"/>
      <c r="M2" s="493"/>
      <c r="N2" s="493"/>
      <c r="O2" s="493"/>
      <c r="P2" s="493"/>
    </row>
    <row r="3" spans="1:16">
      <c r="E3" s="3"/>
    </row>
    <row r="4" spans="1:16">
      <c r="A4" s="2" t="s">
        <v>1598</v>
      </c>
      <c r="D4" s="219"/>
      <c r="E4" s="3"/>
    </row>
    <row r="5" spans="1:16">
      <c r="A5" s="2" t="s">
        <v>1599</v>
      </c>
      <c r="D5" s="219"/>
      <c r="E5" s="3"/>
    </row>
    <row r="6" spans="1:16">
      <c r="A6" s="2" t="s">
        <v>217</v>
      </c>
      <c r="D6" s="219"/>
      <c r="E6" s="3"/>
    </row>
    <row r="7" spans="1:16">
      <c r="A7" s="209" t="s">
        <v>1600</v>
      </c>
      <c r="B7" s="209"/>
      <c r="D7" s="219"/>
      <c r="E7" s="3"/>
      <c r="K7" s="44"/>
      <c r="L7" s="45" t="s">
        <v>17</v>
      </c>
      <c r="M7" s="494">
        <f>P65</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7" t="s">
        <v>23</v>
      </c>
      <c r="F10" s="492" t="s">
        <v>24</v>
      </c>
      <c r="G10" s="492"/>
      <c r="H10" s="492"/>
      <c r="I10" s="492"/>
      <c r="J10" s="492"/>
      <c r="K10" s="492"/>
      <c r="L10" s="492" t="s">
        <v>25</v>
      </c>
      <c r="M10" s="492"/>
      <c r="N10" s="492"/>
      <c r="O10" s="492"/>
      <c r="P10" s="492"/>
    </row>
    <row r="11" spans="1:16" ht="52">
      <c r="A11" s="495"/>
      <c r="B11" s="495"/>
      <c r="C11" s="496"/>
      <c r="D11" s="491"/>
      <c r="E11" s="497"/>
      <c r="F11" s="237" t="s">
        <v>26</v>
      </c>
      <c r="G11" s="237" t="s">
        <v>179</v>
      </c>
      <c r="H11" s="237" t="s">
        <v>180</v>
      </c>
      <c r="I11" s="237" t="s">
        <v>27</v>
      </c>
      <c r="J11" s="237" t="s">
        <v>28</v>
      </c>
      <c r="K11" s="237" t="s">
        <v>29</v>
      </c>
      <c r="L11" s="237" t="s">
        <v>30</v>
      </c>
      <c r="M11" s="237" t="s">
        <v>31</v>
      </c>
      <c r="N11" s="237" t="s">
        <v>27</v>
      </c>
      <c r="O11" s="237" t="s">
        <v>28</v>
      </c>
      <c r="P11" s="237" t="s">
        <v>181</v>
      </c>
    </row>
    <row r="12" spans="1:16">
      <c r="A12" s="14">
        <v>1</v>
      </c>
      <c r="B12" s="14">
        <f t="shared" ref="B12:E12" si="0">A12+1</f>
        <v>2</v>
      </c>
      <c r="C12" s="14">
        <f t="shared" si="0"/>
        <v>3</v>
      </c>
      <c r="D12" s="14">
        <f t="shared" si="0"/>
        <v>4</v>
      </c>
      <c r="E12" s="358">
        <f t="shared" si="0"/>
        <v>5</v>
      </c>
      <c r="F12" s="14">
        <v>6</v>
      </c>
      <c r="G12" s="14">
        <v>7</v>
      </c>
      <c r="H12" s="14">
        <f t="shared" ref="H12" si="1">G12+1</f>
        <v>8</v>
      </c>
      <c r="I12" s="14">
        <v>9</v>
      </c>
      <c r="J12" s="14">
        <v>10</v>
      </c>
      <c r="K12" s="14">
        <f t="shared" ref="K12" si="2">J12+1</f>
        <v>11</v>
      </c>
      <c r="L12" s="14">
        <f t="shared" ref="L12" si="3">K12+1</f>
        <v>12</v>
      </c>
      <c r="M12" s="14">
        <f t="shared" ref="M12" si="4">L12+1</f>
        <v>13</v>
      </c>
      <c r="N12" s="14">
        <f t="shared" ref="N12" si="5">M12+1</f>
        <v>14</v>
      </c>
      <c r="O12" s="14">
        <f t="shared" ref="O12" si="6">N12+1</f>
        <v>15</v>
      </c>
      <c r="P12" s="14">
        <f t="shared" ref="P12" si="7">O12+1</f>
        <v>16</v>
      </c>
    </row>
    <row r="13" spans="1:16" ht="13">
      <c r="A13" s="140"/>
      <c r="B13" s="140"/>
      <c r="C13" s="344" t="s">
        <v>1427</v>
      </c>
      <c r="D13" s="345"/>
      <c r="E13" s="346"/>
      <c r="F13" s="14"/>
      <c r="G13" s="14"/>
      <c r="H13" s="14"/>
      <c r="I13" s="14"/>
      <c r="J13" s="14"/>
      <c r="K13" s="14"/>
      <c r="L13" s="14"/>
      <c r="M13" s="14"/>
      <c r="N13" s="14"/>
      <c r="O13" s="14"/>
      <c r="P13" s="14"/>
    </row>
    <row r="14" spans="1:16" ht="13">
      <c r="A14" s="140"/>
      <c r="B14" s="140"/>
      <c r="C14" s="347" t="s">
        <v>1428</v>
      </c>
      <c r="D14" s="377" t="s">
        <v>35</v>
      </c>
      <c r="E14" s="374">
        <v>798.8</v>
      </c>
      <c r="F14" s="14"/>
      <c r="G14" s="14"/>
      <c r="H14" s="14"/>
      <c r="I14" s="14"/>
      <c r="J14" s="14"/>
      <c r="K14" s="14"/>
      <c r="L14" s="14"/>
      <c r="M14" s="14"/>
      <c r="N14" s="14"/>
      <c r="O14" s="14"/>
      <c r="P14" s="14"/>
    </row>
    <row r="15" spans="1:16" ht="13">
      <c r="A15" s="140">
        <v>1</v>
      </c>
      <c r="B15" s="140" t="s">
        <v>1417</v>
      </c>
      <c r="C15" s="48" t="s">
        <v>1567</v>
      </c>
      <c r="D15" s="373" t="s">
        <v>35</v>
      </c>
      <c r="E15" s="140">
        <f>E14</f>
        <v>798.8</v>
      </c>
      <c r="F15" s="294"/>
      <c r="G15" s="295"/>
      <c r="H15" s="34"/>
      <c r="I15" s="34"/>
      <c r="J15" s="34"/>
      <c r="K15" s="295"/>
      <c r="L15" s="295"/>
      <c r="M15" s="295"/>
      <c r="N15" s="295"/>
      <c r="O15" s="295"/>
      <c r="P15" s="295"/>
    </row>
    <row r="16" spans="1:16" ht="13">
      <c r="A16" s="140">
        <f>A15+1</f>
        <v>2</v>
      </c>
      <c r="B16" s="140" t="s">
        <v>1417</v>
      </c>
      <c r="C16" s="465" t="s">
        <v>1771</v>
      </c>
      <c r="D16" s="373" t="s">
        <v>35</v>
      </c>
      <c r="E16" s="140">
        <f>E14</f>
        <v>798.8</v>
      </c>
      <c r="F16" s="294"/>
      <c r="G16" s="295"/>
      <c r="H16" s="34"/>
      <c r="I16" s="34"/>
      <c r="J16" s="34"/>
      <c r="K16" s="295"/>
      <c r="L16" s="295"/>
      <c r="M16" s="295"/>
      <c r="N16" s="295"/>
      <c r="O16" s="295"/>
      <c r="P16" s="295"/>
    </row>
    <row r="17" spans="1:16" ht="13">
      <c r="A17" s="140">
        <f t="shared" ref="A17:A20" si="8">A16+1</f>
        <v>3</v>
      </c>
      <c r="B17" s="140" t="s">
        <v>1417</v>
      </c>
      <c r="C17" s="465" t="s">
        <v>1568</v>
      </c>
      <c r="D17" s="373" t="s">
        <v>35</v>
      </c>
      <c r="E17" s="140">
        <f>E14</f>
        <v>798.8</v>
      </c>
      <c r="F17" s="294"/>
      <c r="G17" s="295"/>
      <c r="H17" s="34"/>
      <c r="I17" s="34"/>
      <c r="J17" s="34"/>
      <c r="K17" s="295"/>
      <c r="L17" s="295"/>
      <c r="M17" s="295"/>
      <c r="N17" s="295"/>
      <c r="O17" s="295"/>
      <c r="P17" s="295"/>
    </row>
    <row r="18" spans="1:16" ht="13">
      <c r="A18" s="140">
        <f t="shared" si="8"/>
        <v>4</v>
      </c>
      <c r="B18" s="140" t="s">
        <v>1417</v>
      </c>
      <c r="C18" s="465" t="s">
        <v>1772</v>
      </c>
      <c r="D18" s="373" t="s">
        <v>35</v>
      </c>
      <c r="E18" s="140">
        <f>E14</f>
        <v>798.8</v>
      </c>
      <c r="F18" s="294"/>
      <c r="G18" s="295"/>
      <c r="H18" s="34"/>
      <c r="I18" s="34"/>
      <c r="J18" s="34"/>
      <c r="K18" s="295"/>
      <c r="L18" s="295"/>
      <c r="M18" s="295"/>
      <c r="N18" s="295"/>
      <c r="O18" s="295"/>
      <c r="P18" s="295"/>
    </row>
    <row r="19" spans="1:16" ht="13">
      <c r="A19" s="140">
        <f t="shared" si="8"/>
        <v>5</v>
      </c>
      <c r="B19" s="140" t="s">
        <v>1417</v>
      </c>
      <c r="C19" s="85" t="s">
        <v>1559</v>
      </c>
      <c r="D19" s="373" t="s">
        <v>35</v>
      </c>
      <c r="E19" s="140">
        <f>E14</f>
        <v>798.8</v>
      </c>
      <c r="F19" s="294"/>
      <c r="G19" s="295"/>
      <c r="H19" s="34"/>
      <c r="I19" s="34"/>
      <c r="J19" s="34"/>
      <c r="K19" s="295"/>
      <c r="L19" s="295"/>
      <c r="M19" s="295"/>
      <c r="N19" s="295"/>
      <c r="O19" s="295"/>
      <c r="P19" s="295"/>
    </row>
    <row r="20" spans="1:16" ht="26">
      <c r="A20" s="140">
        <f t="shared" si="8"/>
        <v>6</v>
      </c>
      <c r="B20" s="140" t="s">
        <v>1417</v>
      </c>
      <c r="C20" s="48" t="s">
        <v>1429</v>
      </c>
      <c r="D20" s="373" t="s">
        <v>35</v>
      </c>
      <c r="E20" s="140">
        <f>E14</f>
        <v>798.8</v>
      </c>
      <c r="F20" s="294"/>
      <c r="G20" s="295"/>
      <c r="H20" s="34"/>
      <c r="I20" s="34"/>
      <c r="J20" s="34"/>
      <c r="K20" s="295"/>
      <c r="L20" s="295"/>
      <c r="M20" s="295"/>
      <c r="N20" s="295"/>
      <c r="O20" s="295"/>
      <c r="P20" s="295"/>
    </row>
    <row r="21" spans="1:16">
      <c r="A21" s="140"/>
      <c r="B21" s="140"/>
      <c r="C21" s="48"/>
      <c r="D21" s="373"/>
      <c r="E21" s="140"/>
      <c r="F21" s="294"/>
      <c r="G21" s="295"/>
      <c r="H21" s="34"/>
      <c r="I21" s="34"/>
      <c r="J21" s="34"/>
      <c r="K21" s="295"/>
      <c r="L21" s="295"/>
      <c r="M21" s="295"/>
      <c r="N21" s="295"/>
      <c r="O21" s="295"/>
      <c r="P21" s="295"/>
    </row>
    <row r="22" spans="1:16" ht="13">
      <c r="A22" s="140"/>
      <c r="B22" s="140"/>
      <c r="C22" s="347" t="s">
        <v>1430</v>
      </c>
      <c r="D22" s="377" t="s">
        <v>35</v>
      </c>
      <c r="E22" s="374">
        <v>167.1</v>
      </c>
      <c r="F22" s="294"/>
      <c r="G22" s="295"/>
      <c r="H22" s="34"/>
      <c r="I22" s="34"/>
      <c r="J22" s="34"/>
      <c r="K22" s="295"/>
      <c r="L22" s="295"/>
      <c r="M22" s="295"/>
      <c r="N22" s="295"/>
      <c r="O22" s="295"/>
      <c r="P22" s="295"/>
    </row>
    <row r="23" spans="1:16" ht="13">
      <c r="A23" s="140">
        <f>A20+1</f>
        <v>7</v>
      </c>
      <c r="B23" s="140" t="s">
        <v>1417</v>
      </c>
      <c r="C23" s="48" t="s">
        <v>1771</v>
      </c>
      <c r="D23" s="373" t="s">
        <v>35</v>
      </c>
      <c r="E23" s="140">
        <f>E22</f>
        <v>167.1</v>
      </c>
      <c r="F23" s="294"/>
      <c r="G23" s="295"/>
      <c r="H23" s="34"/>
      <c r="I23" s="294"/>
      <c r="J23" s="34"/>
      <c r="K23" s="295"/>
      <c r="L23" s="295"/>
      <c r="M23" s="295"/>
      <c r="N23" s="295"/>
      <c r="O23" s="295"/>
      <c r="P23" s="295"/>
    </row>
    <row r="24" spans="1:16" ht="26">
      <c r="A24" s="140">
        <f>A23+1</f>
        <v>8</v>
      </c>
      <c r="B24" s="140" t="s">
        <v>1417</v>
      </c>
      <c r="C24" s="48" t="s">
        <v>1431</v>
      </c>
      <c r="D24" s="373" t="s">
        <v>35</v>
      </c>
      <c r="E24" s="140">
        <f>E22</f>
        <v>167.1</v>
      </c>
      <c r="F24" s="294"/>
      <c r="G24" s="295"/>
      <c r="H24" s="34"/>
      <c r="I24" s="34"/>
      <c r="J24" s="34"/>
      <c r="K24" s="295"/>
      <c r="L24" s="295"/>
      <c r="M24" s="295"/>
      <c r="N24" s="295"/>
      <c r="O24" s="295"/>
      <c r="P24" s="295"/>
    </row>
    <row r="25" spans="1:16" ht="13">
      <c r="A25" s="140">
        <f t="shared" ref="A25:A27" si="9">A24+1</f>
        <v>9</v>
      </c>
      <c r="B25" s="140" t="s">
        <v>1417</v>
      </c>
      <c r="C25" s="466" t="s">
        <v>1560</v>
      </c>
      <c r="D25" s="373" t="s">
        <v>35</v>
      </c>
      <c r="E25" s="140">
        <f>E22</f>
        <v>167.1</v>
      </c>
      <c r="F25" s="294"/>
      <c r="G25" s="295"/>
      <c r="H25" s="34"/>
      <c r="I25" s="34"/>
      <c r="J25" s="34"/>
      <c r="K25" s="295"/>
      <c r="L25" s="295"/>
      <c r="M25" s="295"/>
      <c r="N25" s="295"/>
      <c r="O25" s="295"/>
      <c r="P25" s="295"/>
    </row>
    <row r="26" spans="1:16" ht="13">
      <c r="A26" s="140">
        <f t="shared" si="9"/>
        <v>10</v>
      </c>
      <c r="B26" s="140" t="s">
        <v>1417</v>
      </c>
      <c r="C26" s="85" t="s">
        <v>1559</v>
      </c>
      <c r="D26" s="373" t="s">
        <v>35</v>
      </c>
      <c r="E26" s="140">
        <f>E22</f>
        <v>167.1</v>
      </c>
      <c r="F26" s="294"/>
      <c r="G26" s="295"/>
      <c r="H26" s="34"/>
      <c r="I26" s="294"/>
      <c r="J26" s="34"/>
      <c r="K26" s="295"/>
      <c r="L26" s="295"/>
      <c r="M26" s="295"/>
      <c r="N26" s="295"/>
      <c r="O26" s="295"/>
      <c r="P26" s="295"/>
    </row>
    <row r="27" spans="1:16" ht="26">
      <c r="A27" s="140">
        <f t="shared" si="9"/>
        <v>11</v>
      </c>
      <c r="B27" s="140" t="s">
        <v>1417</v>
      </c>
      <c r="C27" s="48" t="s">
        <v>1429</v>
      </c>
      <c r="D27" s="373" t="s">
        <v>35</v>
      </c>
      <c r="E27" s="140">
        <f>E22</f>
        <v>167.1</v>
      </c>
      <c r="F27" s="294"/>
      <c r="G27" s="295"/>
      <c r="H27" s="34"/>
      <c r="I27" s="34"/>
      <c r="J27" s="34"/>
      <c r="K27" s="295"/>
      <c r="L27" s="295"/>
      <c r="M27" s="295"/>
      <c r="N27" s="295"/>
      <c r="O27" s="295"/>
      <c r="P27" s="295"/>
    </row>
    <row r="28" spans="1:16">
      <c r="A28" s="140"/>
      <c r="B28" s="140"/>
      <c r="C28" s="466"/>
      <c r="D28" s="373"/>
      <c r="E28" s="140"/>
      <c r="F28" s="294"/>
      <c r="G28" s="295"/>
      <c r="H28" s="34"/>
      <c r="I28" s="34"/>
      <c r="J28" s="34"/>
      <c r="K28" s="295"/>
      <c r="L28" s="295"/>
      <c r="M28" s="295"/>
      <c r="N28" s="295"/>
      <c r="O28" s="295"/>
      <c r="P28" s="295"/>
    </row>
    <row r="29" spans="1:16" ht="13">
      <c r="A29" s="140"/>
      <c r="B29" s="140"/>
      <c r="C29" s="347" t="s">
        <v>1432</v>
      </c>
      <c r="D29" s="377" t="s">
        <v>35</v>
      </c>
      <c r="E29" s="374">
        <v>128</v>
      </c>
      <c r="F29" s="157"/>
      <c r="G29" s="295"/>
      <c r="H29" s="34"/>
      <c r="I29" s="34"/>
      <c r="J29" s="34"/>
      <c r="K29" s="295"/>
      <c r="L29" s="295"/>
      <c r="M29" s="295"/>
      <c r="N29" s="295"/>
      <c r="O29" s="295"/>
      <c r="P29" s="295"/>
    </row>
    <row r="30" spans="1:16" ht="13">
      <c r="A30" s="140">
        <f>A27+1</f>
        <v>12</v>
      </c>
      <c r="B30" s="140" t="s">
        <v>1417</v>
      </c>
      <c r="C30" s="85" t="s">
        <v>1773</v>
      </c>
      <c r="D30" s="373" t="s">
        <v>35</v>
      </c>
      <c r="E30" s="140">
        <f>E29</f>
        <v>128</v>
      </c>
      <c r="F30" s="157"/>
      <c r="G30" s="295"/>
      <c r="H30" s="34"/>
      <c r="I30" s="157"/>
      <c r="J30" s="157"/>
      <c r="K30" s="295"/>
      <c r="L30" s="295"/>
      <c r="M30" s="295"/>
      <c r="N30" s="295"/>
      <c r="O30" s="295"/>
      <c r="P30" s="295"/>
    </row>
    <row r="31" spans="1:16" ht="26">
      <c r="A31" s="140">
        <f>A30+1</f>
        <v>13</v>
      </c>
      <c r="B31" s="140" t="s">
        <v>1417</v>
      </c>
      <c r="C31" s="350" t="s">
        <v>1431</v>
      </c>
      <c r="D31" s="373" t="s">
        <v>35</v>
      </c>
      <c r="E31" s="140">
        <f>E29</f>
        <v>128</v>
      </c>
      <c r="F31" s="157"/>
      <c r="G31" s="295"/>
      <c r="H31" s="34"/>
      <c r="I31" s="157"/>
      <c r="J31" s="157"/>
      <c r="K31" s="295"/>
      <c r="L31" s="295"/>
      <c r="M31" s="295"/>
      <c r="N31" s="295"/>
      <c r="O31" s="295"/>
      <c r="P31" s="295"/>
    </row>
    <row r="32" spans="1:16" ht="13">
      <c r="A32" s="140">
        <f t="shared" ref="A32:A34" si="10">A31+1</f>
        <v>14</v>
      </c>
      <c r="B32" s="140" t="s">
        <v>1417</v>
      </c>
      <c r="C32" s="85" t="s">
        <v>1560</v>
      </c>
      <c r="D32" s="373" t="s">
        <v>35</v>
      </c>
      <c r="E32" s="140">
        <f>E29</f>
        <v>128</v>
      </c>
      <c r="F32" s="157"/>
      <c r="G32" s="295"/>
      <c r="H32" s="34"/>
      <c r="I32" s="157"/>
      <c r="J32" s="157"/>
      <c r="K32" s="295"/>
      <c r="L32" s="295"/>
      <c r="M32" s="295"/>
      <c r="N32" s="295"/>
      <c r="O32" s="295"/>
      <c r="P32" s="295"/>
    </row>
    <row r="33" spans="1:16" ht="13">
      <c r="A33" s="140">
        <f t="shared" si="10"/>
        <v>15</v>
      </c>
      <c r="B33" s="140" t="s">
        <v>1417</v>
      </c>
      <c r="C33" s="85" t="s">
        <v>1559</v>
      </c>
      <c r="D33" s="373" t="s">
        <v>35</v>
      </c>
      <c r="E33" s="140">
        <f>E29</f>
        <v>128</v>
      </c>
      <c r="F33" s="157"/>
      <c r="G33" s="295"/>
      <c r="H33" s="34"/>
      <c r="I33" s="157"/>
      <c r="J33" s="157"/>
      <c r="K33" s="295"/>
      <c r="L33" s="295"/>
      <c r="M33" s="295"/>
      <c r="N33" s="295"/>
      <c r="O33" s="295"/>
      <c r="P33" s="295"/>
    </row>
    <row r="34" spans="1:16" ht="26">
      <c r="A34" s="140">
        <f t="shared" si="10"/>
        <v>16</v>
      </c>
      <c r="B34" s="140" t="s">
        <v>1417</v>
      </c>
      <c r="C34" s="48" t="s">
        <v>1429</v>
      </c>
      <c r="D34" s="373" t="s">
        <v>35</v>
      </c>
      <c r="E34" s="140">
        <f>E29</f>
        <v>128</v>
      </c>
      <c r="F34" s="157"/>
      <c r="G34" s="295"/>
      <c r="H34" s="34"/>
      <c r="I34" s="157"/>
      <c r="J34" s="157"/>
      <c r="K34" s="295"/>
      <c r="L34" s="295"/>
      <c r="M34" s="295"/>
      <c r="N34" s="295"/>
      <c r="O34" s="295"/>
      <c r="P34" s="295"/>
    </row>
    <row r="35" spans="1:16">
      <c r="A35" s="140"/>
      <c r="B35" s="140"/>
      <c r="C35" s="85"/>
      <c r="D35" s="373"/>
      <c r="E35" s="140"/>
      <c r="F35" s="157"/>
      <c r="G35" s="295"/>
      <c r="H35" s="34"/>
      <c r="I35" s="34"/>
      <c r="J35" s="34"/>
      <c r="K35" s="295"/>
      <c r="L35" s="295"/>
      <c r="M35" s="295"/>
      <c r="N35" s="295"/>
      <c r="O35" s="295"/>
      <c r="P35" s="295"/>
    </row>
    <row r="36" spans="1:16" ht="13">
      <c r="A36" s="140"/>
      <c r="B36" s="140"/>
      <c r="C36" s="347" t="s">
        <v>1433</v>
      </c>
      <c r="D36" s="377" t="s">
        <v>35</v>
      </c>
      <c r="E36" s="374">
        <v>49.4</v>
      </c>
      <c r="F36" s="157"/>
      <c r="G36" s="295"/>
      <c r="H36" s="34"/>
      <c r="I36" s="34"/>
      <c r="J36" s="34"/>
      <c r="K36" s="295"/>
      <c r="L36" s="295"/>
      <c r="M36" s="295"/>
      <c r="N36" s="295"/>
      <c r="O36" s="295"/>
      <c r="P36" s="295"/>
    </row>
    <row r="37" spans="1:16" ht="13">
      <c r="A37" s="140">
        <f>A34+1</f>
        <v>17</v>
      </c>
      <c r="B37" s="140" t="s">
        <v>1417</v>
      </c>
      <c r="C37" s="48" t="s">
        <v>1569</v>
      </c>
      <c r="D37" s="373" t="s">
        <v>35</v>
      </c>
      <c r="E37" s="140">
        <f>E36</f>
        <v>49.4</v>
      </c>
      <c r="F37" s="157"/>
      <c r="G37" s="295"/>
      <c r="H37" s="34"/>
      <c r="I37" s="34"/>
      <c r="J37" s="34"/>
      <c r="K37" s="295"/>
      <c r="L37" s="295"/>
      <c r="M37" s="295"/>
      <c r="N37" s="295"/>
      <c r="O37" s="295"/>
      <c r="P37" s="295"/>
    </row>
    <row r="38" spans="1:16" ht="13">
      <c r="A38" s="140">
        <f t="shared" ref="A38:A63" si="11">A37+1</f>
        <v>18</v>
      </c>
      <c r="B38" s="140" t="s">
        <v>1417</v>
      </c>
      <c r="C38" s="85" t="s">
        <v>1551</v>
      </c>
      <c r="D38" s="373" t="s">
        <v>35</v>
      </c>
      <c r="E38" s="140">
        <f>E36</f>
        <v>49.4</v>
      </c>
      <c r="F38" s="157"/>
      <c r="G38" s="295"/>
      <c r="H38" s="34"/>
      <c r="I38" s="34"/>
      <c r="J38" s="34"/>
      <c r="K38" s="295"/>
      <c r="L38" s="295"/>
      <c r="M38" s="295"/>
      <c r="N38" s="295"/>
      <c r="O38" s="295"/>
      <c r="P38" s="295"/>
    </row>
    <row r="39" spans="1:16" ht="13">
      <c r="A39" s="140">
        <f t="shared" si="11"/>
        <v>19</v>
      </c>
      <c r="B39" s="140" t="s">
        <v>1417</v>
      </c>
      <c r="C39" s="85" t="s">
        <v>1552</v>
      </c>
      <c r="D39" s="373"/>
      <c r="E39" s="140"/>
      <c r="F39" s="157"/>
      <c r="G39" s="295"/>
      <c r="H39" s="34"/>
      <c r="I39" s="34"/>
      <c r="J39" s="34"/>
      <c r="K39" s="295"/>
      <c r="L39" s="295"/>
      <c r="M39" s="295"/>
      <c r="N39" s="295"/>
      <c r="O39" s="295"/>
      <c r="P39" s="295"/>
    </row>
    <row r="40" spans="1:16" ht="13">
      <c r="A40" s="140">
        <f t="shared" si="11"/>
        <v>20</v>
      </c>
      <c r="B40" s="140" t="s">
        <v>1417</v>
      </c>
      <c r="C40" s="350" t="s">
        <v>1434</v>
      </c>
      <c r="D40" s="373" t="s">
        <v>35</v>
      </c>
      <c r="E40" s="140">
        <f>E36</f>
        <v>49.4</v>
      </c>
      <c r="F40" s="157"/>
      <c r="G40" s="295"/>
      <c r="H40" s="34"/>
      <c r="I40" s="157"/>
      <c r="J40" s="34"/>
      <c r="K40" s="295"/>
      <c r="L40" s="295"/>
      <c r="M40" s="295"/>
      <c r="N40" s="295"/>
      <c r="O40" s="295"/>
      <c r="P40" s="295"/>
    </row>
    <row r="41" spans="1:16" ht="26">
      <c r="A41" s="140">
        <f t="shared" si="11"/>
        <v>21</v>
      </c>
      <c r="B41" s="140" t="s">
        <v>1417</v>
      </c>
      <c r="C41" s="48" t="s">
        <v>1435</v>
      </c>
      <c r="D41" s="373" t="s">
        <v>35</v>
      </c>
      <c r="E41" s="140">
        <f>E36</f>
        <v>49.4</v>
      </c>
      <c r="F41" s="157"/>
      <c r="G41" s="295"/>
      <c r="H41" s="34"/>
      <c r="I41" s="157"/>
      <c r="J41" s="34"/>
      <c r="K41" s="295"/>
      <c r="L41" s="295"/>
      <c r="M41" s="295"/>
      <c r="N41" s="295"/>
      <c r="O41" s="295"/>
      <c r="P41" s="295"/>
    </row>
    <row r="42" spans="1:16">
      <c r="A42" s="140"/>
      <c r="B42" s="140"/>
      <c r="C42" s="349"/>
      <c r="D42" s="373"/>
      <c r="E42" s="140"/>
      <c r="F42" s="157"/>
      <c r="G42" s="295"/>
      <c r="H42" s="34"/>
      <c r="I42" s="34"/>
      <c r="J42" s="34"/>
      <c r="K42" s="295"/>
      <c r="L42" s="295"/>
      <c r="M42" s="295"/>
      <c r="N42" s="295"/>
      <c r="O42" s="295"/>
      <c r="P42" s="295"/>
    </row>
    <row r="43" spans="1:16" ht="13">
      <c r="A43" s="140"/>
      <c r="B43" s="140"/>
      <c r="C43" s="347" t="s">
        <v>1436</v>
      </c>
      <c r="D43" s="377" t="s">
        <v>35</v>
      </c>
      <c r="E43" s="374">
        <v>15.8</v>
      </c>
      <c r="F43" s="157"/>
      <c r="G43" s="295"/>
      <c r="H43" s="34"/>
      <c r="I43" s="34"/>
      <c r="J43" s="34"/>
      <c r="K43" s="295"/>
      <c r="L43" s="295"/>
      <c r="M43" s="295"/>
      <c r="N43" s="295"/>
      <c r="O43" s="295"/>
      <c r="P43" s="295"/>
    </row>
    <row r="44" spans="1:16" ht="13">
      <c r="A44" s="140">
        <f>A41+1</f>
        <v>22</v>
      </c>
      <c r="B44" s="140" t="s">
        <v>1417</v>
      </c>
      <c r="C44" s="85" t="s">
        <v>1550</v>
      </c>
      <c r="D44" s="373" t="s">
        <v>35</v>
      </c>
      <c r="E44" s="140">
        <f>E43</f>
        <v>15.8</v>
      </c>
      <c r="F44" s="157"/>
      <c r="G44" s="295"/>
      <c r="H44" s="34"/>
      <c r="I44" s="157"/>
      <c r="J44" s="34"/>
      <c r="K44" s="295"/>
      <c r="L44" s="295"/>
      <c r="M44" s="295"/>
      <c r="N44" s="295"/>
      <c r="O44" s="295"/>
      <c r="P44" s="295"/>
    </row>
    <row r="45" spans="1:16" ht="13">
      <c r="A45" s="140">
        <f t="shared" si="11"/>
        <v>23</v>
      </c>
      <c r="B45" s="140" t="s">
        <v>1417</v>
      </c>
      <c r="C45" s="85" t="s">
        <v>1551</v>
      </c>
      <c r="D45" s="373" t="s">
        <v>35</v>
      </c>
      <c r="E45" s="140">
        <f>E43</f>
        <v>15.8</v>
      </c>
      <c r="F45" s="157"/>
      <c r="G45" s="295"/>
      <c r="H45" s="34"/>
      <c r="I45" s="157"/>
      <c r="J45" s="34"/>
      <c r="K45" s="295"/>
      <c r="L45" s="295"/>
      <c r="M45" s="295"/>
      <c r="N45" s="295"/>
      <c r="O45" s="295"/>
      <c r="P45" s="295"/>
    </row>
    <row r="46" spans="1:16" ht="13">
      <c r="A46" s="140">
        <f t="shared" si="11"/>
        <v>24</v>
      </c>
      <c r="B46" s="140" t="s">
        <v>1417</v>
      </c>
      <c r="C46" s="85" t="s">
        <v>1552</v>
      </c>
      <c r="D46" s="373"/>
      <c r="E46" s="140"/>
      <c r="F46" s="157"/>
      <c r="G46" s="295"/>
      <c r="H46" s="34"/>
      <c r="I46" s="157"/>
      <c r="J46" s="34"/>
      <c r="K46" s="295"/>
      <c r="L46" s="295"/>
      <c r="M46" s="295"/>
      <c r="N46" s="295"/>
      <c r="O46" s="295"/>
      <c r="P46" s="295"/>
    </row>
    <row r="47" spans="1:16" ht="13">
      <c r="A47" s="140">
        <f t="shared" si="11"/>
        <v>25</v>
      </c>
      <c r="B47" s="140" t="s">
        <v>1417</v>
      </c>
      <c r="C47" s="350" t="s">
        <v>1434</v>
      </c>
      <c r="D47" s="373" t="s">
        <v>35</v>
      </c>
      <c r="E47" s="140">
        <f>E43</f>
        <v>15.8</v>
      </c>
      <c r="F47" s="157"/>
      <c r="G47" s="295"/>
      <c r="H47" s="34"/>
      <c r="I47" s="157"/>
      <c r="J47" s="34"/>
      <c r="K47" s="295"/>
      <c r="L47" s="295"/>
      <c r="M47" s="295"/>
      <c r="N47" s="295"/>
      <c r="O47" s="295"/>
      <c r="P47" s="295"/>
    </row>
    <row r="48" spans="1:16" ht="26">
      <c r="A48" s="140">
        <f t="shared" si="11"/>
        <v>26</v>
      </c>
      <c r="B48" s="140" t="s">
        <v>1417</v>
      </c>
      <c r="C48" s="48" t="s">
        <v>1435</v>
      </c>
      <c r="D48" s="373" t="s">
        <v>35</v>
      </c>
      <c r="E48" s="140">
        <f>E43</f>
        <v>15.8</v>
      </c>
      <c r="F48" s="157"/>
      <c r="G48" s="295"/>
      <c r="H48" s="34"/>
      <c r="I48" s="157"/>
      <c r="J48" s="34"/>
      <c r="K48" s="295"/>
      <c r="L48" s="295"/>
      <c r="M48" s="295"/>
      <c r="N48" s="295"/>
      <c r="O48" s="295"/>
      <c r="P48" s="295"/>
    </row>
    <row r="49" spans="1:16">
      <c r="A49" s="140"/>
      <c r="B49" s="140"/>
      <c r="C49" s="349"/>
      <c r="D49" s="373"/>
      <c r="E49" s="140"/>
      <c r="F49" s="157"/>
      <c r="G49" s="295"/>
      <c r="H49" s="34"/>
      <c r="I49" s="157"/>
      <c r="J49" s="34"/>
      <c r="K49" s="295"/>
      <c r="L49" s="295"/>
      <c r="M49" s="295"/>
      <c r="N49" s="295"/>
      <c r="O49" s="295"/>
      <c r="P49" s="295"/>
    </row>
    <row r="50" spans="1:16" ht="13">
      <c r="A50" s="140"/>
      <c r="B50" s="140"/>
      <c r="C50" s="347" t="s">
        <v>1437</v>
      </c>
      <c r="D50" s="377" t="s">
        <v>44</v>
      </c>
      <c r="E50" s="374">
        <v>67</v>
      </c>
      <c r="F50" s="157"/>
      <c r="G50" s="295"/>
      <c r="H50" s="34"/>
      <c r="I50" s="34"/>
      <c r="J50" s="34"/>
      <c r="K50" s="295"/>
      <c r="L50" s="295"/>
      <c r="M50" s="295"/>
      <c r="N50" s="295"/>
      <c r="O50" s="295"/>
      <c r="P50" s="295"/>
    </row>
    <row r="51" spans="1:16" ht="13">
      <c r="A51" s="140">
        <f>A48+1</f>
        <v>27</v>
      </c>
      <c r="B51" s="140" t="s">
        <v>1417</v>
      </c>
      <c r="C51" s="48" t="s">
        <v>1438</v>
      </c>
      <c r="D51" s="373" t="s">
        <v>44</v>
      </c>
      <c r="E51" s="140">
        <f>E50</f>
        <v>67</v>
      </c>
      <c r="F51" s="157"/>
      <c r="G51" s="295"/>
      <c r="H51" s="34"/>
      <c r="I51" s="34"/>
      <c r="J51" s="34"/>
      <c r="K51" s="295"/>
      <c r="L51" s="295"/>
      <c r="M51" s="295"/>
      <c r="N51" s="295"/>
      <c r="O51" s="295"/>
      <c r="P51" s="295"/>
    </row>
    <row r="52" spans="1:16" ht="13">
      <c r="A52" s="140">
        <f t="shared" si="11"/>
        <v>28</v>
      </c>
      <c r="B52" s="140" t="s">
        <v>1417</v>
      </c>
      <c r="C52" s="48" t="s">
        <v>1439</v>
      </c>
      <c r="D52" s="373" t="s">
        <v>44</v>
      </c>
      <c r="E52" s="140">
        <f>E50</f>
        <v>67</v>
      </c>
      <c r="F52" s="157"/>
      <c r="G52" s="295"/>
      <c r="H52" s="34"/>
      <c r="I52" s="34"/>
      <c r="J52" s="34"/>
      <c r="K52" s="295"/>
      <c r="L52" s="295"/>
      <c r="M52" s="295"/>
      <c r="N52" s="295"/>
      <c r="O52" s="295"/>
      <c r="P52" s="295"/>
    </row>
    <row r="53" spans="1:16" ht="13">
      <c r="A53" s="140">
        <f t="shared" si="11"/>
        <v>29</v>
      </c>
      <c r="B53" s="140" t="s">
        <v>1417</v>
      </c>
      <c r="C53" s="48" t="s">
        <v>1440</v>
      </c>
      <c r="D53" s="373" t="s">
        <v>44</v>
      </c>
      <c r="E53" s="140">
        <f>E50</f>
        <v>67</v>
      </c>
      <c r="F53" s="157"/>
      <c r="G53" s="295"/>
      <c r="H53" s="34"/>
      <c r="I53" s="34"/>
      <c r="J53" s="34"/>
      <c r="K53" s="295"/>
      <c r="L53" s="295"/>
      <c r="M53" s="295"/>
      <c r="N53" s="295"/>
      <c r="O53" s="295"/>
      <c r="P53" s="295"/>
    </row>
    <row r="54" spans="1:16" ht="13">
      <c r="A54" s="140">
        <f t="shared" si="11"/>
        <v>30</v>
      </c>
      <c r="B54" s="140" t="s">
        <v>1417</v>
      </c>
      <c r="C54" s="48" t="s">
        <v>59</v>
      </c>
      <c r="D54" s="373" t="s">
        <v>44</v>
      </c>
      <c r="E54" s="140">
        <f>E50</f>
        <v>67</v>
      </c>
      <c r="F54" s="157"/>
      <c r="G54" s="295"/>
      <c r="H54" s="34"/>
      <c r="I54" s="34"/>
      <c r="J54" s="34"/>
      <c r="K54" s="295"/>
      <c r="L54" s="295"/>
      <c r="M54" s="295"/>
      <c r="N54" s="295"/>
      <c r="O54" s="295"/>
      <c r="P54" s="295"/>
    </row>
    <row r="55" spans="1:16" ht="13">
      <c r="A55" s="140">
        <f t="shared" si="11"/>
        <v>31</v>
      </c>
      <c r="B55" s="140" t="s">
        <v>1417</v>
      </c>
      <c r="C55" s="48" t="s">
        <v>1441</v>
      </c>
      <c r="D55" s="373" t="s">
        <v>44</v>
      </c>
      <c r="E55" s="140">
        <f>E50</f>
        <v>67</v>
      </c>
      <c r="F55" s="157"/>
      <c r="G55" s="295"/>
      <c r="H55" s="34"/>
      <c r="I55" s="34"/>
      <c r="J55" s="34"/>
      <c r="K55" s="295"/>
      <c r="L55" s="295"/>
      <c r="M55" s="295"/>
      <c r="N55" s="295"/>
      <c r="O55" s="295"/>
      <c r="P55" s="295"/>
    </row>
    <row r="56" spans="1:16" ht="26">
      <c r="A56" s="140">
        <f t="shared" si="11"/>
        <v>32</v>
      </c>
      <c r="B56" s="140" t="s">
        <v>1417</v>
      </c>
      <c r="C56" s="48" t="s">
        <v>1442</v>
      </c>
      <c r="D56" s="373" t="s">
        <v>44</v>
      </c>
      <c r="E56" s="140">
        <f>E50</f>
        <v>67</v>
      </c>
      <c r="F56" s="157"/>
      <c r="G56" s="295"/>
      <c r="H56" s="34"/>
      <c r="I56" s="34"/>
      <c r="J56" s="34"/>
      <c r="K56" s="295"/>
      <c r="L56" s="295"/>
      <c r="M56" s="295"/>
      <c r="N56" s="295"/>
      <c r="O56" s="295"/>
      <c r="P56" s="295"/>
    </row>
    <row r="57" spans="1:16">
      <c r="A57" s="140"/>
      <c r="B57" s="140"/>
      <c r="C57" s="349"/>
      <c r="D57" s="373"/>
      <c r="E57" s="140"/>
      <c r="F57" s="157"/>
      <c r="G57" s="295"/>
      <c r="H57" s="34"/>
      <c r="I57" s="34"/>
      <c r="J57" s="34"/>
      <c r="K57" s="295"/>
      <c r="L57" s="295"/>
      <c r="M57" s="295"/>
      <c r="N57" s="295"/>
      <c r="O57" s="295"/>
      <c r="P57" s="295"/>
    </row>
    <row r="58" spans="1:16" ht="13">
      <c r="A58" s="140"/>
      <c r="B58" s="140"/>
      <c r="C58" s="347" t="s">
        <v>1443</v>
      </c>
      <c r="D58" s="377" t="s">
        <v>44</v>
      </c>
      <c r="E58" s="374">
        <v>103</v>
      </c>
      <c r="F58" s="157"/>
      <c r="G58" s="295"/>
      <c r="H58" s="34"/>
      <c r="I58" s="34"/>
      <c r="J58" s="34"/>
      <c r="K58" s="295"/>
      <c r="L58" s="295"/>
      <c r="M58" s="295"/>
      <c r="N58" s="295"/>
      <c r="O58" s="295"/>
      <c r="P58" s="295"/>
    </row>
    <row r="59" spans="1:16" ht="13">
      <c r="A59" s="140">
        <f>A56+1</f>
        <v>33</v>
      </c>
      <c r="B59" s="140" t="s">
        <v>1417</v>
      </c>
      <c r="C59" s="48" t="s">
        <v>1438</v>
      </c>
      <c r="D59" s="373" t="s">
        <v>44</v>
      </c>
      <c r="E59" s="140">
        <f>E58</f>
        <v>103</v>
      </c>
      <c r="F59" s="157"/>
      <c r="G59" s="295"/>
      <c r="H59" s="34"/>
      <c r="I59" s="157"/>
      <c r="J59" s="34"/>
      <c r="K59" s="295"/>
      <c r="L59" s="295"/>
      <c r="M59" s="295"/>
      <c r="N59" s="295"/>
      <c r="O59" s="295"/>
      <c r="P59" s="295"/>
    </row>
    <row r="60" spans="1:16" ht="13">
      <c r="A60" s="140">
        <f t="shared" si="11"/>
        <v>34</v>
      </c>
      <c r="B60" s="140" t="s">
        <v>1417</v>
      </c>
      <c r="C60" s="48" t="s">
        <v>1444</v>
      </c>
      <c r="D60" s="373" t="s">
        <v>44</v>
      </c>
      <c r="E60" s="140">
        <f>E58</f>
        <v>103</v>
      </c>
      <c r="F60" s="157"/>
      <c r="G60" s="295"/>
      <c r="H60" s="34"/>
      <c r="I60" s="157"/>
      <c r="J60" s="34"/>
      <c r="K60" s="295"/>
      <c r="L60" s="295"/>
      <c r="M60" s="295"/>
      <c r="N60" s="295"/>
      <c r="O60" s="295"/>
      <c r="P60" s="295"/>
    </row>
    <row r="61" spans="1:16" ht="13">
      <c r="A61" s="140">
        <f t="shared" si="11"/>
        <v>35</v>
      </c>
      <c r="B61" s="140" t="s">
        <v>1417</v>
      </c>
      <c r="C61" s="48" t="s">
        <v>1445</v>
      </c>
      <c r="D61" s="373" t="s">
        <v>44</v>
      </c>
      <c r="E61" s="140">
        <f>E58</f>
        <v>103</v>
      </c>
      <c r="F61" s="157"/>
      <c r="G61" s="295"/>
      <c r="H61" s="34"/>
      <c r="I61" s="34"/>
      <c r="J61" s="34"/>
      <c r="K61" s="295"/>
      <c r="L61" s="295"/>
      <c r="M61" s="295"/>
      <c r="N61" s="295"/>
      <c r="O61" s="295"/>
      <c r="P61" s="295"/>
    </row>
    <row r="62" spans="1:16" ht="13">
      <c r="A62" s="140">
        <f t="shared" si="11"/>
        <v>36</v>
      </c>
      <c r="B62" s="140" t="s">
        <v>1417</v>
      </c>
      <c r="C62" s="48" t="s">
        <v>1446</v>
      </c>
      <c r="D62" s="373" t="s">
        <v>44</v>
      </c>
      <c r="E62" s="140">
        <f>E58</f>
        <v>103</v>
      </c>
      <c r="F62" s="157"/>
      <c r="G62" s="295"/>
      <c r="H62" s="34"/>
      <c r="I62" s="34"/>
      <c r="J62" s="34"/>
      <c r="K62" s="295"/>
      <c r="L62" s="295"/>
      <c r="M62" s="295"/>
      <c r="N62" s="295"/>
      <c r="O62" s="295"/>
      <c r="P62" s="295"/>
    </row>
    <row r="63" spans="1:16" ht="13">
      <c r="A63" s="140">
        <f t="shared" si="11"/>
        <v>37</v>
      </c>
      <c r="B63" s="140" t="s">
        <v>1417</v>
      </c>
      <c r="C63" s="48" t="s">
        <v>1447</v>
      </c>
      <c r="D63" s="373" t="s">
        <v>44</v>
      </c>
      <c r="E63" s="140">
        <f>E58</f>
        <v>103</v>
      </c>
      <c r="F63" s="157"/>
      <c r="G63" s="295"/>
      <c r="H63" s="34"/>
      <c r="I63" s="34"/>
      <c r="J63" s="34"/>
      <c r="K63" s="295"/>
      <c r="L63" s="295"/>
      <c r="M63" s="295"/>
      <c r="N63" s="295"/>
      <c r="O63" s="295"/>
      <c r="P63" s="295"/>
    </row>
    <row r="64" spans="1:16" s="74" customFormat="1">
      <c r="A64" s="69"/>
      <c r="B64" s="69"/>
      <c r="C64" s="69"/>
      <c r="D64" s="14"/>
      <c r="E64" s="359"/>
      <c r="F64" s="152"/>
      <c r="G64" s="152"/>
      <c r="H64" s="152"/>
      <c r="I64" s="72"/>
      <c r="J64" s="71"/>
      <c r="K64" s="71"/>
      <c r="L64" s="72"/>
      <c r="M64" s="72"/>
      <c r="N64" s="72"/>
      <c r="O64" s="72"/>
      <c r="P64" s="73"/>
    </row>
    <row r="65" spans="1:16" s="44" customFormat="1">
      <c r="A65" s="75"/>
      <c r="B65" s="75"/>
      <c r="C65" s="76"/>
      <c r="D65" s="238"/>
      <c r="E65" s="375"/>
      <c r="F65" s="153"/>
      <c r="G65" s="154"/>
      <c r="H65" s="154"/>
      <c r="I65" s="78"/>
      <c r="J65" s="78"/>
      <c r="K65" s="79" t="s">
        <v>38</v>
      </c>
      <c r="L65" s="80">
        <f>SUM(L15:L64)</f>
        <v>0</v>
      </c>
      <c r="M65" s="80">
        <f>SUM(M15:M64)</f>
        <v>0</v>
      </c>
      <c r="N65" s="80">
        <f>SUM(N15:N64)</f>
        <v>0</v>
      </c>
      <c r="O65" s="80">
        <f>SUM(O15:O64)</f>
        <v>0</v>
      </c>
      <c r="P65" s="80">
        <f>SUM(P15:P64)</f>
        <v>0</v>
      </c>
    </row>
    <row r="66" spans="1:16">
      <c r="C66" s="43"/>
    </row>
    <row r="67" spans="1:16" s="44" customFormat="1" ht="25.25" customHeight="1">
      <c r="A67" s="2"/>
      <c r="B67" s="2"/>
      <c r="C67" s="343"/>
      <c r="D67" s="378"/>
      <c r="E67" s="376"/>
      <c r="F67" s="343"/>
      <c r="G67" s="343"/>
      <c r="H67" s="343"/>
      <c r="I67" s="343"/>
      <c r="J67" s="343"/>
      <c r="K67" s="343"/>
      <c r="L67" s="343"/>
      <c r="M67" s="343"/>
      <c r="N67" s="343"/>
      <c r="O67" s="343"/>
      <c r="P67"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E9A4-9295-4711-9165-D5F87E513833}">
  <dimension ref="A1:P62"/>
  <sheetViews>
    <sheetView showZeros="0" tabSelected="1" zoomScale="85" zoomScaleNormal="85" workbookViewId="0">
      <selection activeCell="R16" sqref="R16"/>
    </sheetView>
  </sheetViews>
  <sheetFormatPr baseColWidth="10" defaultColWidth="9.1640625" defaultRowHeight="12"/>
  <cols>
    <col min="1" max="1" width="4.5" style="2" customWidth="1"/>
    <col min="2" max="2" width="4.83203125" style="2" customWidth="1"/>
    <col min="3" max="3" width="55.83203125" style="2" customWidth="1"/>
    <col min="4" max="4" width="6.5" style="2" customWidth="1"/>
    <col min="5" max="5" width="12.5" style="2" customWidth="1"/>
    <col min="6" max="6" width="10.5" style="234" customWidth="1"/>
    <col min="7" max="7" width="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163</v>
      </c>
      <c r="B1" s="493"/>
      <c r="C1" s="493"/>
      <c r="D1" s="493"/>
      <c r="E1" s="493"/>
      <c r="F1" s="493"/>
      <c r="G1" s="493"/>
      <c r="H1" s="493"/>
      <c r="I1" s="493"/>
      <c r="J1" s="493"/>
      <c r="K1" s="493"/>
      <c r="L1" s="493"/>
      <c r="M1" s="493"/>
      <c r="N1" s="493"/>
      <c r="O1" s="493"/>
      <c r="P1" s="493"/>
    </row>
    <row r="2" spans="1:16" s="43" customFormat="1">
      <c r="A2" s="493" t="s">
        <v>1574</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P60</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c r="A12" s="14">
        <v>1</v>
      </c>
      <c r="B12" s="14">
        <f t="shared" ref="B12:P12" si="0">A12+1</f>
        <v>2</v>
      </c>
      <c r="C12" s="14">
        <f t="shared" si="0"/>
        <v>3</v>
      </c>
      <c r="D12" s="14">
        <f t="shared" si="0"/>
        <v>4</v>
      </c>
      <c r="E12" s="14">
        <f t="shared" si="0"/>
        <v>5</v>
      </c>
      <c r="F12" s="14">
        <v>7</v>
      </c>
      <c r="G12" s="14">
        <v>8</v>
      </c>
      <c r="H12" s="14">
        <f t="shared" si="0"/>
        <v>9</v>
      </c>
      <c r="I12" s="14">
        <v>10</v>
      </c>
      <c r="J12" s="14">
        <v>11</v>
      </c>
      <c r="K12" s="14">
        <f t="shared" si="0"/>
        <v>12</v>
      </c>
      <c r="L12" s="14">
        <f t="shared" si="0"/>
        <v>13</v>
      </c>
      <c r="M12" s="14">
        <f t="shared" si="0"/>
        <v>14</v>
      </c>
      <c r="N12" s="14">
        <f t="shared" si="0"/>
        <v>15</v>
      </c>
      <c r="O12" s="14">
        <f t="shared" si="0"/>
        <v>16</v>
      </c>
      <c r="P12" s="14">
        <f t="shared" si="0"/>
        <v>17</v>
      </c>
    </row>
    <row r="13" spans="1:16" ht="13">
      <c r="A13" s="140"/>
      <c r="B13" s="140"/>
      <c r="C13" s="405" t="s">
        <v>1448</v>
      </c>
      <c r="D13" s="355"/>
      <c r="E13" s="356"/>
      <c r="F13" s="14"/>
      <c r="G13" s="14"/>
      <c r="H13" s="14"/>
      <c r="I13" s="14"/>
      <c r="J13" s="14"/>
      <c r="K13" s="14"/>
      <c r="L13" s="14"/>
      <c r="M13" s="14"/>
      <c r="N13" s="14"/>
      <c r="O13" s="14"/>
      <c r="P13" s="14"/>
    </row>
    <row r="14" spans="1:16" ht="78">
      <c r="A14" s="140">
        <f t="shared" ref="A14:A49" si="1">A13+1</f>
        <v>1</v>
      </c>
      <c r="B14" s="140" t="s">
        <v>1417</v>
      </c>
      <c r="C14" s="332" t="s">
        <v>1575</v>
      </c>
      <c r="D14" s="355" t="s">
        <v>34</v>
      </c>
      <c r="E14" s="357">
        <v>8</v>
      </c>
      <c r="F14" s="294"/>
      <c r="G14" s="295"/>
      <c r="H14" s="34"/>
      <c r="I14" s="34"/>
      <c r="J14" s="34"/>
      <c r="K14" s="295"/>
      <c r="L14" s="295"/>
      <c r="M14" s="295"/>
      <c r="N14" s="295"/>
      <c r="O14" s="295"/>
      <c r="P14" s="295"/>
    </row>
    <row r="15" spans="1:16" ht="78">
      <c r="A15" s="140">
        <f t="shared" si="1"/>
        <v>2</v>
      </c>
      <c r="B15" s="140" t="s">
        <v>1417</v>
      </c>
      <c r="C15" s="332" t="s">
        <v>1576</v>
      </c>
      <c r="D15" s="355" t="s">
        <v>34</v>
      </c>
      <c r="E15" s="357">
        <v>7</v>
      </c>
      <c r="F15" s="294"/>
      <c r="G15" s="295"/>
      <c r="H15" s="34"/>
      <c r="I15" s="34"/>
      <c r="J15" s="34"/>
      <c r="K15" s="295"/>
      <c r="L15" s="295"/>
      <c r="M15" s="295"/>
      <c r="N15" s="295"/>
      <c r="O15" s="295"/>
      <c r="P15" s="295"/>
    </row>
    <row r="16" spans="1:16" ht="65">
      <c r="A16" s="140">
        <f t="shared" si="1"/>
        <v>3</v>
      </c>
      <c r="B16" s="140" t="s">
        <v>1417</v>
      </c>
      <c r="C16" s="332" t="s">
        <v>1577</v>
      </c>
      <c r="D16" s="355" t="s">
        <v>34</v>
      </c>
      <c r="E16" s="357">
        <v>6</v>
      </c>
      <c r="F16" s="294"/>
      <c r="G16" s="295"/>
      <c r="H16" s="34"/>
      <c r="I16" s="34"/>
      <c r="J16" s="34"/>
      <c r="K16" s="295"/>
      <c r="L16" s="295"/>
      <c r="M16" s="295"/>
      <c r="N16" s="295"/>
      <c r="O16" s="295"/>
      <c r="P16" s="295"/>
    </row>
    <row r="17" spans="1:16">
      <c r="A17" s="140"/>
      <c r="B17" s="140"/>
      <c r="C17" s="332"/>
      <c r="D17" s="355"/>
      <c r="E17" s="357"/>
      <c r="F17" s="294"/>
      <c r="G17" s="295"/>
      <c r="H17" s="34"/>
      <c r="I17" s="34"/>
      <c r="J17" s="34"/>
      <c r="K17" s="295"/>
      <c r="L17" s="295"/>
      <c r="M17" s="295"/>
      <c r="N17" s="295"/>
      <c r="O17" s="295"/>
      <c r="P17" s="295"/>
    </row>
    <row r="18" spans="1:16" ht="13">
      <c r="A18" s="140"/>
      <c r="B18" s="140"/>
      <c r="C18" s="405" t="s">
        <v>1449</v>
      </c>
      <c r="D18" s="355"/>
      <c r="E18" s="356"/>
      <c r="F18" s="294"/>
      <c r="G18" s="295"/>
      <c r="H18" s="34"/>
      <c r="I18" s="34"/>
      <c r="J18" s="34"/>
      <c r="K18" s="295"/>
      <c r="L18" s="295"/>
      <c r="M18" s="295"/>
      <c r="N18" s="295"/>
      <c r="O18" s="295"/>
      <c r="P18" s="295"/>
    </row>
    <row r="19" spans="1:16" ht="65">
      <c r="A19" s="140">
        <f>A16+1</f>
        <v>4</v>
      </c>
      <c r="B19" s="140" t="s">
        <v>1417</v>
      </c>
      <c r="C19" s="332" t="s">
        <v>1450</v>
      </c>
      <c r="D19" s="355" t="s">
        <v>34</v>
      </c>
      <c r="E19" s="288">
        <v>1</v>
      </c>
      <c r="F19" s="294"/>
      <c r="G19" s="295"/>
      <c r="H19" s="34"/>
      <c r="I19" s="34"/>
      <c r="J19" s="34"/>
      <c r="K19" s="295"/>
      <c r="L19" s="295"/>
      <c r="M19" s="295"/>
      <c r="N19" s="295"/>
      <c r="O19" s="295"/>
      <c r="P19" s="295"/>
    </row>
    <row r="20" spans="1:16" ht="65">
      <c r="A20" s="140">
        <f t="shared" si="1"/>
        <v>5</v>
      </c>
      <c r="B20" s="140" t="s">
        <v>1417</v>
      </c>
      <c r="C20" s="332" t="s">
        <v>1451</v>
      </c>
      <c r="D20" s="355" t="s">
        <v>34</v>
      </c>
      <c r="E20" s="288">
        <v>1</v>
      </c>
      <c r="F20" s="294"/>
      <c r="G20" s="295"/>
      <c r="H20" s="34"/>
      <c r="I20" s="34"/>
      <c r="J20" s="34"/>
      <c r="K20" s="295"/>
      <c r="L20" s="295"/>
      <c r="M20" s="295"/>
      <c r="N20" s="295"/>
      <c r="O20" s="295"/>
      <c r="P20" s="295"/>
    </row>
    <row r="21" spans="1:16" ht="65">
      <c r="A21" s="140">
        <f t="shared" si="1"/>
        <v>6</v>
      </c>
      <c r="B21" s="140" t="s">
        <v>1417</v>
      </c>
      <c r="C21" s="332" t="s">
        <v>1452</v>
      </c>
      <c r="D21" s="355" t="s">
        <v>34</v>
      </c>
      <c r="E21" s="288">
        <v>1</v>
      </c>
      <c r="F21" s="294"/>
      <c r="G21" s="295"/>
      <c r="H21" s="34"/>
      <c r="I21" s="34"/>
      <c r="J21" s="34"/>
      <c r="K21" s="295"/>
      <c r="L21" s="295"/>
      <c r="M21" s="295"/>
      <c r="N21" s="295"/>
      <c r="O21" s="295"/>
      <c r="P21" s="295"/>
    </row>
    <row r="22" spans="1:16" ht="65">
      <c r="A22" s="140">
        <f t="shared" si="1"/>
        <v>7</v>
      </c>
      <c r="B22" s="140" t="s">
        <v>1417</v>
      </c>
      <c r="C22" s="332" t="s">
        <v>1453</v>
      </c>
      <c r="D22" s="355" t="s">
        <v>34</v>
      </c>
      <c r="E22" s="288">
        <v>1</v>
      </c>
      <c r="F22" s="294"/>
      <c r="G22" s="295"/>
      <c r="H22" s="34"/>
      <c r="I22" s="34"/>
      <c r="J22" s="34"/>
      <c r="K22" s="295"/>
      <c r="L22" s="295"/>
      <c r="M22" s="295"/>
      <c r="N22" s="295"/>
      <c r="O22" s="295"/>
      <c r="P22" s="295"/>
    </row>
    <row r="23" spans="1:16" ht="65">
      <c r="A23" s="140">
        <f t="shared" si="1"/>
        <v>8</v>
      </c>
      <c r="B23" s="140" t="s">
        <v>1417</v>
      </c>
      <c r="C23" s="332" t="s">
        <v>1454</v>
      </c>
      <c r="D23" s="355" t="s">
        <v>34</v>
      </c>
      <c r="E23" s="288">
        <v>2</v>
      </c>
      <c r="F23" s="294"/>
      <c r="G23" s="295"/>
      <c r="H23" s="34"/>
      <c r="I23" s="34"/>
      <c r="J23" s="34"/>
      <c r="K23" s="295"/>
      <c r="L23" s="295"/>
      <c r="M23" s="295"/>
      <c r="N23" s="295"/>
      <c r="O23" s="295"/>
      <c r="P23" s="295"/>
    </row>
    <row r="24" spans="1:16" ht="13">
      <c r="A24" s="140"/>
      <c r="B24" s="140"/>
      <c r="C24" s="405" t="s">
        <v>1455</v>
      </c>
      <c r="D24" s="355"/>
      <c r="E24" s="288"/>
      <c r="F24" s="294"/>
      <c r="G24" s="295"/>
      <c r="H24" s="34"/>
      <c r="I24" s="34"/>
      <c r="J24" s="34"/>
      <c r="K24" s="295"/>
      <c r="L24" s="295"/>
      <c r="M24" s="295"/>
      <c r="N24" s="295"/>
      <c r="O24" s="295"/>
      <c r="P24" s="295"/>
    </row>
    <row r="25" spans="1:16" ht="39">
      <c r="A25" s="140">
        <f>A23+1</f>
        <v>9</v>
      </c>
      <c r="B25" s="140" t="s">
        <v>1417</v>
      </c>
      <c r="C25" s="332" t="s">
        <v>1456</v>
      </c>
      <c r="D25" s="355" t="s">
        <v>34</v>
      </c>
      <c r="E25" s="288">
        <v>4</v>
      </c>
      <c r="F25" s="294"/>
      <c r="G25" s="295"/>
      <c r="H25" s="34"/>
      <c r="I25" s="34"/>
      <c r="J25" s="34"/>
      <c r="K25" s="295"/>
      <c r="L25" s="295"/>
      <c r="M25" s="295"/>
      <c r="N25" s="295"/>
      <c r="O25" s="295"/>
      <c r="P25" s="295"/>
    </row>
    <row r="26" spans="1:16" ht="39">
      <c r="A26" s="140">
        <f t="shared" si="1"/>
        <v>10</v>
      </c>
      <c r="B26" s="140" t="s">
        <v>1417</v>
      </c>
      <c r="C26" s="332" t="s">
        <v>1457</v>
      </c>
      <c r="D26" s="355" t="s">
        <v>34</v>
      </c>
      <c r="E26" s="288">
        <v>1</v>
      </c>
      <c r="F26" s="294"/>
      <c r="G26" s="295"/>
      <c r="H26" s="34"/>
      <c r="I26" s="34"/>
      <c r="J26" s="34"/>
      <c r="K26" s="295"/>
      <c r="L26" s="295"/>
      <c r="M26" s="295"/>
      <c r="N26" s="295"/>
      <c r="O26" s="295"/>
      <c r="P26" s="295"/>
    </row>
    <row r="27" spans="1:16" ht="26">
      <c r="A27" s="140">
        <f t="shared" si="1"/>
        <v>11</v>
      </c>
      <c r="B27" s="140" t="s">
        <v>1417</v>
      </c>
      <c r="C27" s="332" t="s">
        <v>1458</v>
      </c>
      <c r="D27" s="355" t="s">
        <v>34</v>
      </c>
      <c r="E27" s="288">
        <v>2</v>
      </c>
      <c r="F27" s="294"/>
      <c r="G27" s="295"/>
      <c r="H27" s="34"/>
      <c r="I27" s="34"/>
      <c r="J27" s="34"/>
      <c r="K27" s="295"/>
      <c r="L27" s="295"/>
      <c r="M27" s="295"/>
      <c r="N27" s="295"/>
      <c r="O27" s="295"/>
      <c r="P27" s="295"/>
    </row>
    <row r="28" spans="1:16" ht="39">
      <c r="A28" s="140">
        <f t="shared" si="1"/>
        <v>12</v>
      </c>
      <c r="B28" s="140" t="s">
        <v>1417</v>
      </c>
      <c r="C28" s="332" t="s">
        <v>1459</v>
      </c>
      <c r="D28" s="355" t="s">
        <v>34</v>
      </c>
      <c r="E28" s="288">
        <v>1</v>
      </c>
      <c r="F28" s="294"/>
      <c r="G28" s="295"/>
      <c r="H28" s="34"/>
      <c r="I28" s="34"/>
      <c r="J28" s="34"/>
      <c r="K28" s="295"/>
      <c r="L28" s="295"/>
      <c r="M28" s="295"/>
      <c r="N28" s="295"/>
      <c r="O28" s="295"/>
      <c r="P28" s="295"/>
    </row>
    <row r="29" spans="1:16" ht="39">
      <c r="A29" s="140">
        <f t="shared" si="1"/>
        <v>13</v>
      </c>
      <c r="B29" s="140" t="s">
        <v>1417</v>
      </c>
      <c r="C29" s="332" t="s">
        <v>1460</v>
      </c>
      <c r="D29" s="355" t="s">
        <v>34</v>
      </c>
      <c r="E29" s="288">
        <v>5</v>
      </c>
      <c r="F29" s="294"/>
      <c r="G29" s="295"/>
      <c r="H29" s="34"/>
      <c r="I29" s="34"/>
      <c r="J29" s="34"/>
      <c r="K29" s="295"/>
      <c r="L29" s="295"/>
      <c r="M29" s="295"/>
      <c r="N29" s="295"/>
      <c r="O29" s="295"/>
      <c r="P29" s="295"/>
    </row>
    <row r="30" spans="1:16" ht="52">
      <c r="A30" s="140">
        <f t="shared" si="1"/>
        <v>14</v>
      </c>
      <c r="B30" s="140" t="s">
        <v>1417</v>
      </c>
      <c r="C30" s="332" t="s">
        <v>1461</v>
      </c>
      <c r="D30" s="355" t="s">
        <v>34</v>
      </c>
      <c r="E30" s="288">
        <v>1</v>
      </c>
      <c r="F30" s="294"/>
      <c r="G30" s="295"/>
      <c r="H30" s="34"/>
      <c r="I30" s="34"/>
      <c r="J30" s="34"/>
      <c r="K30" s="295"/>
      <c r="L30" s="295"/>
      <c r="M30" s="295"/>
      <c r="N30" s="295"/>
      <c r="O30" s="295"/>
      <c r="P30" s="295"/>
    </row>
    <row r="31" spans="1:16" ht="39">
      <c r="A31" s="140">
        <f t="shared" si="1"/>
        <v>15</v>
      </c>
      <c r="B31" s="140" t="s">
        <v>1417</v>
      </c>
      <c r="C31" s="332" t="s">
        <v>1462</v>
      </c>
      <c r="D31" s="355" t="s">
        <v>34</v>
      </c>
      <c r="E31" s="288">
        <v>1</v>
      </c>
      <c r="F31" s="294"/>
      <c r="G31" s="295"/>
      <c r="H31" s="34"/>
      <c r="I31" s="34"/>
      <c r="J31" s="34"/>
      <c r="K31" s="295"/>
      <c r="L31" s="295"/>
      <c r="M31" s="295"/>
      <c r="N31" s="295"/>
      <c r="O31" s="295"/>
      <c r="P31" s="295"/>
    </row>
    <row r="32" spans="1:16" ht="65">
      <c r="A32" s="140">
        <f t="shared" si="1"/>
        <v>16</v>
      </c>
      <c r="B32" s="140" t="s">
        <v>1417</v>
      </c>
      <c r="C32" s="332" t="s">
        <v>1463</v>
      </c>
      <c r="D32" s="355" t="s">
        <v>34</v>
      </c>
      <c r="E32" s="288">
        <v>5</v>
      </c>
      <c r="F32" s="294"/>
      <c r="G32" s="295"/>
      <c r="H32" s="34"/>
      <c r="I32" s="34"/>
      <c r="J32" s="34"/>
      <c r="K32" s="295"/>
      <c r="L32" s="295"/>
      <c r="M32" s="295"/>
      <c r="N32" s="295"/>
      <c r="O32" s="295"/>
      <c r="P32" s="295"/>
    </row>
    <row r="33" spans="1:16" ht="91">
      <c r="A33" s="140">
        <f t="shared" si="1"/>
        <v>17</v>
      </c>
      <c r="B33" s="140" t="s">
        <v>1417</v>
      </c>
      <c r="C33" s="332" t="s">
        <v>1464</v>
      </c>
      <c r="D33" s="355" t="s">
        <v>34</v>
      </c>
      <c r="E33" s="288">
        <v>1</v>
      </c>
      <c r="F33" s="294"/>
      <c r="G33" s="295"/>
      <c r="H33" s="34"/>
      <c r="I33" s="34"/>
      <c r="J33" s="34"/>
      <c r="K33" s="295"/>
      <c r="L33" s="295"/>
      <c r="M33" s="295"/>
      <c r="N33" s="295"/>
      <c r="O33" s="295"/>
      <c r="P33" s="295"/>
    </row>
    <row r="34" spans="1:16" ht="26">
      <c r="A34" s="140">
        <f t="shared" si="1"/>
        <v>18</v>
      </c>
      <c r="B34" s="140" t="s">
        <v>1417</v>
      </c>
      <c r="C34" s="332" t="s">
        <v>1465</v>
      </c>
      <c r="D34" s="355" t="s">
        <v>34</v>
      </c>
      <c r="E34" s="288">
        <v>3</v>
      </c>
      <c r="F34" s="294"/>
      <c r="G34" s="295"/>
      <c r="H34" s="34"/>
      <c r="I34" s="34"/>
      <c r="J34" s="34"/>
      <c r="K34" s="295"/>
      <c r="L34" s="295"/>
      <c r="M34" s="295"/>
      <c r="N34" s="295"/>
      <c r="O34" s="295"/>
      <c r="P34" s="295"/>
    </row>
    <row r="35" spans="1:16" ht="52">
      <c r="A35" s="140">
        <f t="shared" si="1"/>
        <v>19</v>
      </c>
      <c r="B35" s="140" t="s">
        <v>1417</v>
      </c>
      <c r="C35" s="332" t="s">
        <v>1466</v>
      </c>
      <c r="D35" s="355" t="s">
        <v>34</v>
      </c>
      <c r="E35" s="288">
        <v>1</v>
      </c>
      <c r="F35" s="294"/>
      <c r="G35" s="295"/>
      <c r="H35" s="34"/>
      <c r="I35" s="34"/>
      <c r="J35" s="34"/>
      <c r="K35" s="295"/>
      <c r="L35" s="295"/>
      <c r="M35" s="295"/>
      <c r="N35" s="295"/>
      <c r="O35" s="295"/>
      <c r="P35" s="295"/>
    </row>
    <row r="36" spans="1:16" ht="39">
      <c r="A36" s="140">
        <f t="shared" si="1"/>
        <v>20</v>
      </c>
      <c r="B36" s="140" t="s">
        <v>1417</v>
      </c>
      <c r="C36" s="332" t="s">
        <v>1467</v>
      </c>
      <c r="D36" s="355" t="s">
        <v>34</v>
      </c>
      <c r="E36" s="288">
        <v>1</v>
      </c>
      <c r="F36" s="294"/>
      <c r="G36" s="295"/>
      <c r="H36" s="34"/>
      <c r="I36" s="34"/>
      <c r="J36" s="34"/>
      <c r="K36" s="295"/>
      <c r="L36" s="295"/>
      <c r="M36" s="295"/>
      <c r="N36" s="295"/>
      <c r="O36" s="295"/>
      <c r="P36" s="295"/>
    </row>
    <row r="37" spans="1:16" ht="26">
      <c r="A37" s="140">
        <f t="shared" si="1"/>
        <v>21</v>
      </c>
      <c r="B37" s="140" t="s">
        <v>1417</v>
      </c>
      <c r="C37" s="332" t="s">
        <v>1468</v>
      </c>
      <c r="D37" s="355" t="s">
        <v>34</v>
      </c>
      <c r="E37" s="288">
        <v>13</v>
      </c>
      <c r="F37" s="294"/>
      <c r="G37" s="295"/>
      <c r="H37" s="34"/>
      <c r="I37" s="34"/>
      <c r="J37" s="34"/>
      <c r="K37" s="295"/>
      <c r="L37" s="295"/>
      <c r="M37" s="295"/>
      <c r="N37" s="295"/>
      <c r="O37" s="295"/>
      <c r="P37" s="295"/>
    </row>
    <row r="38" spans="1:16" ht="39">
      <c r="A38" s="140">
        <f t="shared" si="1"/>
        <v>22</v>
      </c>
      <c r="B38" s="140" t="s">
        <v>1417</v>
      </c>
      <c r="C38" s="332" t="s">
        <v>1469</v>
      </c>
      <c r="D38" s="355" t="s">
        <v>34</v>
      </c>
      <c r="E38" s="288">
        <v>2</v>
      </c>
      <c r="F38" s="294"/>
      <c r="G38" s="295"/>
      <c r="H38" s="34"/>
      <c r="I38" s="34"/>
      <c r="J38" s="34"/>
      <c r="K38" s="295"/>
      <c r="L38" s="295"/>
      <c r="M38" s="295"/>
      <c r="N38" s="295"/>
      <c r="O38" s="295"/>
      <c r="P38" s="295"/>
    </row>
    <row r="39" spans="1:16" ht="52">
      <c r="A39" s="140">
        <f t="shared" si="1"/>
        <v>23</v>
      </c>
      <c r="B39" s="140" t="s">
        <v>1417</v>
      </c>
      <c r="C39" s="332" t="s">
        <v>1470</v>
      </c>
      <c r="D39" s="355" t="s">
        <v>34</v>
      </c>
      <c r="E39" s="288">
        <v>1</v>
      </c>
      <c r="F39" s="294"/>
      <c r="G39" s="295"/>
      <c r="H39" s="34"/>
      <c r="I39" s="34"/>
      <c r="J39" s="34"/>
      <c r="K39" s="295"/>
      <c r="L39" s="295"/>
      <c r="M39" s="295"/>
      <c r="N39" s="295"/>
      <c r="O39" s="295"/>
      <c r="P39" s="295"/>
    </row>
    <row r="40" spans="1:16" ht="39">
      <c r="A40" s="140">
        <f t="shared" si="1"/>
        <v>24</v>
      </c>
      <c r="B40" s="140" t="s">
        <v>1417</v>
      </c>
      <c r="C40" s="332" t="s">
        <v>1471</v>
      </c>
      <c r="D40" s="355" t="s">
        <v>34</v>
      </c>
      <c r="E40" s="288">
        <v>1</v>
      </c>
      <c r="F40" s="294"/>
      <c r="G40" s="295"/>
      <c r="H40" s="34"/>
      <c r="I40" s="34"/>
      <c r="J40" s="34"/>
      <c r="K40" s="295"/>
      <c r="L40" s="295"/>
      <c r="M40" s="295"/>
      <c r="N40" s="295"/>
      <c r="O40" s="295"/>
      <c r="P40" s="295"/>
    </row>
    <row r="41" spans="1:16" ht="52">
      <c r="A41" s="140">
        <f t="shared" si="1"/>
        <v>25</v>
      </c>
      <c r="B41" s="140" t="s">
        <v>1417</v>
      </c>
      <c r="C41" s="332" t="s">
        <v>1472</v>
      </c>
      <c r="D41" s="355" t="s">
        <v>34</v>
      </c>
      <c r="E41" s="288">
        <v>2</v>
      </c>
      <c r="F41" s="294"/>
      <c r="G41" s="295"/>
      <c r="H41" s="34"/>
      <c r="I41" s="34"/>
      <c r="J41" s="34"/>
      <c r="K41" s="295"/>
      <c r="L41" s="295"/>
      <c r="M41" s="295"/>
      <c r="N41" s="295"/>
      <c r="O41" s="295"/>
      <c r="P41" s="295"/>
    </row>
    <row r="42" spans="1:16" ht="26">
      <c r="A42" s="140">
        <f t="shared" si="1"/>
        <v>26</v>
      </c>
      <c r="B42" s="140" t="s">
        <v>1417</v>
      </c>
      <c r="C42" s="332" t="s">
        <v>1473</v>
      </c>
      <c r="D42" s="355" t="s">
        <v>34</v>
      </c>
      <c r="E42" s="288">
        <v>1</v>
      </c>
      <c r="F42" s="294"/>
      <c r="G42" s="295"/>
      <c r="H42" s="34"/>
      <c r="I42" s="34"/>
      <c r="J42" s="34"/>
      <c r="K42" s="295"/>
      <c r="L42" s="295"/>
      <c r="M42" s="295"/>
      <c r="N42" s="295"/>
      <c r="O42" s="295"/>
      <c r="P42" s="295"/>
    </row>
    <row r="43" spans="1:16">
      <c r="A43" s="140"/>
      <c r="B43" s="140"/>
      <c r="C43" s="332"/>
      <c r="D43" s="355"/>
      <c r="E43" s="288"/>
      <c r="F43" s="294"/>
      <c r="G43" s="295"/>
      <c r="H43" s="34"/>
      <c r="I43" s="34"/>
      <c r="J43" s="34"/>
      <c r="K43" s="295"/>
      <c r="L43" s="295"/>
      <c r="M43" s="295"/>
      <c r="N43" s="295"/>
      <c r="O43" s="295"/>
      <c r="P43" s="295"/>
    </row>
    <row r="44" spans="1:16" ht="13">
      <c r="A44" s="140"/>
      <c r="B44" s="140"/>
      <c r="C44" s="405" t="s">
        <v>1474</v>
      </c>
      <c r="D44" s="355"/>
      <c r="E44" s="288"/>
      <c r="F44" s="294"/>
      <c r="G44" s="295"/>
      <c r="H44" s="34"/>
      <c r="I44" s="34"/>
      <c r="J44" s="34"/>
      <c r="K44" s="295"/>
      <c r="L44" s="295"/>
      <c r="M44" s="295"/>
      <c r="N44" s="295"/>
      <c r="O44" s="295"/>
      <c r="P44" s="295"/>
    </row>
    <row r="45" spans="1:16" ht="39">
      <c r="A45" s="140">
        <f>A42+1</f>
        <v>27</v>
      </c>
      <c r="B45" s="140" t="s">
        <v>1417</v>
      </c>
      <c r="C45" s="332" t="s">
        <v>1475</v>
      </c>
      <c r="D45" s="355" t="s">
        <v>34</v>
      </c>
      <c r="E45" s="288">
        <v>4</v>
      </c>
      <c r="F45" s="34"/>
      <c r="G45" s="295"/>
      <c r="H45" s="34"/>
      <c r="I45" s="34"/>
      <c r="J45" s="34"/>
      <c r="K45" s="295"/>
      <c r="L45" s="295"/>
      <c r="M45" s="295"/>
      <c r="N45" s="295"/>
      <c r="O45" s="295"/>
      <c r="P45" s="295"/>
    </row>
    <row r="46" spans="1:16" ht="39">
      <c r="A46" s="140">
        <f t="shared" si="1"/>
        <v>28</v>
      </c>
      <c r="B46" s="140" t="s">
        <v>1417</v>
      </c>
      <c r="C46" s="332" t="s">
        <v>1476</v>
      </c>
      <c r="D46" s="355" t="s">
        <v>34</v>
      </c>
      <c r="E46" s="288">
        <v>1</v>
      </c>
      <c r="F46" s="34"/>
      <c r="G46" s="295"/>
      <c r="H46" s="34"/>
      <c r="I46" s="34"/>
      <c r="J46" s="34"/>
      <c r="K46" s="295"/>
      <c r="L46" s="295"/>
      <c r="M46" s="295"/>
      <c r="N46" s="295"/>
      <c r="O46" s="295"/>
      <c r="P46" s="295"/>
    </row>
    <row r="47" spans="1:16" ht="52">
      <c r="A47" s="140">
        <f t="shared" si="1"/>
        <v>29</v>
      </c>
      <c r="B47" s="140" t="s">
        <v>1417</v>
      </c>
      <c r="C47" s="332" t="s">
        <v>1477</v>
      </c>
      <c r="D47" s="355" t="s">
        <v>34</v>
      </c>
      <c r="E47" s="288">
        <v>1</v>
      </c>
      <c r="F47" s="34"/>
      <c r="G47" s="295"/>
      <c r="H47" s="34"/>
      <c r="I47" s="34"/>
      <c r="J47" s="34"/>
      <c r="K47" s="295"/>
      <c r="L47" s="295"/>
      <c r="M47" s="295"/>
      <c r="N47" s="295"/>
      <c r="O47" s="295"/>
      <c r="P47" s="295"/>
    </row>
    <row r="48" spans="1:16" ht="65">
      <c r="A48" s="140">
        <f t="shared" si="1"/>
        <v>30</v>
      </c>
      <c r="B48" s="140" t="s">
        <v>1417</v>
      </c>
      <c r="C48" s="332" t="s">
        <v>1478</v>
      </c>
      <c r="D48" s="355" t="s">
        <v>34</v>
      </c>
      <c r="E48" s="288">
        <v>1</v>
      </c>
      <c r="F48" s="34"/>
      <c r="G48" s="295"/>
      <c r="H48" s="34"/>
      <c r="I48" s="34"/>
      <c r="J48" s="34"/>
      <c r="K48" s="295"/>
      <c r="L48" s="295"/>
      <c r="M48" s="295"/>
      <c r="N48" s="295"/>
      <c r="O48" s="295"/>
      <c r="P48" s="295"/>
    </row>
    <row r="49" spans="1:16" ht="65">
      <c r="A49" s="140">
        <f t="shared" si="1"/>
        <v>31</v>
      </c>
      <c r="B49" s="140" t="s">
        <v>1417</v>
      </c>
      <c r="C49" s="332" t="s">
        <v>1479</v>
      </c>
      <c r="D49" s="355" t="s">
        <v>34</v>
      </c>
      <c r="E49" s="288">
        <v>1</v>
      </c>
      <c r="F49" s="34"/>
      <c r="G49" s="295"/>
      <c r="H49" s="34"/>
      <c r="I49" s="34"/>
      <c r="J49" s="34"/>
      <c r="K49" s="295"/>
      <c r="L49" s="295"/>
      <c r="M49" s="295"/>
      <c r="N49" s="295"/>
      <c r="O49" s="295"/>
      <c r="P49" s="295"/>
    </row>
    <row r="50" spans="1:16">
      <c r="A50" s="140"/>
      <c r="B50" s="140"/>
      <c r="C50" s="332"/>
      <c r="D50" s="355"/>
      <c r="E50" s="288"/>
      <c r="F50" s="34"/>
      <c r="G50" s="295"/>
      <c r="H50" s="34"/>
      <c r="I50" s="34"/>
      <c r="J50" s="34"/>
      <c r="K50" s="295"/>
      <c r="L50" s="295"/>
      <c r="M50" s="295"/>
      <c r="N50" s="295"/>
      <c r="O50" s="295"/>
      <c r="P50" s="295"/>
    </row>
    <row r="51" spans="1:16" ht="13">
      <c r="A51" s="140"/>
      <c r="B51" s="140"/>
      <c r="C51" s="344" t="s">
        <v>149</v>
      </c>
      <c r="D51" s="345"/>
      <c r="E51" s="346"/>
      <c r="F51" s="34"/>
      <c r="G51" s="295"/>
      <c r="H51" s="34"/>
      <c r="I51" s="34"/>
      <c r="J51" s="34"/>
      <c r="K51" s="295"/>
      <c r="L51" s="295"/>
      <c r="M51" s="295"/>
      <c r="N51" s="295"/>
      <c r="O51" s="295"/>
      <c r="P51" s="295"/>
    </row>
    <row r="52" spans="1:16">
      <c r="A52" s="140">
        <f>A49+1</f>
        <v>32</v>
      </c>
      <c r="B52" s="140" t="s">
        <v>1417</v>
      </c>
      <c r="C52" s="333" t="s">
        <v>1591</v>
      </c>
      <c r="D52" s="140" t="s">
        <v>44</v>
      </c>
      <c r="E52" s="140">
        <v>99</v>
      </c>
      <c r="F52" s="34"/>
      <c r="G52" s="295"/>
      <c r="H52" s="34"/>
      <c r="I52" s="34"/>
      <c r="J52" s="34"/>
      <c r="K52" s="295"/>
      <c r="L52" s="295"/>
      <c r="M52" s="295"/>
      <c r="N52" s="295"/>
      <c r="O52" s="295"/>
      <c r="P52" s="295"/>
    </row>
    <row r="53" spans="1:16">
      <c r="A53" s="140">
        <f t="shared" ref="A53:A58" si="2">A52+1</f>
        <v>33</v>
      </c>
      <c r="B53" s="140" t="s">
        <v>1417</v>
      </c>
      <c r="C53" s="333" t="s">
        <v>1592</v>
      </c>
      <c r="D53" s="140" t="s">
        <v>44</v>
      </c>
      <c r="E53" s="140">
        <v>2.9</v>
      </c>
      <c r="F53" s="34"/>
      <c r="G53" s="295"/>
      <c r="H53" s="34"/>
      <c r="I53" s="34"/>
      <c r="J53" s="34"/>
      <c r="K53" s="295"/>
      <c r="L53" s="295"/>
      <c r="M53" s="295"/>
      <c r="N53" s="295"/>
      <c r="O53" s="295"/>
      <c r="P53" s="295"/>
    </row>
    <row r="54" spans="1:16">
      <c r="A54" s="140">
        <f t="shared" si="2"/>
        <v>34</v>
      </c>
      <c r="B54" s="140" t="s">
        <v>1417</v>
      </c>
      <c r="C54" s="333" t="s">
        <v>1593</v>
      </c>
      <c r="D54" s="140" t="s">
        <v>44</v>
      </c>
      <c r="E54" s="140">
        <v>31.1</v>
      </c>
      <c r="F54" s="34"/>
      <c r="G54" s="295"/>
      <c r="H54" s="34"/>
      <c r="I54" s="34"/>
      <c r="J54" s="34"/>
      <c r="K54" s="295"/>
      <c r="L54" s="295"/>
      <c r="M54" s="295"/>
      <c r="N54" s="295"/>
      <c r="O54" s="295"/>
      <c r="P54" s="295"/>
    </row>
    <row r="55" spans="1:16" ht="13">
      <c r="A55" s="140">
        <f t="shared" si="2"/>
        <v>35</v>
      </c>
      <c r="B55" s="140" t="s">
        <v>1417</v>
      </c>
      <c r="C55" s="335" t="s">
        <v>1594</v>
      </c>
      <c r="D55" s="140" t="s">
        <v>44</v>
      </c>
      <c r="E55" s="140">
        <v>4</v>
      </c>
      <c r="F55" s="34"/>
      <c r="G55" s="295"/>
      <c r="H55" s="34"/>
      <c r="I55" s="34"/>
      <c r="J55" s="34"/>
      <c r="K55" s="295"/>
      <c r="L55" s="295"/>
      <c r="M55" s="295"/>
      <c r="N55" s="295"/>
      <c r="O55" s="295"/>
      <c r="P55" s="295"/>
    </row>
    <row r="56" spans="1:16">
      <c r="A56" s="140">
        <f t="shared" si="2"/>
        <v>36</v>
      </c>
      <c r="B56" s="140" t="s">
        <v>1417</v>
      </c>
      <c r="C56" s="333" t="s">
        <v>1595</v>
      </c>
      <c r="D56" s="140" t="s">
        <v>44</v>
      </c>
      <c r="E56" s="140">
        <v>9</v>
      </c>
      <c r="F56" s="34"/>
      <c r="G56" s="295"/>
      <c r="H56" s="34"/>
      <c r="I56" s="34"/>
      <c r="J56" s="34"/>
      <c r="K56" s="295"/>
      <c r="L56" s="295"/>
      <c r="M56" s="295"/>
      <c r="N56" s="295"/>
      <c r="O56" s="295"/>
      <c r="P56" s="295"/>
    </row>
    <row r="57" spans="1:16">
      <c r="A57" s="140">
        <f t="shared" si="2"/>
        <v>37</v>
      </c>
      <c r="B57" s="140" t="s">
        <v>1417</v>
      </c>
      <c r="C57" s="333" t="s">
        <v>1596</v>
      </c>
      <c r="D57" s="140" t="s">
        <v>44</v>
      </c>
      <c r="E57" s="140">
        <v>25</v>
      </c>
      <c r="F57" s="34"/>
      <c r="G57" s="295"/>
      <c r="H57" s="34"/>
      <c r="I57" s="34"/>
      <c r="J57" s="34"/>
      <c r="K57" s="295"/>
      <c r="L57" s="295"/>
      <c r="M57" s="295"/>
      <c r="N57" s="295"/>
      <c r="O57" s="295"/>
      <c r="P57" s="295"/>
    </row>
    <row r="58" spans="1:16">
      <c r="A58" s="140">
        <f t="shared" si="2"/>
        <v>38</v>
      </c>
      <c r="B58" s="140" t="s">
        <v>1417</v>
      </c>
      <c r="C58" s="333" t="s">
        <v>1597</v>
      </c>
      <c r="D58" s="140" t="s">
        <v>44</v>
      </c>
      <c r="E58" s="140">
        <v>9</v>
      </c>
      <c r="F58" s="34"/>
      <c r="G58" s="295"/>
      <c r="H58" s="34"/>
      <c r="I58" s="34"/>
      <c r="J58" s="34"/>
      <c r="K58" s="295"/>
      <c r="L58" s="295"/>
      <c r="M58" s="295"/>
      <c r="N58" s="295"/>
      <c r="O58" s="295"/>
      <c r="P58" s="295"/>
    </row>
    <row r="59" spans="1:16" s="74" customFormat="1">
      <c r="A59" s="69"/>
      <c r="B59" s="69"/>
      <c r="C59" s="69"/>
      <c r="D59" s="14"/>
      <c r="E59" s="14"/>
      <c r="F59" s="152"/>
      <c r="G59" s="152"/>
      <c r="H59" s="152"/>
      <c r="I59" s="72"/>
      <c r="J59" s="71"/>
      <c r="K59" s="71"/>
      <c r="L59" s="72"/>
      <c r="M59" s="72"/>
      <c r="N59" s="72"/>
      <c r="O59" s="72"/>
      <c r="P59" s="73"/>
    </row>
    <row r="60" spans="1:16" s="44" customFormat="1">
      <c r="A60" s="75"/>
      <c r="B60" s="75"/>
      <c r="C60" s="76"/>
      <c r="D60" s="238"/>
      <c r="E60" s="238"/>
      <c r="F60" s="153"/>
      <c r="G60" s="154"/>
      <c r="H60" s="154"/>
      <c r="I60" s="78"/>
      <c r="J60" s="78"/>
      <c r="K60" s="79" t="s">
        <v>38</v>
      </c>
      <c r="L60" s="80">
        <f>SUM(L14:L59)</f>
        <v>0</v>
      </c>
      <c r="M60" s="80">
        <f>SUM(M14:M59)</f>
        <v>0</v>
      </c>
      <c r="N60" s="80">
        <f>SUM(N14:N59)</f>
        <v>0</v>
      </c>
      <c r="O60" s="80">
        <f>SUM(O14:O59)</f>
        <v>0</v>
      </c>
      <c r="P60" s="80">
        <f>SUM(P14:P59)</f>
        <v>0</v>
      </c>
    </row>
    <row r="61" spans="1:16">
      <c r="C61" s="43"/>
    </row>
    <row r="62" spans="1:16" s="44" customFormat="1" ht="25.25" customHeight="1">
      <c r="A62" s="2"/>
      <c r="B62" s="2"/>
      <c r="C62" s="343"/>
      <c r="D62" s="343"/>
      <c r="E62" s="343"/>
      <c r="F62" s="343"/>
      <c r="G62" s="343"/>
      <c r="H62" s="343"/>
      <c r="I62" s="343"/>
      <c r="J62" s="343"/>
      <c r="K62" s="343"/>
      <c r="L62" s="343"/>
      <c r="M62" s="343"/>
      <c r="N62" s="343"/>
      <c r="O62" s="343"/>
      <c r="P62"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4FFB7-B8E6-4E41-9F0F-35EC158C1E45}">
  <dimension ref="A1:P55"/>
  <sheetViews>
    <sheetView showZeros="0" zoomScaleNormal="100" workbookViewId="0">
      <selection activeCell="I30" sqref="I30"/>
    </sheetView>
  </sheetViews>
  <sheetFormatPr baseColWidth="10" defaultColWidth="9.1640625" defaultRowHeight="12"/>
  <cols>
    <col min="1" max="1" width="4.5" style="2" customWidth="1"/>
    <col min="2" max="2" width="4.83203125" style="2" customWidth="1"/>
    <col min="3" max="3" width="55.83203125" style="2" customWidth="1"/>
    <col min="4" max="4" width="6.5" style="2" customWidth="1"/>
    <col min="5" max="5" width="10.1640625" style="2" customWidth="1"/>
    <col min="6" max="6" width="10.5" style="234" customWidth="1"/>
    <col min="7" max="7" width="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165</v>
      </c>
      <c r="B1" s="493"/>
      <c r="C1" s="493"/>
      <c r="D1" s="493"/>
      <c r="E1" s="493"/>
      <c r="F1" s="493"/>
      <c r="G1" s="493"/>
      <c r="H1" s="493"/>
      <c r="I1" s="493"/>
      <c r="J1" s="493"/>
      <c r="K1" s="493"/>
      <c r="L1" s="493"/>
      <c r="M1" s="493"/>
      <c r="N1" s="493"/>
      <c r="O1" s="493"/>
      <c r="P1" s="493"/>
    </row>
    <row r="2" spans="1:16" s="43" customFormat="1">
      <c r="A2" s="493" t="s">
        <v>151</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P53</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111" t="s">
        <v>26</v>
      </c>
      <c r="G11" s="111" t="s">
        <v>179</v>
      </c>
      <c r="H11" s="111" t="s">
        <v>180</v>
      </c>
      <c r="I11" s="237" t="s">
        <v>27</v>
      </c>
      <c r="J11" s="237" t="s">
        <v>28</v>
      </c>
      <c r="K11" s="237" t="s">
        <v>29</v>
      </c>
      <c r="L11" s="237" t="s">
        <v>30</v>
      </c>
      <c r="M11" s="237" t="s">
        <v>31</v>
      </c>
      <c r="N11" s="237" t="s">
        <v>27</v>
      </c>
      <c r="O11" s="237" t="s">
        <v>28</v>
      </c>
      <c r="P11" s="237" t="s">
        <v>181</v>
      </c>
    </row>
    <row r="12" spans="1:16">
      <c r="A12" s="14">
        <v>1</v>
      </c>
      <c r="B12" s="14">
        <f t="shared" ref="B12:E12" si="0">A12+1</f>
        <v>2</v>
      </c>
      <c r="C12" s="14">
        <f t="shared" si="0"/>
        <v>3</v>
      </c>
      <c r="D12" s="14">
        <f t="shared" si="0"/>
        <v>4</v>
      </c>
      <c r="E12" s="14">
        <f t="shared" si="0"/>
        <v>5</v>
      </c>
      <c r="F12" s="14">
        <v>6</v>
      </c>
      <c r="G12" s="14">
        <v>7</v>
      </c>
      <c r="H12" s="14">
        <f t="shared" ref="H12" si="1">G12+1</f>
        <v>8</v>
      </c>
      <c r="I12" s="14">
        <v>9</v>
      </c>
      <c r="J12" s="14">
        <v>10</v>
      </c>
      <c r="K12" s="14">
        <f t="shared" ref="K12" si="2">J12+1</f>
        <v>11</v>
      </c>
      <c r="L12" s="14">
        <f t="shared" ref="L12" si="3">K12+1</f>
        <v>12</v>
      </c>
      <c r="M12" s="14">
        <f t="shared" ref="M12" si="4">L12+1</f>
        <v>13</v>
      </c>
      <c r="N12" s="14">
        <f t="shared" ref="N12" si="5">M12+1</f>
        <v>14</v>
      </c>
      <c r="O12" s="14">
        <f t="shared" ref="O12" si="6">N12+1</f>
        <v>15</v>
      </c>
      <c r="P12" s="14">
        <f t="shared" ref="P12" si="7">O12+1</f>
        <v>16</v>
      </c>
    </row>
    <row r="13" spans="1:16" ht="13">
      <c r="A13" s="140"/>
      <c r="B13" s="140"/>
      <c r="C13" s="344" t="s">
        <v>1418</v>
      </c>
      <c r="D13" s="355"/>
      <c r="E13" s="356"/>
      <c r="F13" s="14"/>
      <c r="G13" s="14"/>
      <c r="H13" s="14"/>
      <c r="I13" s="14"/>
      <c r="J13" s="14"/>
      <c r="K13" s="14"/>
      <c r="L13" s="14"/>
      <c r="M13" s="14"/>
      <c r="N13" s="14"/>
      <c r="O13" s="14"/>
      <c r="P13" s="14"/>
    </row>
    <row r="14" spans="1:16">
      <c r="A14" s="140"/>
      <c r="B14" s="140"/>
      <c r="C14" s="348" t="s">
        <v>1419</v>
      </c>
      <c r="D14" s="406" t="s">
        <v>35</v>
      </c>
      <c r="E14" s="374">
        <v>1063.8</v>
      </c>
      <c r="F14" s="14"/>
      <c r="G14" s="14"/>
      <c r="H14" s="14"/>
      <c r="I14" s="14"/>
      <c r="J14" s="14"/>
      <c r="K14" s="14"/>
      <c r="L14" s="14"/>
      <c r="M14" s="14"/>
      <c r="N14" s="14"/>
      <c r="O14" s="14"/>
      <c r="P14" s="14"/>
    </row>
    <row r="15" spans="1:16">
      <c r="A15" s="140"/>
      <c r="B15" s="140"/>
      <c r="C15" s="108"/>
      <c r="D15" s="140"/>
      <c r="E15" s="140"/>
      <c r="F15" s="14"/>
      <c r="G15" s="14"/>
      <c r="H15" s="14"/>
      <c r="I15" s="14"/>
      <c r="J15" s="14"/>
      <c r="K15" s="14"/>
      <c r="L15" s="14"/>
      <c r="M15" s="14"/>
      <c r="N15" s="14"/>
      <c r="O15" s="14"/>
      <c r="P15" s="14"/>
    </row>
    <row r="16" spans="1:16" ht="13">
      <c r="A16" s="140"/>
      <c r="B16" s="140"/>
      <c r="C16" s="107" t="s">
        <v>1778</v>
      </c>
      <c r="D16" s="140"/>
      <c r="E16" s="140"/>
      <c r="F16" s="294"/>
      <c r="G16" s="295"/>
      <c r="H16" s="34"/>
      <c r="I16" s="34"/>
      <c r="J16" s="34"/>
      <c r="K16" s="295"/>
      <c r="L16" s="295"/>
      <c r="M16" s="295"/>
      <c r="N16" s="295"/>
      <c r="O16" s="295"/>
      <c r="P16" s="295"/>
    </row>
    <row r="17" spans="1:16" ht="13">
      <c r="A17" s="140">
        <f>A16+1</f>
        <v>1</v>
      </c>
      <c r="B17" s="140" t="s">
        <v>1417</v>
      </c>
      <c r="C17" s="108" t="s">
        <v>1761</v>
      </c>
      <c r="D17" s="140" t="s">
        <v>35</v>
      </c>
      <c r="E17" s="140">
        <f>E14</f>
        <v>1063.8</v>
      </c>
      <c r="F17" s="294"/>
      <c r="G17" s="295"/>
      <c r="H17" s="34"/>
      <c r="I17" s="34"/>
      <c r="J17" s="34"/>
      <c r="K17" s="295"/>
      <c r="L17" s="295"/>
      <c r="M17" s="295"/>
      <c r="N17" s="295"/>
      <c r="O17" s="295"/>
      <c r="P17" s="295"/>
    </row>
    <row r="18" spans="1:16" ht="15" customHeight="1">
      <c r="A18" s="140">
        <f t="shared" ref="A18" si="8">A17+1</f>
        <v>2</v>
      </c>
      <c r="B18" s="140" t="s">
        <v>1417</v>
      </c>
      <c r="C18" s="107" t="s">
        <v>1754</v>
      </c>
      <c r="D18" s="140" t="s">
        <v>35</v>
      </c>
      <c r="E18" s="140">
        <f>E14</f>
        <v>1063.8</v>
      </c>
      <c r="F18" s="294"/>
      <c r="G18" s="295"/>
      <c r="H18" s="34"/>
      <c r="I18" s="34"/>
      <c r="J18" s="34"/>
      <c r="K18" s="295"/>
      <c r="L18" s="295"/>
      <c r="M18" s="295"/>
      <c r="N18" s="295"/>
      <c r="O18" s="295"/>
      <c r="P18" s="295"/>
    </row>
    <row r="19" spans="1:16">
      <c r="A19" s="140"/>
      <c r="B19" s="140"/>
      <c r="C19" s="108"/>
      <c r="D19" s="140"/>
      <c r="E19" s="140"/>
      <c r="F19" s="294"/>
      <c r="G19" s="295"/>
      <c r="H19" s="34"/>
      <c r="I19" s="34"/>
      <c r="J19" s="34"/>
      <c r="K19" s="295"/>
      <c r="L19" s="295"/>
      <c r="M19" s="295"/>
      <c r="N19" s="295"/>
      <c r="O19" s="295"/>
      <c r="P19" s="295"/>
    </row>
    <row r="20" spans="1:16" ht="13">
      <c r="A20" s="140"/>
      <c r="B20" s="140"/>
      <c r="C20" s="354" t="s">
        <v>1329</v>
      </c>
      <c r="D20" s="369"/>
      <c r="E20" s="370"/>
      <c r="F20" s="14"/>
      <c r="G20" s="295"/>
      <c r="H20" s="34"/>
      <c r="I20" s="34"/>
      <c r="J20" s="34"/>
      <c r="K20" s="295"/>
      <c r="L20" s="295"/>
      <c r="M20" s="295"/>
      <c r="N20" s="295"/>
      <c r="O20" s="295"/>
      <c r="P20" s="295"/>
    </row>
    <row r="21" spans="1:16" ht="13">
      <c r="A21" s="140">
        <f>A18+1</f>
        <v>3</v>
      </c>
      <c r="B21" s="140" t="s">
        <v>1417</v>
      </c>
      <c r="C21" s="360" t="s">
        <v>1330</v>
      </c>
      <c r="D21" s="369" t="s">
        <v>35</v>
      </c>
      <c r="E21" s="370">
        <v>1287</v>
      </c>
      <c r="F21" s="14"/>
      <c r="G21" s="295"/>
      <c r="H21" s="34"/>
      <c r="I21" s="34"/>
      <c r="J21" s="34"/>
      <c r="K21" s="295"/>
      <c r="L21" s="295"/>
      <c r="M21" s="295"/>
      <c r="N21" s="295"/>
      <c r="O21" s="295"/>
      <c r="P21" s="295"/>
    </row>
    <row r="22" spans="1:16" ht="13">
      <c r="A22" s="140">
        <f t="shared" ref="A22:A25" si="9">A21+1</f>
        <v>4</v>
      </c>
      <c r="B22" s="140" t="s">
        <v>1417</v>
      </c>
      <c r="C22" s="360" t="s">
        <v>1331</v>
      </c>
      <c r="D22" s="369" t="s">
        <v>35</v>
      </c>
      <c r="E22" s="370">
        <v>1287</v>
      </c>
      <c r="F22" s="14"/>
      <c r="G22" s="295"/>
      <c r="H22" s="34"/>
      <c r="I22" s="34"/>
      <c r="J22" s="34"/>
      <c r="K22" s="295"/>
      <c r="L22" s="295"/>
      <c r="M22" s="295"/>
      <c r="N22" s="295"/>
      <c r="O22" s="295"/>
      <c r="P22" s="295"/>
    </row>
    <row r="23" spans="1:16" ht="13">
      <c r="A23" s="140">
        <f t="shared" si="9"/>
        <v>5</v>
      </c>
      <c r="B23" s="140" t="s">
        <v>1417</v>
      </c>
      <c r="C23" s="360" t="s">
        <v>1332</v>
      </c>
      <c r="D23" s="369" t="s">
        <v>35</v>
      </c>
      <c r="E23" s="370">
        <v>2574</v>
      </c>
      <c r="F23" s="14"/>
      <c r="G23" s="295"/>
      <c r="H23" s="34"/>
      <c r="I23" s="34"/>
      <c r="J23" s="34"/>
      <c r="K23" s="295"/>
      <c r="L23" s="295"/>
      <c r="M23" s="295"/>
      <c r="N23" s="295"/>
      <c r="O23" s="295"/>
      <c r="P23" s="295"/>
    </row>
    <row r="24" spans="1:16" ht="26">
      <c r="A24" s="140">
        <f t="shared" si="9"/>
        <v>6</v>
      </c>
      <c r="B24" s="140" t="s">
        <v>1417</v>
      </c>
      <c r="C24" s="360" t="s">
        <v>1333</v>
      </c>
      <c r="D24" s="369" t="s">
        <v>37</v>
      </c>
      <c r="E24" s="370">
        <v>353.1</v>
      </c>
      <c r="F24" s="14"/>
      <c r="G24" s="295"/>
      <c r="H24" s="34"/>
      <c r="I24" s="34"/>
      <c r="J24" s="34"/>
      <c r="K24" s="295"/>
      <c r="L24" s="295"/>
      <c r="M24" s="295"/>
      <c r="N24" s="295"/>
      <c r="O24" s="295"/>
      <c r="P24" s="295"/>
    </row>
    <row r="25" spans="1:16" ht="13">
      <c r="A25" s="140">
        <f t="shared" si="9"/>
        <v>7</v>
      </c>
      <c r="B25" s="140" t="s">
        <v>1417</v>
      </c>
      <c r="C25" s="360" t="s">
        <v>1755</v>
      </c>
      <c r="D25" s="369" t="s">
        <v>37</v>
      </c>
      <c r="E25" s="370">
        <v>212.1</v>
      </c>
      <c r="F25" s="14"/>
      <c r="G25" s="295"/>
      <c r="H25" s="34"/>
      <c r="I25" s="34"/>
      <c r="J25" s="34"/>
      <c r="K25" s="295"/>
      <c r="L25" s="295"/>
      <c r="M25" s="295"/>
      <c r="N25" s="295"/>
      <c r="O25" s="295"/>
      <c r="P25" s="295"/>
    </row>
    <row r="26" spans="1:16">
      <c r="A26" s="140"/>
      <c r="B26" s="140"/>
      <c r="C26" s="360"/>
      <c r="D26" s="369"/>
      <c r="E26" s="370"/>
      <c r="F26" s="14"/>
      <c r="G26" s="295"/>
      <c r="H26" s="34"/>
      <c r="I26" s="34"/>
      <c r="J26" s="34"/>
      <c r="K26" s="295"/>
      <c r="L26" s="295"/>
      <c r="M26" s="295"/>
      <c r="N26" s="295"/>
      <c r="O26" s="295"/>
      <c r="P26" s="295"/>
    </row>
    <row r="27" spans="1:16">
      <c r="A27" s="140"/>
      <c r="B27" s="140"/>
      <c r="C27" s="348" t="s">
        <v>1420</v>
      </c>
      <c r="D27" s="406" t="s">
        <v>35</v>
      </c>
      <c r="E27" s="374">
        <v>153.1</v>
      </c>
      <c r="F27" s="294"/>
      <c r="G27" s="295"/>
      <c r="H27" s="34"/>
      <c r="I27" s="34"/>
      <c r="J27" s="34"/>
      <c r="K27" s="295"/>
      <c r="L27" s="295"/>
      <c r="M27" s="295"/>
      <c r="N27" s="295"/>
      <c r="O27" s="295"/>
      <c r="P27" s="295"/>
    </row>
    <row r="28" spans="1:16" ht="13">
      <c r="A28" s="140">
        <f>A25+1</f>
        <v>8</v>
      </c>
      <c r="B28" s="140" t="s">
        <v>1417</v>
      </c>
      <c r="C28" s="107" t="s">
        <v>1759</v>
      </c>
      <c r="D28" s="140" t="s">
        <v>35</v>
      </c>
      <c r="E28" s="140">
        <f>E27</f>
        <v>153.1</v>
      </c>
      <c r="F28" s="294"/>
      <c r="G28" s="295"/>
      <c r="H28" s="34"/>
      <c r="I28" s="34"/>
      <c r="J28" s="34"/>
      <c r="K28" s="295"/>
      <c r="L28" s="295"/>
      <c r="M28" s="295"/>
      <c r="N28" s="295"/>
      <c r="O28" s="295"/>
      <c r="P28" s="295"/>
    </row>
    <row r="29" spans="1:16" ht="13">
      <c r="A29" s="140">
        <f>A28+1</f>
        <v>9</v>
      </c>
      <c r="B29" s="140" t="s">
        <v>1417</v>
      </c>
      <c r="C29" s="108" t="s">
        <v>1556</v>
      </c>
      <c r="D29" s="140" t="s">
        <v>35</v>
      </c>
      <c r="E29" s="140">
        <f>E27</f>
        <v>153.1</v>
      </c>
      <c r="F29" s="294"/>
      <c r="G29" s="295"/>
      <c r="H29" s="34"/>
      <c r="I29" s="34"/>
      <c r="J29" s="34"/>
      <c r="K29" s="295"/>
      <c r="L29" s="295"/>
      <c r="M29" s="295"/>
      <c r="N29" s="295"/>
      <c r="O29" s="295"/>
      <c r="P29" s="295"/>
    </row>
    <row r="30" spans="1:16" ht="26">
      <c r="A30" s="140">
        <f>A29+1</f>
        <v>10</v>
      </c>
      <c r="B30" s="140" t="s">
        <v>1417</v>
      </c>
      <c r="C30" s="107" t="s">
        <v>1555</v>
      </c>
      <c r="D30" s="140" t="s">
        <v>35</v>
      </c>
      <c r="E30" s="140">
        <f>E27</f>
        <v>153.1</v>
      </c>
      <c r="F30" s="294"/>
      <c r="G30" s="295"/>
      <c r="H30" s="34"/>
      <c r="I30" s="34"/>
      <c r="J30" s="34"/>
      <c r="K30" s="295"/>
      <c r="L30" s="295"/>
      <c r="M30" s="295"/>
      <c r="N30" s="295"/>
      <c r="O30" s="295"/>
      <c r="P30" s="295"/>
    </row>
    <row r="31" spans="1:16">
      <c r="A31" s="140"/>
      <c r="B31" s="140"/>
      <c r="C31" s="108"/>
      <c r="D31" s="140"/>
      <c r="E31" s="140"/>
      <c r="F31" s="294"/>
      <c r="G31" s="295"/>
      <c r="H31" s="34"/>
      <c r="I31" s="34"/>
      <c r="J31" s="34"/>
      <c r="K31" s="295"/>
      <c r="L31" s="295"/>
      <c r="M31" s="295"/>
      <c r="N31" s="295"/>
      <c r="O31" s="295"/>
      <c r="P31" s="295"/>
    </row>
    <row r="32" spans="1:16">
      <c r="A32" s="140"/>
      <c r="B32" s="140"/>
      <c r="C32" s="348" t="s">
        <v>1421</v>
      </c>
      <c r="D32" s="406" t="s">
        <v>35</v>
      </c>
      <c r="E32" s="374">
        <v>110.1</v>
      </c>
      <c r="F32" s="294"/>
      <c r="G32" s="295"/>
      <c r="H32" s="34"/>
      <c r="I32" s="34"/>
      <c r="J32" s="34"/>
      <c r="K32" s="295"/>
      <c r="L32" s="295"/>
      <c r="M32" s="295"/>
      <c r="N32" s="295"/>
      <c r="O32" s="295"/>
      <c r="P32" s="295"/>
    </row>
    <row r="33" spans="1:16" ht="13">
      <c r="A33" s="140">
        <f>A30+1</f>
        <v>11</v>
      </c>
      <c r="B33" s="140" t="s">
        <v>1417</v>
      </c>
      <c r="C33" s="107" t="s">
        <v>1759</v>
      </c>
      <c r="D33" s="140" t="s">
        <v>35</v>
      </c>
      <c r="E33" s="140">
        <f>E32</f>
        <v>110.1</v>
      </c>
      <c r="F33" s="294"/>
      <c r="G33" s="295"/>
      <c r="H33" s="34"/>
      <c r="I33" s="294"/>
      <c r="J33" s="294"/>
      <c r="K33" s="295"/>
      <c r="L33" s="295"/>
      <c r="M33" s="295"/>
      <c r="N33" s="295"/>
      <c r="O33" s="295"/>
      <c r="P33" s="295"/>
    </row>
    <row r="34" spans="1:16" ht="13">
      <c r="A34" s="140">
        <f>A33+1</f>
        <v>12</v>
      </c>
      <c r="B34" s="140" t="s">
        <v>1417</v>
      </c>
      <c r="C34" s="108" t="s">
        <v>1556</v>
      </c>
      <c r="D34" s="140" t="s">
        <v>35</v>
      </c>
      <c r="E34" s="140">
        <f>E32</f>
        <v>110.1</v>
      </c>
      <c r="F34" s="294"/>
      <c r="G34" s="295"/>
      <c r="H34" s="34"/>
      <c r="I34" s="294"/>
      <c r="J34" s="294"/>
      <c r="K34" s="295"/>
      <c r="L34" s="295"/>
      <c r="M34" s="295"/>
      <c r="N34" s="295"/>
      <c r="O34" s="295"/>
      <c r="P34" s="295"/>
    </row>
    <row r="35" spans="1:16" ht="26">
      <c r="A35" s="140">
        <f>A34+1</f>
        <v>13</v>
      </c>
      <c r="B35" s="140" t="s">
        <v>1417</v>
      </c>
      <c r="C35" s="107" t="s">
        <v>1555</v>
      </c>
      <c r="D35" s="140" t="s">
        <v>35</v>
      </c>
      <c r="E35" s="140">
        <f>E32</f>
        <v>110.1</v>
      </c>
      <c r="F35" s="294"/>
      <c r="G35" s="295"/>
      <c r="H35" s="34"/>
      <c r="I35" s="294"/>
      <c r="J35" s="294"/>
      <c r="K35" s="295"/>
      <c r="L35" s="295"/>
      <c r="M35" s="295"/>
      <c r="N35" s="295"/>
      <c r="O35" s="295"/>
      <c r="P35" s="295"/>
    </row>
    <row r="36" spans="1:16">
      <c r="A36" s="140"/>
      <c r="B36" s="140"/>
      <c r="C36" s="108"/>
      <c r="D36" s="140"/>
      <c r="E36" s="140"/>
      <c r="F36" s="294"/>
      <c r="G36" s="295"/>
      <c r="H36" s="34"/>
      <c r="I36" s="34"/>
      <c r="J36" s="34"/>
      <c r="K36" s="295"/>
      <c r="L36" s="295"/>
      <c r="M36" s="295"/>
      <c r="N36" s="295"/>
      <c r="O36" s="295"/>
      <c r="P36" s="295"/>
    </row>
    <row r="37" spans="1:16">
      <c r="A37" s="140"/>
      <c r="B37" s="140"/>
      <c r="C37" s="348" t="s">
        <v>1422</v>
      </c>
      <c r="D37" s="406" t="s">
        <v>35</v>
      </c>
      <c r="E37" s="374">
        <v>19</v>
      </c>
      <c r="F37" s="294"/>
      <c r="G37" s="295"/>
      <c r="H37" s="34"/>
      <c r="I37" s="34"/>
      <c r="J37" s="34"/>
      <c r="K37" s="295"/>
      <c r="L37" s="295"/>
      <c r="M37" s="295"/>
      <c r="N37" s="295"/>
      <c r="O37" s="295"/>
      <c r="P37" s="295"/>
    </row>
    <row r="38" spans="1:16" ht="13">
      <c r="A38" s="140">
        <f>A35+1</f>
        <v>14</v>
      </c>
      <c r="B38" s="140" t="s">
        <v>1417</v>
      </c>
      <c r="C38" s="107" t="s">
        <v>1759</v>
      </c>
      <c r="D38" s="140" t="s">
        <v>35</v>
      </c>
      <c r="E38" s="140">
        <f>E37</f>
        <v>19</v>
      </c>
      <c r="F38" s="294"/>
      <c r="G38" s="295"/>
      <c r="H38" s="34"/>
      <c r="I38" s="294"/>
      <c r="J38" s="294"/>
      <c r="K38" s="295"/>
      <c r="L38" s="295"/>
      <c r="M38" s="295"/>
      <c r="N38" s="295"/>
      <c r="O38" s="295"/>
      <c r="P38" s="295"/>
    </row>
    <row r="39" spans="1:16" ht="13">
      <c r="A39" s="140">
        <f>A38+1</f>
        <v>15</v>
      </c>
      <c r="B39" s="140" t="s">
        <v>1417</v>
      </c>
      <c r="C39" s="108" t="s">
        <v>1556</v>
      </c>
      <c r="D39" s="140" t="s">
        <v>35</v>
      </c>
      <c r="E39" s="140">
        <f>E37</f>
        <v>19</v>
      </c>
      <c r="F39" s="294"/>
      <c r="G39" s="295"/>
      <c r="H39" s="34"/>
      <c r="I39" s="294"/>
      <c r="J39" s="294"/>
      <c r="K39" s="295"/>
      <c r="L39" s="295"/>
      <c r="M39" s="295"/>
      <c r="N39" s="295"/>
      <c r="O39" s="295"/>
      <c r="P39" s="295"/>
    </row>
    <row r="40" spans="1:16" ht="26">
      <c r="A40" s="140">
        <f>A39+1</f>
        <v>16</v>
      </c>
      <c r="B40" s="140" t="s">
        <v>1417</v>
      </c>
      <c r="C40" s="107" t="s">
        <v>1423</v>
      </c>
      <c r="D40" s="140" t="s">
        <v>35</v>
      </c>
      <c r="E40" s="140">
        <f>E37</f>
        <v>19</v>
      </c>
      <c r="F40" s="294"/>
      <c r="G40" s="295"/>
      <c r="H40" s="34"/>
      <c r="I40" s="294"/>
      <c r="J40" s="294"/>
      <c r="K40" s="295"/>
      <c r="L40" s="295"/>
      <c r="M40" s="295"/>
      <c r="N40" s="295"/>
      <c r="O40" s="295"/>
      <c r="P40" s="295"/>
    </row>
    <row r="41" spans="1:16">
      <c r="A41" s="140"/>
      <c r="B41" s="140"/>
      <c r="C41" s="108"/>
      <c r="D41" s="140"/>
      <c r="E41" s="140"/>
      <c r="F41" s="294"/>
      <c r="G41" s="295"/>
      <c r="H41" s="34"/>
      <c r="I41" s="34"/>
      <c r="J41" s="34"/>
      <c r="K41" s="295"/>
      <c r="L41" s="295"/>
      <c r="M41" s="295"/>
      <c r="N41" s="295"/>
      <c r="O41" s="295"/>
      <c r="P41" s="295"/>
    </row>
    <row r="42" spans="1:16">
      <c r="A42" s="140"/>
      <c r="B42" s="140"/>
      <c r="C42" s="348" t="s">
        <v>1424</v>
      </c>
      <c r="D42" s="406" t="s">
        <v>35</v>
      </c>
      <c r="E42" s="374">
        <v>2.4</v>
      </c>
      <c r="F42" s="294"/>
      <c r="G42" s="295"/>
      <c r="H42" s="34"/>
      <c r="I42" s="34"/>
      <c r="J42" s="34"/>
      <c r="K42" s="295"/>
      <c r="L42" s="295"/>
      <c r="M42" s="295"/>
      <c r="N42" s="295"/>
      <c r="O42" s="295"/>
      <c r="P42" s="295"/>
    </row>
    <row r="43" spans="1:16" ht="13">
      <c r="A43" s="140">
        <f>A40+1</f>
        <v>17</v>
      </c>
      <c r="B43" s="140" t="s">
        <v>1417</v>
      </c>
      <c r="C43" s="108" t="s">
        <v>1554</v>
      </c>
      <c r="D43" s="140" t="s">
        <v>35</v>
      </c>
      <c r="E43" s="140">
        <f>E42</f>
        <v>2.4</v>
      </c>
      <c r="F43" s="294"/>
      <c r="G43" s="295"/>
      <c r="H43" s="34"/>
      <c r="I43" s="34"/>
      <c r="J43" s="34"/>
      <c r="K43" s="295"/>
      <c r="L43" s="295"/>
      <c r="M43" s="295"/>
      <c r="N43" s="295"/>
      <c r="O43" s="295"/>
      <c r="P43" s="295"/>
    </row>
    <row r="44" spans="1:16" ht="13">
      <c r="A44" s="140">
        <f>A43+1</f>
        <v>18</v>
      </c>
      <c r="B44" s="140" t="s">
        <v>1417</v>
      </c>
      <c r="C44" s="108" t="s">
        <v>1760</v>
      </c>
      <c r="D44" s="140" t="s">
        <v>35</v>
      </c>
      <c r="E44" s="140">
        <f>E42</f>
        <v>2.4</v>
      </c>
      <c r="F44" s="294"/>
      <c r="G44" s="295"/>
      <c r="H44" s="34"/>
      <c r="I44" s="294"/>
      <c r="J44" s="294"/>
      <c r="K44" s="295"/>
      <c r="L44" s="295"/>
      <c r="M44" s="295"/>
      <c r="N44" s="295"/>
      <c r="O44" s="295"/>
      <c r="P44" s="295"/>
    </row>
    <row r="45" spans="1:16" ht="14" customHeight="1">
      <c r="A45" s="140">
        <f t="shared" ref="A45:A48" si="10">A44+1</f>
        <v>19</v>
      </c>
      <c r="B45" s="140" t="s">
        <v>1417</v>
      </c>
      <c r="C45" s="108" t="s">
        <v>1545</v>
      </c>
      <c r="D45" s="140" t="s">
        <v>35</v>
      </c>
      <c r="E45" s="140">
        <f>E42</f>
        <v>2.4</v>
      </c>
      <c r="F45" s="294"/>
      <c r="G45" s="295"/>
      <c r="H45" s="34"/>
      <c r="I45" s="294"/>
      <c r="J45" s="294"/>
      <c r="K45" s="295"/>
      <c r="L45" s="295"/>
      <c r="M45" s="295"/>
      <c r="N45" s="295"/>
      <c r="O45" s="295"/>
      <c r="P45" s="295"/>
    </row>
    <row r="46" spans="1:16" ht="13">
      <c r="A46" s="140">
        <f t="shared" si="10"/>
        <v>20</v>
      </c>
      <c r="B46" s="140" t="s">
        <v>1417</v>
      </c>
      <c r="C46" s="108" t="s">
        <v>1544</v>
      </c>
      <c r="D46" s="140" t="s">
        <v>35</v>
      </c>
      <c r="E46" s="140">
        <f>E42</f>
        <v>2.4</v>
      </c>
      <c r="F46" s="294"/>
      <c r="G46" s="295"/>
      <c r="H46" s="34"/>
      <c r="I46" s="294"/>
      <c r="J46" s="294"/>
      <c r="K46" s="295"/>
      <c r="L46" s="295"/>
      <c r="M46" s="295"/>
      <c r="N46" s="295"/>
      <c r="O46" s="295"/>
      <c r="P46" s="295"/>
    </row>
    <row r="47" spans="1:16" ht="26">
      <c r="A47" s="140">
        <f t="shared" si="10"/>
        <v>21</v>
      </c>
      <c r="B47" s="140" t="s">
        <v>1417</v>
      </c>
      <c r="C47" s="107" t="s">
        <v>1558</v>
      </c>
      <c r="D47" s="140" t="s">
        <v>35</v>
      </c>
      <c r="E47" s="140">
        <f>E42</f>
        <v>2.4</v>
      </c>
      <c r="F47" s="294"/>
      <c r="G47" s="295"/>
      <c r="H47" s="34"/>
      <c r="I47" s="294"/>
      <c r="J47" s="294"/>
      <c r="K47" s="295"/>
      <c r="L47" s="295"/>
      <c r="M47" s="295"/>
      <c r="N47" s="295"/>
      <c r="O47" s="295"/>
      <c r="P47" s="295"/>
    </row>
    <row r="48" spans="1:16" ht="26">
      <c r="A48" s="140">
        <f t="shared" si="10"/>
        <v>22</v>
      </c>
      <c r="B48" s="140" t="s">
        <v>1417</v>
      </c>
      <c r="C48" s="108" t="s">
        <v>1557</v>
      </c>
      <c r="D48" s="140" t="s">
        <v>35</v>
      </c>
      <c r="E48" s="140">
        <f>E42</f>
        <v>2.4</v>
      </c>
      <c r="F48" s="294"/>
      <c r="G48" s="295"/>
      <c r="H48" s="34"/>
      <c r="I48" s="34"/>
      <c r="J48" s="34"/>
      <c r="K48" s="295"/>
      <c r="L48" s="295"/>
      <c r="M48" s="295"/>
      <c r="N48" s="295"/>
      <c r="O48" s="295"/>
      <c r="P48" s="295"/>
    </row>
    <row r="49" spans="1:16">
      <c r="A49" s="140"/>
      <c r="B49" s="140"/>
      <c r="C49" s="108"/>
      <c r="D49" s="140"/>
      <c r="E49" s="140"/>
      <c r="F49" s="294"/>
      <c r="G49" s="295"/>
      <c r="H49" s="34"/>
      <c r="I49" s="34"/>
      <c r="J49" s="34"/>
      <c r="K49" s="295"/>
      <c r="L49" s="295"/>
      <c r="M49" s="295"/>
      <c r="N49" s="295"/>
      <c r="O49" s="295"/>
      <c r="P49" s="295"/>
    </row>
    <row r="50" spans="1:16">
      <c r="A50" s="140"/>
      <c r="B50" s="140"/>
      <c r="C50" s="348" t="s">
        <v>1425</v>
      </c>
      <c r="D50" s="406" t="s">
        <v>35</v>
      </c>
      <c r="E50" s="374">
        <v>30.9</v>
      </c>
      <c r="F50" s="294"/>
      <c r="G50" s="295"/>
      <c r="H50" s="34"/>
      <c r="I50" s="34"/>
      <c r="J50" s="34"/>
      <c r="K50" s="295"/>
      <c r="L50" s="295"/>
      <c r="M50" s="295"/>
      <c r="N50" s="295"/>
      <c r="O50" s="295"/>
      <c r="P50" s="295"/>
    </row>
    <row r="51" spans="1:16" ht="13">
      <c r="A51" s="140">
        <f>A48+1</f>
        <v>23</v>
      </c>
      <c r="B51" s="140" t="s">
        <v>1417</v>
      </c>
      <c r="C51" s="107" t="s">
        <v>1426</v>
      </c>
      <c r="D51" s="140" t="s">
        <v>35</v>
      </c>
      <c r="E51" s="140">
        <f>E50</f>
        <v>30.9</v>
      </c>
      <c r="F51" s="294"/>
      <c r="G51" s="295"/>
      <c r="H51" s="34"/>
      <c r="I51" s="34"/>
      <c r="J51" s="34"/>
      <c r="K51" s="295"/>
      <c r="L51" s="295"/>
      <c r="M51" s="295"/>
      <c r="N51" s="295"/>
      <c r="O51" s="295"/>
      <c r="P51" s="295"/>
    </row>
    <row r="52" spans="1:16" s="74" customFormat="1">
      <c r="A52" s="69"/>
      <c r="B52" s="69"/>
      <c r="C52" s="69"/>
      <c r="D52" s="14"/>
      <c r="E52" s="14"/>
      <c r="F52" s="152"/>
      <c r="G52" s="152"/>
      <c r="H52" s="152"/>
      <c r="I52" s="72"/>
      <c r="J52" s="71"/>
      <c r="K52" s="71"/>
      <c r="L52" s="72"/>
      <c r="M52" s="72"/>
      <c r="N52" s="72"/>
      <c r="O52" s="72"/>
      <c r="P52" s="73"/>
    </row>
    <row r="53" spans="1:16" s="44" customFormat="1">
      <c r="A53" s="75"/>
      <c r="B53" s="75"/>
      <c r="C53" s="76"/>
      <c r="D53" s="238"/>
      <c r="E53" s="238"/>
      <c r="F53" s="153"/>
      <c r="G53" s="154"/>
      <c r="H53" s="154"/>
      <c r="I53" s="78"/>
      <c r="J53" s="78"/>
      <c r="K53" s="79" t="s">
        <v>38</v>
      </c>
      <c r="L53" s="80">
        <f>SUM(L13:L52)</f>
        <v>0</v>
      </c>
      <c r="M53" s="80">
        <f>SUM(M13:M52)</f>
        <v>0</v>
      </c>
      <c r="N53" s="80">
        <f>SUM(N13:N52)</f>
        <v>0</v>
      </c>
      <c r="O53" s="80">
        <f>SUM(O13:O52)</f>
        <v>0</v>
      </c>
      <c r="P53" s="80">
        <f>SUM(P13:P52)</f>
        <v>0</v>
      </c>
    </row>
    <row r="54" spans="1:16">
      <c r="C54" s="43"/>
    </row>
    <row r="55" spans="1:16" s="44" customFormat="1" ht="25.25" customHeight="1">
      <c r="A55" s="2"/>
      <c r="B55" s="2"/>
      <c r="C55" s="343"/>
      <c r="D55" s="343"/>
      <c r="E55" s="343"/>
      <c r="F55" s="343"/>
      <c r="G55" s="343"/>
      <c r="H55" s="343"/>
      <c r="I55" s="343"/>
      <c r="J55" s="343"/>
      <c r="K55" s="343"/>
      <c r="L55" s="343"/>
      <c r="M55" s="343"/>
      <c r="N55" s="343"/>
      <c r="O55" s="343"/>
      <c r="P55"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85588-B8F1-4F05-A4D4-09DAF08F9319}">
  <dimension ref="A1:P78"/>
  <sheetViews>
    <sheetView showZeros="0" zoomScaleNormal="100" workbookViewId="0">
      <selection activeCell="Q9" sqref="Q9"/>
    </sheetView>
  </sheetViews>
  <sheetFormatPr baseColWidth="10" defaultColWidth="9.1640625" defaultRowHeight="12"/>
  <cols>
    <col min="1" max="1" width="4.5" style="2" customWidth="1"/>
    <col min="2" max="2" width="4.83203125" style="2" customWidth="1"/>
    <col min="3" max="3" width="55.83203125" style="2" customWidth="1"/>
    <col min="4" max="4" width="6.5" style="2" customWidth="1"/>
    <col min="5" max="5" width="12.5" style="2" customWidth="1"/>
    <col min="6" max="6" width="10.5" style="234" customWidth="1"/>
    <col min="7" max="7" width="10.33203125" style="234" customWidth="1"/>
    <col min="8" max="8" width="8.83203125" style="234" customWidth="1"/>
    <col min="9" max="9" width="10.1640625" style="2" bestFit="1" customWidth="1"/>
    <col min="10" max="10" width="11" style="2" customWidth="1"/>
    <col min="11" max="11" width="9.5" style="2" customWidth="1"/>
    <col min="12" max="12" width="8.1640625" style="2" customWidth="1"/>
    <col min="13" max="13" width="10.5" style="2" customWidth="1"/>
    <col min="14" max="14" width="12.1640625" style="2" customWidth="1"/>
    <col min="15" max="15" width="11.5" style="2" customWidth="1"/>
    <col min="16" max="16" width="13.5" style="2" customWidth="1"/>
    <col min="17" max="164" width="9.1640625" style="2"/>
    <col min="165" max="165" width="4.5" style="2" customWidth="1"/>
    <col min="166" max="166" width="4.83203125" style="2" customWidth="1"/>
    <col min="167" max="167" width="51.5" style="2" customWidth="1"/>
    <col min="168" max="168" width="6.5" style="2" customWidth="1"/>
    <col min="169" max="169" width="12.5" style="2" customWidth="1"/>
    <col min="170" max="170" width="6.5" style="2" customWidth="1"/>
    <col min="171" max="171" width="8" style="2" customWidth="1"/>
    <col min="172" max="172" width="7.1640625" style="2" customWidth="1"/>
    <col min="173" max="173" width="9.1640625" style="2"/>
    <col min="174" max="174" width="11" style="2" customWidth="1"/>
    <col min="175" max="175" width="9.5" style="2" customWidth="1"/>
    <col min="176" max="176" width="8.1640625" style="2" customWidth="1"/>
    <col min="177" max="177" width="8.5" style="2" customWidth="1"/>
    <col min="178" max="178" width="9.83203125" style="2" customWidth="1"/>
    <col min="179" max="179" width="8.83203125" style="2" customWidth="1"/>
    <col min="180" max="180" width="9.5" style="2" customWidth="1"/>
    <col min="181" max="181" width="12.5" style="2" customWidth="1"/>
    <col min="182" max="182" width="9.1640625" style="2"/>
    <col min="183" max="183" width="11.1640625" style="2" bestFit="1" customWidth="1"/>
    <col min="184" max="184" width="10.5" style="2" bestFit="1" customWidth="1"/>
    <col min="185" max="185" width="11.1640625" style="2" bestFit="1" customWidth="1"/>
    <col min="186" max="420" width="9.1640625" style="2"/>
    <col min="421" max="421" width="4.5" style="2" customWidth="1"/>
    <col min="422" max="422" width="4.83203125" style="2" customWidth="1"/>
    <col min="423" max="423" width="51.5" style="2" customWidth="1"/>
    <col min="424" max="424" width="6.5" style="2" customWidth="1"/>
    <col min="425" max="425" width="12.5" style="2" customWidth="1"/>
    <col min="426" max="426" width="6.5" style="2" customWidth="1"/>
    <col min="427" max="427" width="8" style="2" customWidth="1"/>
    <col min="428" max="428" width="7.1640625" style="2" customWidth="1"/>
    <col min="429" max="429" width="9.1640625" style="2"/>
    <col min="430" max="430" width="11" style="2" customWidth="1"/>
    <col min="431" max="431" width="9.5" style="2" customWidth="1"/>
    <col min="432" max="432" width="8.1640625" style="2" customWidth="1"/>
    <col min="433" max="433" width="8.5" style="2" customWidth="1"/>
    <col min="434" max="434" width="9.83203125" style="2" customWidth="1"/>
    <col min="435" max="435" width="8.83203125" style="2" customWidth="1"/>
    <col min="436" max="436" width="9.5" style="2" customWidth="1"/>
    <col min="437" max="437" width="12.5" style="2" customWidth="1"/>
    <col min="438" max="438" width="9.1640625" style="2"/>
    <col min="439" max="439" width="11.1640625" style="2" bestFit="1" customWidth="1"/>
    <col min="440" max="440" width="10.5" style="2" bestFit="1" customWidth="1"/>
    <col min="441" max="441" width="11.1640625" style="2" bestFit="1" customWidth="1"/>
    <col min="442" max="676" width="9.1640625" style="2"/>
    <col min="677" max="677" width="4.5" style="2" customWidth="1"/>
    <col min="678" max="678" width="4.83203125" style="2" customWidth="1"/>
    <col min="679" max="679" width="51.5" style="2" customWidth="1"/>
    <col min="680" max="680" width="6.5" style="2" customWidth="1"/>
    <col min="681" max="681" width="12.5" style="2" customWidth="1"/>
    <col min="682" max="682" width="6.5" style="2" customWidth="1"/>
    <col min="683" max="683" width="8" style="2" customWidth="1"/>
    <col min="684" max="684" width="7.1640625" style="2" customWidth="1"/>
    <col min="685" max="685" width="9.1640625" style="2"/>
    <col min="686" max="686" width="11" style="2" customWidth="1"/>
    <col min="687" max="687" width="9.5" style="2" customWidth="1"/>
    <col min="688" max="688" width="8.1640625" style="2" customWidth="1"/>
    <col min="689" max="689" width="8.5" style="2" customWidth="1"/>
    <col min="690" max="690" width="9.83203125" style="2" customWidth="1"/>
    <col min="691" max="691" width="8.83203125" style="2" customWidth="1"/>
    <col min="692" max="692" width="9.5" style="2" customWidth="1"/>
    <col min="693" max="693" width="12.5" style="2" customWidth="1"/>
    <col min="694" max="694" width="9.1640625" style="2"/>
    <col min="695" max="695" width="11.1640625" style="2" bestFit="1" customWidth="1"/>
    <col min="696" max="696" width="10.5" style="2" bestFit="1" customWidth="1"/>
    <col min="697" max="697" width="11.1640625" style="2" bestFit="1" customWidth="1"/>
    <col min="698" max="932" width="9.1640625" style="2"/>
    <col min="933" max="933" width="4.5" style="2" customWidth="1"/>
    <col min="934" max="934" width="4.83203125" style="2" customWidth="1"/>
    <col min="935" max="935" width="51.5" style="2" customWidth="1"/>
    <col min="936" max="936" width="6.5" style="2" customWidth="1"/>
    <col min="937" max="937" width="12.5" style="2" customWidth="1"/>
    <col min="938" max="938" width="6.5" style="2" customWidth="1"/>
    <col min="939" max="939" width="8" style="2" customWidth="1"/>
    <col min="940" max="940" width="7.1640625" style="2" customWidth="1"/>
    <col min="941" max="941" width="9.1640625" style="2"/>
    <col min="942" max="942" width="11" style="2" customWidth="1"/>
    <col min="943" max="943" width="9.5" style="2" customWidth="1"/>
    <col min="944" max="944" width="8.1640625" style="2" customWidth="1"/>
    <col min="945" max="945" width="8.5" style="2" customWidth="1"/>
    <col min="946" max="946" width="9.83203125" style="2" customWidth="1"/>
    <col min="947" max="947" width="8.83203125" style="2" customWidth="1"/>
    <col min="948" max="948" width="9.5" style="2" customWidth="1"/>
    <col min="949" max="949" width="12.5" style="2" customWidth="1"/>
    <col min="950" max="950" width="9.1640625" style="2"/>
    <col min="951" max="951" width="11.1640625" style="2" bestFit="1" customWidth="1"/>
    <col min="952" max="952" width="10.5" style="2" bestFit="1" customWidth="1"/>
    <col min="953" max="953" width="11.1640625" style="2" bestFit="1" customWidth="1"/>
    <col min="954" max="1188" width="9.1640625" style="2"/>
    <col min="1189" max="1189" width="4.5" style="2" customWidth="1"/>
    <col min="1190" max="1190" width="4.83203125" style="2" customWidth="1"/>
    <col min="1191" max="1191" width="51.5" style="2" customWidth="1"/>
    <col min="1192" max="1192" width="6.5" style="2" customWidth="1"/>
    <col min="1193" max="1193" width="12.5" style="2" customWidth="1"/>
    <col min="1194" max="1194" width="6.5" style="2" customWidth="1"/>
    <col min="1195" max="1195" width="8" style="2" customWidth="1"/>
    <col min="1196" max="1196" width="7.1640625" style="2" customWidth="1"/>
    <col min="1197" max="1197" width="9.1640625" style="2"/>
    <col min="1198" max="1198" width="11" style="2" customWidth="1"/>
    <col min="1199" max="1199" width="9.5" style="2" customWidth="1"/>
    <col min="1200" max="1200" width="8.1640625" style="2" customWidth="1"/>
    <col min="1201" max="1201" width="8.5" style="2" customWidth="1"/>
    <col min="1202" max="1202" width="9.83203125" style="2" customWidth="1"/>
    <col min="1203" max="1203" width="8.83203125" style="2" customWidth="1"/>
    <col min="1204" max="1204" width="9.5" style="2" customWidth="1"/>
    <col min="1205" max="1205" width="12.5" style="2" customWidth="1"/>
    <col min="1206" max="1206" width="9.1640625" style="2"/>
    <col min="1207" max="1207" width="11.1640625" style="2" bestFit="1" customWidth="1"/>
    <col min="1208" max="1208" width="10.5" style="2" bestFit="1" customWidth="1"/>
    <col min="1209" max="1209" width="11.1640625" style="2" bestFit="1" customWidth="1"/>
    <col min="1210" max="1444" width="9.1640625" style="2"/>
    <col min="1445" max="1445" width="4.5" style="2" customWidth="1"/>
    <col min="1446" max="1446" width="4.83203125" style="2" customWidth="1"/>
    <col min="1447" max="1447" width="51.5" style="2" customWidth="1"/>
    <col min="1448" max="1448" width="6.5" style="2" customWidth="1"/>
    <col min="1449" max="1449" width="12.5" style="2" customWidth="1"/>
    <col min="1450" max="1450" width="6.5" style="2" customWidth="1"/>
    <col min="1451" max="1451" width="8" style="2" customWidth="1"/>
    <col min="1452" max="1452" width="7.1640625" style="2" customWidth="1"/>
    <col min="1453" max="1453" width="9.1640625" style="2"/>
    <col min="1454" max="1454" width="11" style="2" customWidth="1"/>
    <col min="1455" max="1455" width="9.5" style="2" customWidth="1"/>
    <col min="1456" max="1456" width="8.1640625" style="2" customWidth="1"/>
    <col min="1457" max="1457" width="8.5" style="2" customWidth="1"/>
    <col min="1458" max="1458" width="9.83203125" style="2" customWidth="1"/>
    <col min="1459" max="1459" width="8.83203125" style="2" customWidth="1"/>
    <col min="1460" max="1460" width="9.5" style="2" customWidth="1"/>
    <col min="1461" max="1461" width="12.5" style="2" customWidth="1"/>
    <col min="1462" max="1462" width="9.1640625" style="2"/>
    <col min="1463" max="1463" width="11.1640625" style="2" bestFit="1" customWidth="1"/>
    <col min="1464" max="1464" width="10.5" style="2" bestFit="1" customWidth="1"/>
    <col min="1465" max="1465" width="11.1640625" style="2" bestFit="1" customWidth="1"/>
    <col min="1466" max="1700" width="9.1640625" style="2"/>
    <col min="1701" max="1701" width="4.5" style="2" customWidth="1"/>
    <col min="1702" max="1702" width="4.83203125" style="2" customWidth="1"/>
    <col min="1703" max="1703" width="51.5" style="2" customWidth="1"/>
    <col min="1704" max="1704" width="6.5" style="2" customWidth="1"/>
    <col min="1705" max="1705" width="12.5" style="2" customWidth="1"/>
    <col min="1706" max="1706" width="6.5" style="2" customWidth="1"/>
    <col min="1707" max="1707" width="8" style="2" customWidth="1"/>
    <col min="1708" max="1708" width="7.1640625" style="2" customWidth="1"/>
    <col min="1709" max="1709" width="9.1640625" style="2"/>
    <col min="1710" max="1710" width="11" style="2" customWidth="1"/>
    <col min="1711" max="1711" width="9.5" style="2" customWidth="1"/>
    <col min="1712" max="1712" width="8.1640625" style="2" customWidth="1"/>
    <col min="1713" max="1713" width="8.5" style="2" customWidth="1"/>
    <col min="1714" max="1714" width="9.83203125" style="2" customWidth="1"/>
    <col min="1715" max="1715" width="8.83203125" style="2" customWidth="1"/>
    <col min="1716" max="1716" width="9.5" style="2" customWidth="1"/>
    <col min="1717" max="1717" width="12.5" style="2" customWidth="1"/>
    <col min="1718" max="1718" width="9.1640625" style="2"/>
    <col min="1719" max="1719" width="11.1640625" style="2" bestFit="1" customWidth="1"/>
    <col min="1720" max="1720" width="10.5" style="2" bestFit="1" customWidth="1"/>
    <col min="1721" max="1721" width="11.1640625" style="2" bestFit="1" customWidth="1"/>
    <col min="1722" max="1956" width="9.1640625" style="2"/>
    <col min="1957" max="1957" width="4.5" style="2" customWidth="1"/>
    <col min="1958" max="1958" width="4.83203125" style="2" customWidth="1"/>
    <col min="1959" max="1959" width="51.5" style="2" customWidth="1"/>
    <col min="1960" max="1960" width="6.5" style="2" customWidth="1"/>
    <col min="1961" max="1961" width="12.5" style="2" customWidth="1"/>
    <col min="1962" max="1962" width="6.5" style="2" customWidth="1"/>
    <col min="1963" max="1963" width="8" style="2" customWidth="1"/>
    <col min="1964" max="1964" width="7.1640625" style="2" customWidth="1"/>
    <col min="1965" max="1965" width="9.1640625" style="2"/>
    <col min="1966" max="1966" width="11" style="2" customWidth="1"/>
    <col min="1967" max="1967" width="9.5" style="2" customWidth="1"/>
    <col min="1968" max="1968" width="8.1640625" style="2" customWidth="1"/>
    <col min="1969" max="1969" width="8.5" style="2" customWidth="1"/>
    <col min="1970" max="1970" width="9.83203125" style="2" customWidth="1"/>
    <col min="1971" max="1971" width="8.83203125" style="2" customWidth="1"/>
    <col min="1972" max="1972" width="9.5" style="2" customWidth="1"/>
    <col min="1973" max="1973" width="12.5" style="2" customWidth="1"/>
    <col min="1974" max="1974" width="9.1640625" style="2"/>
    <col min="1975" max="1975" width="11.1640625" style="2" bestFit="1" customWidth="1"/>
    <col min="1976" max="1976" width="10.5" style="2" bestFit="1" customWidth="1"/>
    <col min="1977" max="1977" width="11.1640625" style="2" bestFit="1" customWidth="1"/>
    <col min="1978" max="2212" width="9.1640625" style="2"/>
    <col min="2213" max="2213" width="4.5" style="2" customWidth="1"/>
    <col min="2214" max="2214" width="4.83203125" style="2" customWidth="1"/>
    <col min="2215" max="2215" width="51.5" style="2" customWidth="1"/>
    <col min="2216" max="2216" width="6.5" style="2" customWidth="1"/>
    <col min="2217" max="2217" width="12.5" style="2" customWidth="1"/>
    <col min="2218" max="2218" width="6.5" style="2" customWidth="1"/>
    <col min="2219" max="2219" width="8" style="2" customWidth="1"/>
    <col min="2220" max="2220" width="7.1640625" style="2" customWidth="1"/>
    <col min="2221" max="2221" width="9.1640625" style="2"/>
    <col min="2222" max="2222" width="11" style="2" customWidth="1"/>
    <col min="2223" max="2223" width="9.5" style="2" customWidth="1"/>
    <col min="2224" max="2224" width="8.1640625" style="2" customWidth="1"/>
    <col min="2225" max="2225" width="8.5" style="2" customWidth="1"/>
    <col min="2226" max="2226" width="9.83203125" style="2" customWidth="1"/>
    <col min="2227" max="2227" width="8.83203125" style="2" customWidth="1"/>
    <col min="2228" max="2228" width="9.5" style="2" customWidth="1"/>
    <col min="2229" max="2229" width="12.5" style="2" customWidth="1"/>
    <col min="2230" max="2230" width="9.1640625" style="2"/>
    <col min="2231" max="2231" width="11.1640625" style="2" bestFit="1" customWidth="1"/>
    <col min="2232" max="2232" width="10.5" style="2" bestFit="1" customWidth="1"/>
    <col min="2233" max="2233" width="11.1640625" style="2" bestFit="1" customWidth="1"/>
    <col min="2234" max="2468" width="9.1640625" style="2"/>
    <col min="2469" max="2469" width="4.5" style="2" customWidth="1"/>
    <col min="2470" max="2470" width="4.83203125" style="2" customWidth="1"/>
    <col min="2471" max="2471" width="51.5" style="2" customWidth="1"/>
    <col min="2472" max="2472" width="6.5" style="2" customWidth="1"/>
    <col min="2473" max="2473" width="12.5" style="2" customWidth="1"/>
    <col min="2474" max="2474" width="6.5" style="2" customWidth="1"/>
    <col min="2475" max="2475" width="8" style="2" customWidth="1"/>
    <col min="2476" max="2476" width="7.1640625" style="2" customWidth="1"/>
    <col min="2477" max="2477" width="9.1640625" style="2"/>
    <col min="2478" max="2478" width="11" style="2" customWidth="1"/>
    <col min="2479" max="2479" width="9.5" style="2" customWidth="1"/>
    <col min="2480" max="2480" width="8.1640625" style="2" customWidth="1"/>
    <col min="2481" max="2481" width="8.5" style="2" customWidth="1"/>
    <col min="2482" max="2482" width="9.83203125" style="2" customWidth="1"/>
    <col min="2483" max="2483" width="8.83203125" style="2" customWidth="1"/>
    <col min="2484" max="2484" width="9.5" style="2" customWidth="1"/>
    <col min="2485" max="2485" width="12.5" style="2" customWidth="1"/>
    <col min="2486" max="2486" width="9.1640625" style="2"/>
    <col min="2487" max="2487" width="11.1640625" style="2" bestFit="1" customWidth="1"/>
    <col min="2488" max="2488" width="10.5" style="2" bestFit="1" customWidth="1"/>
    <col min="2489" max="2489" width="11.1640625" style="2" bestFit="1" customWidth="1"/>
    <col min="2490" max="2724" width="9.1640625" style="2"/>
    <col min="2725" max="2725" width="4.5" style="2" customWidth="1"/>
    <col min="2726" max="2726" width="4.83203125" style="2" customWidth="1"/>
    <col min="2727" max="2727" width="51.5" style="2" customWidth="1"/>
    <col min="2728" max="2728" width="6.5" style="2" customWidth="1"/>
    <col min="2729" max="2729" width="12.5" style="2" customWidth="1"/>
    <col min="2730" max="2730" width="6.5" style="2" customWidth="1"/>
    <col min="2731" max="2731" width="8" style="2" customWidth="1"/>
    <col min="2732" max="2732" width="7.1640625" style="2" customWidth="1"/>
    <col min="2733" max="2733" width="9.1640625" style="2"/>
    <col min="2734" max="2734" width="11" style="2" customWidth="1"/>
    <col min="2735" max="2735" width="9.5" style="2" customWidth="1"/>
    <col min="2736" max="2736" width="8.1640625" style="2" customWidth="1"/>
    <col min="2737" max="2737" width="8.5" style="2" customWidth="1"/>
    <col min="2738" max="2738" width="9.83203125" style="2" customWidth="1"/>
    <col min="2739" max="2739" width="8.83203125" style="2" customWidth="1"/>
    <col min="2740" max="2740" width="9.5" style="2" customWidth="1"/>
    <col min="2741" max="2741" width="12.5" style="2" customWidth="1"/>
    <col min="2742" max="2742" width="9.1640625" style="2"/>
    <col min="2743" max="2743" width="11.1640625" style="2" bestFit="1" customWidth="1"/>
    <col min="2744" max="2744" width="10.5" style="2" bestFit="1" customWidth="1"/>
    <col min="2745" max="2745" width="11.1640625" style="2" bestFit="1" customWidth="1"/>
    <col min="2746" max="2980" width="9.1640625" style="2"/>
    <col min="2981" max="2981" width="4.5" style="2" customWidth="1"/>
    <col min="2982" max="2982" width="4.83203125" style="2" customWidth="1"/>
    <col min="2983" max="2983" width="51.5" style="2" customWidth="1"/>
    <col min="2984" max="2984" width="6.5" style="2" customWidth="1"/>
    <col min="2985" max="2985" width="12.5" style="2" customWidth="1"/>
    <col min="2986" max="2986" width="6.5" style="2" customWidth="1"/>
    <col min="2987" max="2987" width="8" style="2" customWidth="1"/>
    <col min="2988" max="2988" width="7.1640625" style="2" customWidth="1"/>
    <col min="2989" max="2989" width="9.1640625" style="2"/>
    <col min="2990" max="2990" width="11" style="2" customWidth="1"/>
    <col min="2991" max="2991" width="9.5" style="2" customWidth="1"/>
    <col min="2992" max="2992" width="8.1640625" style="2" customWidth="1"/>
    <col min="2993" max="2993" width="8.5" style="2" customWidth="1"/>
    <col min="2994" max="2994" width="9.83203125" style="2" customWidth="1"/>
    <col min="2995" max="2995" width="8.83203125" style="2" customWidth="1"/>
    <col min="2996" max="2996" width="9.5" style="2" customWidth="1"/>
    <col min="2997" max="2997" width="12.5" style="2" customWidth="1"/>
    <col min="2998" max="2998" width="9.1640625" style="2"/>
    <col min="2999" max="2999" width="11.1640625" style="2" bestFit="1" customWidth="1"/>
    <col min="3000" max="3000" width="10.5" style="2" bestFit="1" customWidth="1"/>
    <col min="3001" max="3001" width="11.1640625" style="2" bestFit="1" customWidth="1"/>
    <col min="3002" max="3236" width="9.1640625" style="2"/>
    <col min="3237" max="3237" width="4.5" style="2" customWidth="1"/>
    <col min="3238" max="3238" width="4.83203125" style="2" customWidth="1"/>
    <col min="3239" max="3239" width="51.5" style="2" customWidth="1"/>
    <col min="3240" max="3240" width="6.5" style="2" customWidth="1"/>
    <col min="3241" max="3241" width="12.5" style="2" customWidth="1"/>
    <col min="3242" max="3242" width="6.5" style="2" customWidth="1"/>
    <col min="3243" max="3243" width="8" style="2" customWidth="1"/>
    <col min="3244" max="3244" width="7.1640625" style="2" customWidth="1"/>
    <col min="3245" max="3245" width="9.1640625" style="2"/>
    <col min="3246" max="3246" width="11" style="2" customWidth="1"/>
    <col min="3247" max="3247" width="9.5" style="2" customWidth="1"/>
    <col min="3248" max="3248" width="8.1640625" style="2" customWidth="1"/>
    <col min="3249" max="3249" width="8.5" style="2" customWidth="1"/>
    <col min="3250" max="3250" width="9.83203125" style="2" customWidth="1"/>
    <col min="3251" max="3251" width="8.83203125" style="2" customWidth="1"/>
    <col min="3252" max="3252" width="9.5" style="2" customWidth="1"/>
    <col min="3253" max="3253" width="12.5" style="2" customWidth="1"/>
    <col min="3254" max="3254" width="9.1640625" style="2"/>
    <col min="3255" max="3255" width="11.1640625" style="2" bestFit="1" customWidth="1"/>
    <col min="3256" max="3256" width="10.5" style="2" bestFit="1" customWidth="1"/>
    <col min="3257" max="3257" width="11.1640625" style="2" bestFit="1" customWidth="1"/>
    <col min="3258" max="3492" width="9.1640625" style="2"/>
    <col min="3493" max="3493" width="4.5" style="2" customWidth="1"/>
    <col min="3494" max="3494" width="4.83203125" style="2" customWidth="1"/>
    <col min="3495" max="3495" width="51.5" style="2" customWidth="1"/>
    <col min="3496" max="3496" width="6.5" style="2" customWidth="1"/>
    <col min="3497" max="3497" width="12.5" style="2" customWidth="1"/>
    <col min="3498" max="3498" width="6.5" style="2" customWidth="1"/>
    <col min="3499" max="3499" width="8" style="2" customWidth="1"/>
    <col min="3500" max="3500" width="7.1640625" style="2" customWidth="1"/>
    <col min="3501" max="3501" width="9.1640625" style="2"/>
    <col min="3502" max="3502" width="11" style="2" customWidth="1"/>
    <col min="3503" max="3503" width="9.5" style="2" customWidth="1"/>
    <col min="3504" max="3504" width="8.1640625" style="2" customWidth="1"/>
    <col min="3505" max="3505" width="8.5" style="2" customWidth="1"/>
    <col min="3506" max="3506" width="9.83203125" style="2" customWidth="1"/>
    <col min="3507" max="3507" width="8.83203125" style="2" customWidth="1"/>
    <col min="3508" max="3508" width="9.5" style="2" customWidth="1"/>
    <col min="3509" max="3509" width="12.5" style="2" customWidth="1"/>
    <col min="3510" max="3510" width="9.1640625" style="2"/>
    <col min="3511" max="3511" width="11.1640625" style="2" bestFit="1" customWidth="1"/>
    <col min="3512" max="3512" width="10.5" style="2" bestFit="1" customWidth="1"/>
    <col min="3513" max="3513" width="11.1640625" style="2" bestFit="1" customWidth="1"/>
    <col min="3514" max="3748" width="9.1640625" style="2"/>
    <col min="3749" max="3749" width="4.5" style="2" customWidth="1"/>
    <col min="3750" max="3750" width="4.83203125" style="2" customWidth="1"/>
    <col min="3751" max="3751" width="51.5" style="2" customWidth="1"/>
    <col min="3752" max="3752" width="6.5" style="2" customWidth="1"/>
    <col min="3753" max="3753" width="12.5" style="2" customWidth="1"/>
    <col min="3754" max="3754" width="6.5" style="2" customWidth="1"/>
    <col min="3755" max="3755" width="8" style="2" customWidth="1"/>
    <col min="3756" max="3756" width="7.1640625" style="2" customWidth="1"/>
    <col min="3757" max="3757" width="9.1640625" style="2"/>
    <col min="3758" max="3758" width="11" style="2" customWidth="1"/>
    <col min="3759" max="3759" width="9.5" style="2" customWidth="1"/>
    <col min="3760" max="3760" width="8.1640625" style="2" customWidth="1"/>
    <col min="3761" max="3761" width="8.5" style="2" customWidth="1"/>
    <col min="3762" max="3762" width="9.83203125" style="2" customWidth="1"/>
    <col min="3763" max="3763" width="8.83203125" style="2" customWidth="1"/>
    <col min="3764" max="3764" width="9.5" style="2" customWidth="1"/>
    <col min="3765" max="3765" width="12.5" style="2" customWidth="1"/>
    <col min="3766" max="3766" width="9.1640625" style="2"/>
    <col min="3767" max="3767" width="11.1640625" style="2" bestFit="1" customWidth="1"/>
    <col min="3768" max="3768" width="10.5" style="2" bestFit="1" customWidth="1"/>
    <col min="3769" max="3769" width="11.1640625" style="2" bestFit="1" customWidth="1"/>
    <col min="3770" max="4004" width="9.1640625" style="2"/>
    <col min="4005" max="4005" width="4.5" style="2" customWidth="1"/>
    <col min="4006" max="4006" width="4.83203125" style="2" customWidth="1"/>
    <col min="4007" max="4007" width="51.5" style="2" customWidth="1"/>
    <col min="4008" max="4008" width="6.5" style="2" customWidth="1"/>
    <col min="4009" max="4009" width="12.5" style="2" customWidth="1"/>
    <col min="4010" max="4010" width="6.5" style="2" customWidth="1"/>
    <col min="4011" max="4011" width="8" style="2" customWidth="1"/>
    <col min="4012" max="4012" width="7.1640625" style="2" customWidth="1"/>
    <col min="4013" max="4013" width="9.1640625" style="2"/>
    <col min="4014" max="4014" width="11" style="2" customWidth="1"/>
    <col min="4015" max="4015" width="9.5" style="2" customWidth="1"/>
    <col min="4016" max="4016" width="8.1640625" style="2" customWidth="1"/>
    <col min="4017" max="4017" width="8.5" style="2" customWidth="1"/>
    <col min="4018" max="4018" width="9.83203125" style="2" customWidth="1"/>
    <col min="4019" max="4019" width="8.83203125" style="2" customWidth="1"/>
    <col min="4020" max="4020" width="9.5" style="2" customWidth="1"/>
    <col min="4021" max="4021" width="12.5" style="2" customWidth="1"/>
    <col min="4022" max="4022" width="9.1640625" style="2"/>
    <col min="4023" max="4023" width="11.1640625" style="2" bestFit="1" customWidth="1"/>
    <col min="4024" max="4024" width="10.5" style="2" bestFit="1" customWidth="1"/>
    <col min="4025" max="4025" width="11.1640625" style="2" bestFit="1" customWidth="1"/>
    <col min="4026" max="4260" width="9.1640625" style="2"/>
    <col min="4261" max="4261" width="4.5" style="2" customWidth="1"/>
    <col min="4262" max="4262" width="4.83203125" style="2" customWidth="1"/>
    <col min="4263" max="4263" width="51.5" style="2" customWidth="1"/>
    <col min="4264" max="4264" width="6.5" style="2" customWidth="1"/>
    <col min="4265" max="4265" width="12.5" style="2" customWidth="1"/>
    <col min="4266" max="4266" width="6.5" style="2" customWidth="1"/>
    <col min="4267" max="4267" width="8" style="2" customWidth="1"/>
    <col min="4268" max="4268" width="7.1640625" style="2" customWidth="1"/>
    <col min="4269" max="4269" width="9.1640625" style="2"/>
    <col min="4270" max="4270" width="11" style="2" customWidth="1"/>
    <col min="4271" max="4271" width="9.5" style="2" customWidth="1"/>
    <col min="4272" max="4272" width="8.1640625" style="2" customWidth="1"/>
    <col min="4273" max="4273" width="8.5" style="2" customWidth="1"/>
    <col min="4274" max="4274" width="9.83203125" style="2" customWidth="1"/>
    <col min="4275" max="4275" width="8.83203125" style="2" customWidth="1"/>
    <col min="4276" max="4276" width="9.5" style="2" customWidth="1"/>
    <col min="4277" max="4277" width="12.5" style="2" customWidth="1"/>
    <col min="4278" max="4278" width="9.1640625" style="2"/>
    <col min="4279" max="4279" width="11.1640625" style="2" bestFit="1" customWidth="1"/>
    <col min="4280" max="4280" width="10.5" style="2" bestFit="1" customWidth="1"/>
    <col min="4281" max="4281" width="11.1640625" style="2" bestFit="1" customWidth="1"/>
    <col min="4282" max="4516" width="9.1640625" style="2"/>
    <col min="4517" max="4517" width="4.5" style="2" customWidth="1"/>
    <col min="4518" max="4518" width="4.83203125" style="2" customWidth="1"/>
    <col min="4519" max="4519" width="51.5" style="2" customWidth="1"/>
    <col min="4520" max="4520" width="6.5" style="2" customWidth="1"/>
    <col min="4521" max="4521" width="12.5" style="2" customWidth="1"/>
    <col min="4522" max="4522" width="6.5" style="2" customWidth="1"/>
    <col min="4523" max="4523" width="8" style="2" customWidth="1"/>
    <col min="4524" max="4524" width="7.1640625" style="2" customWidth="1"/>
    <col min="4525" max="4525" width="9.1640625" style="2"/>
    <col min="4526" max="4526" width="11" style="2" customWidth="1"/>
    <col min="4527" max="4527" width="9.5" style="2" customWidth="1"/>
    <col min="4528" max="4528" width="8.1640625" style="2" customWidth="1"/>
    <col min="4529" max="4529" width="8.5" style="2" customWidth="1"/>
    <col min="4530" max="4530" width="9.83203125" style="2" customWidth="1"/>
    <col min="4531" max="4531" width="8.83203125" style="2" customWidth="1"/>
    <col min="4532" max="4532" width="9.5" style="2" customWidth="1"/>
    <col min="4533" max="4533" width="12.5" style="2" customWidth="1"/>
    <col min="4534" max="4534" width="9.1640625" style="2"/>
    <col min="4535" max="4535" width="11.1640625" style="2" bestFit="1" customWidth="1"/>
    <col min="4536" max="4536" width="10.5" style="2" bestFit="1" customWidth="1"/>
    <col min="4537" max="4537" width="11.1640625" style="2" bestFit="1" customWidth="1"/>
    <col min="4538" max="4772" width="9.1640625" style="2"/>
    <col min="4773" max="4773" width="4.5" style="2" customWidth="1"/>
    <col min="4774" max="4774" width="4.83203125" style="2" customWidth="1"/>
    <col min="4775" max="4775" width="51.5" style="2" customWidth="1"/>
    <col min="4776" max="4776" width="6.5" style="2" customWidth="1"/>
    <col min="4777" max="4777" width="12.5" style="2" customWidth="1"/>
    <col min="4778" max="4778" width="6.5" style="2" customWidth="1"/>
    <col min="4779" max="4779" width="8" style="2" customWidth="1"/>
    <col min="4780" max="4780" width="7.1640625" style="2" customWidth="1"/>
    <col min="4781" max="4781" width="9.1640625" style="2"/>
    <col min="4782" max="4782" width="11" style="2" customWidth="1"/>
    <col min="4783" max="4783" width="9.5" style="2" customWidth="1"/>
    <col min="4784" max="4784" width="8.1640625" style="2" customWidth="1"/>
    <col min="4785" max="4785" width="8.5" style="2" customWidth="1"/>
    <col min="4786" max="4786" width="9.83203125" style="2" customWidth="1"/>
    <col min="4787" max="4787" width="8.83203125" style="2" customWidth="1"/>
    <col min="4788" max="4788" width="9.5" style="2" customWidth="1"/>
    <col min="4789" max="4789" width="12.5" style="2" customWidth="1"/>
    <col min="4790" max="4790" width="9.1640625" style="2"/>
    <col min="4791" max="4791" width="11.1640625" style="2" bestFit="1" customWidth="1"/>
    <col min="4792" max="4792" width="10.5" style="2" bestFit="1" customWidth="1"/>
    <col min="4793" max="4793" width="11.1640625" style="2" bestFit="1" customWidth="1"/>
    <col min="4794" max="5028" width="9.1640625" style="2"/>
    <col min="5029" max="5029" width="4.5" style="2" customWidth="1"/>
    <col min="5030" max="5030" width="4.83203125" style="2" customWidth="1"/>
    <col min="5031" max="5031" width="51.5" style="2" customWidth="1"/>
    <col min="5032" max="5032" width="6.5" style="2" customWidth="1"/>
    <col min="5033" max="5033" width="12.5" style="2" customWidth="1"/>
    <col min="5034" max="5034" width="6.5" style="2" customWidth="1"/>
    <col min="5035" max="5035" width="8" style="2" customWidth="1"/>
    <col min="5036" max="5036" width="7.1640625" style="2" customWidth="1"/>
    <col min="5037" max="5037" width="9.1640625" style="2"/>
    <col min="5038" max="5038" width="11" style="2" customWidth="1"/>
    <col min="5039" max="5039" width="9.5" style="2" customWidth="1"/>
    <col min="5040" max="5040" width="8.1640625" style="2" customWidth="1"/>
    <col min="5041" max="5041" width="8.5" style="2" customWidth="1"/>
    <col min="5042" max="5042" width="9.83203125" style="2" customWidth="1"/>
    <col min="5043" max="5043" width="8.83203125" style="2" customWidth="1"/>
    <col min="5044" max="5044" width="9.5" style="2" customWidth="1"/>
    <col min="5045" max="5045" width="12.5" style="2" customWidth="1"/>
    <col min="5046" max="5046" width="9.1640625" style="2"/>
    <col min="5047" max="5047" width="11.1640625" style="2" bestFit="1" customWidth="1"/>
    <col min="5048" max="5048" width="10.5" style="2" bestFit="1" customWidth="1"/>
    <col min="5049" max="5049" width="11.1640625" style="2" bestFit="1" customWidth="1"/>
    <col min="5050" max="5284" width="9.1640625" style="2"/>
    <col min="5285" max="5285" width="4.5" style="2" customWidth="1"/>
    <col min="5286" max="5286" width="4.83203125" style="2" customWidth="1"/>
    <col min="5287" max="5287" width="51.5" style="2" customWidth="1"/>
    <col min="5288" max="5288" width="6.5" style="2" customWidth="1"/>
    <col min="5289" max="5289" width="12.5" style="2" customWidth="1"/>
    <col min="5290" max="5290" width="6.5" style="2" customWidth="1"/>
    <col min="5291" max="5291" width="8" style="2" customWidth="1"/>
    <col min="5292" max="5292" width="7.1640625" style="2" customWidth="1"/>
    <col min="5293" max="5293" width="9.1640625" style="2"/>
    <col min="5294" max="5294" width="11" style="2" customWidth="1"/>
    <col min="5295" max="5295" width="9.5" style="2" customWidth="1"/>
    <col min="5296" max="5296" width="8.1640625" style="2" customWidth="1"/>
    <col min="5297" max="5297" width="8.5" style="2" customWidth="1"/>
    <col min="5298" max="5298" width="9.83203125" style="2" customWidth="1"/>
    <col min="5299" max="5299" width="8.83203125" style="2" customWidth="1"/>
    <col min="5300" max="5300" width="9.5" style="2" customWidth="1"/>
    <col min="5301" max="5301" width="12.5" style="2" customWidth="1"/>
    <col min="5302" max="5302" width="9.1640625" style="2"/>
    <col min="5303" max="5303" width="11.1640625" style="2" bestFit="1" customWidth="1"/>
    <col min="5304" max="5304" width="10.5" style="2" bestFit="1" customWidth="1"/>
    <col min="5305" max="5305" width="11.1640625" style="2" bestFit="1" customWidth="1"/>
    <col min="5306" max="5540" width="9.1640625" style="2"/>
    <col min="5541" max="5541" width="4.5" style="2" customWidth="1"/>
    <col min="5542" max="5542" width="4.83203125" style="2" customWidth="1"/>
    <col min="5543" max="5543" width="51.5" style="2" customWidth="1"/>
    <col min="5544" max="5544" width="6.5" style="2" customWidth="1"/>
    <col min="5545" max="5545" width="12.5" style="2" customWidth="1"/>
    <col min="5546" max="5546" width="6.5" style="2" customWidth="1"/>
    <col min="5547" max="5547" width="8" style="2" customWidth="1"/>
    <col min="5548" max="5548" width="7.1640625" style="2" customWidth="1"/>
    <col min="5549" max="5549" width="9.1640625" style="2"/>
    <col min="5550" max="5550" width="11" style="2" customWidth="1"/>
    <col min="5551" max="5551" width="9.5" style="2" customWidth="1"/>
    <col min="5552" max="5552" width="8.1640625" style="2" customWidth="1"/>
    <col min="5553" max="5553" width="8.5" style="2" customWidth="1"/>
    <col min="5554" max="5554" width="9.83203125" style="2" customWidth="1"/>
    <col min="5555" max="5555" width="8.83203125" style="2" customWidth="1"/>
    <col min="5556" max="5556" width="9.5" style="2" customWidth="1"/>
    <col min="5557" max="5557" width="12.5" style="2" customWidth="1"/>
    <col min="5558" max="5558" width="9.1640625" style="2"/>
    <col min="5559" max="5559" width="11.1640625" style="2" bestFit="1" customWidth="1"/>
    <col min="5560" max="5560" width="10.5" style="2" bestFit="1" customWidth="1"/>
    <col min="5561" max="5561" width="11.1640625" style="2" bestFit="1" customWidth="1"/>
    <col min="5562" max="5796" width="9.1640625" style="2"/>
    <col min="5797" max="5797" width="4.5" style="2" customWidth="1"/>
    <col min="5798" max="5798" width="4.83203125" style="2" customWidth="1"/>
    <col min="5799" max="5799" width="51.5" style="2" customWidth="1"/>
    <col min="5800" max="5800" width="6.5" style="2" customWidth="1"/>
    <col min="5801" max="5801" width="12.5" style="2" customWidth="1"/>
    <col min="5802" max="5802" width="6.5" style="2" customWidth="1"/>
    <col min="5803" max="5803" width="8" style="2" customWidth="1"/>
    <col min="5804" max="5804" width="7.1640625" style="2" customWidth="1"/>
    <col min="5805" max="5805" width="9.1640625" style="2"/>
    <col min="5806" max="5806" width="11" style="2" customWidth="1"/>
    <col min="5807" max="5807" width="9.5" style="2" customWidth="1"/>
    <col min="5808" max="5808" width="8.1640625" style="2" customWidth="1"/>
    <col min="5809" max="5809" width="8.5" style="2" customWidth="1"/>
    <col min="5810" max="5810" width="9.83203125" style="2" customWidth="1"/>
    <col min="5811" max="5811" width="8.83203125" style="2" customWidth="1"/>
    <col min="5812" max="5812" width="9.5" style="2" customWidth="1"/>
    <col min="5813" max="5813" width="12.5" style="2" customWidth="1"/>
    <col min="5814" max="5814" width="9.1640625" style="2"/>
    <col min="5815" max="5815" width="11.1640625" style="2" bestFit="1" customWidth="1"/>
    <col min="5816" max="5816" width="10.5" style="2" bestFit="1" customWidth="1"/>
    <col min="5817" max="5817" width="11.1640625" style="2" bestFit="1" customWidth="1"/>
    <col min="5818" max="6052" width="9.1640625" style="2"/>
    <col min="6053" max="6053" width="4.5" style="2" customWidth="1"/>
    <col min="6054" max="6054" width="4.83203125" style="2" customWidth="1"/>
    <col min="6055" max="6055" width="51.5" style="2" customWidth="1"/>
    <col min="6056" max="6056" width="6.5" style="2" customWidth="1"/>
    <col min="6057" max="6057" width="12.5" style="2" customWidth="1"/>
    <col min="6058" max="6058" width="6.5" style="2" customWidth="1"/>
    <col min="6059" max="6059" width="8" style="2" customWidth="1"/>
    <col min="6060" max="6060" width="7.1640625" style="2" customWidth="1"/>
    <col min="6061" max="6061" width="9.1640625" style="2"/>
    <col min="6062" max="6062" width="11" style="2" customWidth="1"/>
    <col min="6063" max="6063" width="9.5" style="2" customWidth="1"/>
    <col min="6064" max="6064" width="8.1640625" style="2" customWidth="1"/>
    <col min="6065" max="6065" width="8.5" style="2" customWidth="1"/>
    <col min="6066" max="6066" width="9.83203125" style="2" customWidth="1"/>
    <col min="6067" max="6067" width="8.83203125" style="2" customWidth="1"/>
    <col min="6068" max="6068" width="9.5" style="2" customWidth="1"/>
    <col min="6069" max="6069" width="12.5" style="2" customWidth="1"/>
    <col min="6070" max="6070" width="9.1640625" style="2"/>
    <col min="6071" max="6071" width="11.1640625" style="2" bestFit="1" customWidth="1"/>
    <col min="6072" max="6072" width="10.5" style="2" bestFit="1" customWidth="1"/>
    <col min="6073" max="6073" width="11.1640625" style="2" bestFit="1" customWidth="1"/>
    <col min="6074" max="6308" width="9.1640625" style="2"/>
    <col min="6309" max="6309" width="4.5" style="2" customWidth="1"/>
    <col min="6310" max="6310" width="4.83203125" style="2" customWidth="1"/>
    <col min="6311" max="6311" width="51.5" style="2" customWidth="1"/>
    <col min="6312" max="6312" width="6.5" style="2" customWidth="1"/>
    <col min="6313" max="6313" width="12.5" style="2" customWidth="1"/>
    <col min="6314" max="6314" width="6.5" style="2" customWidth="1"/>
    <col min="6315" max="6315" width="8" style="2" customWidth="1"/>
    <col min="6316" max="6316" width="7.1640625" style="2" customWidth="1"/>
    <col min="6317" max="6317" width="9.1640625" style="2"/>
    <col min="6318" max="6318" width="11" style="2" customWidth="1"/>
    <col min="6319" max="6319" width="9.5" style="2" customWidth="1"/>
    <col min="6320" max="6320" width="8.1640625" style="2" customWidth="1"/>
    <col min="6321" max="6321" width="8.5" style="2" customWidth="1"/>
    <col min="6322" max="6322" width="9.83203125" style="2" customWidth="1"/>
    <col min="6323" max="6323" width="8.83203125" style="2" customWidth="1"/>
    <col min="6324" max="6324" width="9.5" style="2" customWidth="1"/>
    <col min="6325" max="6325" width="12.5" style="2" customWidth="1"/>
    <col min="6326" max="6326" width="9.1640625" style="2"/>
    <col min="6327" max="6327" width="11.1640625" style="2" bestFit="1" customWidth="1"/>
    <col min="6328" max="6328" width="10.5" style="2" bestFit="1" customWidth="1"/>
    <col min="6329" max="6329" width="11.1640625" style="2" bestFit="1" customWidth="1"/>
    <col min="6330" max="6564" width="9.1640625" style="2"/>
    <col min="6565" max="6565" width="4.5" style="2" customWidth="1"/>
    <col min="6566" max="6566" width="4.83203125" style="2" customWidth="1"/>
    <col min="6567" max="6567" width="51.5" style="2" customWidth="1"/>
    <col min="6568" max="6568" width="6.5" style="2" customWidth="1"/>
    <col min="6569" max="6569" width="12.5" style="2" customWidth="1"/>
    <col min="6570" max="6570" width="6.5" style="2" customWidth="1"/>
    <col min="6571" max="6571" width="8" style="2" customWidth="1"/>
    <col min="6572" max="6572" width="7.1640625" style="2" customWidth="1"/>
    <col min="6573" max="6573" width="9.1640625" style="2"/>
    <col min="6574" max="6574" width="11" style="2" customWidth="1"/>
    <col min="6575" max="6575" width="9.5" style="2" customWidth="1"/>
    <col min="6576" max="6576" width="8.1640625" style="2" customWidth="1"/>
    <col min="6577" max="6577" width="8.5" style="2" customWidth="1"/>
    <col min="6578" max="6578" width="9.83203125" style="2" customWidth="1"/>
    <col min="6579" max="6579" width="8.83203125" style="2" customWidth="1"/>
    <col min="6580" max="6580" width="9.5" style="2" customWidth="1"/>
    <col min="6581" max="6581" width="12.5" style="2" customWidth="1"/>
    <col min="6582" max="6582" width="9.1640625" style="2"/>
    <col min="6583" max="6583" width="11.1640625" style="2" bestFit="1" customWidth="1"/>
    <col min="6584" max="6584" width="10.5" style="2" bestFit="1" customWidth="1"/>
    <col min="6585" max="6585" width="11.1640625" style="2" bestFit="1" customWidth="1"/>
    <col min="6586" max="6820" width="9.1640625" style="2"/>
    <col min="6821" max="6821" width="4.5" style="2" customWidth="1"/>
    <col min="6822" max="6822" width="4.83203125" style="2" customWidth="1"/>
    <col min="6823" max="6823" width="51.5" style="2" customWidth="1"/>
    <col min="6824" max="6824" width="6.5" style="2" customWidth="1"/>
    <col min="6825" max="6825" width="12.5" style="2" customWidth="1"/>
    <col min="6826" max="6826" width="6.5" style="2" customWidth="1"/>
    <col min="6827" max="6827" width="8" style="2" customWidth="1"/>
    <col min="6828" max="6828" width="7.1640625" style="2" customWidth="1"/>
    <col min="6829" max="6829" width="9.1640625" style="2"/>
    <col min="6830" max="6830" width="11" style="2" customWidth="1"/>
    <col min="6831" max="6831" width="9.5" style="2" customWidth="1"/>
    <col min="6832" max="6832" width="8.1640625" style="2" customWidth="1"/>
    <col min="6833" max="6833" width="8.5" style="2" customWidth="1"/>
    <col min="6834" max="6834" width="9.83203125" style="2" customWidth="1"/>
    <col min="6835" max="6835" width="8.83203125" style="2" customWidth="1"/>
    <col min="6836" max="6836" width="9.5" style="2" customWidth="1"/>
    <col min="6837" max="6837" width="12.5" style="2" customWidth="1"/>
    <col min="6838" max="6838" width="9.1640625" style="2"/>
    <col min="6839" max="6839" width="11.1640625" style="2" bestFit="1" customWidth="1"/>
    <col min="6840" max="6840" width="10.5" style="2" bestFit="1" customWidth="1"/>
    <col min="6841" max="6841" width="11.1640625" style="2" bestFit="1" customWidth="1"/>
    <col min="6842" max="7076" width="9.1640625" style="2"/>
    <col min="7077" max="7077" width="4.5" style="2" customWidth="1"/>
    <col min="7078" max="7078" width="4.83203125" style="2" customWidth="1"/>
    <col min="7079" max="7079" width="51.5" style="2" customWidth="1"/>
    <col min="7080" max="7080" width="6.5" style="2" customWidth="1"/>
    <col min="7081" max="7081" width="12.5" style="2" customWidth="1"/>
    <col min="7082" max="7082" width="6.5" style="2" customWidth="1"/>
    <col min="7083" max="7083" width="8" style="2" customWidth="1"/>
    <col min="7084" max="7084" width="7.1640625" style="2" customWidth="1"/>
    <col min="7085" max="7085" width="9.1640625" style="2"/>
    <col min="7086" max="7086" width="11" style="2" customWidth="1"/>
    <col min="7087" max="7087" width="9.5" style="2" customWidth="1"/>
    <col min="7088" max="7088" width="8.1640625" style="2" customWidth="1"/>
    <col min="7089" max="7089" width="8.5" style="2" customWidth="1"/>
    <col min="7090" max="7090" width="9.83203125" style="2" customWidth="1"/>
    <col min="7091" max="7091" width="8.83203125" style="2" customWidth="1"/>
    <col min="7092" max="7092" width="9.5" style="2" customWidth="1"/>
    <col min="7093" max="7093" width="12.5" style="2" customWidth="1"/>
    <col min="7094" max="7094" width="9.1640625" style="2"/>
    <col min="7095" max="7095" width="11.1640625" style="2" bestFit="1" customWidth="1"/>
    <col min="7096" max="7096" width="10.5" style="2" bestFit="1" customWidth="1"/>
    <col min="7097" max="7097" width="11.1640625" style="2" bestFit="1" customWidth="1"/>
    <col min="7098" max="7332" width="9.1640625" style="2"/>
    <col min="7333" max="7333" width="4.5" style="2" customWidth="1"/>
    <col min="7334" max="7334" width="4.83203125" style="2" customWidth="1"/>
    <col min="7335" max="7335" width="51.5" style="2" customWidth="1"/>
    <col min="7336" max="7336" width="6.5" style="2" customWidth="1"/>
    <col min="7337" max="7337" width="12.5" style="2" customWidth="1"/>
    <col min="7338" max="7338" width="6.5" style="2" customWidth="1"/>
    <col min="7339" max="7339" width="8" style="2" customWidth="1"/>
    <col min="7340" max="7340" width="7.1640625" style="2" customWidth="1"/>
    <col min="7341" max="7341" width="9.1640625" style="2"/>
    <col min="7342" max="7342" width="11" style="2" customWidth="1"/>
    <col min="7343" max="7343" width="9.5" style="2" customWidth="1"/>
    <col min="7344" max="7344" width="8.1640625" style="2" customWidth="1"/>
    <col min="7345" max="7345" width="8.5" style="2" customWidth="1"/>
    <col min="7346" max="7346" width="9.83203125" style="2" customWidth="1"/>
    <col min="7347" max="7347" width="8.83203125" style="2" customWidth="1"/>
    <col min="7348" max="7348" width="9.5" style="2" customWidth="1"/>
    <col min="7349" max="7349" width="12.5" style="2" customWidth="1"/>
    <col min="7350" max="7350" width="9.1640625" style="2"/>
    <col min="7351" max="7351" width="11.1640625" style="2" bestFit="1" customWidth="1"/>
    <col min="7352" max="7352" width="10.5" style="2" bestFit="1" customWidth="1"/>
    <col min="7353" max="7353" width="11.1640625" style="2" bestFit="1" customWidth="1"/>
    <col min="7354" max="7588" width="9.1640625" style="2"/>
    <col min="7589" max="7589" width="4.5" style="2" customWidth="1"/>
    <col min="7590" max="7590" width="4.83203125" style="2" customWidth="1"/>
    <col min="7591" max="7591" width="51.5" style="2" customWidth="1"/>
    <col min="7592" max="7592" width="6.5" style="2" customWidth="1"/>
    <col min="7593" max="7593" width="12.5" style="2" customWidth="1"/>
    <col min="7594" max="7594" width="6.5" style="2" customWidth="1"/>
    <col min="7595" max="7595" width="8" style="2" customWidth="1"/>
    <col min="7596" max="7596" width="7.1640625" style="2" customWidth="1"/>
    <col min="7597" max="7597" width="9.1640625" style="2"/>
    <col min="7598" max="7598" width="11" style="2" customWidth="1"/>
    <col min="7599" max="7599" width="9.5" style="2" customWidth="1"/>
    <col min="7600" max="7600" width="8.1640625" style="2" customWidth="1"/>
    <col min="7601" max="7601" width="8.5" style="2" customWidth="1"/>
    <col min="7602" max="7602" width="9.83203125" style="2" customWidth="1"/>
    <col min="7603" max="7603" width="8.83203125" style="2" customWidth="1"/>
    <col min="7604" max="7604" width="9.5" style="2" customWidth="1"/>
    <col min="7605" max="7605" width="12.5" style="2" customWidth="1"/>
    <col min="7606" max="7606" width="9.1640625" style="2"/>
    <col min="7607" max="7607" width="11.1640625" style="2" bestFit="1" customWidth="1"/>
    <col min="7608" max="7608" width="10.5" style="2" bestFit="1" customWidth="1"/>
    <col min="7609" max="7609" width="11.1640625" style="2" bestFit="1" customWidth="1"/>
    <col min="7610" max="7844" width="9.1640625" style="2"/>
    <col min="7845" max="7845" width="4.5" style="2" customWidth="1"/>
    <col min="7846" max="7846" width="4.83203125" style="2" customWidth="1"/>
    <col min="7847" max="7847" width="51.5" style="2" customWidth="1"/>
    <col min="7848" max="7848" width="6.5" style="2" customWidth="1"/>
    <col min="7849" max="7849" width="12.5" style="2" customWidth="1"/>
    <col min="7850" max="7850" width="6.5" style="2" customWidth="1"/>
    <col min="7851" max="7851" width="8" style="2" customWidth="1"/>
    <col min="7852" max="7852" width="7.1640625" style="2" customWidth="1"/>
    <col min="7853" max="7853" width="9.1640625" style="2"/>
    <col min="7854" max="7854" width="11" style="2" customWidth="1"/>
    <col min="7855" max="7855" width="9.5" style="2" customWidth="1"/>
    <col min="7856" max="7856" width="8.1640625" style="2" customWidth="1"/>
    <col min="7857" max="7857" width="8.5" style="2" customWidth="1"/>
    <col min="7858" max="7858" width="9.83203125" style="2" customWidth="1"/>
    <col min="7859" max="7859" width="8.83203125" style="2" customWidth="1"/>
    <col min="7860" max="7860" width="9.5" style="2" customWidth="1"/>
    <col min="7861" max="7861" width="12.5" style="2" customWidth="1"/>
    <col min="7862" max="7862" width="9.1640625" style="2"/>
    <col min="7863" max="7863" width="11.1640625" style="2" bestFit="1" customWidth="1"/>
    <col min="7864" max="7864" width="10.5" style="2" bestFit="1" customWidth="1"/>
    <col min="7865" max="7865" width="11.1640625" style="2" bestFit="1" customWidth="1"/>
    <col min="7866" max="8100" width="9.1640625" style="2"/>
    <col min="8101" max="8101" width="4.5" style="2" customWidth="1"/>
    <col min="8102" max="8102" width="4.83203125" style="2" customWidth="1"/>
    <col min="8103" max="8103" width="51.5" style="2" customWidth="1"/>
    <col min="8104" max="8104" width="6.5" style="2" customWidth="1"/>
    <col min="8105" max="8105" width="12.5" style="2" customWidth="1"/>
    <col min="8106" max="8106" width="6.5" style="2" customWidth="1"/>
    <col min="8107" max="8107" width="8" style="2" customWidth="1"/>
    <col min="8108" max="8108" width="7.1640625" style="2" customWidth="1"/>
    <col min="8109" max="8109" width="9.1640625" style="2"/>
    <col min="8110" max="8110" width="11" style="2" customWidth="1"/>
    <col min="8111" max="8111" width="9.5" style="2" customWidth="1"/>
    <col min="8112" max="8112" width="8.1640625" style="2" customWidth="1"/>
    <col min="8113" max="8113" width="8.5" style="2" customWidth="1"/>
    <col min="8114" max="8114" width="9.83203125" style="2" customWidth="1"/>
    <col min="8115" max="8115" width="8.83203125" style="2" customWidth="1"/>
    <col min="8116" max="8116" width="9.5" style="2" customWidth="1"/>
    <col min="8117" max="8117" width="12.5" style="2" customWidth="1"/>
    <col min="8118" max="8118" width="9.1640625" style="2"/>
    <col min="8119" max="8119" width="11.1640625" style="2" bestFit="1" customWidth="1"/>
    <col min="8120" max="8120" width="10.5" style="2" bestFit="1" customWidth="1"/>
    <col min="8121" max="8121" width="11.1640625" style="2" bestFit="1" customWidth="1"/>
    <col min="8122" max="8356" width="9.1640625" style="2"/>
    <col min="8357" max="8357" width="4.5" style="2" customWidth="1"/>
    <col min="8358" max="8358" width="4.83203125" style="2" customWidth="1"/>
    <col min="8359" max="8359" width="51.5" style="2" customWidth="1"/>
    <col min="8360" max="8360" width="6.5" style="2" customWidth="1"/>
    <col min="8361" max="8361" width="12.5" style="2" customWidth="1"/>
    <col min="8362" max="8362" width="6.5" style="2" customWidth="1"/>
    <col min="8363" max="8363" width="8" style="2" customWidth="1"/>
    <col min="8364" max="8364" width="7.1640625" style="2" customWidth="1"/>
    <col min="8365" max="8365" width="9.1640625" style="2"/>
    <col min="8366" max="8366" width="11" style="2" customWidth="1"/>
    <col min="8367" max="8367" width="9.5" style="2" customWidth="1"/>
    <col min="8368" max="8368" width="8.1640625" style="2" customWidth="1"/>
    <col min="8369" max="8369" width="8.5" style="2" customWidth="1"/>
    <col min="8370" max="8370" width="9.83203125" style="2" customWidth="1"/>
    <col min="8371" max="8371" width="8.83203125" style="2" customWidth="1"/>
    <col min="8372" max="8372" width="9.5" style="2" customWidth="1"/>
    <col min="8373" max="8373" width="12.5" style="2" customWidth="1"/>
    <col min="8374" max="8374" width="9.1640625" style="2"/>
    <col min="8375" max="8375" width="11.1640625" style="2" bestFit="1" customWidth="1"/>
    <col min="8376" max="8376" width="10.5" style="2" bestFit="1" customWidth="1"/>
    <col min="8377" max="8377" width="11.1640625" style="2" bestFit="1" customWidth="1"/>
    <col min="8378" max="8612" width="9.1640625" style="2"/>
    <col min="8613" max="8613" width="4.5" style="2" customWidth="1"/>
    <col min="8614" max="8614" width="4.83203125" style="2" customWidth="1"/>
    <col min="8615" max="8615" width="51.5" style="2" customWidth="1"/>
    <col min="8616" max="8616" width="6.5" style="2" customWidth="1"/>
    <col min="8617" max="8617" width="12.5" style="2" customWidth="1"/>
    <col min="8618" max="8618" width="6.5" style="2" customWidth="1"/>
    <col min="8619" max="8619" width="8" style="2" customWidth="1"/>
    <col min="8620" max="8620" width="7.1640625" style="2" customWidth="1"/>
    <col min="8621" max="8621" width="9.1640625" style="2"/>
    <col min="8622" max="8622" width="11" style="2" customWidth="1"/>
    <col min="8623" max="8623" width="9.5" style="2" customWidth="1"/>
    <col min="8624" max="8624" width="8.1640625" style="2" customWidth="1"/>
    <col min="8625" max="8625" width="8.5" style="2" customWidth="1"/>
    <col min="8626" max="8626" width="9.83203125" style="2" customWidth="1"/>
    <col min="8627" max="8627" width="8.83203125" style="2" customWidth="1"/>
    <col min="8628" max="8628" width="9.5" style="2" customWidth="1"/>
    <col min="8629" max="8629" width="12.5" style="2" customWidth="1"/>
    <col min="8630" max="8630" width="9.1640625" style="2"/>
    <col min="8631" max="8631" width="11.1640625" style="2" bestFit="1" customWidth="1"/>
    <col min="8632" max="8632" width="10.5" style="2" bestFit="1" customWidth="1"/>
    <col min="8633" max="8633" width="11.1640625" style="2" bestFit="1" customWidth="1"/>
    <col min="8634" max="8868" width="9.1640625" style="2"/>
    <col min="8869" max="8869" width="4.5" style="2" customWidth="1"/>
    <col min="8870" max="8870" width="4.83203125" style="2" customWidth="1"/>
    <col min="8871" max="8871" width="51.5" style="2" customWidth="1"/>
    <col min="8872" max="8872" width="6.5" style="2" customWidth="1"/>
    <col min="8873" max="8873" width="12.5" style="2" customWidth="1"/>
    <col min="8874" max="8874" width="6.5" style="2" customWidth="1"/>
    <col min="8875" max="8875" width="8" style="2" customWidth="1"/>
    <col min="8876" max="8876" width="7.1640625" style="2" customWidth="1"/>
    <col min="8877" max="8877" width="9.1640625" style="2"/>
    <col min="8878" max="8878" width="11" style="2" customWidth="1"/>
    <col min="8879" max="8879" width="9.5" style="2" customWidth="1"/>
    <col min="8880" max="8880" width="8.1640625" style="2" customWidth="1"/>
    <col min="8881" max="8881" width="8.5" style="2" customWidth="1"/>
    <col min="8882" max="8882" width="9.83203125" style="2" customWidth="1"/>
    <col min="8883" max="8883" width="8.83203125" style="2" customWidth="1"/>
    <col min="8884" max="8884" width="9.5" style="2" customWidth="1"/>
    <col min="8885" max="8885" width="12.5" style="2" customWidth="1"/>
    <col min="8886" max="8886" width="9.1640625" style="2"/>
    <col min="8887" max="8887" width="11.1640625" style="2" bestFit="1" customWidth="1"/>
    <col min="8888" max="8888" width="10.5" style="2" bestFit="1" customWidth="1"/>
    <col min="8889" max="8889" width="11.1640625" style="2" bestFit="1" customWidth="1"/>
    <col min="8890" max="9124" width="9.1640625" style="2"/>
    <col min="9125" max="9125" width="4.5" style="2" customWidth="1"/>
    <col min="9126" max="9126" width="4.83203125" style="2" customWidth="1"/>
    <col min="9127" max="9127" width="51.5" style="2" customWidth="1"/>
    <col min="9128" max="9128" width="6.5" style="2" customWidth="1"/>
    <col min="9129" max="9129" width="12.5" style="2" customWidth="1"/>
    <col min="9130" max="9130" width="6.5" style="2" customWidth="1"/>
    <col min="9131" max="9131" width="8" style="2" customWidth="1"/>
    <col min="9132" max="9132" width="7.1640625" style="2" customWidth="1"/>
    <col min="9133" max="9133" width="9.1640625" style="2"/>
    <col min="9134" max="9134" width="11" style="2" customWidth="1"/>
    <col min="9135" max="9135" width="9.5" style="2" customWidth="1"/>
    <col min="9136" max="9136" width="8.1640625" style="2" customWidth="1"/>
    <col min="9137" max="9137" width="8.5" style="2" customWidth="1"/>
    <col min="9138" max="9138" width="9.83203125" style="2" customWidth="1"/>
    <col min="9139" max="9139" width="8.83203125" style="2" customWidth="1"/>
    <col min="9140" max="9140" width="9.5" style="2" customWidth="1"/>
    <col min="9141" max="9141" width="12.5" style="2" customWidth="1"/>
    <col min="9142" max="9142" width="9.1640625" style="2"/>
    <col min="9143" max="9143" width="11.1640625" style="2" bestFit="1" customWidth="1"/>
    <col min="9144" max="9144" width="10.5" style="2" bestFit="1" customWidth="1"/>
    <col min="9145" max="9145" width="11.1640625" style="2" bestFit="1" customWidth="1"/>
    <col min="9146" max="9380" width="9.1640625" style="2"/>
    <col min="9381" max="9381" width="4.5" style="2" customWidth="1"/>
    <col min="9382" max="9382" width="4.83203125" style="2" customWidth="1"/>
    <col min="9383" max="9383" width="51.5" style="2" customWidth="1"/>
    <col min="9384" max="9384" width="6.5" style="2" customWidth="1"/>
    <col min="9385" max="9385" width="12.5" style="2" customWidth="1"/>
    <col min="9386" max="9386" width="6.5" style="2" customWidth="1"/>
    <col min="9387" max="9387" width="8" style="2" customWidth="1"/>
    <col min="9388" max="9388" width="7.1640625" style="2" customWidth="1"/>
    <col min="9389" max="9389" width="9.1640625" style="2"/>
    <col min="9390" max="9390" width="11" style="2" customWidth="1"/>
    <col min="9391" max="9391" width="9.5" style="2" customWidth="1"/>
    <col min="9392" max="9392" width="8.1640625" style="2" customWidth="1"/>
    <col min="9393" max="9393" width="8.5" style="2" customWidth="1"/>
    <col min="9394" max="9394" width="9.83203125" style="2" customWidth="1"/>
    <col min="9395" max="9395" width="8.83203125" style="2" customWidth="1"/>
    <col min="9396" max="9396" width="9.5" style="2" customWidth="1"/>
    <col min="9397" max="9397" width="12.5" style="2" customWidth="1"/>
    <col min="9398" max="9398" width="9.1640625" style="2"/>
    <col min="9399" max="9399" width="11.1640625" style="2" bestFit="1" customWidth="1"/>
    <col min="9400" max="9400" width="10.5" style="2" bestFit="1" customWidth="1"/>
    <col min="9401" max="9401" width="11.1640625" style="2" bestFit="1" customWidth="1"/>
    <col min="9402" max="9636" width="9.1640625" style="2"/>
    <col min="9637" max="9637" width="4.5" style="2" customWidth="1"/>
    <col min="9638" max="9638" width="4.83203125" style="2" customWidth="1"/>
    <col min="9639" max="9639" width="51.5" style="2" customWidth="1"/>
    <col min="9640" max="9640" width="6.5" style="2" customWidth="1"/>
    <col min="9641" max="9641" width="12.5" style="2" customWidth="1"/>
    <col min="9642" max="9642" width="6.5" style="2" customWidth="1"/>
    <col min="9643" max="9643" width="8" style="2" customWidth="1"/>
    <col min="9644" max="9644" width="7.1640625" style="2" customWidth="1"/>
    <col min="9645" max="9645" width="9.1640625" style="2"/>
    <col min="9646" max="9646" width="11" style="2" customWidth="1"/>
    <col min="9647" max="9647" width="9.5" style="2" customWidth="1"/>
    <col min="9648" max="9648" width="8.1640625" style="2" customWidth="1"/>
    <col min="9649" max="9649" width="8.5" style="2" customWidth="1"/>
    <col min="9650" max="9650" width="9.83203125" style="2" customWidth="1"/>
    <col min="9651" max="9651" width="8.83203125" style="2" customWidth="1"/>
    <col min="9652" max="9652" width="9.5" style="2" customWidth="1"/>
    <col min="9653" max="9653" width="12.5" style="2" customWidth="1"/>
    <col min="9654" max="9654" width="9.1640625" style="2"/>
    <col min="9655" max="9655" width="11.1640625" style="2" bestFit="1" customWidth="1"/>
    <col min="9656" max="9656" width="10.5" style="2" bestFit="1" customWidth="1"/>
    <col min="9657" max="9657" width="11.1640625" style="2" bestFit="1" customWidth="1"/>
    <col min="9658" max="9892" width="9.1640625" style="2"/>
    <col min="9893" max="9893" width="4.5" style="2" customWidth="1"/>
    <col min="9894" max="9894" width="4.83203125" style="2" customWidth="1"/>
    <col min="9895" max="9895" width="51.5" style="2" customWidth="1"/>
    <col min="9896" max="9896" width="6.5" style="2" customWidth="1"/>
    <col min="9897" max="9897" width="12.5" style="2" customWidth="1"/>
    <col min="9898" max="9898" width="6.5" style="2" customWidth="1"/>
    <col min="9899" max="9899" width="8" style="2" customWidth="1"/>
    <col min="9900" max="9900" width="7.1640625" style="2" customWidth="1"/>
    <col min="9901" max="9901" width="9.1640625" style="2"/>
    <col min="9902" max="9902" width="11" style="2" customWidth="1"/>
    <col min="9903" max="9903" width="9.5" style="2" customWidth="1"/>
    <col min="9904" max="9904" width="8.1640625" style="2" customWidth="1"/>
    <col min="9905" max="9905" width="8.5" style="2" customWidth="1"/>
    <col min="9906" max="9906" width="9.83203125" style="2" customWidth="1"/>
    <col min="9907" max="9907" width="8.83203125" style="2" customWidth="1"/>
    <col min="9908" max="9908" width="9.5" style="2" customWidth="1"/>
    <col min="9909" max="9909" width="12.5" style="2" customWidth="1"/>
    <col min="9910" max="9910" width="9.1640625" style="2"/>
    <col min="9911" max="9911" width="11.1640625" style="2" bestFit="1" customWidth="1"/>
    <col min="9912" max="9912" width="10.5" style="2" bestFit="1" customWidth="1"/>
    <col min="9913" max="9913" width="11.1640625" style="2" bestFit="1" customWidth="1"/>
    <col min="9914" max="10148" width="9.1640625" style="2"/>
    <col min="10149" max="10149" width="4.5" style="2" customWidth="1"/>
    <col min="10150" max="10150" width="4.83203125" style="2" customWidth="1"/>
    <col min="10151" max="10151" width="51.5" style="2" customWidth="1"/>
    <col min="10152" max="10152" width="6.5" style="2" customWidth="1"/>
    <col min="10153" max="10153" width="12.5" style="2" customWidth="1"/>
    <col min="10154" max="10154" width="6.5" style="2" customWidth="1"/>
    <col min="10155" max="10155" width="8" style="2" customWidth="1"/>
    <col min="10156" max="10156" width="7.1640625" style="2" customWidth="1"/>
    <col min="10157" max="10157" width="9.1640625" style="2"/>
    <col min="10158" max="10158" width="11" style="2" customWidth="1"/>
    <col min="10159" max="10159" width="9.5" style="2" customWidth="1"/>
    <col min="10160" max="10160" width="8.1640625" style="2" customWidth="1"/>
    <col min="10161" max="10161" width="8.5" style="2" customWidth="1"/>
    <col min="10162" max="10162" width="9.83203125" style="2" customWidth="1"/>
    <col min="10163" max="10163" width="8.83203125" style="2" customWidth="1"/>
    <col min="10164" max="10164" width="9.5" style="2" customWidth="1"/>
    <col min="10165" max="10165" width="12.5" style="2" customWidth="1"/>
    <col min="10166" max="10166" width="9.1640625" style="2"/>
    <col min="10167" max="10167" width="11.1640625" style="2" bestFit="1" customWidth="1"/>
    <col min="10168" max="10168" width="10.5" style="2" bestFit="1" customWidth="1"/>
    <col min="10169" max="10169" width="11.1640625" style="2" bestFit="1" customWidth="1"/>
    <col min="10170" max="10404" width="9.1640625" style="2"/>
    <col min="10405" max="10405" width="4.5" style="2" customWidth="1"/>
    <col min="10406" max="10406" width="4.83203125" style="2" customWidth="1"/>
    <col min="10407" max="10407" width="51.5" style="2" customWidth="1"/>
    <col min="10408" max="10408" width="6.5" style="2" customWidth="1"/>
    <col min="10409" max="10409" width="12.5" style="2" customWidth="1"/>
    <col min="10410" max="10410" width="6.5" style="2" customWidth="1"/>
    <col min="10411" max="10411" width="8" style="2" customWidth="1"/>
    <col min="10412" max="10412" width="7.1640625" style="2" customWidth="1"/>
    <col min="10413" max="10413" width="9.1640625" style="2"/>
    <col min="10414" max="10414" width="11" style="2" customWidth="1"/>
    <col min="10415" max="10415" width="9.5" style="2" customWidth="1"/>
    <col min="10416" max="10416" width="8.1640625" style="2" customWidth="1"/>
    <col min="10417" max="10417" width="8.5" style="2" customWidth="1"/>
    <col min="10418" max="10418" width="9.83203125" style="2" customWidth="1"/>
    <col min="10419" max="10419" width="8.83203125" style="2" customWidth="1"/>
    <col min="10420" max="10420" width="9.5" style="2" customWidth="1"/>
    <col min="10421" max="10421" width="12.5" style="2" customWidth="1"/>
    <col min="10422" max="10422" width="9.1640625" style="2"/>
    <col min="10423" max="10423" width="11.1640625" style="2" bestFit="1" customWidth="1"/>
    <col min="10424" max="10424" width="10.5" style="2" bestFit="1" customWidth="1"/>
    <col min="10425" max="10425" width="11.1640625" style="2" bestFit="1" customWidth="1"/>
    <col min="10426" max="10660" width="9.1640625" style="2"/>
    <col min="10661" max="10661" width="4.5" style="2" customWidth="1"/>
    <col min="10662" max="10662" width="4.83203125" style="2" customWidth="1"/>
    <col min="10663" max="10663" width="51.5" style="2" customWidth="1"/>
    <col min="10664" max="10664" width="6.5" style="2" customWidth="1"/>
    <col min="10665" max="10665" width="12.5" style="2" customWidth="1"/>
    <col min="10666" max="10666" width="6.5" style="2" customWidth="1"/>
    <col min="10667" max="10667" width="8" style="2" customWidth="1"/>
    <col min="10668" max="10668" width="7.1640625" style="2" customWidth="1"/>
    <col min="10669" max="10669" width="9.1640625" style="2"/>
    <col min="10670" max="10670" width="11" style="2" customWidth="1"/>
    <col min="10671" max="10671" width="9.5" style="2" customWidth="1"/>
    <col min="10672" max="10672" width="8.1640625" style="2" customWidth="1"/>
    <col min="10673" max="10673" width="8.5" style="2" customWidth="1"/>
    <col min="10674" max="10674" width="9.83203125" style="2" customWidth="1"/>
    <col min="10675" max="10675" width="8.83203125" style="2" customWidth="1"/>
    <col min="10676" max="10676" width="9.5" style="2" customWidth="1"/>
    <col min="10677" max="10677" width="12.5" style="2" customWidth="1"/>
    <col min="10678" max="10678" width="9.1640625" style="2"/>
    <col min="10679" max="10679" width="11.1640625" style="2" bestFit="1" customWidth="1"/>
    <col min="10680" max="10680" width="10.5" style="2" bestFit="1" customWidth="1"/>
    <col min="10681" max="10681" width="11.1640625" style="2" bestFit="1" customWidth="1"/>
    <col min="10682" max="10916" width="9.1640625" style="2"/>
    <col min="10917" max="10917" width="4.5" style="2" customWidth="1"/>
    <col min="10918" max="10918" width="4.83203125" style="2" customWidth="1"/>
    <col min="10919" max="10919" width="51.5" style="2" customWidth="1"/>
    <col min="10920" max="10920" width="6.5" style="2" customWidth="1"/>
    <col min="10921" max="10921" width="12.5" style="2" customWidth="1"/>
    <col min="10922" max="10922" width="6.5" style="2" customWidth="1"/>
    <col min="10923" max="10923" width="8" style="2" customWidth="1"/>
    <col min="10924" max="10924" width="7.1640625" style="2" customWidth="1"/>
    <col min="10925" max="10925" width="9.1640625" style="2"/>
    <col min="10926" max="10926" width="11" style="2" customWidth="1"/>
    <col min="10927" max="10927" width="9.5" style="2" customWidth="1"/>
    <col min="10928" max="10928" width="8.1640625" style="2" customWidth="1"/>
    <col min="10929" max="10929" width="8.5" style="2" customWidth="1"/>
    <col min="10930" max="10930" width="9.83203125" style="2" customWidth="1"/>
    <col min="10931" max="10931" width="8.83203125" style="2" customWidth="1"/>
    <col min="10932" max="10932" width="9.5" style="2" customWidth="1"/>
    <col min="10933" max="10933" width="12.5" style="2" customWidth="1"/>
    <col min="10934" max="10934" width="9.1640625" style="2"/>
    <col min="10935" max="10935" width="11.1640625" style="2" bestFit="1" customWidth="1"/>
    <col min="10936" max="10936" width="10.5" style="2" bestFit="1" customWidth="1"/>
    <col min="10937" max="10937" width="11.1640625" style="2" bestFit="1" customWidth="1"/>
    <col min="10938" max="11172" width="9.1640625" style="2"/>
    <col min="11173" max="11173" width="4.5" style="2" customWidth="1"/>
    <col min="11174" max="11174" width="4.83203125" style="2" customWidth="1"/>
    <col min="11175" max="11175" width="51.5" style="2" customWidth="1"/>
    <col min="11176" max="11176" width="6.5" style="2" customWidth="1"/>
    <col min="11177" max="11177" width="12.5" style="2" customWidth="1"/>
    <col min="11178" max="11178" width="6.5" style="2" customWidth="1"/>
    <col min="11179" max="11179" width="8" style="2" customWidth="1"/>
    <col min="11180" max="11180" width="7.1640625" style="2" customWidth="1"/>
    <col min="11181" max="11181" width="9.1640625" style="2"/>
    <col min="11182" max="11182" width="11" style="2" customWidth="1"/>
    <col min="11183" max="11183" width="9.5" style="2" customWidth="1"/>
    <col min="11184" max="11184" width="8.1640625" style="2" customWidth="1"/>
    <col min="11185" max="11185" width="8.5" style="2" customWidth="1"/>
    <col min="11186" max="11186" width="9.83203125" style="2" customWidth="1"/>
    <col min="11187" max="11187" width="8.83203125" style="2" customWidth="1"/>
    <col min="11188" max="11188" width="9.5" style="2" customWidth="1"/>
    <col min="11189" max="11189" width="12.5" style="2" customWidth="1"/>
    <col min="11190" max="11190" width="9.1640625" style="2"/>
    <col min="11191" max="11191" width="11.1640625" style="2" bestFit="1" customWidth="1"/>
    <col min="11192" max="11192" width="10.5" style="2" bestFit="1" customWidth="1"/>
    <col min="11193" max="11193" width="11.1640625" style="2" bestFit="1" customWidth="1"/>
    <col min="11194" max="11428" width="9.1640625" style="2"/>
    <col min="11429" max="11429" width="4.5" style="2" customWidth="1"/>
    <col min="11430" max="11430" width="4.83203125" style="2" customWidth="1"/>
    <col min="11431" max="11431" width="51.5" style="2" customWidth="1"/>
    <col min="11432" max="11432" width="6.5" style="2" customWidth="1"/>
    <col min="11433" max="11433" width="12.5" style="2" customWidth="1"/>
    <col min="11434" max="11434" width="6.5" style="2" customWidth="1"/>
    <col min="11435" max="11435" width="8" style="2" customWidth="1"/>
    <col min="11436" max="11436" width="7.1640625" style="2" customWidth="1"/>
    <col min="11437" max="11437" width="9.1640625" style="2"/>
    <col min="11438" max="11438" width="11" style="2" customWidth="1"/>
    <col min="11439" max="11439" width="9.5" style="2" customWidth="1"/>
    <col min="11440" max="11440" width="8.1640625" style="2" customWidth="1"/>
    <col min="11441" max="11441" width="8.5" style="2" customWidth="1"/>
    <col min="11442" max="11442" width="9.83203125" style="2" customWidth="1"/>
    <col min="11443" max="11443" width="8.83203125" style="2" customWidth="1"/>
    <col min="11444" max="11444" width="9.5" style="2" customWidth="1"/>
    <col min="11445" max="11445" width="12.5" style="2" customWidth="1"/>
    <col min="11446" max="11446" width="9.1640625" style="2"/>
    <col min="11447" max="11447" width="11.1640625" style="2" bestFit="1" customWidth="1"/>
    <col min="11448" max="11448" width="10.5" style="2" bestFit="1" customWidth="1"/>
    <col min="11449" max="11449" width="11.1640625" style="2" bestFit="1" customWidth="1"/>
    <col min="11450" max="11684" width="9.1640625" style="2"/>
    <col min="11685" max="11685" width="4.5" style="2" customWidth="1"/>
    <col min="11686" max="11686" width="4.83203125" style="2" customWidth="1"/>
    <col min="11687" max="11687" width="51.5" style="2" customWidth="1"/>
    <col min="11688" max="11688" width="6.5" style="2" customWidth="1"/>
    <col min="11689" max="11689" width="12.5" style="2" customWidth="1"/>
    <col min="11690" max="11690" width="6.5" style="2" customWidth="1"/>
    <col min="11691" max="11691" width="8" style="2" customWidth="1"/>
    <col min="11692" max="11692" width="7.1640625" style="2" customWidth="1"/>
    <col min="11693" max="11693" width="9.1640625" style="2"/>
    <col min="11694" max="11694" width="11" style="2" customWidth="1"/>
    <col min="11695" max="11695" width="9.5" style="2" customWidth="1"/>
    <col min="11696" max="11696" width="8.1640625" style="2" customWidth="1"/>
    <col min="11697" max="11697" width="8.5" style="2" customWidth="1"/>
    <col min="11698" max="11698" width="9.83203125" style="2" customWidth="1"/>
    <col min="11699" max="11699" width="8.83203125" style="2" customWidth="1"/>
    <col min="11700" max="11700" width="9.5" style="2" customWidth="1"/>
    <col min="11701" max="11701" width="12.5" style="2" customWidth="1"/>
    <col min="11702" max="11702" width="9.1640625" style="2"/>
    <col min="11703" max="11703" width="11.1640625" style="2" bestFit="1" customWidth="1"/>
    <col min="11704" max="11704" width="10.5" style="2" bestFit="1" customWidth="1"/>
    <col min="11705" max="11705" width="11.1640625" style="2" bestFit="1" customWidth="1"/>
    <col min="11706" max="11940" width="9.1640625" style="2"/>
    <col min="11941" max="11941" width="4.5" style="2" customWidth="1"/>
    <col min="11942" max="11942" width="4.83203125" style="2" customWidth="1"/>
    <col min="11943" max="11943" width="51.5" style="2" customWidth="1"/>
    <col min="11944" max="11944" width="6.5" style="2" customWidth="1"/>
    <col min="11945" max="11945" width="12.5" style="2" customWidth="1"/>
    <col min="11946" max="11946" width="6.5" style="2" customWidth="1"/>
    <col min="11947" max="11947" width="8" style="2" customWidth="1"/>
    <col min="11948" max="11948" width="7.1640625" style="2" customWidth="1"/>
    <col min="11949" max="11949" width="9.1640625" style="2"/>
    <col min="11950" max="11950" width="11" style="2" customWidth="1"/>
    <col min="11951" max="11951" width="9.5" style="2" customWidth="1"/>
    <col min="11952" max="11952" width="8.1640625" style="2" customWidth="1"/>
    <col min="11953" max="11953" width="8.5" style="2" customWidth="1"/>
    <col min="11954" max="11954" width="9.83203125" style="2" customWidth="1"/>
    <col min="11955" max="11955" width="8.83203125" style="2" customWidth="1"/>
    <col min="11956" max="11956" width="9.5" style="2" customWidth="1"/>
    <col min="11957" max="11957" width="12.5" style="2" customWidth="1"/>
    <col min="11958" max="11958" width="9.1640625" style="2"/>
    <col min="11959" max="11959" width="11.1640625" style="2" bestFit="1" customWidth="1"/>
    <col min="11960" max="11960" width="10.5" style="2" bestFit="1" customWidth="1"/>
    <col min="11961" max="11961" width="11.1640625" style="2" bestFit="1" customWidth="1"/>
    <col min="11962" max="12196" width="9.1640625" style="2"/>
    <col min="12197" max="12197" width="4.5" style="2" customWidth="1"/>
    <col min="12198" max="12198" width="4.83203125" style="2" customWidth="1"/>
    <col min="12199" max="12199" width="51.5" style="2" customWidth="1"/>
    <col min="12200" max="12200" width="6.5" style="2" customWidth="1"/>
    <col min="12201" max="12201" width="12.5" style="2" customWidth="1"/>
    <col min="12202" max="12202" width="6.5" style="2" customWidth="1"/>
    <col min="12203" max="12203" width="8" style="2" customWidth="1"/>
    <col min="12204" max="12204" width="7.1640625" style="2" customWidth="1"/>
    <col min="12205" max="12205" width="9.1640625" style="2"/>
    <col min="12206" max="12206" width="11" style="2" customWidth="1"/>
    <col min="12207" max="12207" width="9.5" style="2" customWidth="1"/>
    <col min="12208" max="12208" width="8.1640625" style="2" customWidth="1"/>
    <col min="12209" max="12209" width="8.5" style="2" customWidth="1"/>
    <col min="12210" max="12210" width="9.83203125" style="2" customWidth="1"/>
    <col min="12211" max="12211" width="8.83203125" style="2" customWidth="1"/>
    <col min="12212" max="12212" width="9.5" style="2" customWidth="1"/>
    <col min="12213" max="12213" width="12.5" style="2" customWidth="1"/>
    <col min="12214" max="12214" width="9.1640625" style="2"/>
    <col min="12215" max="12215" width="11.1640625" style="2" bestFit="1" customWidth="1"/>
    <col min="12216" max="12216" width="10.5" style="2" bestFit="1" customWidth="1"/>
    <col min="12217" max="12217" width="11.1640625" style="2" bestFit="1" customWidth="1"/>
    <col min="12218" max="12452" width="9.1640625" style="2"/>
    <col min="12453" max="12453" width="4.5" style="2" customWidth="1"/>
    <col min="12454" max="12454" width="4.83203125" style="2" customWidth="1"/>
    <col min="12455" max="12455" width="51.5" style="2" customWidth="1"/>
    <col min="12456" max="12456" width="6.5" style="2" customWidth="1"/>
    <col min="12457" max="12457" width="12.5" style="2" customWidth="1"/>
    <col min="12458" max="12458" width="6.5" style="2" customWidth="1"/>
    <col min="12459" max="12459" width="8" style="2" customWidth="1"/>
    <col min="12460" max="12460" width="7.1640625" style="2" customWidth="1"/>
    <col min="12461" max="12461" width="9.1640625" style="2"/>
    <col min="12462" max="12462" width="11" style="2" customWidth="1"/>
    <col min="12463" max="12463" width="9.5" style="2" customWidth="1"/>
    <col min="12464" max="12464" width="8.1640625" style="2" customWidth="1"/>
    <col min="12465" max="12465" width="8.5" style="2" customWidth="1"/>
    <col min="12466" max="12466" width="9.83203125" style="2" customWidth="1"/>
    <col min="12467" max="12467" width="8.83203125" style="2" customWidth="1"/>
    <col min="12468" max="12468" width="9.5" style="2" customWidth="1"/>
    <col min="12469" max="12469" width="12.5" style="2" customWidth="1"/>
    <col min="12470" max="12470" width="9.1640625" style="2"/>
    <col min="12471" max="12471" width="11.1640625" style="2" bestFit="1" customWidth="1"/>
    <col min="12472" max="12472" width="10.5" style="2" bestFit="1" customWidth="1"/>
    <col min="12473" max="12473" width="11.1640625" style="2" bestFit="1" customWidth="1"/>
    <col min="12474" max="12708" width="9.1640625" style="2"/>
    <col min="12709" max="12709" width="4.5" style="2" customWidth="1"/>
    <col min="12710" max="12710" width="4.83203125" style="2" customWidth="1"/>
    <col min="12711" max="12711" width="51.5" style="2" customWidth="1"/>
    <col min="12712" max="12712" width="6.5" style="2" customWidth="1"/>
    <col min="12713" max="12713" width="12.5" style="2" customWidth="1"/>
    <col min="12714" max="12714" width="6.5" style="2" customWidth="1"/>
    <col min="12715" max="12715" width="8" style="2" customWidth="1"/>
    <col min="12716" max="12716" width="7.1640625" style="2" customWidth="1"/>
    <col min="12717" max="12717" width="9.1640625" style="2"/>
    <col min="12718" max="12718" width="11" style="2" customWidth="1"/>
    <col min="12719" max="12719" width="9.5" style="2" customWidth="1"/>
    <col min="12720" max="12720" width="8.1640625" style="2" customWidth="1"/>
    <col min="12721" max="12721" width="8.5" style="2" customWidth="1"/>
    <col min="12722" max="12722" width="9.83203125" style="2" customWidth="1"/>
    <col min="12723" max="12723" width="8.83203125" style="2" customWidth="1"/>
    <col min="12724" max="12724" width="9.5" style="2" customWidth="1"/>
    <col min="12725" max="12725" width="12.5" style="2" customWidth="1"/>
    <col min="12726" max="12726" width="9.1640625" style="2"/>
    <col min="12727" max="12727" width="11.1640625" style="2" bestFit="1" customWidth="1"/>
    <col min="12728" max="12728" width="10.5" style="2" bestFit="1" customWidth="1"/>
    <col min="12729" max="12729" width="11.1640625" style="2" bestFit="1" customWidth="1"/>
    <col min="12730" max="12964" width="9.1640625" style="2"/>
    <col min="12965" max="12965" width="4.5" style="2" customWidth="1"/>
    <col min="12966" max="12966" width="4.83203125" style="2" customWidth="1"/>
    <col min="12967" max="12967" width="51.5" style="2" customWidth="1"/>
    <col min="12968" max="12968" width="6.5" style="2" customWidth="1"/>
    <col min="12969" max="12969" width="12.5" style="2" customWidth="1"/>
    <col min="12970" max="12970" width="6.5" style="2" customWidth="1"/>
    <col min="12971" max="12971" width="8" style="2" customWidth="1"/>
    <col min="12972" max="12972" width="7.1640625" style="2" customWidth="1"/>
    <col min="12973" max="12973" width="9.1640625" style="2"/>
    <col min="12974" max="12974" width="11" style="2" customWidth="1"/>
    <col min="12975" max="12975" width="9.5" style="2" customWidth="1"/>
    <col min="12976" max="12976" width="8.1640625" style="2" customWidth="1"/>
    <col min="12977" max="12977" width="8.5" style="2" customWidth="1"/>
    <col min="12978" max="12978" width="9.83203125" style="2" customWidth="1"/>
    <col min="12979" max="12979" width="8.83203125" style="2" customWidth="1"/>
    <col min="12980" max="12980" width="9.5" style="2" customWidth="1"/>
    <col min="12981" max="12981" width="12.5" style="2" customWidth="1"/>
    <col min="12982" max="12982" width="9.1640625" style="2"/>
    <col min="12983" max="12983" width="11.1640625" style="2" bestFit="1" customWidth="1"/>
    <col min="12984" max="12984" width="10.5" style="2" bestFit="1" customWidth="1"/>
    <col min="12985" max="12985" width="11.1640625" style="2" bestFit="1" customWidth="1"/>
    <col min="12986" max="13220" width="9.1640625" style="2"/>
    <col min="13221" max="13221" width="4.5" style="2" customWidth="1"/>
    <col min="13222" max="13222" width="4.83203125" style="2" customWidth="1"/>
    <col min="13223" max="13223" width="51.5" style="2" customWidth="1"/>
    <col min="13224" max="13224" width="6.5" style="2" customWidth="1"/>
    <col min="13225" max="13225" width="12.5" style="2" customWidth="1"/>
    <col min="13226" max="13226" width="6.5" style="2" customWidth="1"/>
    <col min="13227" max="13227" width="8" style="2" customWidth="1"/>
    <col min="13228" max="13228" width="7.1640625" style="2" customWidth="1"/>
    <col min="13229" max="13229" width="9.1640625" style="2"/>
    <col min="13230" max="13230" width="11" style="2" customWidth="1"/>
    <col min="13231" max="13231" width="9.5" style="2" customWidth="1"/>
    <col min="13232" max="13232" width="8.1640625" style="2" customWidth="1"/>
    <col min="13233" max="13233" width="8.5" style="2" customWidth="1"/>
    <col min="13234" max="13234" width="9.83203125" style="2" customWidth="1"/>
    <col min="13235" max="13235" width="8.83203125" style="2" customWidth="1"/>
    <col min="13236" max="13236" width="9.5" style="2" customWidth="1"/>
    <col min="13237" max="13237" width="12.5" style="2" customWidth="1"/>
    <col min="13238" max="13238" width="9.1640625" style="2"/>
    <col min="13239" max="13239" width="11.1640625" style="2" bestFit="1" customWidth="1"/>
    <col min="13240" max="13240" width="10.5" style="2" bestFit="1" customWidth="1"/>
    <col min="13241" max="13241" width="11.1640625" style="2" bestFit="1" customWidth="1"/>
    <col min="13242" max="13476" width="9.1640625" style="2"/>
    <col min="13477" max="13477" width="4.5" style="2" customWidth="1"/>
    <col min="13478" max="13478" width="4.83203125" style="2" customWidth="1"/>
    <col min="13479" max="13479" width="51.5" style="2" customWidth="1"/>
    <col min="13480" max="13480" width="6.5" style="2" customWidth="1"/>
    <col min="13481" max="13481" width="12.5" style="2" customWidth="1"/>
    <col min="13482" max="13482" width="6.5" style="2" customWidth="1"/>
    <col min="13483" max="13483" width="8" style="2" customWidth="1"/>
    <col min="13484" max="13484" width="7.1640625" style="2" customWidth="1"/>
    <col min="13485" max="13485" width="9.1640625" style="2"/>
    <col min="13486" max="13486" width="11" style="2" customWidth="1"/>
    <col min="13487" max="13487" width="9.5" style="2" customWidth="1"/>
    <col min="13488" max="13488" width="8.1640625" style="2" customWidth="1"/>
    <col min="13489" max="13489" width="8.5" style="2" customWidth="1"/>
    <col min="13490" max="13490" width="9.83203125" style="2" customWidth="1"/>
    <col min="13491" max="13491" width="8.83203125" style="2" customWidth="1"/>
    <col min="13492" max="13492" width="9.5" style="2" customWidth="1"/>
    <col min="13493" max="13493" width="12.5" style="2" customWidth="1"/>
    <col min="13494" max="13494" width="9.1640625" style="2"/>
    <col min="13495" max="13495" width="11.1640625" style="2" bestFit="1" customWidth="1"/>
    <col min="13496" max="13496" width="10.5" style="2" bestFit="1" customWidth="1"/>
    <col min="13497" max="13497" width="11.1640625" style="2" bestFit="1" customWidth="1"/>
    <col min="13498" max="13732" width="9.1640625" style="2"/>
    <col min="13733" max="13733" width="4.5" style="2" customWidth="1"/>
    <col min="13734" max="13734" width="4.83203125" style="2" customWidth="1"/>
    <col min="13735" max="13735" width="51.5" style="2" customWidth="1"/>
    <col min="13736" max="13736" width="6.5" style="2" customWidth="1"/>
    <col min="13737" max="13737" width="12.5" style="2" customWidth="1"/>
    <col min="13738" max="13738" width="6.5" style="2" customWidth="1"/>
    <col min="13739" max="13739" width="8" style="2" customWidth="1"/>
    <col min="13740" max="13740" width="7.1640625" style="2" customWidth="1"/>
    <col min="13741" max="13741" width="9.1640625" style="2"/>
    <col min="13742" max="13742" width="11" style="2" customWidth="1"/>
    <col min="13743" max="13743" width="9.5" style="2" customWidth="1"/>
    <col min="13744" max="13744" width="8.1640625" style="2" customWidth="1"/>
    <col min="13745" max="13745" width="8.5" style="2" customWidth="1"/>
    <col min="13746" max="13746" width="9.83203125" style="2" customWidth="1"/>
    <col min="13747" max="13747" width="8.83203125" style="2" customWidth="1"/>
    <col min="13748" max="13748" width="9.5" style="2" customWidth="1"/>
    <col min="13749" max="13749" width="12.5" style="2" customWidth="1"/>
    <col min="13750" max="13750" width="9.1640625" style="2"/>
    <col min="13751" max="13751" width="11.1640625" style="2" bestFit="1" customWidth="1"/>
    <col min="13752" max="13752" width="10.5" style="2" bestFit="1" customWidth="1"/>
    <col min="13753" max="13753" width="11.1640625" style="2" bestFit="1" customWidth="1"/>
    <col min="13754" max="13988" width="9.1640625" style="2"/>
    <col min="13989" max="13989" width="4.5" style="2" customWidth="1"/>
    <col min="13990" max="13990" width="4.83203125" style="2" customWidth="1"/>
    <col min="13991" max="13991" width="51.5" style="2" customWidth="1"/>
    <col min="13992" max="13992" width="6.5" style="2" customWidth="1"/>
    <col min="13993" max="13993" width="12.5" style="2" customWidth="1"/>
    <col min="13994" max="13994" width="6.5" style="2" customWidth="1"/>
    <col min="13995" max="13995" width="8" style="2" customWidth="1"/>
    <col min="13996" max="13996" width="7.1640625" style="2" customWidth="1"/>
    <col min="13997" max="13997" width="9.1640625" style="2"/>
    <col min="13998" max="13998" width="11" style="2" customWidth="1"/>
    <col min="13999" max="13999" width="9.5" style="2" customWidth="1"/>
    <col min="14000" max="14000" width="8.1640625" style="2" customWidth="1"/>
    <col min="14001" max="14001" width="8.5" style="2" customWidth="1"/>
    <col min="14002" max="14002" width="9.83203125" style="2" customWidth="1"/>
    <col min="14003" max="14003" width="8.83203125" style="2" customWidth="1"/>
    <col min="14004" max="14004" width="9.5" style="2" customWidth="1"/>
    <col min="14005" max="14005" width="12.5" style="2" customWidth="1"/>
    <col min="14006" max="14006" width="9.1640625" style="2"/>
    <col min="14007" max="14007" width="11.1640625" style="2" bestFit="1" customWidth="1"/>
    <col min="14008" max="14008" width="10.5" style="2" bestFit="1" customWidth="1"/>
    <col min="14009" max="14009" width="11.1640625" style="2" bestFit="1" customWidth="1"/>
    <col min="14010" max="14244" width="9.1640625" style="2"/>
    <col min="14245" max="14245" width="4.5" style="2" customWidth="1"/>
    <col min="14246" max="14246" width="4.83203125" style="2" customWidth="1"/>
    <col min="14247" max="14247" width="51.5" style="2" customWidth="1"/>
    <col min="14248" max="14248" width="6.5" style="2" customWidth="1"/>
    <col min="14249" max="14249" width="12.5" style="2" customWidth="1"/>
    <col min="14250" max="14250" width="6.5" style="2" customWidth="1"/>
    <col min="14251" max="14251" width="8" style="2" customWidth="1"/>
    <col min="14252" max="14252" width="7.1640625" style="2" customWidth="1"/>
    <col min="14253" max="14253" width="9.1640625" style="2"/>
    <col min="14254" max="14254" width="11" style="2" customWidth="1"/>
    <col min="14255" max="14255" width="9.5" style="2" customWidth="1"/>
    <col min="14256" max="14256" width="8.1640625" style="2" customWidth="1"/>
    <col min="14257" max="14257" width="8.5" style="2" customWidth="1"/>
    <col min="14258" max="14258" width="9.83203125" style="2" customWidth="1"/>
    <col min="14259" max="14259" width="8.83203125" style="2" customWidth="1"/>
    <col min="14260" max="14260" width="9.5" style="2" customWidth="1"/>
    <col min="14261" max="14261" width="12.5" style="2" customWidth="1"/>
    <col min="14262" max="14262" width="9.1640625" style="2"/>
    <col min="14263" max="14263" width="11.1640625" style="2" bestFit="1" customWidth="1"/>
    <col min="14264" max="14264" width="10.5" style="2" bestFit="1" customWidth="1"/>
    <col min="14265" max="14265" width="11.1640625" style="2" bestFit="1" customWidth="1"/>
    <col min="14266" max="14500" width="9.1640625" style="2"/>
    <col min="14501" max="14501" width="4.5" style="2" customWidth="1"/>
    <col min="14502" max="14502" width="4.83203125" style="2" customWidth="1"/>
    <col min="14503" max="14503" width="51.5" style="2" customWidth="1"/>
    <col min="14504" max="14504" width="6.5" style="2" customWidth="1"/>
    <col min="14505" max="14505" width="12.5" style="2" customWidth="1"/>
    <col min="14506" max="14506" width="6.5" style="2" customWidth="1"/>
    <col min="14507" max="14507" width="8" style="2" customWidth="1"/>
    <col min="14508" max="14508" width="7.1640625" style="2" customWidth="1"/>
    <col min="14509" max="14509" width="9.1640625" style="2"/>
    <col min="14510" max="14510" width="11" style="2" customWidth="1"/>
    <col min="14511" max="14511" width="9.5" style="2" customWidth="1"/>
    <col min="14512" max="14512" width="8.1640625" style="2" customWidth="1"/>
    <col min="14513" max="14513" width="8.5" style="2" customWidth="1"/>
    <col min="14514" max="14514" width="9.83203125" style="2" customWidth="1"/>
    <col min="14515" max="14515" width="8.83203125" style="2" customWidth="1"/>
    <col min="14516" max="14516" width="9.5" style="2" customWidth="1"/>
    <col min="14517" max="14517" width="12.5" style="2" customWidth="1"/>
    <col min="14518" max="14518" width="9.1640625" style="2"/>
    <col min="14519" max="14519" width="11.1640625" style="2" bestFit="1" customWidth="1"/>
    <col min="14520" max="14520" width="10.5" style="2" bestFit="1" customWidth="1"/>
    <col min="14521" max="14521" width="11.1640625" style="2" bestFit="1" customWidth="1"/>
    <col min="14522" max="14756" width="9.1640625" style="2"/>
    <col min="14757" max="14757" width="4.5" style="2" customWidth="1"/>
    <col min="14758" max="14758" width="4.83203125" style="2" customWidth="1"/>
    <col min="14759" max="14759" width="51.5" style="2" customWidth="1"/>
    <col min="14760" max="14760" width="6.5" style="2" customWidth="1"/>
    <col min="14761" max="14761" width="12.5" style="2" customWidth="1"/>
    <col min="14762" max="14762" width="6.5" style="2" customWidth="1"/>
    <col min="14763" max="14763" width="8" style="2" customWidth="1"/>
    <col min="14764" max="14764" width="7.1640625" style="2" customWidth="1"/>
    <col min="14765" max="14765" width="9.1640625" style="2"/>
    <col min="14766" max="14766" width="11" style="2" customWidth="1"/>
    <col min="14767" max="14767" width="9.5" style="2" customWidth="1"/>
    <col min="14768" max="14768" width="8.1640625" style="2" customWidth="1"/>
    <col min="14769" max="14769" width="8.5" style="2" customWidth="1"/>
    <col min="14770" max="14770" width="9.83203125" style="2" customWidth="1"/>
    <col min="14771" max="14771" width="8.83203125" style="2" customWidth="1"/>
    <col min="14772" max="14772" width="9.5" style="2" customWidth="1"/>
    <col min="14773" max="14773" width="12.5" style="2" customWidth="1"/>
    <col min="14774" max="14774" width="9.1640625" style="2"/>
    <col min="14775" max="14775" width="11.1640625" style="2" bestFit="1" customWidth="1"/>
    <col min="14776" max="14776" width="10.5" style="2" bestFit="1" customWidth="1"/>
    <col min="14777" max="14777" width="11.1640625" style="2" bestFit="1" customWidth="1"/>
    <col min="14778" max="15012" width="9.1640625" style="2"/>
    <col min="15013" max="15013" width="4.5" style="2" customWidth="1"/>
    <col min="15014" max="15014" width="4.83203125" style="2" customWidth="1"/>
    <col min="15015" max="15015" width="51.5" style="2" customWidth="1"/>
    <col min="15016" max="15016" width="6.5" style="2" customWidth="1"/>
    <col min="15017" max="15017" width="12.5" style="2" customWidth="1"/>
    <col min="15018" max="15018" width="6.5" style="2" customWidth="1"/>
    <col min="15019" max="15019" width="8" style="2" customWidth="1"/>
    <col min="15020" max="15020" width="7.1640625" style="2" customWidth="1"/>
    <col min="15021" max="15021" width="9.1640625" style="2"/>
    <col min="15022" max="15022" width="11" style="2" customWidth="1"/>
    <col min="15023" max="15023" width="9.5" style="2" customWidth="1"/>
    <col min="15024" max="15024" width="8.1640625" style="2" customWidth="1"/>
    <col min="15025" max="15025" width="8.5" style="2" customWidth="1"/>
    <col min="15026" max="15026" width="9.83203125" style="2" customWidth="1"/>
    <col min="15027" max="15027" width="8.83203125" style="2" customWidth="1"/>
    <col min="15028" max="15028" width="9.5" style="2" customWidth="1"/>
    <col min="15029" max="15029" width="12.5" style="2" customWidth="1"/>
    <col min="15030" max="15030" width="9.1640625" style="2"/>
    <col min="15031" max="15031" width="11.1640625" style="2" bestFit="1" customWidth="1"/>
    <col min="15032" max="15032" width="10.5" style="2" bestFit="1" customWidth="1"/>
    <col min="15033" max="15033" width="11.1640625" style="2" bestFit="1" customWidth="1"/>
    <col min="15034" max="15268" width="9.1640625" style="2"/>
    <col min="15269" max="15269" width="4.5" style="2" customWidth="1"/>
    <col min="15270" max="15270" width="4.83203125" style="2" customWidth="1"/>
    <col min="15271" max="15271" width="51.5" style="2" customWidth="1"/>
    <col min="15272" max="15272" width="6.5" style="2" customWidth="1"/>
    <col min="15273" max="15273" width="12.5" style="2" customWidth="1"/>
    <col min="15274" max="15274" width="6.5" style="2" customWidth="1"/>
    <col min="15275" max="15275" width="8" style="2" customWidth="1"/>
    <col min="15276" max="15276" width="7.1640625" style="2" customWidth="1"/>
    <col min="15277" max="15277" width="9.1640625" style="2"/>
    <col min="15278" max="15278" width="11" style="2" customWidth="1"/>
    <col min="15279" max="15279" width="9.5" style="2" customWidth="1"/>
    <col min="15280" max="15280" width="8.1640625" style="2" customWidth="1"/>
    <col min="15281" max="15281" width="8.5" style="2" customWidth="1"/>
    <col min="15282" max="15282" width="9.83203125" style="2" customWidth="1"/>
    <col min="15283" max="15283" width="8.83203125" style="2" customWidth="1"/>
    <col min="15284" max="15284" width="9.5" style="2" customWidth="1"/>
    <col min="15285" max="15285" width="12.5" style="2" customWidth="1"/>
    <col min="15286" max="15286" width="9.1640625" style="2"/>
    <col min="15287" max="15287" width="11.1640625" style="2" bestFit="1" customWidth="1"/>
    <col min="15288" max="15288" width="10.5" style="2" bestFit="1" customWidth="1"/>
    <col min="15289" max="15289" width="11.1640625" style="2" bestFit="1" customWidth="1"/>
    <col min="15290" max="15524" width="9.1640625" style="2"/>
    <col min="15525" max="15525" width="4.5" style="2" customWidth="1"/>
    <col min="15526" max="15526" width="4.83203125" style="2" customWidth="1"/>
    <col min="15527" max="15527" width="51.5" style="2" customWidth="1"/>
    <col min="15528" max="15528" width="6.5" style="2" customWidth="1"/>
    <col min="15529" max="15529" width="12.5" style="2" customWidth="1"/>
    <col min="15530" max="15530" width="6.5" style="2" customWidth="1"/>
    <col min="15531" max="15531" width="8" style="2" customWidth="1"/>
    <col min="15532" max="15532" width="7.1640625" style="2" customWidth="1"/>
    <col min="15533" max="15533" width="9.1640625" style="2"/>
    <col min="15534" max="15534" width="11" style="2" customWidth="1"/>
    <col min="15535" max="15535" width="9.5" style="2" customWidth="1"/>
    <col min="15536" max="15536" width="8.1640625" style="2" customWidth="1"/>
    <col min="15537" max="15537" width="8.5" style="2" customWidth="1"/>
    <col min="15538" max="15538" width="9.83203125" style="2" customWidth="1"/>
    <col min="15539" max="15539" width="8.83203125" style="2" customWidth="1"/>
    <col min="15540" max="15540" width="9.5" style="2" customWidth="1"/>
    <col min="15541" max="15541" width="12.5" style="2" customWidth="1"/>
    <col min="15542" max="15542" width="9.1640625" style="2"/>
    <col min="15543" max="15543" width="11.1640625" style="2" bestFit="1" customWidth="1"/>
    <col min="15544" max="15544" width="10.5" style="2" bestFit="1" customWidth="1"/>
    <col min="15545" max="15545" width="11.1640625" style="2" bestFit="1" customWidth="1"/>
    <col min="15546" max="15780" width="9.1640625" style="2"/>
    <col min="15781" max="15781" width="4.5" style="2" customWidth="1"/>
    <col min="15782" max="15782" width="4.83203125" style="2" customWidth="1"/>
    <col min="15783" max="15783" width="51.5" style="2" customWidth="1"/>
    <col min="15784" max="15784" width="6.5" style="2" customWidth="1"/>
    <col min="15785" max="15785" width="12.5" style="2" customWidth="1"/>
    <col min="15786" max="15786" width="6.5" style="2" customWidth="1"/>
    <col min="15787" max="15787" width="8" style="2" customWidth="1"/>
    <col min="15788" max="15788" width="7.1640625" style="2" customWidth="1"/>
    <col min="15789" max="15789" width="9.1640625" style="2"/>
    <col min="15790" max="15790" width="11" style="2" customWidth="1"/>
    <col min="15791" max="15791" width="9.5" style="2" customWidth="1"/>
    <col min="15792" max="15792" width="8.1640625" style="2" customWidth="1"/>
    <col min="15793" max="15793" width="8.5" style="2" customWidth="1"/>
    <col min="15794" max="15794" width="9.83203125" style="2" customWidth="1"/>
    <col min="15795" max="15795" width="8.83203125" style="2" customWidth="1"/>
    <col min="15796" max="15796" width="9.5" style="2" customWidth="1"/>
    <col min="15797" max="15797" width="12.5" style="2" customWidth="1"/>
    <col min="15798" max="15798" width="9.1640625" style="2"/>
    <col min="15799" max="15799" width="11.1640625" style="2" bestFit="1" customWidth="1"/>
    <col min="15800" max="15800" width="10.5" style="2" bestFit="1" customWidth="1"/>
    <col min="15801" max="15801" width="11.1640625" style="2" bestFit="1" customWidth="1"/>
    <col min="15802" max="16036" width="9.1640625" style="2"/>
    <col min="16037" max="16037" width="4.5" style="2" customWidth="1"/>
    <col min="16038" max="16038" width="4.83203125" style="2" customWidth="1"/>
    <col min="16039" max="16039" width="51.5" style="2" customWidth="1"/>
    <col min="16040" max="16040" width="6.5" style="2" customWidth="1"/>
    <col min="16041" max="16041" width="12.5" style="2" customWidth="1"/>
    <col min="16042" max="16042" width="6.5" style="2" customWidth="1"/>
    <col min="16043" max="16043" width="8" style="2" customWidth="1"/>
    <col min="16044" max="16044" width="7.1640625" style="2" customWidth="1"/>
    <col min="16045" max="16045" width="9.1640625" style="2"/>
    <col min="16046" max="16046" width="11" style="2" customWidth="1"/>
    <col min="16047" max="16047" width="9.5" style="2" customWidth="1"/>
    <col min="16048" max="16048" width="8.1640625" style="2" customWidth="1"/>
    <col min="16049" max="16049" width="8.5" style="2" customWidth="1"/>
    <col min="16050" max="16050" width="9.83203125" style="2" customWidth="1"/>
    <col min="16051" max="16051" width="8.83203125" style="2" customWidth="1"/>
    <col min="16052" max="16052" width="9.5" style="2" customWidth="1"/>
    <col min="16053" max="16053" width="12.5" style="2" customWidth="1"/>
    <col min="16054" max="16054" width="9.1640625" style="2"/>
    <col min="16055" max="16055" width="11.1640625" style="2" bestFit="1" customWidth="1"/>
    <col min="16056" max="16056" width="10.5" style="2" bestFit="1" customWidth="1"/>
    <col min="16057" max="16057" width="11.1640625" style="2" bestFit="1" customWidth="1"/>
    <col min="16058" max="16384" width="9.1640625" style="2"/>
  </cols>
  <sheetData>
    <row r="1" spans="1:16" s="43" customFormat="1">
      <c r="A1" s="493" t="s">
        <v>166</v>
      </c>
      <c r="B1" s="493"/>
      <c r="C1" s="493"/>
      <c r="D1" s="493"/>
      <c r="E1" s="493"/>
      <c r="F1" s="493"/>
      <c r="G1" s="493"/>
      <c r="H1" s="493"/>
      <c r="I1" s="493"/>
      <c r="J1" s="493"/>
      <c r="K1" s="493"/>
      <c r="L1" s="493"/>
      <c r="M1" s="493"/>
      <c r="N1" s="493"/>
      <c r="O1" s="493"/>
      <c r="P1" s="493"/>
    </row>
    <row r="2" spans="1:16" s="43" customFormat="1">
      <c r="A2" s="493" t="s">
        <v>167</v>
      </c>
      <c r="B2" s="493"/>
      <c r="C2" s="493"/>
      <c r="D2" s="493"/>
      <c r="E2" s="493"/>
      <c r="F2" s="493"/>
      <c r="G2" s="493"/>
      <c r="H2" s="493"/>
      <c r="I2" s="493"/>
      <c r="J2" s="493"/>
      <c r="K2" s="493"/>
      <c r="L2" s="493"/>
      <c r="M2" s="493"/>
      <c r="N2" s="493"/>
      <c r="O2" s="493"/>
      <c r="P2" s="493"/>
    </row>
    <row r="4" spans="1:16">
      <c r="A4" s="2" t="s">
        <v>1598</v>
      </c>
      <c r="D4" s="219"/>
    </row>
    <row r="5" spans="1:16">
      <c r="A5" s="2" t="s">
        <v>1599</v>
      </c>
      <c r="D5" s="219"/>
    </row>
    <row r="6" spans="1:16">
      <c r="A6" s="2" t="s">
        <v>217</v>
      </c>
      <c r="D6" s="219"/>
    </row>
    <row r="7" spans="1:16">
      <c r="A7" s="209" t="s">
        <v>1600</v>
      </c>
      <c r="B7" s="209"/>
      <c r="D7" s="219"/>
      <c r="K7" s="44"/>
      <c r="L7" s="45" t="s">
        <v>17</v>
      </c>
      <c r="M7" s="494">
        <f>P76</f>
        <v>0</v>
      </c>
      <c r="N7" s="494"/>
      <c r="O7" s="494"/>
      <c r="P7" s="46" t="s">
        <v>18</v>
      </c>
    </row>
    <row r="8" spans="1:16">
      <c r="K8" s="44"/>
      <c r="L8" s="45" t="s">
        <v>19</v>
      </c>
      <c r="M8" s="44" t="s">
        <v>1566</v>
      </c>
      <c r="N8" s="44"/>
      <c r="O8" s="44"/>
      <c r="P8" s="44"/>
    </row>
    <row r="9" spans="1:16">
      <c r="K9" s="44"/>
      <c r="L9" s="44"/>
      <c r="M9" s="44"/>
      <c r="N9" s="44"/>
      <c r="O9" s="44"/>
      <c r="P9" s="44"/>
    </row>
    <row r="10" spans="1:16">
      <c r="A10" s="495" t="s">
        <v>20</v>
      </c>
      <c r="B10" s="495" t="s">
        <v>21</v>
      </c>
      <c r="C10" s="496" t="s">
        <v>65</v>
      </c>
      <c r="D10" s="491" t="s">
        <v>22</v>
      </c>
      <c r="E10" s="491" t="s">
        <v>23</v>
      </c>
      <c r="F10" s="492" t="s">
        <v>24</v>
      </c>
      <c r="G10" s="492"/>
      <c r="H10" s="492"/>
      <c r="I10" s="492"/>
      <c r="J10" s="492"/>
      <c r="K10" s="492"/>
      <c r="L10" s="492" t="s">
        <v>25</v>
      </c>
      <c r="M10" s="492"/>
      <c r="N10" s="492"/>
      <c r="O10" s="492"/>
      <c r="P10" s="492"/>
    </row>
    <row r="11" spans="1:16" ht="52">
      <c r="A11" s="495"/>
      <c r="B11" s="495"/>
      <c r="C11" s="496"/>
      <c r="D11" s="491"/>
      <c r="E11" s="491"/>
      <c r="F11" s="237" t="s">
        <v>26</v>
      </c>
      <c r="G11" s="237" t="s">
        <v>179</v>
      </c>
      <c r="H11" s="237" t="s">
        <v>180</v>
      </c>
      <c r="I11" s="237" t="s">
        <v>27</v>
      </c>
      <c r="J11" s="237" t="s">
        <v>28</v>
      </c>
      <c r="K11" s="237" t="s">
        <v>29</v>
      </c>
      <c r="L11" s="237" t="s">
        <v>30</v>
      </c>
      <c r="M11" s="237" t="s">
        <v>31</v>
      </c>
      <c r="N11" s="237" t="s">
        <v>27</v>
      </c>
      <c r="O11" s="237" t="s">
        <v>28</v>
      </c>
      <c r="P11" s="237" t="s">
        <v>181</v>
      </c>
    </row>
    <row r="12" spans="1:16">
      <c r="A12" s="14">
        <v>1</v>
      </c>
      <c r="B12" s="14">
        <f t="shared" ref="B12:P12" si="0">A12+1</f>
        <v>2</v>
      </c>
      <c r="C12" s="14">
        <f t="shared" si="0"/>
        <v>3</v>
      </c>
      <c r="D12" s="14">
        <f t="shared" si="0"/>
        <v>4</v>
      </c>
      <c r="E12" s="14">
        <f t="shared" si="0"/>
        <v>5</v>
      </c>
      <c r="F12" s="14">
        <v>7</v>
      </c>
      <c r="G12" s="14">
        <v>8</v>
      </c>
      <c r="H12" s="14">
        <f t="shared" si="0"/>
        <v>9</v>
      </c>
      <c r="I12" s="14">
        <v>10</v>
      </c>
      <c r="J12" s="14">
        <v>11</v>
      </c>
      <c r="K12" s="14">
        <f t="shared" si="0"/>
        <v>12</v>
      </c>
      <c r="L12" s="14">
        <f t="shared" si="0"/>
        <v>13</v>
      </c>
      <c r="M12" s="14">
        <f t="shared" si="0"/>
        <v>14</v>
      </c>
      <c r="N12" s="14">
        <f t="shared" si="0"/>
        <v>15</v>
      </c>
      <c r="O12" s="14">
        <f t="shared" si="0"/>
        <v>16</v>
      </c>
      <c r="P12" s="14">
        <f t="shared" si="0"/>
        <v>17</v>
      </c>
    </row>
    <row r="13" spans="1:16" ht="13">
      <c r="A13" s="140"/>
      <c r="B13" s="140"/>
      <c r="C13" s="344" t="s">
        <v>63</v>
      </c>
      <c r="D13" s="345"/>
      <c r="E13" s="346"/>
      <c r="F13" s="16"/>
      <c r="G13" s="16"/>
      <c r="H13" s="16"/>
      <c r="I13" s="14"/>
      <c r="J13" s="14"/>
      <c r="K13" s="14"/>
      <c r="L13" s="14"/>
      <c r="M13" s="14"/>
      <c r="N13" s="14"/>
      <c r="O13" s="14"/>
      <c r="P13" s="14"/>
    </row>
    <row r="14" spans="1:16" ht="13">
      <c r="A14" s="140"/>
      <c r="B14" s="140"/>
      <c r="C14" s="347" t="s">
        <v>1480</v>
      </c>
      <c r="D14" s="406" t="s">
        <v>35</v>
      </c>
      <c r="E14" s="374">
        <v>462.4</v>
      </c>
      <c r="F14" s="16"/>
      <c r="G14" s="16"/>
      <c r="H14" s="16"/>
      <c r="I14" s="14"/>
      <c r="J14" s="14"/>
      <c r="K14" s="14"/>
      <c r="L14" s="14"/>
      <c r="M14" s="14"/>
      <c r="N14" s="14"/>
      <c r="O14" s="14"/>
      <c r="P14" s="14"/>
    </row>
    <row r="15" spans="1:16" ht="13">
      <c r="A15" s="140">
        <f t="shared" ref="A15:A71" si="1">A14+1</f>
        <v>1</v>
      </c>
      <c r="B15" s="140" t="s">
        <v>1417</v>
      </c>
      <c r="C15" s="48" t="s">
        <v>1481</v>
      </c>
      <c r="D15" s="140" t="s">
        <v>35</v>
      </c>
      <c r="E15" s="140">
        <f>E14</f>
        <v>462.4</v>
      </c>
      <c r="F15" s="294"/>
      <c r="G15" s="295"/>
      <c r="H15" s="34"/>
      <c r="I15" s="34"/>
      <c r="J15" s="34"/>
      <c r="K15" s="295"/>
      <c r="L15" s="295"/>
      <c r="M15" s="295"/>
      <c r="N15" s="295"/>
      <c r="O15" s="295"/>
      <c r="P15" s="295"/>
    </row>
    <row r="16" spans="1:16">
      <c r="A16" s="140"/>
      <c r="B16" s="140"/>
      <c r="C16" s="349"/>
      <c r="D16" s="140"/>
      <c r="E16" s="140"/>
      <c r="F16" s="294"/>
      <c r="G16" s="295"/>
      <c r="H16" s="34"/>
      <c r="I16" s="34"/>
      <c r="J16" s="34"/>
      <c r="K16" s="295"/>
      <c r="L16" s="295"/>
      <c r="M16" s="295"/>
      <c r="N16" s="295"/>
      <c r="O16" s="295"/>
      <c r="P16" s="295"/>
    </row>
    <row r="17" spans="1:16" ht="13">
      <c r="A17" s="140"/>
      <c r="B17" s="140"/>
      <c r="C17" s="347" t="s">
        <v>1482</v>
      </c>
      <c r="D17" s="406" t="s">
        <v>35</v>
      </c>
      <c r="E17" s="374">
        <v>250.6</v>
      </c>
      <c r="F17" s="294"/>
      <c r="G17" s="295"/>
      <c r="H17" s="34"/>
      <c r="I17" s="34"/>
      <c r="J17" s="34"/>
      <c r="K17" s="295"/>
      <c r="L17" s="295"/>
      <c r="M17" s="295"/>
      <c r="N17" s="295"/>
      <c r="O17" s="295"/>
      <c r="P17" s="295"/>
    </row>
    <row r="18" spans="1:16" ht="26">
      <c r="A18" s="140"/>
      <c r="B18" s="140"/>
      <c r="C18" s="350" t="s">
        <v>1549</v>
      </c>
      <c r="D18" s="140"/>
      <c r="E18" s="140"/>
      <c r="F18" s="294"/>
      <c r="G18" s="295"/>
      <c r="H18" s="34"/>
      <c r="I18" s="34"/>
      <c r="J18" s="34"/>
      <c r="K18" s="295"/>
      <c r="L18" s="295"/>
      <c r="M18" s="295"/>
      <c r="N18" s="295"/>
      <c r="O18" s="295"/>
      <c r="P18" s="295"/>
    </row>
    <row r="19" spans="1:16" ht="13">
      <c r="A19" s="140">
        <f>A15+1</f>
        <v>2</v>
      </c>
      <c r="B19" s="140" t="s">
        <v>1417</v>
      </c>
      <c r="C19" s="85" t="s">
        <v>1550</v>
      </c>
      <c r="D19" s="140" t="s">
        <v>35</v>
      </c>
      <c r="E19" s="140">
        <f>E17</f>
        <v>250.6</v>
      </c>
      <c r="F19" s="157"/>
      <c r="G19" s="295"/>
      <c r="H19" s="34"/>
      <c r="I19" s="157"/>
      <c r="J19" s="157"/>
      <c r="K19" s="295"/>
      <c r="L19" s="295"/>
      <c r="M19" s="295"/>
      <c r="N19" s="295"/>
      <c r="O19" s="295"/>
      <c r="P19" s="295"/>
    </row>
    <row r="20" spans="1:16" ht="13">
      <c r="A20" s="140">
        <f t="shared" si="1"/>
        <v>3</v>
      </c>
      <c r="B20" s="140" t="s">
        <v>1417</v>
      </c>
      <c r="C20" s="85" t="s">
        <v>1551</v>
      </c>
      <c r="D20" s="140" t="s">
        <v>35</v>
      </c>
      <c r="E20" s="140">
        <f>E17</f>
        <v>250.6</v>
      </c>
      <c r="F20" s="157"/>
      <c r="G20" s="295"/>
      <c r="H20" s="34"/>
      <c r="I20" s="157"/>
      <c r="J20" s="157"/>
      <c r="K20" s="295"/>
      <c r="L20" s="295"/>
      <c r="M20" s="295"/>
      <c r="N20" s="295"/>
      <c r="O20" s="295"/>
      <c r="P20" s="295"/>
    </row>
    <row r="21" spans="1:16" ht="13">
      <c r="A21" s="140">
        <f t="shared" si="1"/>
        <v>4</v>
      </c>
      <c r="B21" s="140" t="s">
        <v>1417</v>
      </c>
      <c r="C21" s="85" t="s">
        <v>1552</v>
      </c>
      <c r="D21" s="140"/>
      <c r="E21" s="140"/>
      <c r="F21" s="294"/>
      <c r="G21" s="295"/>
      <c r="H21" s="34"/>
      <c r="I21" s="34"/>
      <c r="J21" s="34"/>
      <c r="K21" s="295"/>
      <c r="L21" s="295"/>
      <c r="M21" s="295"/>
      <c r="N21" s="295"/>
      <c r="O21" s="295"/>
      <c r="P21" s="295"/>
    </row>
    <row r="22" spans="1:16" ht="13">
      <c r="A22" s="140">
        <f t="shared" si="1"/>
        <v>5</v>
      </c>
      <c r="B22" s="140" t="s">
        <v>1417</v>
      </c>
      <c r="C22" s="85" t="s">
        <v>1548</v>
      </c>
      <c r="D22" s="140" t="str">
        <f>D20</f>
        <v>m2</v>
      </c>
      <c r="E22" s="140">
        <f>E17</f>
        <v>250.6</v>
      </c>
      <c r="F22" s="294"/>
      <c r="G22" s="295"/>
      <c r="H22" s="34"/>
      <c r="I22" s="34"/>
      <c r="J22" s="34"/>
      <c r="K22" s="295"/>
      <c r="L22" s="295"/>
      <c r="M22" s="295"/>
      <c r="N22" s="295"/>
      <c r="O22" s="295"/>
      <c r="P22" s="295"/>
    </row>
    <row r="23" spans="1:16">
      <c r="A23" s="140"/>
      <c r="B23" s="140"/>
      <c r="C23" s="352"/>
      <c r="D23" s="140"/>
      <c r="E23" s="140"/>
      <c r="F23" s="294"/>
      <c r="G23" s="295"/>
      <c r="H23" s="34"/>
      <c r="I23" s="34"/>
      <c r="J23" s="34"/>
      <c r="K23" s="295"/>
      <c r="L23" s="295"/>
      <c r="M23" s="295"/>
      <c r="N23" s="295"/>
      <c r="O23" s="295"/>
      <c r="P23" s="295"/>
    </row>
    <row r="24" spans="1:16" ht="13">
      <c r="A24" s="140"/>
      <c r="B24" s="140"/>
      <c r="C24" s="347" t="s">
        <v>1483</v>
      </c>
      <c r="D24" s="406" t="s">
        <v>35</v>
      </c>
      <c r="E24" s="374">
        <v>28.3</v>
      </c>
      <c r="F24" s="294"/>
      <c r="G24" s="295"/>
      <c r="H24" s="34"/>
      <c r="I24" s="34"/>
      <c r="J24" s="34"/>
      <c r="K24" s="295"/>
      <c r="L24" s="295"/>
      <c r="M24" s="295"/>
      <c r="N24" s="295"/>
      <c r="O24" s="295"/>
      <c r="P24" s="295"/>
    </row>
    <row r="25" spans="1:16" ht="26">
      <c r="A25" s="140"/>
      <c r="B25" s="140"/>
      <c r="C25" s="352" t="s">
        <v>1543</v>
      </c>
      <c r="D25" s="140"/>
      <c r="E25" s="140"/>
      <c r="F25" s="294"/>
      <c r="G25" s="295"/>
      <c r="H25" s="34"/>
      <c r="I25" s="34"/>
      <c r="J25" s="34"/>
      <c r="K25" s="295"/>
      <c r="L25" s="295"/>
      <c r="M25" s="295"/>
      <c r="N25" s="295"/>
      <c r="O25" s="295"/>
      <c r="P25" s="295"/>
    </row>
    <row r="26" spans="1:16" ht="13">
      <c r="A26" s="140">
        <f>A22+1</f>
        <v>6</v>
      </c>
      <c r="B26" s="140" t="s">
        <v>1417</v>
      </c>
      <c r="C26" s="85" t="s">
        <v>1550</v>
      </c>
      <c r="D26" s="140" t="s">
        <v>35</v>
      </c>
      <c r="E26" s="140">
        <f>E24</f>
        <v>28.3</v>
      </c>
      <c r="F26" s="294"/>
      <c r="G26" s="295"/>
      <c r="H26" s="34"/>
      <c r="I26" s="294"/>
      <c r="J26" s="294"/>
      <c r="K26" s="295"/>
      <c r="L26" s="295"/>
      <c r="M26" s="295"/>
      <c r="N26" s="295"/>
      <c r="O26" s="295"/>
      <c r="P26" s="295"/>
    </row>
    <row r="27" spans="1:16" ht="13">
      <c r="A27" s="140">
        <f t="shared" si="1"/>
        <v>7</v>
      </c>
      <c r="B27" s="140" t="s">
        <v>1417</v>
      </c>
      <c r="C27" s="85" t="s">
        <v>1553</v>
      </c>
      <c r="D27" s="140" t="s">
        <v>35</v>
      </c>
      <c r="E27" s="140">
        <f>E24</f>
        <v>28.3</v>
      </c>
      <c r="F27" s="294"/>
      <c r="G27" s="295"/>
      <c r="H27" s="34"/>
      <c r="I27" s="294"/>
      <c r="J27" s="294"/>
      <c r="K27" s="295"/>
      <c r="L27" s="295"/>
      <c r="M27" s="295"/>
      <c r="N27" s="295"/>
      <c r="O27" s="295"/>
      <c r="P27" s="295"/>
    </row>
    <row r="28" spans="1:16" ht="13">
      <c r="A28" s="140">
        <f t="shared" si="1"/>
        <v>8</v>
      </c>
      <c r="B28" s="140" t="s">
        <v>1417</v>
      </c>
      <c r="C28" s="85" t="s">
        <v>1552</v>
      </c>
      <c r="D28" s="140"/>
      <c r="E28" s="140"/>
      <c r="F28" s="157"/>
      <c r="G28" s="295"/>
      <c r="H28" s="34"/>
      <c r="I28" s="157"/>
      <c r="J28" s="157"/>
      <c r="K28" s="295"/>
      <c r="L28" s="295"/>
      <c r="M28" s="295"/>
      <c r="N28" s="295"/>
      <c r="O28" s="295"/>
      <c r="P28" s="295"/>
    </row>
    <row r="29" spans="1:16" ht="13">
      <c r="A29" s="140">
        <f t="shared" si="1"/>
        <v>9</v>
      </c>
      <c r="B29" s="140" t="s">
        <v>1417</v>
      </c>
      <c r="C29" s="85" t="s">
        <v>1548</v>
      </c>
      <c r="D29" s="140">
        <f>D28</f>
        <v>0</v>
      </c>
      <c r="E29" s="140">
        <f>E24</f>
        <v>28.3</v>
      </c>
      <c r="F29" s="157"/>
      <c r="G29" s="295"/>
      <c r="H29" s="34"/>
      <c r="I29" s="157"/>
      <c r="J29" s="157"/>
      <c r="K29" s="295"/>
      <c r="L29" s="295"/>
      <c r="M29" s="295"/>
      <c r="N29" s="295"/>
      <c r="O29" s="295"/>
      <c r="P29" s="295"/>
    </row>
    <row r="30" spans="1:16">
      <c r="A30" s="140"/>
      <c r="B30" s="140"/>
      <c r="C30" s="85"/>
      <c r="D30" s="289"/>
      <c r="E30" s="289"/>
      <c r="F30" s="157"/>
      <c r="G30" s="295"/>
      <c r="H30" s="34"/>
      <c r="I30" s="34"/>
      <c r="J30" s="34"/>
      <c r="K30" s="295"/>
      <c r="L30" s="295"/>
      <c r="M30" s="295"/>
      <c r="N30" s="295"/>
      <c r="O30" s="295"/>
      <c r="P30" s="295"/>
    </row>
    <row r="31" spans="1:16" ht="13">
      <c r="A31" s="140"/>
      <c r="B31" s="140"/>
      <c r="C31" s="347" t="s">
        <v>1484</v>
      </c>
      <c r="D31" s="406" t="s">
        <v>35</v>
      </c>
      <c r="E31" s="374">
        <v>763.1</v>
      </c>
      <c r="F31" s="157"/>
      <c r="G31" s="295"/>
      <c r="H31" s="34"/>
      <c r="I31" s="34"/>
      <c r="J31" s="34"/>
      <c r="K31" s="295"/>
      <c r="L31" s="295"/>
      <c r="M31" s="295"/>
      <c r="N31" s="295"/>
      <c r="O31" s="295"/>
      <c r="P31" s="295"/>
    </row>
    <row r="32" spans="1:16" ht="13">
      <c r="A32" s="140">
        <f>A29+1</f>
        <v>10</v>
      </c>
      <c r="B32" s="140" t="s">
        <v>1417</v>
      </c>
      <c r="C32" s="353" t="s">
        <v>1485</v>
      </c>
      <c r="D32" s="140" t="s">
        <v>35</v>
      </c>
      <c r="E32" s="140">
        <f>E31</f>
        <v>763.1</v>
      </c>
      <c r="F32" s="157"/>
      <c r="G32" s="295"/>
      <c r="H32" s="34"/>
      <c r="I32" s="34"/>
      <c r="J32" s="34"/>
      <c r="K32" s="295"/>
      <c r="L32" s="295"/>
      <c r="M32" s="295"/>
      <c r="N32" s="295"/>
      <c r="O32" s="295"/>
      <c r="P32" s="295"/>
    </row>
    <row r="33" spans="1:16">
      <c r="A33" s="140"/>
      <c r="B33" s="140"/>
      <c r="C33" s="353"/>
      <c r="D33" s="140"/>
      <c r="E33" s="140"/>
      <c r="F33" s="157"/>
      <c r="G33" s="295"/>
      <c r="H33" s="34"/>
      <c r="I33" s="34"/>
      <c r="J33" s="34"/>
      <c r="K33" s="295"/>
      <c r="L33" s="295"/>
      <c r="M33" s="295"/>
      <c r="N33" s="295"/>
      <c r="O33" s="295"/>
      <c r="P33" s="295"/>
    </row>
    <row r="34" spans="1:16" ht="26">
      <c r="A34" s="140"/>
      <c r="B34" s="140"/>
      <c r="C34" s="347" t="s">
        <v>1486</v>
      </c>
      <c r="D34" s="406" t="s">
        <v>35</v>
      </c>
      <c r="E34" s="374">
        <v>42.9</v>
      </c>
      <c r="F34" s="157"/>
      <c r="G34" s="295"/>
      <c r="H34" s="34"/>
      <c r="I34" s="34"/>
      <c r="J34" s="34"/>
      <c r="K34" s="295"/>
      <c r="L34" s="295"/>
      <c r="M34" s="295"/>
      <c r="N34" s="295"/>
      <c r="O34" s="295"/>
      <c r="P34" s="295"/>
    </row>
    <row r="35" spans="1:16" ht="26">
      <c r="A35" s="140">
        <f>A32+1</f>
        <v>11</v>
      </c>
      <c r="B35" s="140" t="s">
        <v>1417</v>
      </c>
      <c r="C35" s="350" t="s">
        <v>1487</v>
      </c>
      <c r="D35" s="140" t="s">
        <v>35</v>
      </c>
      <c r="E35" s="140">
        <f>E34</f>
        <v>42.9</v>
      </c>
      <c r="F35" s="157"/>
      <c r="G35" s="295"/>
      <c r="H35" s="34"/>
      <c r="I35" s="157"/>
      <c r="J35" s="157"/>
      <c r="K35" s="295"/>
      <c r="L35" s="295"/>
      <c r="M35" s="295"/>
      <c r="N35" s="295"/>
      <c r="O35" s="295"/>
      <c r="P35" s="295"/>
    </row>
    <row r="36" spans="1:16">
      <c r="A36" s="140"/>
      <c r="B36" s="140"/>
      <c r="C36" s="349"/>
      <c r="D36" s="140"/>
      <c r="E36" s="140"/>
      <c r="F36" s="157"/>
      <c r="G36" s="295"/>
      <c r="H36" s="34"/>
      <c r="I36" s="34"/>
      <c r="J36" s="34"/>
      <c r="K36" s="295"/>
      <c r="L36" s="295"/>
      <c r="M36" s="295"/>
      <c r="N36" s="295"/>
      <c r="O36" s="295"/>
      <c r="P36" s="295"/>
    </row>
    <row r="37" spans="1:16" ht="13">
      <c r="A37" s="140"/>
      <c r="B37" s="140"/>
      <c r="C37" s="347" t="s">
        <v>1488</v>
      </c>
      <c r="D37" s="406" t="s">
        <v>35</v>
      </c>
      <c r="E37" s="374">
        <v>352.6</v>
      </c>
      <c r="F37" s="157"/>
      <c r="G37" s="295"/>
      <c r="H37" s="34"/>
      <c r="I37" s="34"/>
      <c r="J37" s="34"/>
      <c r="K37" s="295"/>
      <c r="L37" s="295"/>
      <c r="M37" s="295"/>
      <c r="N37" s="295"/>
      <c r="O37" s="295"/>
      <c r="P37" s="295"/>
    </row>
    <row r="38" spans="1:16" ht="13">
      <c r="A38" s="140">
        <f>A35+1</f>
        <v>12</v>
      </c>
      <c r="B38" s="140" t="s">
        <v>1417</v>
      </c>
      <c r="C38" s="350" t="s">
        <v>1489</v>
      </c>
      <c r="D38" s="140" t="s">
        <v>35</v>
      </c>
      <c r="E38" s="140">
        <f>E37*2</f>
        <v>705.2</v>
      </c>
      <c r="F38" s="157"/>
      <c r="G38" s="295"/>
      <c r="H38" s="34"/>
      <c r="I38" s="34"/>
      <c r="J38" s="34"/>
      <c r="K38" s="295"/>
      <c r="L38" s="295"/>
      <c r="M38" s="295"/>
      <c r="N38" s="295"/>
      <c r="O38" s="295"/>
      <c r="P38" s="295"/>
    </row>
    <row r="39" spans="1:16" ht="13">
      <c r="A39" s="140">
        <f t="shared" si="1"/>
        <v>13</v>
      </c>
      <c r="B39" s="140" t="s">
        <v>1417</v>
      </c>
      <c r="C39" s="350" t="s">
        <v>1490</v>
      </c>
      <c r="D39" s="140" t="s">
        <v>35</v>
      </c>
      <c r="E39" s="140">
        <f>E37</f>
        <v>352.6</v>
      </c>
      <c r="F39" s="157"/>
      <c r="G39" s="295"/>
      <c r="H39" s="34"/>
      <c r="I39" s="34"/>
      <c r="J39" s="34"/>
      <c r="K39" s="295"/>
      <c r="L39" s="295"/>
      <c r="M39" s="295"/>
      <c r="N39" s="295"/>
      <c r="O39" s="295"/>
      <c r="P39" s="295"/>
    </row>
    <row r="40" spans="1:16" ht="13">
      <c r="A40" s="140">
        <f t="shared" si="1"/>
        <v>14</v>
      </c>
      <c r="B40" s="140" t="s">
        <v>1417</v>
      </c>
      <c r="C40" s="350" t="s">
        <v>1489</v>
      </c>
      <c r="D40" s="140" t="s">
        <v>35</v>
      </c>
      <c r="E40" s="140">
        <f>E37*2</f>
        <v>705.2</v>
      </c>
      <c r="F40" s="157"/>
      <c r="G40" s="295"/>
      <c r="H40" s="34"/>
      <c r="I40" s="34"/>
      <c r="J40" s="34"/>
      <c r="K40" s="295"/>
      <c r="L40" s="295"/>
      <c r="M40" s="295"/>
      <c r="N40" s="295"/>
      <c r="O40" s="295"/>
      <c r="P40" s="295"/>
    </row>
    <row r="41" spans="1:16">
      <c r="A41" s="140"/>
      <c r="B41" s="140"/>
      <c r="C41" s="350"/>
      <c r="D41" s="140"/>
      <c r="E41" s="140"/>
      <c r="F41" s="157"/>
      <c r="G41" s="295"/>
      <c r="H41" s="34"/>
      <c r="I41" s="34"/>
      <c r="J41" s="34"/>
      <c r="K41" s="295"/>
      <c r="L41" s="295"/>
      <c r="M41" s="295"/>
      <c r="N41" s="295"/>
      <c r="O41" s="295"/>
      <c r="P41" s="295"/>
    </row>
    <row r="42" spans="1:16" ht="13">
      <c r="A42" s="140"/>
      <c r="B42" s="140"/>
      <c r="C42" s="347" t="s">
        <v>1491</v>
      </c>
      <c r="D42" s="406" t="s">
        <v>35</v>
      </c>
      <c r="E42" s="374">
        <v>10.8</v>
      </c>
      <c r="F42" s="157"/>
      <c r="G42" s="295"/>
      <c r="H42" s="34"/>
      <c r="I42" s="34"/>
      <c r="J42" s="34"/>
      <c r="K42" s="295"/>
      <c r="L42" s="295"/>
      <c r="M42" s="295"/>
      <c r="N42" s="295"/>
      <c r="O42" s="295"/>
      <c r="P42" s="295"/>
    </row>
    <row r="43" spans="1:16" ht="13">
      <c r="A43" s="140">
        <f>A40+1</f>
        <v>15</v>
      </c>
      <c r="B43" s="140" t="s">
        <v>1417</v>
      </c>
      <c r="C43" s="350" t="s">
        <v>1492</v>
      </c>
      <c r="D43" s="140" t="s">
        <v>35</v>
      </c>
      <c r="E43" s="140">
        <f>E42*2</f>
        <v>21.6</v>
      </c>
      <c r="F43" s="157"/>
      <c r="G43" s="295"/>
      <c r="H43" s="34"/>
      <c r="I43" s="34"/>
      <c r="J43" s="34"/>
      <c r="K43" s="295"/>
      <c r="L43" s="295"/>
      <c r="M43" s="295"/>
      <c r="N43" s="295"/>
      <c r="O43" s="295"/>
      <c r="P43" s="295"/>
    </row>
    <row r="44" spans="1:16" ht="13">
      <c r="A44" s="140">
        <f t="shared" si="1"/>
        <v>16</v>
      </c>
      <c r="B44" s="140" t="s">
        <v>1417</v>
      </c>
      <c r="C44" s="350" t="s">
        <v>1490</v>
      </c>
      <c r="D44" s="140" t="s">
        <v>35</v>
      </c>
      <c r="E44" s="140">
        <f>E42</f>
        <v>10.8</v>
      </c>
      <c r="F44" s="157"/>
      <c r="G44" s="295"/>
      <c r="H44" s="34"/>
      <c r="I44" s="34"/>
      <c r="J44" s="34"/>
      <c r="K44" s="295"/>
      <c r="L44" s="295"/>
      <c r="M44" s="295"/>
      <c r="N44" s="295"/>
      <c r="O44" s="295"/>
      <c r="P44" s="295"/>
    </row>
    <row r="45" spans="1:16" ht="13">
      <c r="A45" s="140">
        <f t="shared" si="1"/>
        <v>17</v>
      </c>
      <c r="B45" s="140" t="s">
        <v>1417</v>
      </c>
      <c r="C45" s="350" t="s">
        <v>1492</v>
      </c>
      <c r="D45" s="140" t="s">
        <v>35</v>
      </c>
      <c r="E45" s="140">
        <f>E42*2</f>
        <v>21.6</v>
      </c>
      <c r="F45" s="157"/>
      <c r="G45" s="295"/>
      <c r="H45" s="34"/>
      <c r="I45" s="34"/>
      <c r="J45" s="34"/>
      <c r="K45" s="295"/>
      <c r="L45" s="295"/>
      <c r="M45" s="295"/>
      <c r="N45" s="295"/>
      <c r="O45" s="295"/>
      <c r="P45" s="295"/>
    </row>
    <row r="46" spans="1:16">
      <c r="A46" s="140"/>
      <c r="B46" s="140"/>
      <c r="C46" s="350"/>
      <c r="D46" s="140"/>
      <c r="E46" s="289"/>
      <c r="F46" s="157"/>
      <c r="G46" s="295"/>
      <c r="H46" s="34"/>
      <c r="I46" s="34"/>
      <c r="J46" s="34"/>
      <c r="K46" s="295"/>
      <c r="L46" s="295"/>
      <c r="M46" s="295"/>
      <c r="N46" s="295"/>
      <c r="O46" s="295"/>
      <c r="P46" s="295"/>
    </row>
    <row r="47" spans="1:16" ht="13">
      <c r="A47" s="140"/>
      <c r="B47" s="140"/>
      <c r="C47" s="347" t="s">
        <v>1493</v>
      </c>
      <c r="D47" s="406" t="s">
        <v>35</v>
      </c>
      <c r="E47" s="374">
        <v>106.7</v>
      </c>
      <c r="F47" s="157"/>
      <c r="G47" s="295"/>
      <c r="H47" s="34"/>
      <c r="I47" s="34"/>
      <c r="J47" s="34"/>
      <c r="K47" s="295"/>
      <c r="L47" s="295"/>
      <c r="M47" s="295"/>
      <c r="N47" s="295"/>
      <c r="O47" s="295"/>
      <c r="P47" s="295"/>
    </row>
    <row r="48" spans="1:16" ht="13">
      <c r="A48" s="140">
        <f>A45+1</f>
        <v>18</v>
      </c>
      <c r="B48" s="140" t="s">
        <v>1417</v>
      </c>
      <c r="C48" s="350" t="s">
        <v>1492</v>
      </c>
      <c r="D48" s="140" t="s">
        <v>35</v>
      </c>
      <c r="E48" s="140">
        <f>E47*2</f>
        <v>213.4</v>
      </c>
      <c r="F48" s="157"/>
      <c r="G48" s="295"/>
      <c r="H48" s="34"/>
      <c r="I48" s="157"/>
      <c r="J48" s="157"/>
      <c r="K48" s="295"/>
      <c r="L48" s="295"/>
      <c r="M48" s="295"/>
      <c r="N48" s="295"/>
      <c r="O48" s="295"/>
      <c r="P48" s="295"/>
    </row>
    <row r="49" spans="1:16" ht="13">
      <c r="A49" s="140">
        <f t="shared" si="1"/>
        <v>19</v>
      </c>
      <c r="B49" s="140" t="s">
        <v>1417</v>
      </c>
      <c r="C49" s="350" t="s">
        <v>1490</v>
      </c>
      <c r="D49" s="140" t="s">
        <v>35</v>
      </c>
      <c r="E49" s="140">
        <f>E47</f>
        <v>106.7</v>
      </c>
      <c r="F49" s="157"/>
      <c r="G49" s="295"/>
      <c r="H49" s="34"/>
      <c r="I49" s="157"/>
      <c r="J49" s="157"/>
      <c r="K49" s="295"/>
      <c r="L49" s="295"/>
      <c r="M49" s="295"/>
      <c r="N49" s="295"/>
      <c r="O49" s="295"/>
      <c r="P49" s="295"/>
    </row>
    <row r="50" spans="1:16" ht="13">
      <c r="A50" s="140">
        <f t="shared" si="1"/>
        <v>20</v>
      </c>
      <c r="B50" s="140" t="s">
        <v>1417</v>
      </c>
      <c r="C50" s="350" t="s">
        <v>1489</v>
      </c>
      <c r="D50" s="140" t="s">
        <v>35</v>
      </c>
      <c r="E50" s="140">
        <f>E47*2</f>
        <v>213.4</v>
      </c>
      <c r="F50" s="157"/>
      <c r="G50" s="295"/>
      <c r="H50" s="34"/>
      <c r="I50" s="157"/>
      <c r="J50" s="157"/>
      <c r="K50" s="295"/>
      <c r="L50" s="295"/>
      <c r="M50" s="295"/>
      <c r="N50" s="295"/>
      <c r="O50" s="295"/>
      <c r="P50" s="295"/>
    </row>
    <row r="51" spans="1:16">
      <c r="A51" s="140"/>
      <c r="B51" s="140"/>
      <c r="C51" s="350"/>
      <c r="D51" s="140"/>
      <c r="E51" s="289"/>
      <c r="F51" s="157"/>
      <c r="G51" s="295"/>
      <c r="H51" s="34"/>
      <c r="I51" s="34"/>
      <c r="J51" s="34"/>
      <c r="K51" s="295"/>
      <c r="L51" s="295"/>
      <c r="M51" s="295"/>
      <c r="N51" s="295"/>
      <c r="O51" s="295"/>
      <c r="P51" s="295"/>
    </row>
    <row r="52" spans="1:16" ht="13">
      <c r="A52" s="140"/>
      <c r="B52" s="140"/>
      <c r="C52" s="347" t="s">
        <v>1494</v>
      </c>
      <c r="D52" s="406" t="s">
        <v>35</v>
      </c>
      <c r="E52" s="374">
        <v>29.8</v>
      </c>
      <c r="F52" s="157"/>
      <c r="G52" s="295"/>
      <c r="H52" s="34"/>
      <c r="I52" s="34"/>
      <c r="J52" s="34"/>
      <c r="K52" s="295"/>
      <c r="L52" s="295"/>
      <c r="M52" s="295"/>
      <c r="N52" s="295"/>
      <c r="O52" s="295"/>
      <c r="P52" s="295"/>
    </row>
    <row r="53" spans="1:16" ht="13">
      <c r="A53" s="140">
        <f>A50+1</f>
        <v>21</v>
      </c>
      <c r="B53" s="140" t="s">
        <v>1417</v>
      </c>
      <c r="C53" s="350" t="s">
        <v>1490</v>
      </c>
      <c r="D53" s="140" t="s">
        <v>35</v>
      </c>
      <c r="E53" s="140">
        <f>E52</f>
        <v>29.8</v>
      </c>
      <c r="F53" s="157"/>
      <c r="G53" s="295"/>
      <c r="H53" s="34"/>
      <c r="I53" s="34"/>
      <c r="J53" s="34"/>
      <c r="K53" s="295"/>
      <c r="L53" s="295"/>
      <c r="M53" s="295"/>
      <c r="N53" s="295"/>
      <c r="O53" s="295"/>
      <c r="P53" s="295"/>
    </row>
    <row r="54" spans="1:16" ht="13">
      <c r="A54" s="140">
        <f t="shared" si="1"/>
        <v>22</v>
      </c>
      <c r="B54" s="140" t="s">
        <v>1417</v>
      </c>
      <c r="C54" s="350" t="s">
        <v>1489</v>
      </c>
      <c r="D54" s="140" t="s">
        <v>35</v>
      </c>
      <c r="E54" s="140">
        <f>E52*2</f>
        <v>59.6</v>
      </c>
      <c r="F54" s="157"/>
      <c r="G54" s="295"/>
      <c r="H54" s="34"/>
      <c r="I54" s="34"/>
      <c r="J54" s="34"/>
      <c r="K54" s="295"/>
      <c r="L54" s="295"/>
      <c r="M54" s="295"/>
      <c r="N54" s="295"/>
      <c r="O54" s="295"/>
      <c r="P54" s="295"/>
    </row>
    <row r="55" spans="1:16">
      <c r="A55" s="140"/>
      <c r="B55" s="140"/>
      <c r="C55" s="350"/>
      <c r="D55" s="140"/>
      <c r="E55" s="289"/>
      <c r="F55" s="157"/>
      <c r="G55" s="295"/>
      <c r="H55" s="34"/>
      <c r="I55" s="34"/>
      <c r="J55" s="34"/>
      <c r="K55" s="295"/>
      <c r="L55" s="295"/>
      <c r="M55" s="295"/>
      <c r="N55" s="295"/>
      <c r="O55" s="295"/>
      <c r="P55" s="295"/>
    </row>
    <row r="56" spans="1:16" ht="13">
      <c r="A56" s="140"/>
      <c r="B56" s="140"/>
      <c r="C56" s="347" t="s">
        <v>1495</v>
      </c>
      <c r="D56" s="406" t="s">
        <v>35</v>
      </c>
      <c r="E56" s="374">
        <v>46.5</v>
      </c>
      <c r="F56" s="157"/>
      <c r="G56" s="295"/>
      <c r="H56" s="34"/>
      <c r="I56" s="34"/>
      <c r="J56" s="34"/>
      <c r="K56" s="295"/>
      <c r="L56" s="295"/>
      <c r="M56" s="295"/>
      <c r="N56" s="295"/>
      <c r="O56" s="295"/>
      <c r="P56" s="295"/>
    </row>
    <row r="57" spans="1:16" ht="13">
      <c r="A57" s="140">
        <f>A54+1</f>
        <v>23</v>
      </c>
      <c r="B57" s="140" t="s">
        <v>1417</v>
      </c>
      <c r="C57" s="350" t="s">
        <v>1490</v>
      </c>
      <c r="D57" s="140" t="s">
        <v>35</v>
      </c>
      <c r="E57" s="140">
        <f>E56</f>
        <v>46.5</v>
      </c>
      <c r="F57" s="157"/>
      <c r="G57" s="295"/>
      <c r="H57" s="34"/>
      <c r="I57" s="34"/>
      <c r="J57" s="34"/>
      <c r="K57" s="295"/>
      <c r="L57" s="295"/>
      <c r="M57" s="295"/>
      <c r="N57" s="295"/>
      <c r="O57" s="295"/>
      <c r="P57" s="295"/>
    </row>
    <row r="58" spans="1:16" ht="13">
      <c r="A58" s="140">
        <f t="shared" si="1"/>
        <v>24</v>
      </c>
      <c r="B58" s="140" t="s">
        <v>1417</v>
      </c>
      <c r="C58" s="350" t="s">
        <v>1492</v>
      </c>
      <c r="D58" s="140" t="s">
        <v>35</v>
      </c>
      <c r="E58" s="140">
        <f>E56*2</f>
        <v>93</v>
      </c>
      <c r="F58" s="157"/>
      <c r="G58" s="295"/>
      <c r="H58" s="34"/>
      <c r="I58" s="34"/>
      <c r="J58" s="34"/>
      <c r="K58" s="295"/>
      <c r="L58" s="295"/>
      <c r="M58" s="295"/>
      <c r="N58" s="295"/>
      <c r="O58" s="295"/>
      <c r="P58" s="295"/>
    </row>
    <row r="59" spans="1:16">
      <c r="A59" s="140"/>
      <c r="B59" s="140"/>
      <c r="C59" s="350"/>
      <c r="D59" s="140"/>
      <c r="E59" s="289"/>
      <c r="F59" s="157"/>
      <c r="G59" s="295"/>
      <c r="H59" s="34"/>
      <c r="I59" s="34"/>
      <c r="J59" s="34"/>
      <c r="K59" s="295"/>
      <c r="L59" s="295"/>
      <c r="M59" s="295"/>
      <c r="N59" s="295"/>
      <c r="O59" s="295"/>
      <c r="P59" s="295"/>
    </row>
    <row r="60" spans="1:16" ht="13">
      <c r="A60" s="140"/>
      <c r="B60" s="140"/>
      <c r="C60" s="347" t="s">
        <v>1496</v>
      </c>
      <c r="D60" s="406" t="s">
        <v>35</v>
      </c>
      <c r="E60" s="374">
        <v>2.7</v>
      </c>
      <c r="F60" s="157"/>
      <c r="G60" s="295"/>
      <c r="H60" s="34"/>
      <c r="I60" s="34"/>
      <c r="J60" s="34"/>
      <c r="K60" s="295"/>
      <c r="L60" s="295"/>
      <c r="M60" s="295"/>
      <c r="N60" s="295"/>
      <c r="O60" s="295"/>
      <c r="P60" s="295"/>
    </row>
    <row r="61" spans="1:16" ht="13">
      <c r="A61" s="140">
        <f>A58+1</f>
        <v>25</v>
      </c>
      <c r="B61" s="140" t="s">
        <v>1417</v>
      </c>
      <c r="C61" s="350" t="s">
        <v>1490</v>
      </c>
      <c r="D61" s="140" t="s">
        <v>35</v>
      </c>
      <c r="E61" s="140">
        <f>E60</f>
        <v>2.7</v>
      </c>
      <c r="F61" s="157"/>
      <c r="G61" s="295"/>
      <c r="H61" s="34"/>
      <c r="I61" s="157"/>
      <c r="J61" s="157"/>
      <c r="K61" s="295"/>
      <c r="L61" s="295"/>
      <c r="M61" s="295"/>
      <c r="N61" s="295"/>
      <c r="O61" s="295"/>
      <c r="P61" s="295"/>
    </row>
    <row r="62" spans="1:16" ht="13">
      <c r="A62" s="140">
        <f t="shared" si="1"/>
        <v>26</v>
      </c>
      <c r="B62" s="140" t="s">
        <v>1417</v>
      </c>
      <c r="C62" s="350" t="s">
        <v>1489</v>
      </c>
      <c r="D62" s="140" t="s">
        <v>35</v>
      </c>
      <c r="E62" s="140">
        <f>E60*2</f>
        <v>5.4</v>
      </c>
      <c r="F62" s="157"/>
      <c r="G62" s="295"/>
      <c r="H62" s="34"/>
      <c r="I62" s="157"/>
      <c r="J62" s="157"/>
      <c r="K62" s="295"/>
      <c r="L62" s="295"/>
      <c r="M62" s="295"/>
      <c r="N62" s="295"/>
      <c r="O62" s="295"/>
      <c r="P62" s="295"/>
    </row>
    <row r="63" spans="1:16">
      <c r="A63" s="140"/>
      <c r="B63" s="140"/>
      <c r="C63" s="350"/>
      <c r="D63" s="140"/>
      <c r="E63" s="289"/>
      <c r="F63" s="157"/>
      <c r="G63" s="295"/>
      <c r="H63" s="34"/>
      <c r="I63" s="34"/>
      <c r="J63" s="34"/>
      <c r="K63" s="295"/>
      <c r="L63" s="295"/>
      <c r="M63" s="295"/>
      <c r="N63" s="295"/>
      <c r="O63" s="295"/>
      <c r="P63" s="295"/>
    </row>
    <row r="64" spans="1:16" ht="13">
      <c r="A64" s="140"/>
      <c r="B64" s="140"/>
      <c r="C64" s="347" t="s">
        <v>1497</v>
      </c>
      <c r="D64" s="406"/>
      <c r="E64" s="374">
        <v>1.3</v>
      </c>
      <c r="F64" s="157"/>
      <c r="G64" s="295"/>
      <c r="H64" s="34"/>
      <c r="I64" s="34"/>
      <c r="J64" s="34"/>
      <c r="K64" s="295"/>
      <c r="L64" s="295"/>
      <c r="M64" s="295"/>
      <c r="N64" s="295"/>
      <c r="O64" s="295"/>
      <c r="P64" s="295"/>
    </row>
    <row r="65" spans="1:16" ht="13">
      <c r="A65" s="140">
        <f>A62+1</f>
        <v>27</v>
      </c>
      <c r="B65" s="140" t="s">
        <v>1417</v>
      </c>
      <c r="C65" s="350" t="s">
        <v>1490</v>
      </c>
      <c r="D65" s="140" t="s">
        <v>35</v>
      </c>
      <c r="E65" s="140">
        <f>E64</f>
        <v>1.3</v>
      </c>
      <c r="F65" s="157"/>
      <c r="G65" s="295"/>
      <c r="H65" s="34"/>
      <c r="I65" s="157"/>
      <c r="J65" s="157"/>
      <c r="K65" s="295"/>
      <c r="L65" s="295"/>
      <c r="M65" s="295"/>
      <c r="N65" s="295"/>
      <c r="O65" s="295"/>
      <c r="P65" s="295"/>
    </row>
    <row r="66" spans="1:16" ht="13">
      <c r="A66" s="140">
        <f t="shared" si="1"/>
        <v>28</v>
      </c>
      <c r="B66" s="140" t="s">
        <v>1417</v>
      </c>
      <c r="C66" s="350" t="s">
        <v>1492</v>
      </c>
      <c r="D66" s="140" t="s">
        <v>35</v>
      </c>
      <c r="E66" s="140">
        <f>E64*2</f>
        <v>2.6</v>
      </c>
      <c r="F66" s="157"/>
      <c r="G66" s="295"/>
      <c r="H66" s="34"/>
      <c r="I66" s="157"/>
      <c r="J66" s="157"/>
      <c r="K66" s="295"/>
      <c r="L66" s="295"/>
      <c r="M66" s="295"/>
      <c r="N66" s="295"/>
      <c r="O66" s="295"/>
      <c r="P66" s="295"/>
    </row>
    <row r="67" spans="1:16">
      <c r="A67" s="140"/>
      <c r="B67" s="140"/>
      <c r="C67" s="350"/>
      <c r="D67" s="140"/>
      <c r="E67" s="289"/>
      <c r="F67" s="157"/>
      <c r="G67" s="295"/>
      <c r="H67" s="34"/>
      <c r="I67" s="34"/>
      <c r="J67" s="34"/>
      <c r="K67" s="295"/>
      <c r="L67" s="295"/>
      <c r="M67" s="295"/>
      <c r="N67" s="295"/>
      <c r="O67" s="295"/>
      <c r="P67" s="295"/>
    </row>
    <row r="68" spans="1:16" ht="13">
      <c r="A68" s="140"/>
      <c r="B68" s="140"/>
      <c r="C68" s="347" t="s">
        <v>1498</v>
      </c>
      <c r="D68" s="406" t="s">
        <v>35</v>
      </c>
      <c r="E68" s="374">
        <v>48.4</v>
      </c>
      <c r="F68" s="157"/>
      <c r="G68" s="295"/>
      <c r="H68" s="34"/>
      <c r="I68" s="34"/>
      <c r="J68" s="34"/>
      <c r="K68" s="295"/>
      <c r="L68" s="295"/>
      <c r="M68" s="295"/>
      <c r="N68" s="295"/>
      <c r="O68" s="295"/>
      <c r="P68" s="295"/>
    </row>
    <row r="69" spans="1:16" ht="13">
      <c r="A69" s="140">
        <f>A66+1</f>
        <v>29</v>
      </c>
      <c r="B69" s="140" t="s">
        <v>1417</v>
      </c>
      <c r="C69" s="350" t="s">
        <v>1499</v>
      </c>
      <c r="D69" s="140" t="s">
        <v>35</v>
      </c>
      <c r="E69" s="140">
        <f>E68</f>
        <v>48.4</v>
      </c>
      <c r="F69" s="157"/>
      <c r="G69" s="295"/>
      <c r="H69" s="34"/>
      <c r="I69" s="157"/>
      <c r="J69" s="157"/>
      <c r="K69" s="295"/>
      <c r="L69" s="295"/>
      <c r="M69" s="295"/>
      <c r="N69" s="295"/>
      <c r="O69" s="295"/>
      <c r="P69" s="295"/>
    </row>
    <row r="70" spans="1:16" ht="13">
      <c r="A70" s="140">
        <f t="shared" si="1"/>
        <v>30</v>
      </c>
      <c r="B70" s="140" t="s">
        <v>1417</v>
      </c>
      <c r="C70" s="350" t="s">
        <v>1500</v>
      </c>
      <c r="D70" s="140" t="s">
        <v>35</v>
      </c>
      <c r="E70" s="140"/>
      <c r="F70" s="157"/>
      <c r="G70" s="295"/>
      <c r="H70" s="34"/>
      <c r="I70" s="157"/>
      <c r="J70" s="157"/>
      <c r="K70" s="295"/>
      <c r="L70" s="295"/>
      <c r="M70" s="295"/>
      <c r="N70" s="295"/>
      <c r="O70" s="295"/>
      <c r="P70" s="295"/>
    </row>
    <row r="71" spans="1:16" ht="13">
      <c r="A71" s="140">
        <f t="shared" si="1"/>
        <v>31</v>
      </c>
      <c r="B71" s="140" t="s">
        <v>1417</v>
      </c>
      <c r="C71" s="350" t="s">
        <v>1499</v>
      </c>
      <c r="D71" s="140" t="s">
        <v>35</v>
      </c>
      <c r="E71" s="140">
        <f>E68</f>
        <v>48.4</v>
      </c>
      <c r="F71" s="157"/>
      <c r="G71" s="295"/>
      <c r="H71" s="34"/>
      <c r="I71" s="157"/>
      <c r="J71" s="157"/>
      <c r="K71" s="295"/>
      <c r="L71" s="295"/>
      <c r="M71" s="295"/>
      <c r="N71" s="295"/>
      <c r="O71" s="295"/>
      <c r="P71" s="295"/>
    </row>
    <row r="72" spans="1:16">
      <c r="A72" s="140"/>
      <c r="B72" s="140"/>
      <c r="C72" s="350"/>
      <c r="D72" s="140"/>
      <c r="E72" s="289"/>
      <c r="F72" s="157"/>
      <c r="G72" s="295"/>
      <c r="H72" s="34"/>
      <c r="I72" s="34"/>
      <c r="J72" s="34"/>
      <c r="K72" s="295"/>
      <c r="L72" s="295"/>
      <c r="M72" s="295"/>
      <c r="N72" s="295"/>
      <c r="O72" s="295"/>
      <c r="P72" s="295"/>
    </row>
    <row r="73" spans="1:16" ht="13">
      <c r="A73" s="140"/>
      <c r="B73" s="140"/>
      <c r="C73" s="347" t="s">
        <v>1501</v>
      </c>
      <c r="D73" s="140" t="s">
        <v>66</v>
      </c>
      <c r="E73" s="140">
        <v>2</v>
      </c>
      <c r="F73" s="157"/>
      <c r="G73" s="295"/>
      <c r="H73" s="34"/>
      <c r="I73" s="34"/>
      <c r="J73" s="34"/>
      <c r="K73" s="295"/>
      <c r="L73" s="295"/>
      <c r="M73" s="295"/>
      <c r="N73" s="295"/>
      <c r="O73" s="295"/>
      <c r="P73" s="295"/>
    </row>
    <row r="74" spans="1:16" ht="65">
      <c r="A74" s="140">
        <f>A71+1</f>
        <v>32</v>
      </c>
      <c r="B74" s="140" t="s">
        <v>1417</v>
      </c>
      <c r="C74" s="48" t="s">
        <v>1502</v>
      </c>
      <c r="D74" s="140" t="s">
        <v>35</v>
      </c>
      <c r="E74" s="140">
        <v>12.914999999999999</v>
      </c>
      <c r="F74" s="157"/>
      <c r="G74" s="295"/>
      <c r="H74" s="34"/>
      <c r="I74" s="34"/>
      <c r="J74" s="34"/>
      <c r="K74" s="295"/>
      <c r="L74" s="295"/>
      <c r="M74" s="295"/>
      <c r="N74" s="295"/>
      <c r="O74" s="295"/>
      <c r="P74" s="295"/>
    </row>
    <row r="75" spans="1:16" s="74" customFormat="1">
      <c r="A75" s="69"/>
      <c r="B75" s="69"/>
      <c r="C75" s="69"/>
      <c r="D75" s="14"/>
      <c r="E75" s="14"/>
      <c r="F75" s="152"/>
      <c r="G75" s="152"/>
      <c r="H75" s="152"/>
      <c r="I75" s="72"/>
      <c r="J75" s="71"/>
      <c r="K75" s="71"/>
      <c r="L75" s="72"/>
      <c r="M75" s="72"/>
      <c r="N75" s="72"/>
      <c r="O75" s="72"/>
      <c r="P75" s="73"/>
    </row>
    <row r="76" spans="1:16" s="44" customFormat="1">
      <c r="A76" s="75"/>
      <c r="B76" s="75"/>
      <c r="C76" s="76"/>
      <c r="D76" s="238"/>
      <c r="E76" s="238"/>
      <c r="F76" s="153"/>
      <c r="G76" s="154"/>
      <c r="H76" s="154"/>
      <c r="I76" s="78"/>
      <c r="J76" s="78"/>
      <c r="K76" s="79" t="s">
        <v>38</v>
      </c>
      <c r="L76" s="80">
        <f>SUM(L13:L75)</f>
        <v>0</v>
      </c>
      <c r="M76" s="80">
        <f>SUM(M13:M75)</f>
        <v>0</v>
      </c>
      <c r="N76" s="80">
        <f>SUM(N13:N75)</f>
        <v>0</v>
      </c>
      <c r="O76" s="80">
        <f>SUM(O13:O75)</f>
        <v>0</v>
      </c>
      <c r="P76" s="80">
        <f>SUM(P13:P75)</f>
        <v>0</v>
      </c>
    </row>
    <row r="77" spans="1:16">
      <c r="C77" s="43"/>
    </row>
    <row r="78" spans="1:16" s="44" customFormat="1" ht="25.25" customHeight="1">
      <c r="A78" s="2"/>
      <c r="B78" s="2"/>
      <c r="C78" s="343"/>
      <c r="D78" s="343"/>
      <c r="E78" s="343"/>
      <c r="F78" s="343"/>
      <c r="G78" s="343"/>
      <c r="H78" s="343"/>
      <c r="I78" s="343"/>
      <c r="J78" s="343"/>
      <c r="K78" s="343"/>
      <c r="L78" s="343"/>
      <c r="M78" s="343"/>
      <c r="N78" s="343"/>
      <c r="O78" s="343"/>
      <c r="P78" s="343"/>
    </row>
  </sheetData>
  <mergeCells count="10">
    <mergeCell ref="L10:P10"/>
    <mergeCell ref="A1:P1"/>
    <mergeCell ref="A2:P2"/>
    <mergeCell ref="M7:O7"/>
    <mergeCell ref="A10:A11"/>
    <mergeCell ref="B10:B11"/>
    <mergeCell ref="C10:C11"/>
    <mergeCell ref="D10:D11"/>
    <mergeCell ref="E10:E11"/>
    <mergeCell ref="F10:K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F145DCECF50E48A56ACC43405766C6" ma:contentTypeVersion="16" ma:contentTypeDescription="Create a new document." ma:contentTypeScope="" ma:versionID="08b252830dbe814b1b4a65b8375bf33f">
  <xsd:schema xmlns:xsd="http://www.w3.org/2001/XMLSchema" xmlns:xs="http://www.w3.org/2001/XMLSchema" xmlns:p="http://schemas.microsoft.com/office/2006/metadata/properties" xmlns:ns2="5d28f16f-5860-4b8b-b3a3-e3b0c98e8acd" xmlns:ns3="1f289f67-5056-4742-bb44-a6278b3db640" targetNamespace="http://schemas.microsoft.com/office/2006/metadata/properties" ma:root="true" ma:fieldsID="f00a4e9be80ddc940cd3f19fc1a23340" ns2:_="" ns3:_="">
    <xsd:import namespace="5d28f16f-5860-4b8b-b3a3-e3b0c98e8acd"/>
    <xsd:import namespace="1f289f67-5056-4742-bb44-a6278b3db6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28f16f-5860-4b8b-b3a3-e3b0c98e8a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c34e2c-2c6e-47ba-b7b6-2bd70114031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289f67-5056-4742-bb44-a6278b3db64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2cb5b79-a56b-457e-b98a-a7fb505b8320}" ma:internalName="TaxCatchAll" ma:showField="CatchAllData" ma:web="1f289f67-5056-4742-bb44-a6278b3db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289f67-5056-4742-bb44-a6278b3db640" xsi:nil="true"/>
    <lcf76f155ced4ddcb4097134ff3c332f xmlns="5d28f16f-5860-4b8b-b3a3-e3b0c98e8a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23FA61-AE75-4491-BD4B-D794AC154D4F}">
  <ds:schemaRefs>
    <ds:schemaRef ds:uri="http://schemas.microsoft.com/sharepoint/v3/contenttype/forms"/>
  </ds:schemaRefs>
</ds:datastoreItem>
</file>

<file path=customXml/itemProps2.xml><?xml version="1.0" encoding="utf-8"?>
<ds:datastoreItem xmlns:ds="http://schemas.openxmlformats.org/officeDocument/2006/customXml" ds:itemID="{7167EADC-F4D9-4F02-91A0-F437127DC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28f16f-5860-4b8b-b3a3-e3b0c98e8acd"/>
    <ds:schemaRef ds:uri="1f289f67-5056-4742-bb44-a6278b3db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360140-BD6B-4F52-9AB2-81C5D51B5AE5}">
  <ds:schemaRefs>
    <ds:schemaRef ds:uri="http://schemas.microsoft.com/office/2006/metadata/properties"/>
    <ds:schemaRef ds:uri="http://schemas.microsoft.com/office/infopath/2007/PartnerControls"/>
    <ds:schemaRef ds:uri="1f289f67-5056-4742-bb44-a6278b3db640"/>
    <ds:schemaRef ds:uri="5d28f16f-5860-4b8b-b3a3-e3b0c98e8ac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Koptāme </vt:lpstr>
      <vt:lpstr>1.Kops</vt:lpstr>
      <vt:lpstr>1.1.ZD</vt:lpstr>
      <vt:lpstr>1.2.Pamati</vt:lpstr>
      <vt:lpstr>1.3.BK</vt:lpstr>
      <vt:lpstr>1.4.Jumts</vt:lpstr>
      <vt:lpstr>1.5.LDV</vt:lpstr>
      <vt:lpstr>1.6.Grīdas</vt:lpstr>
      <vt:lpstr>1.7.Sienas</vt:lpstr>
      <vt:lpstr>1.8.Fasāde</vt:lpstr>
      <vt:lpstr>1.9.Apdare</vt:lpstr>
      <vt:lpstr>1.10.Margas</vt:lpstr>
      <vt:lpstr>1.11.DOP</vt:lpstr>
      <vt:lpstr>1.12.Tehn</vt:lpstr>
      <vt:lpstr>2.Kops</vt:lpstr>
      <vt:lpstr>2.1.EL</vt:lpstr>
      <vt:lpstr>2.2.AVK</vt:lpstr>
      <vt:lpstr>3.1.GP</vt:lpstr>
      <vt:lpstr>2.3.UK</vt:lpstr>
      <vt:lpstr>2.4.ESS</vt:lpstr>
      <vt:lpstr>2.5.UATS</vt:lpstr>
      <vt:lpstr>2.6.TN</vt:lpstr>
      <vt:lpstr>3.Kops</vt:lpstr>
      <vt:lpstr>3.2.ELT</vt:lpstr>
      <vt:lpstr>3.3.UKT</vt:lpstr>
      <vt:lpstr>3.4.EST</vt:lpstr>
      <vt:lpstr>'1.Kops'!Print_Area</vt:lpstr>
      <vt:lpstr>'2.Kops'!Print_Area</vt:lpstr>
      <vt:lpstr>'3.Kops'!Print_Area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Martins Skinkis</cp:lastModifiedBy>
  <cp:revision/>
  <dcterms:created xsi:type="dcterms:W3CDTF">2023-08-21T11:32:29Z</dcterms:created>
  <dcterms:modified xsi:type="dcterms:W3CDTF">2025-12-19T08:05:16Z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0x01010046F145DCECF50E48A56ACC43405766C6</vt:lpwstr>
  </property>
  <property fmtid="{D5CDD505-2E9C-101B-9397-08002B2CF9AE}" pid="3" name="MediaServiceImageTags">
    <vt:lpwstr/>
  </property>
</Properties>
</file>