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Global Consulting Dropbox\Edmunds Piekis\240522_3R\4. Ieviešana\Iepirkumi\3_Iepirkums_buvnieciba\3R_iepirkums_KF_2025_12_01_PUBLICESANA\"/>
    </mc:Choice>
  </mc:AlternateContent>
  <xr:revisionPtr revIDLastSave="0" documentId="13_ncr:1_{FC3FE04D-EF02-4FAF-B01E-C30DE56491BD}" xr6:coauthVersionLast="47" xr6:coauthVersionMax="47" xr10:uidLastSave="{00000000-0000-0000-0000-000000000000}"/>
  <bookViews>
    <workbookView xWindow="390" yWindow="675" windowWidth="28410" windowHeight="14805" tabRatio="867" xr2:uid="{00000000-000D-0000-FFFF-FFFF00000000}"/>
  </bookViews>
  <sheets>
    <sheet name="Finanšu piedāvājums - koptāme" sheetId="1" r:id="rId1"/>
    <sheet name="1_Kopsav_Angārs" sheetId="35" r:id="rId2"/>
    <sheet name="1_1" sheetId="25" r:id="rId3"/>
    <sheet name="1_2" sheetId="26" r:id="rId4"/>
    <sheet name="1_3" sheetId="29" r:id="rId5"/>
    <sheet name="1_4" sheetId="36" r:id="rId6"/>
    <sheet name="1_5" sheetId="27" r:id="rId7"/>
    <sheet name="1_6" sheetId="28" r:id="rId8"/>
    <sheet name="1_7" sheetId="38" r:id="rId9"/>
    <sheet name="1_8" sheetId="37" r:id="rId10"/>
    <sheet name="1_9" sheetId="39" r:id="rId11"/>
    <sheet name="1_10" sheetId="40" r:id="rId12"/>
    <sheet name="1_11" sheetId="41" r:id="rId13"/>
    <sheet name="1_12" sheetId="42" r:id="rId14"/>
    <sheet name="1_13" sheetId="43" r:id="rId15"/>
    <sheet name="1_14" sheetId="44" r:id="rId16"/>
    <sheet name="1_15" sheetId="46" r:id="rId17"/>
    <sheet name="1_16" sheetId="47" r:id="rId18"/>
    <sheet name="1_17" sheetId="48" r:id="rId19"/>
    <sheet name="2_Kopsav_Admin" sheetId="3" r:id="rId20"/>
    <sheet name="2_1" sheetId="5" r:id="rId21"/>
    <sheet name="2_2" sheetId="6" r:id="rId22"/>
    <sheet name="2_3" sheetId="7" r:id="rId23"/>
    <sheet name="2_4" sheetId="18" r:id="rId24"/>
    <sheet name="2_5" sheetId="9" r:id="rId25"/>
    <sheet name="2_6" sheetId="10" r:id="rId26"/>
    <sheet name="3-BIS" sheetId="50" r:id="rId27"/>
    <sheet name="4-BIS" sheetId="31" r:id="rId28"/>
    <sheet name="5-BIS" sheetId="30" r:id="rId29"/>
    <sheet name="6-BIS" sheetId="49" r:id="rId30"/>
    <sheet name="7-BIS" sheetId="33" r:id="rId31"/>
    <sheet name="8-BIS" sheetId="32" r:id="rId32"/>
    <sheet name="9" sheetId="4" r:id="rId33"/>
    <sheet name="10" sheetId="2" r:id="rId34"/>
  </sheets>
  <definedNames>
    <definedName name="_xlnm.Print_Area" localSheetId="2">'1_1'!$A$1:$P$44</definedName>
    <definedName name="_xlnm.Print_Area" localSheetId="11">'1_10'!$A$1:$P$85</definedName>
    <definedName name="_xlnm.Print_Area" localSheetId="12">'1_11'!$A$1:$P$46</definedName>
    <definedName name="_xlnm.Print_Area" localSheetId="13">'1_12'!$A$1:$P$177</definedName>
    <definedName name="_xlnm.Print_Area" localSheetId="14">'1_13'!$A$1:$P$153</definedName>
    <definedName name="_xlnm.Print_Area" localSheetId="15">'1_14'!$A$1:$P$187</definedName>
    <definedName name="_xlnm.Print_Area" localSheetId="16">'1_15'!$A$1:$P$199</definedName>
    <definedName name="_xlnm.Print_Area" localSheetId="17">'1_16'!$A$1:$P$62</definedName>
    <definedName name="_xlnm.Print_Area" localSheetId="18">'1_17'!$A$1:$P$36</definedName>
    <definedName name="_xlnm.Print_Area" localSheetId="3">'1_2'!$A$1:$P$177</definedName>
    <definedName name="_xlnm.Print_Area" localSheetId="4">'1_3'!$A$1:$P$59</definedName>
    <definedName name="_xlnm.Print_Area" localSheetId="5">'1_4'!$A$1:$P$48</definedName>
    <definedName name="_xlnm.Print_Area" localSheetId="6">'1_5'!$A$1:$P$49</definedName>
    <definedName name="_xlnm.Print_Area" localSheetId="7">'1_6'!$A$1:$P$59</definedName>
    <definedName name="_xlnm.Print_Area" localSheetId="8">'1_7'!$A$1:$P$40</definedName>
    <definedName name="_xlnm.Print_Area" localSheetId="9">'1_8'!$A$1:$P$38</definedName>
    <definedName name="_xlnm.Print_Area" localSheetId="10">'1_9'!$A$1:$P$55</definedName>
    <definedName name="_xlnm.Print_Area" localSheetId="1">'1_Kopsav_Angārs'!$A$1:$I$57</definedName>
    <definedName name="_xlnm.Print_Area" localSheetId="33">'10'!$A$1:$P$30</definedName>
    <definedName name="_xlnm.Print_Area" localSheetId="20">'2_1'!$A$1:$P$38</definedName>
    <definedName name="_xlnm.Print_Area" localSheetId="21">'2_2'!$A$1:$P$37</definedName>
    <definedName name="_xlnm.Print_Area" localSheetId="22">'2_3'!$A$1:$P$59</definedName>
    <definedName name="_xlnm.Print_Area" localSheetId="23">'2_4'!$A$1:$P$58</definedName>
    <definedName name="_xlnm.Print_Area" localSheetId="24">'2_5'!$A$1:$P$52</definedName>
    <definedName name="_xlnm.Print_Area" localSheetId="25">'2_6'!$A$1:$P$75</definedName>
    <definedName name="_xlnm.Print_Area" localSheetId="19">'2_Kopsav_Admin'!$A$1:$I$45</definedName>
    <definedName name="_xlnm.Print_Area" localSheetId="26">'3-BIS'!$A$1:$P$90</definedName>
    <definedName name="_xlnm.Print_Area" localSheetId="27">'4-BIS'!$A$1:$P$144</definedName>
    <definedName name="_xlnm.Print_Area" localSheetId="28">'5-BIS'!$A$1:$P$45</definedName>
    <definedName name="_xlnm.Print_Area" localSheetId="29">'6-BIS'!$A$1:$P$45</definedName>
    <definedName name="_xlnm.Print_Area" localSheetId="30">'7-BIS'!$A$1:$P$44</definedName>
    <definedName name="_xlnm.Print_Area" localSheetId="31">'8-BIS'!$A$1:$P$152</definedName>
    <definedName name="_xlnm.Print_Area" localSheetId="32">'9'!$A$1:$P$59</definedName>
    <definedName name="_xlnm.Print_Area" localSheetId="0">'Finanšu piedāvājums - koptāme'!$A$1:$C$37</definedName>
    <definedName name="_xlnm.Print_Titles" localSheetId="2">'1_1'!$12:$14</definedName>
    <definedName name="_xlnm.Print_Titles" localSheetId="11">'1_10'!$12:$14</definedName>
    <definedName name="_xlnm.Print_Titles" localSheetId="12">'1_11'!$12:$14</definedName>
    <definedName name="_xlnm.Print_Titles" localSheetId="13">'1_12'!$12:$14</definedName>
    <definedName name="_xlnm.Print_Titles" localSheetId="14">'1_13'!$12:$14</definedName>
    <definedName name="_xlnm.Print_Titles" localSheetId="15">'1_14'!$12:$14</definedName>
    <definedName name="_xlnm.Print_Titles" localSheetId="16">'1_15'!$12:$14</definedName>
    <definedName name="_xlnm.Print_Titles" localSheetId="17">'1_16'!$12:$14</definedName>
    <definedName name="_xlnm.Print_Titles" localSheetId="18">'1_17'!$12:$14</definedName>
    <definedName name="_xlnm.Print_Titles" localSheetId="3">'1_2'!$12:$14</definedName>
    <definedName name="_xlnm.Print_Titles" localSheetId="4">'1_3'!$12:$14</definedName>
    <definedName name="_xlnm.Print_Titles" localSheetId="5">'1_4'!$12:$14</definedName>
    <definedName name="_xlnm.Print_Titles" localSheetId="6">'1_5'!$12:$14</definedName>
    <definedName name="_xlnm.Print_Titles" localSheetId="7">'1_6'!$12:$14</definedName>
    <definedName name="_xlnm.Print_Titles" localSheetId="8">'1_7'!$12:$14</definedName>
    <definedName name="_xlnm.Print_Titles" localSheetId="9">'1_8'!$12:$14</definedName>
    <definedName name="_xlnm.Print_Titles" localSheetId="10">'1_9'!$12:$14</definedName>
    <definedName name="_xlnm.Print_Titles" localSheetId="33">'10'!$11:$13</definedName>
    <definedName name="_xlnm.Print_Titles" localSheetId="20">'2_1'!$12:$14</definedName>
    <definedName name="_xlnm.Print_Titles" localSheetId="21">'2_2'!$12:$14</definedName>
    <definedName name="_xlnm.Print_Titles" localSheetId="22">'2_3'!$12:$14</definedName>
    <definedName name="_xlnm.Print_Titles" localSheetId="23">'2_4'!$12:$14</definedName>
    <definedName name="_xlnm.Print_Titles" localSheetId="24">'2_5'!$12:$14</definedName>
    <definedName name="_xlnm.Print_Titles" localSheetId="25">'2_6'!$12:$14</definedName>
    <definedName name="_xlnm.Print_Titles" localSheetId="26">'3-BIS'!$12:$14</definedName>
    <definedName name="_xlnm.Print_Titles" localSheetId="27">'4-BIS'!$12:$14</definedName>
    <definedName name="_xlnm.Print_Titles" localSheetId="28">'5-BIS'!$12:$14</definedName>
    <definedName name="_xlnm.Print_Titles" localSheetId="29">'6-BIS'!$12:$14</definedName>
    <definedName name="_xlnm.Print_Titles" localSheetId="30">'7-BIS'!$12:$14</definedName>
    <definedName name="_xlnm.Print_Titles" localSheetId="31">'8-BIS'!$12:$14</definedName>
    <definedName name="_xlnm.Print_Titles" localSheetId="32">'9'!$12:$14</definedName>
    <definedName name="Z_EBE6B1D7_9FD2_4C13_A21E_3F2F6F2840D2_.wvu.PrintArea" localSheetId="33" hidden="1">'10'!$A$1:$P$30</definedName>
    <definedName name="Z_EBE6B1D7_9FD2_4C13_A21E_3F2F6F2840D2_.wvu.PrintTitles" localSheetId="33" hidden="1">'10'!$11:$13</definedName>
    <definedName name="Z_F1A463BE_C161_4D08_8E41_528297A0F967_.wvu.PrintArea" localSheetId="33" hidden="1">'10'!$A$1:$P$30</definedName>
    <definedName name="Z_F1A463BE_C161_4D08_8E41_528297A0F967_.wvu.PrintTitles" localSheetId="33" hidden="1">'10'!$11:$13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6" i="1" l="1"/>
  <c r="H16" i="50"/>
  <c r="K16" i="50"/>
  <c r="L16" i="50"/>
  <c r="M16" i="50"/>
  <c r="N16" i="50"/>
  <c r="O16" i="50"/>
  <c r="P16" i="50"/>
  <c r="H17" i="50"/>
  <c r="K17" i="50"/>
  <c r="L17" i="50"/>
  <c r="M17" i="50"/>
  <c r="N17" i="50"/>
  <c r="O17" i="50"/>
  <c r="P17" i="50"/>
  <c r="A18" i="50"/>
  <c r="A19" i="50" s="1"/>
  <c r="A20" i="50" s="1"/>
  <c r="A21" i="50" s="1"/>
  <c r="A23" i="50" s="1"/>
  <c r="A24" i="50" s="1"/>
  <c r="A25" i="50" s="1"/>
  <c r="A27" i="50" s="1"/>
  <c r="A28" i="50" s="1"/>
  <c r="A29" i="50" s="1"/>
  <c r="A30" i="50" s="1"/>
  <c r="A31" i="50" s="1"/>
  <c r="A34" i="50" s="1"/>
  <c r="A35" i="50" s="1"/>
  <c r="A36" i="50" s="1"/>
  <c r="A37" i="50" s="1"/>
  <c r="A38" i="50" s="1"/>
  <c r="A41" i="50" s="1"/>
  <c r="A42" i="50" s="1"/>
  <c r="A45" i="50" s="1"/>
  <c r="A46" i="50" s="1"/>
  <c r="A47" i="50" s="1"/>
  <c r="A48" i="50" s="1"/>
  <c r="A49" i="50" s="1"/>
  <c r="A52" i="50" s="1"/>
  <c r="A53" i="50" s="1"/>
  <c r="A54" i="50" s="1"/>
  <c r="A55" i="50" s="1"/>
  <c r="A56" i="50" s="1"/>
  <c r="A57" i="50" s="1"/>
  <c r="A59" i="50" s="1"/>
  <c r="H18" i="50"/>
  <c r="K18" i="50"/>
  <c r="L18" i="50"/>
  <c r="M18" i="50"/>
  <c r="N18" i="50"/>
  <c r="O18" i="50"/>
  <c r="P18" i="50"/>
  <c r="H19" i="50"/>
  <c r="K19" i="50"/>
  <c r="L19" i="50"/>
  <c r="M19" i="50"/>
  <c r="N19" i="50"/>
  <c r="O19" i="50"/>
  <c r="P19" i="50"/>
  <c r="H20" i="50"/>
  <c r="K20" i="50"/>
  <c r="L20" i="50"/>
  <c r="M20" i="50"/>
  <c r="N20" i="50"/>
  <c r="O20" i="50"/>
  <c r="P20" i="50"/>
  <c r="H21" i="50"/>
  <c r="K21" i="50"/>
  <c r="L21" i="50"/>
  <c r="M21" i="50"/>
  <c r="N21" i="50"/>
  <c r="O21" i="50"/>
  <c r="P21" i="50"/>
  <c r="H23" i="50"/>
  <c r="K23" i="50"/>
  <c r="L23" i="50"/>
  <c r="M23" i="50"/>
  <c r="N23" i="50"/>
  <c r="O23" i="50"/>
  <c r="P23" i="50"/>
  <c r="H25" i="50"/>
  <c r="K25" i="50"/>
  <c r="L25" i="50"/>
  <c r="M25" i="50"/>
  <c r="N25" i="50"/>
  <c r="O25" i="50"/>
  <c r="P25" i="50"/>
  <c r="H27" i="50"/>
  <c r="K27" i="50"/>
  <c r="L27" i="50"/>
  <c r="M27" i="50"/>
  <c r="N27" i="50"/>
  <c r="O27" i="50"/>
  <c r="P27" i="50"/>
  <c r="E28" i="50"/>
  <c r="H28" i="50"/>
  <c r="K28" i="50"/>
  <c r="L28" i="50"/>
  <c r="M28" i="50"/>
  <c r="N28" i="50"/>
  <c r="O28" i="50"/>
  <c r="P28" i="50" s="1"/>
  <c r="E29" i="50"/>
  <c r="O29" i="50" s="1"/>
  <c r="P29" i="50" s="1"/>
  <c r="H29" i="50"/>
  <c r="K29" i="50"/>
  <c r="L29" i="50"/>
  <c r="M29" i="50"/>
  <c r="N29" i="50"/>
  <c r="E30" i="50"/>
  <c r="N30" i="50" s="1"/>
  <c r="H30" i="50"/>
  <c r="K30" i="50"/>
  <c r="L30" i="50"/>
  <c r="M30" i="50"/>
  <c r="H31" i="50"/>
  <c r="K31" i="50"/>
  <c r="L31" i="50"/>
  <c r="M31" i="50"/>
  <c r="P31" i="50" s="1"/>
  <c r="N31" i="50"/>
  <c r="O31" i="50"/>
  <c r="H34" i="50"/>
  <c r="K34" i="50"/>
  <c r="L34" i="50"/>
  <c r="M34" i="50"/>
  <c r="P34" i="50" s="1"/>
  <c r="N34" i="50"/>
  <c r="O34" i="50"/>
  <c r="E35" i="50"/>
  <c r="N35" i="50" s="1"/>
  <c r="H35" i="50"/>
  <c r="M35" i="50" s="1"/>
  <c r="K35" i="50"/>
  <c r="L35" i="50"/>
  <c r="E36" i="50"/>
  <c r="L36" i="50" s="1"/>
  <c r="H36" i="50"/>
  <c r="M36" i="50" s="1"/>
  <c r="K36" i="50"/>
  <c r="E37" i="50"/>
  <c r="L37" i="50" s="1"/>
  <c r="H37" i="50"/>
  <c r="K37" i="50" s="1"/>
  <c r="E38" i="50"/>
  <c r="M38" i="50" s="1"/>
  <c r="H38" i="50"/>
  <c r="K38" i="50"/>
  <c r="H39" i="50"/>
  <c r="K39" i="50" s="1"/>
  <c r="L39" i="50"/>
  <c r="N39" i="50"/>
  <c r="O39" i="50"/>
  <c r="H41" i="50"/>
  <c r="K41" i="50" s="1"/>
  <c r="L41" i="50"/>
  <c r="N41" i="50"/>
  <c r="O41" i="50"/>
  <c r="E42" i="50"/>
  <c r="N42" i="50" s="1"/>
  <c r="H42" i="50"/>
  <c r="K42" i="50"/>
  <c r="H43" i="50"/>
  <c r="K43" i="50" s="1"/>
  <c r="L43" i="50"/>
  <c r="N43" i="50"/>
  <c r="O43" i="50"/>
  <c r="H45" i="50"/>
  <c r="K45" i="50" s="1"/>
  <c r="L45" i="50"/>
  <c r="N45" i="50"/>
  <c r="O45" i="50"/>
  <c r="H46" i="50"/>
  <c r="K46" i="50" s="1"/>
  <c r="L46" i="50"/>
  <c r="N46" i="50"/>
  <c r="O46" i="50"/>
  <c r="H47" i="50"/>
  <c r="K47" i="50" s="1"/>
  <c r="L47" i="50"/>
  <c r="N47" i="50"/>
  <c r="O47" i="50"/>
  <c r="H48" i="50"/>
  <c r="K48" i="50" s="1"/>
  <c r="L48" i="50"/>
  <c r="N48" i="50"/>
  <c r="O48" i="50"/>
  <c r="H49" i="50"/>
  <c r="K49" i="50" s="1"/>
  <c r="L49" i="50"/>
  <c r="N49" i="50"/>
  <c r="O49" i="50"/>
  <c r="K50" i="50"/>
  <c r="L50" i="50"/>
  <c r="M50" i="50"/>
  <c r="N50" i="50"/>
  <c r="O50" i="50"/>
  <c r="P50" i="50"/>
  <c r="K52" i="50"/>
  <c r="L52" i="50"/>
  <c r="M52" i="50"/>
  <c r="P52" i="50" s="1"/>
  <c r="N52" i="50"/>
  <c r="O52" i="50"/>
  <c r="H53" i="50"/>
  <c r="K53" i="50"/>
  <c r="L53" i="50"/>
  <c r="M53" i="50"/>
  <c r="P53" i="50" s="1"/>
  <c r="N53" i="50"/>
  <c r="O53" i="50"/>
  <c r="H54" i="50"/>
  <c r="K54" i="50"/>
  <c r="L54" i="50"/>
  <c r="M54" i="50"/>
  <c r="P54" i="50" s="1"/>
  <c r="N54" i="50"/>
  <c r="O54" i="50"/>
  <c r="H55" i="50"/>
  <c r="K55" i="50"/>
  <c r="L55" i="50"/>
  <c r="M55" i="50"/>
  <c r="P55" i="50" s="1"/>
  <c r="N55" i="50"/>
  <c r="O55" i="50"/>
  <c r="H56" i="50"/>
  <c r="K56" i="50"/>
  <c r="L56" i="50"/>
  <c r="M56" i="50"/>
  <c r="P56" i="50" s="1"/>
  <c r="N56" i="50"/>
  <c r="O56" i="50"/>
  <c r="H57" i="50"/>
  <c r="K57" i="50"/>
  <c r="L57" i="50"/>
  <c r="M57" i="50"/>
  <c r="N57" i="50"/>
  <c r="O57" i="50"/>
  <c r="P57" i="50" s="1"/>
  <c r="K58" i="50"/>
  <c r="L58" i="50"/>
  <c r="M58" i="50"/>
  <c r="N58" i="50"/>
  <c r="O58" i="50"/>
  <c r="P58" i="50" s="1"/>
  <c r="H59" i="50"/>
  <c r="K59" i="50"/>
  <c r="L59" i="50"/>
  <c r="M59" i="50"/>
  <c r="N59" i="50"/>
  <c r="O59" i="50"/>
  <c r="P59" i="50" s="1"/>
  <c r="H60" i="50"/>
  <c r="K60" i="50" s="1"/>
  <c r="L60" i="50"/>
  <c r="M60" i="50"/>
  <c r="N60" i="50"/>
  <c r="O60" i="50"/>
  <c r="P60" i="50"/>
  <c r="H61" i="50"/>
  <c r="K61" i="50"/>
  <c r="L61" i="50"/>
  <c r="M61" i="50"/>
  <c r="N61" i="50"/>
  <c r="O61" i="50"/>
  <c r="P61" i="50"/>
  <c r="H62" i="50"/>
  <c r="K62" i="50" s="1"/>
  <c r="L62" i="50"/>
  <c r="N62" i="50"/>
  <c r="O62" i="50"/>
  <c r="H63" i="50"/>
  <c r="M63" i="50" s="1"/>
  <c r="P63" i="50" s="1"/>
  <c r="K63" i="50"/>
  <c r="L63" i="50"/>
  <c r="N63" i="50"/>
  <c r="O63" i="50"/>
  <c r="H64" i="50"/>
  <c r="M64" i="50" s="1"/>
  <c r="P64" i="50" s="1"/>
  <c r="K64" i="50"/>
  <c r="L64" i="50"/>
  <c r="N64" i="50"/>
  <c r="O64" i="50"/>
  <c r="H65" i="50"/>
  <c r="K65" i="50"/>
  <c r="L65" i="50"/>
  <c r="M65" i="50"/>
  <c r="N65" i="50"/>
  <c r="O65" i="50"/>
  <c r="P65" i="50" s="1"/>
  <c r="H66" i="50"/>
  <c r="K66" i="50"/>
  <c r="L66" i="50"/>
  <c r="M66" i="50"/>
  <c r="N66" i="50"/>
  <c r="P66" i="50" s="1"/>
  <c r="O66" i="50"/>
  <c r="H67" i="50"/>
  <c r="K67" i="50"/>
  <c r="L67" i="50"/>
  <c r="M67" i="50"/>
  <c r="N67" i="50"/>
  <c r="O67" i="50"/>
  <c r="P67" i="50" s="1"/>
  <c r="H68" i="50"/>
  <c r="K68" i="50" s="1"/>
  <c r="L68" i="50"/>
  <c r="M68" i="50"/>
  <c r="N68" i="50"/>
  <c r="O68" i="50"/>
  <c r="P68" i="50"/>
  <c r="H69" i="50"/>
  <c r="K69" i="50"/>
  <c r="L69" i="50"/>
  <c r="M69" i="50"/>
  <c r="N69" i="50"/>
  <c r="O69" i="50"/>
  <c r="P69" i="50"/>
  <c r="A86" i="50"/>
  <c r="A87" i="50" s="1"/>
  <c r="A88" i="50" s="1"/>
  <c r="A89" i="50" s="1"/>
  <c r="A90" i="50" s="1"/>
  <c r="O15" i="2"/>
  <c r="N15" i="2"/>
  <c r="M15" i="2"/>
  <c r="L15" i="2"/>
  <c r="K15" i="2"/>
  <c r="O18" i="2"/>
  <c r="N18" i="2"/>
  <c r="M18" i="2"/>
  <c r="L18" i="2"/>
  <c r="K18" i="2"/>
  <c r="O17" i="2"/>
  <c r="N17" i="2"/>
  <c r="M17" i="2"/>
  <c r="L17" i="2"/>
  <c r="K17" i="2"/>
  <c r="O21" i="2"/>
  <c r="N21" i="2"/>
  <c r="M21" i="2"/>
  <c r="L21" i="2"/>
  <c r="K21" i="2"/>
  <c r="O20" i="2"/>
  <c r="N20" i="2"/>
  <c r="M20" i="2"/>
  <c r="L20" i="2"/>
  <c r="K20" i="2"/>
  <c r="A21" i="2"/>
  <c r="O19" i="2"/>
  <c r="N19" i="2"/>
  <c r="M19" i="2"/>
  <c r="L19" i="2"/>
  <c r="K19" i="2"/>
  <c r="O16" i="2"/>
  <c r="N16" i="2"/>
  <c r="M16" i="2"/>
  <c r="L16" i="2"/>
  <c r="K16" i="2"/>
  <c r="A56" i="4"/>
  <c r="A57" i="4" s="1"/>
  <c r="A58" i="4" s="1"/>
  <c r="A55" i="4"/>
  <c r="A54" i="4"/>
  <c r="O40" i="4"/>
  <c r="N40" i="4"/>
  <c r="L40" i="4"/>
  <c r="K40" i="4"/>
  <c r="H40" i="4"/>
  <c r="M40" i="4" s="1"/>
  <c r="O39" i="4"/>
  <c r="N39" i="4"/>
  <c r="L39" i="4"/>
  <c r="K39" i="4"/>
  <c r="H39" i="4"/>
  <c r="M39" i="4" s="1"/>
  <c r="N38" i="4"/>
  <c r="N42" i="4" s="1"/>
  <c r="L38" i="4"/>
  <c r="K38" i="4"/>
  <c r="H38" i="4"/>
  <c r="M38" i="4" s="1"/>
  <c r="E38" i="4"/>
  <c r="O38" i="4" s="1"/>
  <c r="P38" i="4" s="1"/>
  <c r="O37" i="4"/>
  <c r="P37" i="4" s="1"/>
  <c r="N37" i="4"/>
  <c r="M37" i="4"/>
  <c r="L37" i="4"/>
  <c r="H37" i="4"/>
  <c r="K37" i="4" s="1"/>
  <c r="O35" i="4"/>
  <c r="P35" i="4" s="1"/>
  <c r="N35" i="4"/>
  <c r="M35" i="4"/>
  <c r="L35" i="4"/>
  <c r="H35" i="4"/>
  <c r="K35" i="4" s="1"/>
  <c r="O34" i="4"/>
  <c r="P34" i="4" s="1"/>
  <c r="N34" i="4"/>
  <c r="M34" i="4"/>
  <c r="L34" i="4"/>
  <c r="H34" i="4"/>
  <c r="K34" i="4" s="1"/>
  <c r="O33" i="4"/>
  <c r="P33" i="4" s="1"/>
  <c r="N33" i="4"/>
  <c r="M33" i="4"/>
  <c r="L33" i="4"/>
  <c r="H33" i="4"/>
  <c r="K33" i="4" s="1"/>
  <c r="O32" i="4"/>
  <c r="P32" i="4" s="1"/>
  <c r="N32" i="4"/>
  <c r="M32" i="4"/>
  <c r="L32" i="4"/>
  <c r="H32" i="4"/>
  <c r="K32" i="4" s="1"/>
  <c r="O31" i="4"/>
  <c r="P31" i="4" s="1"/>
  <c r="N31" i="4"/>
  <c r="M31" i="4"/>
  <c r="L31" i="4"/>
  <c r="H31" i="4"/>
  <c r="K31" i="4" s="1"/>
  <c r="O30" i="4"/>
  <c r="P30" i="4" s="1"/>
  <c r="N30" i="4"/>
  <c r="M30" i="4"/>
  <c r="L30" i="4"/>
  <c r="H30" i="4"/>
  <c r="K30" i="4" s="1"/>
  <c r="O29" i="4"/>
  <c r="P29" i="4" s="1"/>
  <c r="N29" i="4"/>
  <c r="M29" i="4"/>
  <c r="L29" i="4"/>
  <c r="H29" i="4"/>
  <c r="K29" i="4" s="1"/>
  <c r="O28" i="4"/>
  <c r="P28" i="4" s="1"/>
  <c r="N28" i="4"/>
  <c r="M28" i="4"/>
  <c r="L28" i="4"/>
  <c r="H28" i="4"/>
  <c r="K28" i="4" s="1"/>
  <c r="O27" i="4"/>
  <c r="P27" i="4" s="1"/>
  <c r="N27" i="4"/>
  <c r="M27" i="4"/>
  <c r="L27" i="4"/>
  <c r="H27" i="4"/>
  <c r="K27" i="4" s="1"/>
  <c r="O26" i="4"/>
  <c r="P26" i="4" s="1"/>
  <c r="N26" i="4"/>
  <c r="M26" i="4"/>
  <c r="L26" i="4"/>
  <c r="H26" i="4"/>
  <c r="K26" i="4" s="1"/>
  <c r="O25" i="4"/>
  <c r="P25" i="4" s="1"/>
  <c r="N25" i="4"/>
  <c r="M25" i="4"/>
  <c r="L25" i="4"/>
  <c r="H25" i="4"/>
  <c r="K25" i="4" s="1"/>
  <c r="O24" i="4"/>
  <c r="P24" i="4" s="1"/>
  <c r="N24" i="4"/>
  <c r="M24" i="4"/>
  <c r="L24" i="4"/>
  <c r="H24" i="4"/>
  <c r="K24" i="4" s="1"/>
  <c r="O23" i="4"/>
  <c r="P23" i="4" s="1"/>
  <c r="N23" i="4"/>
  <c r="M23" i="4"/>
  <c r="L23" i="4"/>
  <c r="H23" i="4"/>
  <c r="K23" i="4" s="1"/>
  <c r="O22" i="4"/>
  <c r="P22" i="4" s="1"/>
  <c r="N22" i="4"/>
  <c r="M22" i="4"/>
  <c r="L22" i="4"/>
  <c r="H22" i="4"/>
  <c r="K22" i="4" s="1"/>
  <c r="O21" i="4"/>
  <c r="P21" i="4" s="1"/>
  <c r="N21" i="4"/>
  <c r="M21" i="4"/>
  <c r="L21" i="4"/>
  <c r="H21" i="4"/>
  <c r="K21" i="4" s="1"/>
  <c r="O20" i="4"/>
  <c r="P20" i="4" s="1"/>
  <c r="N20" i="4"/>
  <c r="M20" i="4"/>
  <c r="L20" i="4"/>
  <c r="H20" i="4"/>
  <c r="K20" i="4" s="1"/>
  <c r="O19" i="4"/>
  <c r="P19" i="4" s="1"/>
  <c r="N19" i="4"/>
  <c r="M19" i="4"/>
  <c r="L19" i="4"/>
  <c r="H19" i="4"/>
  <c r="K19" i="4" s="1"/>
  <c r="O18" i="4"/>
  <c r="P18" i="4" s="1"/>
  <c r="N18" i="4"/>
  <c r="M18" i="4"/>
  <c r="L18" i="4"/>
  <c r="H18" i="4"/>
  <c r="K18" i="4" s="1"/>
  <c r="O17" i="4"/>
  <c r="P17" i="4" s="1"/>
  <c r="N17" i="4"/>
  <c r="M17" i="4"/>
  <c r="L17" i="4"/>
  <c r="H17" i="4"/>
  <c r="K17" i="4" s="1"/>
  <c r="A17" i="4"/>
  <c r="A18" i="4" s="1"/>
  <c r="A19" i="4" s="1"/>
  <c r="A20" i="4" s="1"/>
  <c r="A21" i="4" s="1"/>
  <c r="A22" i="4" s="1"/>
  <c r="A23" i="4" s="1"/>
  <c r="A24" i="4" s="1"/>
  <c r="A25" i="4" s="1"/>
  <c r="A26" i="4" s="1"/>
  <c r="A27" i="4" s="1"/>
  <c r="A28" i="4" s="1"/>
  <c r="A29" i="4" s="1"/>
  <c r="A30" i="4" s="1"/>
  <c r="A31" i="4" s="1"/>
  <c r="A32" i="4" s="1"/>
  <c r="A33" i="4" s="1"/>
  <c r="A34" i="4" s="1"/>
  <c r="A35" i="4" s="1"/>
  <c r="A37" i="4" s="1"/>
  <c r="A38" i="4" s="1"/>
  <c r="A39" i="4" s="1"/>
  <c r="A40" i="4" s="1"/>
  <c r="O16" i="4"/>
  <c r="N16" i="4"/>
  <c r="M16" i="4"/>
  <c r="L16" i="4"/>
  <c r="L42" i="4" s="1"/>
  <c r="H16" i="4"/>
  <c r="K16" i="4" s="1"/>
  <c r="A148" i="32"/>
  <c r="A149" i="32" s="1"/>
  <c r="A150" i="32" s="1"/>
  <c r="A151" i="32" s="1"/>
  <c r="A147" i="32"/>
  <c r="O133" i="32"/>
  <c r="N133" i="32"/>
  <c r="M133" i="32"/>
  <c r="L133" i="32"/>
  <c r="K133" i="32"/>
  <c r="H133" i="32"/>
  <c r="O131" i="32"/>
  <c r="P131" i="32" s="1"/>
  <c r="N131" i="32"/>
  <c r="M131" i="32"/>
  <c r="L131" i="32"/>
  <c r="K131" i="32"/>
  <c r="H131" i="32"/>
  <c r="O130" i="32"/>
  <c r="N130" i="32"/>
  <c r="M130" i="32"/>
  <c r="L130" i="32"/>
  <c r="K130" i="32"/>
  <c r="H130" i="32"/>
  <c r="O129" i="32"/>
  <c r="P129" i="32" s="1"/>
  <c r="N129" i="32"/>
  <c r="M129" i="32"/>
  <c r="L129" i="32"/>
  <c r="K129" i="32"/>
  <c r="H129" i="32"/>
  <c r="O128" i="32"/>
  <c r="N128" i="32"/>
  <c r="M128" i="32"/>
  <c r="L128" i="32"/>
  <c r="K128" i="32"/>
  <c r="H128" i="32"/>
  <c r="O126" i="32"/>
  <c r="P126" i="32" s="1"/>
  <c r="N126" i="32"/>
  <c r="M126" i="32"/>
  <c r="L126" i="32"/>
  <c r="K126" i="32"/>
  <c r="H126" i="32"/>
  <c r="O123" i="32"/>
  <c r="N123" i="32"/>
  <c r="M123" i="32"/>
  <c r="L123" i="32"/>
  <c r="K123" i="32"/>
  <c r="H123" i="32"/>
  <c r="O122" i="32"/>
  <c r="P122" i="32" s="1"/>
  <c r="N122" i="32"/>
  <c r="M122" i="32"/>
  <c r="L122" i="32"/>
  <c r="K122" i="32"/>
  <c r="H122" i="32"/>
  <c r="O121" i="32"/>
  <c r="N121" i="32"/>
  <c r="M121" i="32"/>
  <c r="L121" i="32"/>
  <c r="K121" i="32"/>
  <c r="H121" i="32"/>
  <c r="O120" i="32"/>
  <c r="P120" i="32" s="1"/>
  <c r="N120" i="32"/>
  <c r="M120" i="32"/>
  <c r="L120" i="32"/>
  <c r="K120" i="32"/>
  <c r="H120" i="32"/>
  <c r="O117" i="32"/>
  <c r="N117" i="32"/>
  <c r="M117" i="32"/>
  <c r="L117" i="32"/>
  <c r="K117" i="32"/>
  <c r="H117" i="32"/>
  <c r="O116" i="32"/>
  <c r="P116" i="32" s="1"/>
  <c r="N116" i="32"/>
  <c r="M116" i="32"/>
  <c r="L116" i="32"/>
  <c r="K116" i="32"/>
  <c r="H116" i="32"/>
  <c r="O115" i="32"/>
  <c r="N115" i="32"/>
  <c r="M115" i="32"/>
  <c r="L115" i="32"/>
  <c r="K115" i="32"/>
  <c r="H115" i="32"/>
  <c r="O114" i="32"/>
  <c r="P114" i="32" s="1"/>
  <c r="N114" i="32"/>
  <c r="M114" i="32"/>
  <c r="L114" i="32"/>
  <c r="K114" i="32"/>
  <c r="H114" i="32"/>
  <c r="O111" i="32"/>
  <c r="N111" i="32"/>
  <c r="M111" i="32"/>
  <c r="L111" i="32"/>
  <c r="K111" i="32"/>
  <c r="H111" i="32"/>
  <c r="O110" i="32"/>
  <c r="P110" i="32" s="1"/>
  <c r="N110" i="32"/>
  <c r="M110" i="32"/>
  <c r="L110" i="32"/>
  <c r="K110" i="32"/>
  <c r="H110" i="32"/>
  <c r="O109" i="32"/>
  <c r="N109" i="32"/>
  <c r="M109" i="32"/>
  <c r="L109" i="32"/>
  <c r="K109" i="32"/>
  <c r="H109" i="32"/>
  <c r="O108" i="32"/>
  <c r="P108" i="32" s="1"/>
  <c r="N108" i="32"/>
  <c r="M108" i="32"/>
  <c r="L108" i="32"/>
  <c r="K108" i="32"/>
  <c r="H108" i="32"/>
  <c r="O107" i="32"/>
  <c r="N107" i="32"/>
  <c r="M107" i="32"/>
  <c r="L107" i="32"/>
  <c r="K107" i="32"/>
  <c r="H107" i="32"/>
  <c r="O104" i="32"/>
  <c r="P104" i="32" s="1"/>
  <c r="N104" i="32"/>
  <c r="M104" i="32"/>
  <c r="L104" i="32"/>
  <c r="K104" i="32"/>
  <c r="H104" i="32"/>
  <c r="O103" i="32"/>
  <c r="N103" i="32"/>
  <c r="M103" i="32"/>
  <c r="L103" i="32"/>
  <c r="K103" i="32"/>
  <c r="H103" i="32"/>
  <c r="O102" i="32"/>
  <c r="P102" i="32" s="1"/>
  <c r="N102" i="32"/>
  <c r="M102" i="32"/>
  <c r="L102" i="32"/>
  <c r="K102" i="32"/>
  <c r="H102" i="32"/>
  <c r="O101" i="32"/>
  <c r="N101" i="32"/>
  <c r="M101" i="32"/>
  <c r="L101" i="32"/>
  <c r="K101" i="32"/>
  <c r="H101" i="32"/>
  <c r="O100" i="32"/>
  <c r="P100" i="32" s="1"/>
  <c r="N100" i="32"/>
  <c r="M100" i="32"/>
  <c r="L100" i="32"/>
  <c r="K100" i="32"/>
  <c r="H100" i="32"/>
  <c r="O98" i="32"/>
  <c r="N98" i="32"/>
  <c r="L98" i="32"/>
  <c r="H98" i="32"/>
  <c r="O97" i="32"/>
  <c r="N97" i="32"/>
  <c r="L97" i="32"/>
  <c r="H97" i="32"/>
  <c r="O96" i="32"/>
  <c r="N96" i="32"/>
  <c r="L96" i="32"/>
  <c r="H96" i="32"/>
  <c r="O95" i="32"/>
  <c r="N95" i="32"/>
  <c r="L95" i="32"/>
  <c r="H95" i="32"/>
  <c r="O94" i="32"/>
  <c r="N94" i="32"/>
  <c r="L94" i="32"/>
  <c r="H94" i="32"/>
  <c r="O93" i="32"/>
  <c r="N93" i="32"/>
  <c r="L93" i="32"/>
  <c r="H93" i="32"/>
  <c r="O92" i="32"/>
  <c r="N92" i="32"/>
  <c r="L92" i="32"/>
  <c r="H92" i="32"/>
  <c r="O91" i="32"/>
  <c r="N91" i="32"/>
  <c r="L91" i="32"/>
  <c r="H91" i="32"/>
  <c r="O90" i="32"/>
  <c r="N90" i="32"/>
  <c r="L90" i="32"/>
  <c r="H90" i="32"/>
  <c r="O89" i="32"/>
  <c r="N89" i="32"/>
  <c r="L89" i="32"/>
  <c r="H89" i="32"/>
  <c r="P87" i="32"/>
  <c r="O87" i="32"/>
  <c r="N87" i="32"/>
  <c r="M87" i="32"/>
  <c r="L87" i="32"/>
  <c r="K87" i="32"/>
  <c r="H87" i="32"/>
  <c r="P86" i="32"/>
  <c r="O86" i="32"/>
  <c r="N86" i="32"/>
  <c r="M86" i="32"/>
  <c r="L86" i="32"/>
  <c r="K86" i="32"/>
  <c r="H86" i="32"/>
  <c r="P85" i="32"/>
  <c r="O85" i="32"/>
  <c r="N85" i="32"/>
  <c r="M85" i="32"/>
  <c r="L85" i="32"/>
  <c r="K85" i="32"/>
  <c r="H85" i="32"/>
  <c r="P84" i="32"/>
  <c r="O84" i="32"/>
  <c r="N84" i="32"/>
  <c r="M84" i="32"/>
  <c r="L84" i="32"/>
  <c r="K84" i="32"/>
  <c r="H84" i="32"/>
  <c r="P83" i="32"/>
  <c r="O83" i="32"/>
  <c r="N83" i="32"/>
  <c r="M83" i="32"/>
  <c r="L83" i="32"/>
  <c r="K83" i="32"/>
  <c r="H83" i="32"/>
  <c r="P82" i="32"/>
  <c r="O82" i="32"/>
  <c r="N82" i="32"/>
  <c r="M82" i="32"/>
  <c r="L82" i="32"/>
  <c r="K82" i="32"/>
  <c r="H82" i="32"/>
  <c r="P81" i="32"/>
  <c r="O81" i="32"/>
  <c r="N81" i="32"/>
  <c r="M81" i="32"/>
  <c r="L81" i="32"/>
  <c r="K81" i="32"/>
  <c r="H81" i="32"/>
  <c r="P80" i="32"/>
  <c r="O80" i="32"/>
  <c r="N80" i="32"/>
  <c r="M80" i="32"/>
  <c r="L80" i="32"/>
  <c r="K80" i="32"/>
  <c r="H80" i="32"/>
  <c r="P79" i="32"/>
  <c r="O79" i="32"/>
  <c r="N79" i="32"/>
  <c r="M79" i="32"/>
  <c r="L79" i="32"/>
  <c r="K79" i="32"/>
  <c r="H79" i="32"/>
  <c r="O77" i="32"/>
  <c r="N77" i="32"/>
  <c r="L77" i="32"/>
  <c r="H77" i="32"/>
  <c r="O76" i="32"/>
  <c r="N76" i="32"/>
  <c r="L76" i="32"/>
  <c r="H76" i="32"/>
  <c r="O75" i="32"/>
  <c r="N75" i="32"/>
  <c r="L75" i="32"/>
  <c r="H75" i="32"/>
  <c r="O74" i="32"/>
  <c r="N74" i="32"/>
  <c r="L74" i="32"/>
  <c r="H74" i="32"/>
  <c r="O73" i="32"/>
  <c r="N73" i="32"/>
  <c r="L73" i="32"/>
  <c r="H73" i="32"/>
  <c r="O72" i="32"/>
  <c r="N72" i="32"/>
  <c r="L72" i="32"/>
  <c r="H72" i="32"/>
  <c r="O71" i="32"/>
  <c r="N71" i="32"/>
  <c r="L71" i="32"/>
  <c r="H71" i="32"/>
  <c r="O70" i="32"/>
  <c r="N70" i="32"/>
  <c r="L70" i="32"/>
  <c r="H70" i="32"/>
  <c r="O68" i="32"/>
  <c r="N68" i="32"/>
  <c r="M68" i="32"/>
  <c r="L68" i="32"/>
  <c r="K68" i="32"/>
  <c r="H68" i="32"/>
  <c r="O67" i="32"/>
  <c r="N67" i="32"/>
  <c r="M67" i="32"/>
  <c r="L67" i="32"/>
  <c r="K67" i="32"/>
  <c r="H67" i="32"/>
  <c r="O66" i="32"/>
  <c r="P66" i="32" s="1"/>
  <c r="N66" i="32"/>
  <c r="M66" i="32"/>
  <c r="L66" i="32"/>
  <c r="K66" i="32"/>
  <c r="H66" i="32"/>
  <c r="O65" i="32"/>
  <c r="N65" i="32"/>
  <c r="M65" i="32"/>
  <c r="L65" i="32"/>
  <c r="K65" i="32"/>
  <c r="H65" i="32"/>
  <c r="O64" i="32"/>
  <c r="N64" i="32"/>
  <c r="M64" i="32"/>
  <c r="L64" i="32"/>
  <c r="K64" i="32"/>
  <c r="H64" i="32"/>
  <c r="O63" i="32"/>
  <c r="N63" i="32"/>
  <c r="M63" i="32"/>
  <c r="L63" i="32"/>
  <c r="K63" i="32"/>
  <c r="H63" i="32"/>
  <c r="O61" i="32"/>
  <c r="N61" i="32"/>
  <c r="L61" i="32"/>
  <c r="H61" i="32"/>
  <c r="K61" i="32" s="1"/>
  <c r="O60" i="32"/>
  <c r="N60" i="32"/>
  <c r="M60" i="32"/>
  <c r="L60" i="32"/>
  <c r="H60" i="32"/>
  <c r="K60" i="32" s="1"/>
  <c r="O59" i="32"/>
  <c r="N59" i="32"/>
  <c r="L59" i="32"/>
  <c r="H59" i="32"/>
  <c r="O58" i="32"/>
  <c r="N58" i="32"/>
  <c r="P58" i="32" s="1"/>
  <c r="M58" i="32"/>
  <c r="L58" i="32"/>
  <c r="H58" i="32"/>
  <c r="K58" i="32" s="1"/>
  <c r="O57" i="32"/>
  <c r="N57" i="32"/>
  <c r="L57" i="32"/>
  <c r="H57" i="32"/>
  <c r="K57" i="32" s="1"/>
  <c r="O56" i="32"/>
  <c r="N56" i="32"/>
  <c r="M56" i="32"/>
  <c r="L56" i="32"/>
  <c r="H56" i="32"/>
  <c r="K56" i="32" s="1"/>
  <c r="O55" i="32"/>
  <c r="N55" i="32"/>
  <c r="L55" i="32"/>
  <c r="H55" i="32"/>
  <c r="O54" i="32"/>
  <c r="N54" i="32"/>
  <c r="P54" i="32" s="1"/>
  <c r="M54" i="32"/>
  <c r="L54" i="32"/>
  <c r="H54" i="32"/>
  <c r="K54" i="32" s="1"/>
  <c r="O53" i="32"/>
  <c r="N53" i="32"/>
  <c r="L53" i="32"/>
  <c r="H53" i="32"/>
  <c r="K53" i="32" s="1"/>
  <c r="O51" i="32"/>
  <c r="N51" i="32"/>
  <c r="M51" i="32"/>
  <c r="L51" i="32"/>
  <c r="H51" i="32"/>
  <c r="K51" i="32" s="1"/>
  <c r="O50" i="32"/>
  <c r="P50" i="32" s="1"/>
  <c r="N50" i="32"/>
  <c r="M50" i="32"/>
  <c r="L50" i="32"/>
  <c r="H50" i="32"/>
  <c r="K50" i="32" s="1"/>
  <c r="O49" i="32"/>
  <c r="N49" i="32"/>
  <c r="M49" i="32"/>
  <c r="L49" i="32"/>
  <c r="H49" i="32"/>
  <c r="K49" i="32" s="1"/>
  <c r="O48" i="32"/>
  <c r="N48" i="32"/>
  <c r="M48" i="32"/>
  <c r="L48" i="32"/>
  <c r="H48" i="32"/>
  <c r="K48" i="32" s="1"/>
  <c r="O47" i="32"/>
  <c r="N47" i="32"/>
  <c r="M47" i="32"/>
  <c r="L47" i="32"/>
  <c r="H47" i="32"/>
  <c r="K47" i="32" s="1"/>
  <c r="O46" i="32"/>
  <c r="N46" i="32"/>
  <c r="M46" i="32"/>
  <c r="L46" i="32"/>
  <c r="H46" i="32"/>
  <c r="K46" i="32" s="1"/>
  <c r="O45" i="32"/>
  <c r="N45" i="32"/>
  <c r="M45" i="32"/>
  <c r="L45" i="32"/>
  <c r="H45" i="32"/>
  <c r="K45" i="32" s="1"/>
  <c r="O44" i="32"/>
  <c r="N44" i="32"/>
  <c r="L44" i="32"/>
  <c r="H44" i="32"/>
  <c r="K44" i="32" s="1"/>
  <c r="O41" i="32"/>
  <c r="N41" i="32"/>
  <c r="M41" i="32"/>
  <c r="L41" i="32"/>
  <c r="H41" i="32"/>
  <c r="K41" i="32" s="1"/>
  <c r="O40" i="32"/>
  <c r="N40" i="32"/>
  <c r="L40" i="32"/>
  <c r="H40" i="32"/>
  <c r="K40" i="32" s="1"/>
  <c r="O39" i="32"/>
  <c r="N39" i="32"/>
  <c r="M39" i="32"/>
  <c r="L39" i="32"/>
  <c r="H39" i="32"/>
  <c r="K39" i="32" s="1"/>
  <c r="O38" i="32"/>
  <c r="N38" i="32"/>
  <c r="L38" i="32"/>
  <c r="H38" i="32"/>
  <c r="K38" i="32" s="1"/>
  <c r="O37" i="32"/>
  <c r="N37" i="32"/>
  <c r="M37" i="32"/>
  <c r="L37" i="32"/>
  <c r="H37" i="32"/>
  <c r="K37" i="32" s="1"/>
  <c r="O36" i="32"/>
  <c r="N36" i="32"/>
  <c r="L36" i="32"/>
  <c r="H36" i="32"/>
  <c r="K36" i="32" s="1"/>
  <c r="O35" i="32"/>
  <c r="N35" i="32"/>
  <c r="M35" i="32"/>
  <c r="L35" i="32"/>
  <c r="H35" i="32"/>
  <c r="K35" i="32" s="1"/>
  <c r="O34" i="32"/>
  <c r="N34" i="32"/>
  <c r="L34" i="32"/>
  <c r="H34" i="32"/>
  <c r="K34" i="32" s="1"/>
  <c r="O33" i="32"/>
  <c r="N33" i="32"/>
  <c r="M33" i="32"/>
  <c r="L33" i="32"/>
  <c r="H33" i="32"/>
  <c r="K33" i="32" s="1"/>
  <c r="O32" i="32"/>
  <c r="N32" i="32"/>
  <c r="L32" i="32"/>
  <c r="H32" i="32"/>
  <c r="K32" i="32" s="1"/>
  <c r="O31" i="32"/>
  <c r="N31" i="32"/>
  <c r="M31" i="32"/>
  <c r="L31" i="32"/>
  <c r="H31" i="32"/>
  <c r="K31" i="32" s="1"/>
  <c r="O30" i="32"/>
  <c r="P30" i="32" s="1"/>
  <c r="N30" i="32"/>
  <c r="M30" i="32"/>
  <c r="L30" i="32"/>
  <c r="K30" i="32"/>
  <c r="H30" i="32"/>
  <c r="O29" i="32"/>
  <c r="N29" i="32"/>
  <c r="L29" i="32"/>
  <c r="H29" i="32"/>
  <c r="K29" i="32" s="1"/>
  <c r="O28" i="32"/>
  <c r="N28" i="32"/>
  <c r="M28" i="32"/>
  <c r="L28" i="32"/>
  <c r="H28" i="32"/>
  <c r="K28" i="32" s="1"/>
  <c r="O27" i="32"/>
  <c r="N27" i="32"/>
  <c r="M27" i="32"/>
  <c r="L27" i="32"/>
  <c r="H27" i="32"/>
  <c r="K27" i="32" s="1"/>
  <c r="O26" i="32"/>
  <c r="P26" i="32" s="1"/>
  <c r="N26" i="32"/>
  <c r="M26" i="32"/>
  <c r="L26" i="32"/>
  <c r="K26" i="32"/>
  <c r="H26" i="32"/>
  <c r="O25" i="32"/>
  <c r="N25" i="32"/>
  <c r="L25" i="32"/>
  <c r="K25" i="32"/>
  <c r="H25" i="32"/>
  <c r="M25" i="32" s="1"/>
  <c r="O24" i="32"/>
  <c r="N24" i="32"/>
  <c r="L24" i="32"/>
  <c r="H24" i="32"/>
  <c r="O23" i="32"/>
  <c r="N23" i="32"/>
  <c r="M23" i="32"/>
  <c r="L23" i="32"/>
  <c r="H23" i="32"/>
  <c r="K23" i="32" s="1"/>
  <c r="A23" i="32"/>
  <c r="A24" i="32" s="1"/>
  <c r="A25" i="32" s="1"/>
  <c r="A26" i="32" s="1"/>
  <c r="A27" i="32" s="1"/>
  <c r="A28" i="32" s="1"/>
  <c r="A29" i="32" s="1"/>
  <c r="A30" i="32" s="1"/>
  <c r="A31" i="32" s="1"/>
  <c r="A32" i="32" s="1"/>
  <c r="A33" i="32" s="1"/>
  <c r="A34" i="32" s="1"/>
  <c r="A35" i="32" s="1"/>
  <c r="A36" i="32" s="1"/>
  <c r="A37" i="32" s="1"/>
  <c r="A38" i="32" s="1"/>
  <c r="A39" i="32" s="1"/>
  <c r="A40" i="32" s="1"/>
  <c r="A41" i="32" s="1"/>
  <c r="A44" i="32" s="1"/>
  <c r="A45" i="32" s="1"/>
  <c r="A46" i="32" s="1"/>
  <c r="A47" i="32" s="1"/>
  <c r="A48" i="32" s="1"/>
  <c r="A49" i="32" s="1"/>
  <c r="A50" i="32" s="1"/>
  <c r="A51" i="32" s="1"/>
  <c r="A54" i="32" s="1"/>
  <c r="A55" i="32" s="1"/>
  <c r="A56" i="32" s="1"/>
  <c r="A57" i="32" s="1"/>
  <c r="A58" i="32" s="1"/>
  <c r="A59" i="32" s="1"/>
  <c r="A60" i="32" s="1"/>
  <c r="A61" i="32" s="1"/>
  <c r="A64" i="32" s="1"/>
  <c r="A65" i="32" s="1"/>
  <c r="A66" i="32" s="1"/>
  <c r="A67" i="32" s="1"/>
  <c r="A68" i="32" s="1"/>
  <c r="A71" i="32" s="1"/>
  <c r="A72" i="32" s="1"/>
  <c r="A73" i="32" s="1"/>
  <c r="A74" i="32" s="1"/>
  <c r="A75" i="32" s="1"/>
  <c r="A76" i="32" s="1"/>
  <c r="A77" i="32" s="1"/>
  <c r="A80" i="32" s="1"/>
  <c r="A81" i="32" s="1"/>
  <c r="A82" i="32" s="1"/>
  <c r="A83" i="32" s="1"/>
  <c r="A84" i="32" s="1"/>
  <c r="A85" i="32" s="1"/>
  <c r="A86" i="32" s="1"/>
  <c r="A87" i="32" s="1"/>
  <c r="A90" i="32" s="1"/>
  <c r="A91" i="32" s="1"/>
  <c r="A92" i="32" s="1"/>
  <c r="A93" i="32" s="1"/>
  <c r="A94" i="32" s="1"/>
  <c r="A95" i="32" s="1"/>
  <c r="A96" i="32" s="1"/>
  <c r="A97" i="32" s="1"/>
  <c r="A98" i="32" s="1"/>
  <c r="A101" i="32" s="1"/>
  <c r="A102" i="32" s="1"/>
  <c r="A103" i="32" s="1"/>
  <c r="A104" i="32" s="1"/>
  <c r="A107" i="32" s="1"/>
  <c r="A108" i="32" s="1"/>
  <c r="A109" i="32" s="1"/>
  <c r="A110" i="32" s="1"/>
  <c r="A111" i="32" s="1"/>
  <c r="A114" i="32" s="1"/>
  <c r="A115" i="32" s="1"/>
  <c r="A116" i="32" s="1"/>
  <c r="A117" i="32" s="1"/>
  <c r="A120" i="32" s="1"/>
  <c r="A121" i="32" s="1"/>
  <c r="A122" i="32" s="1"/>
  <c r="A123" i="32" s="1"/>
  <c r="A126" i="32" s="1"/>
  <c r="A128" i="32" s="1"/>
  <c r="A129" i="32" s="1"/>
  <c r="A130" i="32" s="1"/>
  <c r="A131" i="32" s="1"/>
  <c r="A133" i="32" s="1"/>
  <c r="O22" i="32"/>
  <c r="P22" i="32" s="1"/>
  <c r="N22" i="32"/>
  <c r="M22" i="32"/>
  <c r="L22" i="32"/>
  <c r="K22" i="32"/>
  <c r="H22" i="32"/>
  <c r="O21" i="32"/>
  <c r="N21" i="32"/>
  <c r="L21" i="32"/>
  <c r="H21" i="32"/>
  <c r="K21" i="32" s="1"/>
  <c r="O20" i="32"/>
  <c r="N20" i="32"/>
  <c r="M20" i="32"/>
  <c r="L20" i="32"/>
  <c r="H20" i="32"/>
  <c r="K20" i="32" s="1"/>
  <c r="O19" i="32"/>
  <c r="N19" i="32"/>
  <c r="M19" i="32"/>
  <c r="L19" i="32"/>
  <c r="H19" i="32"/>
  <c r="K19" i="32" s="1"/>
  <c r="O18" i="32"/>
  <c r="P18" i="32" s="1"/>
  <c r="N18" i="32"/>
  <c r="M18" i="32"/>
  <c r="L18" i="32"/>
  <c r="K18" i="32"/>
  <c r="H18" i="32"/>
  <c r="O17" i="32"/>
  <c r="N17" i="32"/>
  <c r="L17" i="32"/>
  <c r="H17" i="32"/>
  <c r="A17" i="32"/>
  <c r="A18" i="32" s="1"/>
  <c r="A19" i="32" s="1"/>
  <c r="A20" i="32" s="1"/>
  <c r="A21" i="32" s="1"/>
  <c r="A22" i="32" s="1"/>
  <c r="O16" i="32"/>
  <c r="N16" i="32"/>
  <c r="L16" i="32"/>
  <c r="K16" i="32"/>
  <c r="H16" i="32"/>
  <c r="M16" i="32" s="1"/>
  <c r="A40" i="33"/>
  <c r="A41" i="33" s="1"/>
  <c r="A42" i="33" s="1"/>
  <c r="A43" i="33" s="1"/>
  <c r="A44" i="33" s="1"/>
  <c r="P25" i="33"/>
  <c r="O25" i="33"/>
  <c r="N25" i="33"/>
  <c r="M25" i="33"/>
  <c r="L25" i="33"/>
  <c r="H25" i="33"/>
  <c r="K25" i="33" s="1"/>
  <c r="P24" i="33"/>
  <c r="O24" i="33"/>
  <c r="N24" i="33"/>
  <c r="M24" i="33"/>
  <c r="L24" i="33"/>
  <c r="K24" i="33"/>
  <c r="H24" i="33"/>
  <c r="O23" i="33"/>
  <c r="L23" i="33"/>
  <c r="K23" i="33"/>
  <c r="H23" i="33"/>
  <c r="E23" i="33"/>
  <c r="N23" i="33" s="1"/>
  <c r="P22" i="33"/>
  <c r="O22" i="33"/>
  <c r="N22" i="33"/>
  <c r="M22" i="33"/>
  <c r="L22" i="33"/>
  <c r="H22" i="33"/>
  <c r="K22" i="33" s="1"/>
  <c r="P21" i="33"/>
  <c r="O21" i="33"/>
  <c r="N21" i="33"/>
  <c r="M21" i="33"/>
  <c r="L21" i="33"/>
  <c r="H21" i="33"/>
  <c r="K21" i="33" s="1"/>
  <c r="A21" i="33"/>
  <c r="A22" i="33" s="1"/>
  <c r="A23" i="33" s="1"/>
  <c r="A24" i="33" s="1"/>
  <c r="P19" i="33"/>
  <c r="O19" i="33"/>
  <c r="N19" i="33"/>
  <c r="M19" i="33"/>
  <c r="L19" i="33"/>
  <c r="H19" i="33"/>
  <c r="K19" i="33" s="1"/>
  <c r="H18" i="33"/>
  <c r="K18" i="33" s="1"/>
  <c r="A18" i="33"/>
  <c r="A19" i="33" s="1"/>
  <c r="H17" i="33"/>
  <c r="E17" i="33"/>
  <c r="A41" i="49"/>
  <c r="A42" i="49" s="1"/>
  <c r="A43" i="49" s="1"/>
  <c r="A44" i="49" s="1"/>
  <c r="A45" i="49" s="1"/>
  <c r="O29" i="49"/>
  <c r="L29" i="49"/>
  <c r="P27" i="49"/>
  <c r="O27" i="49"/>
  <c r="N27" i="49"/>
  <c r="M27" i="49"/>
  <c r="L27" i="49"/>
  <c r="H27" i="49"/>
  <c r="K27" i="49" s="1"/>
  <c r="P26" i="49"/>
  <c r="O26" i="49"/>
  <c r="N26" i="49"/>
  <c r="M26" i="49"/>
  <c r="L26" i="49"/>
  <c r="H26" i="49"/>
  <c r="K26" i="49" s="1"/>
  <c r="A26" i="49"/>
  <c r="A27" i="49" s="1"/>
  <c r="P25" i="49"/>
  <c r="O25" i="49"/>
  <c r="N25" i="49"/>
  <c r="M25" i="49"/>
  <c r="L25" i="49"/>
  <c r="H25" i="49"/>
  <c r="K25" i="49" s="1"/>
  <c r="P24" i="49"/>
  <c r="O24" i="49"/>
  <c r="N24" i="49"/>
  <c r="M24" i="49"/>
  <c r="L24" i="49"/>
  <c r="H24" i="49"/>
  <c r="K24" i="49" s="1"/>
  <c r="P23" i="49"/>
  <c r="O23" i="49"/>
  <c r="N23" i="49"/>
  <c r="M23" i="49"/>
  <c r="L23" i="49"/>
  <c r="H23" i="49"/>
  <c r="K23" i="49" s="1"/>
  <c r="A23" i="49"/>
  <c r="A24" i="49" s="1"/>
  <c r="A25" i="49" s="1"/>
  <c r="P22" i="49"/>
  <c r="O22" i="49"/>
  <c r="N22" i="49"/>
  <c r="M22" i="49"/>
  <c r="L22" i="49"/>
  <c r="H22" i="49"/>
  <c r="K22" i="49" s="1"/>
  <c r="A22" i="49"/>
  <c r="P21" i="49"/>
  <c r="O21" i="49"/>
  <c r="N21" i="49"/>
  <c r="M21" i="49"/>
  <c r="L21" i="49"/>
  <c r="H21" i="49"/>
  <c r="K21" i="49" s="1"/>
  <c r="P20" i="49"/>
  <c r="O20" i="49"/>
  <c r="N20" i="49"/>
  <c r="M20" i="49"/>
  <c r="L20" i="49"/>
  <c r="H20" i="49"/>
  <c r="K20" i="49" s="1"/>
  <c r="P19" i="49"/>
  <c r="O19" i="49"/>
  <c r="N19" i="49"/>
  <c r="M19" i="49"/>
  <c r="L19" i="49"/>
  <c r="H19" i="49"/>
  <c r="K19" i="49" s="1"/>
  <c r="A19" i="49"/>
  <c r="A20" i="49" s="1"/>
  <c r="A21" i="49" s="1"/>
  <c r="P18" i="49"/>
  <c r="O18" i="49"/>
  <c r="N18" i="49"/>
  <c r="N29" i="49" s="1"/>
  <c r="M18" i="49"/>
  <c r="M29" i="49" s="1"/>
  <c r="L18" i="49"/>
  <c r="H18" i="49"/>
  <c r="K18" i="49" s="1"/>
  <c r="A44" i="30"/>
  <c r="A40" i="30"/>
  <c r="A41" i="30" s="1"/>
  <c r="A42" i="30" s="1"/>
  <c r="A43" i="30" s="1"/>
  <c r="O26" i="30"/>
  <c r="N26" i="30"/>
  <c r="L26" i="30"/>
  <c r="H26" i="30"/>
  <c r="K26" i="30" s="1"/>
  <c r="O24" i="30"/>
  <c r="P24" i="30" s="1"/>
  <c r="N24" i="30"/>
  <c r="M24" i="30"/>
  <c r="L24" i="30"/>
  <c r="H24" i="30"/>
  <c r="K24" i="30" s="1"/>
  <c r="O23" i="30"/>
  <c r="N23" i="30"/>
  <c r="M23" i="30"/>
  <c r="P23" i="30" s="1"/>
  <c r="L23" i="30"/>
  <c r="H23" i="30"/>
  <c r="K23" i="30" s="1"/>
  <c r="O22" i="30"/>
  <c r="P22" i="30" s="1"/>
  <c r="N22" i="30"/>
  <c r="M22" i="30"/>
  <c r="L22" i="30"/>
  <c r="K22" i="30"/>
  <c r="H22" i="30"/>
  <c r="O21" i="30"/>
  <c r="N21" i="30"/>
  <c r="L21" i="30"/>
  <c r="H21" i="30"/>
  <c r="O20" i="30"/>
  <c r="N20" i="30"/>
  <c r="L20" i="30"/>
  <c r="H20" i="30"/>
  <c r="P17" i="30"/>
  <c r="O17" i="30"/>
  <c r="N17" i="30"/>
  <c r="M17" i="30"/>
  <c r="L17" i="30"/>
  <c r="H17" i="30"/>
  <c r="K17" i="30" s="1"/>
  <c r="A17" i="30"/>
  <c r="P16" i="30"/>
  <c r="O16" i="30"/>
  <c r="N16" i="30"/>
  <c r="M16" i="30"/>
  <c r="L16" i="30"/>
  <c r="L28" i="30" s="1"/>
  <c r="H16" i="30"/>
  <c r="K16" i="30" s="1"/>
  <c r="A139" i="31"/>
  <c r="A140" i="31" s="1"/>
  <c r="A141" i="31" s="1"/>
  <c r="A142" i="31" s="1"/>
  <c r="A143" i="31" s="1"/>
  <c r="O125" i="31"/>
  <c r="N125" i="31"/>
  <c r="L125" i="31"/>
  <c r="H125" i="31"/>
  <c r="K125" i="31" s="1"/>
  <c r="O123" i="31"/>
  <c r="N123" i="31"/>
  <c r="L123" i="31"/>
  <c r="H123" i="31"/>
  <c r="K123" i="31" s="1"/>
  <c r="O122" i="31"/>
  <c r="N122" i="31"/>
  <c r="L122" i="31"/>
  <c r="H122" i="31"/>
  <c r="K122" i="31" s="1"/>
  <c r="O121" i="31"/>
  <c r="N121" i="31"/>
  <c r="L121" i="31"/>
  <c r="H121" i="31"/>
  <c r="K121" i="31" s="1"/>
  <c r="O120" i="31"/>
  <c r="N120" i="31"/>
  <c r="L120" i="31"/>
  <c r="H120" i="31"/>
  <c r="K120" i="31" s="1"/>
  <c r="O119" i="31"/>
  <c r="N119" i="31"/>
  <c r="L119" i="31"/>
  <c r="H119" i="31"/>
  <c r="O118" i="31"/>
  <c r="N118" i="31"/>
  <c r="L118" i="31"/>
  <c r="H118" i="31"/>
  <c r="O117" i="31"/>
  <c r="N117" i="31"/>
  <c r="L117" i="31"/>
  <c r="H117" i="31"/>
  <c r="O116" i="31"/>
  <c r="N116" i="31"/>
  <c r="L116" i="31"/>
  <c r="H116" i="31"/>
  <c r="O115" i="31"/>
  <c r="N115" i="31"/>
  <c r="L115" i="31"/>
  <c r="H115" i="31"/>
  <c r="O114" i="31"/>
  <c r="N114" i="31"/>
  <c r="L114" i="31"/>
  <c r="H114" i="31"/>
  <c r="O113" i="31"/>
  <c r="N113" i="31"/>
  <c r="L113" i="31"/>
  <c r="H113" i="31"/>
  <c r="O112" i="31"/>
  <c r="N112" i="31"/>
  <c r="L112" i="31"/>
  <c r="H112" i="31"/>
  <c r="O109" i="31"/>
  <c r="N109" i="31"/>
  <c r="L109" i="31"/>
  <c r="H109" i="31"/>
  <c r="O108" i="31"/>
  <c r="N108" i="31"/>
  <c r="L108" i="31"/>
  <c r="H108" i="31"/>
  <c r="O107" i="31"/>
  <c r="N107" i="31"/>
  <c r="L107" i="31"/>
  <c r="H107" i="31"/>
  <c r="O106" i="31"/>
  <c r="N106" i="31"/>
  <c r="L106" i="31"/>
  <c r="H106" i="31"/>
  <c r="O105" i="31"/>
  <c r="N105" i="31"/>
  <c r="L105" i="31"/>
  <c r="H105" i="31"/>
  <c r="O104" i="31"/>
  <c r="N104" i="31"/>
  <c r="L104" i="31"/>
  <c r="H104" i="31"/>
  <c r="O103" i="31"/>
  <c r="N103" i="31"/>
  <c r="L103" i="31"/>
  <c r="H103" i="31"/>
  <c r="O102" i="31"/>
  <c r="N102" i="31"/>
  <c r="L102" i="31"/>
  <c r="H102" i="31"/>
  <c r="O101" i="31"/>
  <c r="N101" i="31"/>
  <c r="L101" i="31"/>
  <c r="H101" i="31"/>
  <c r="O100" i="31"/>
  <c r="N100" i="31"/>
  <c r="L100" i="31"/>
  <c r="H100" i="31"/>
  <c r="O99" i="31"/>
  <c r="N99" i="31"/>
  <c r="L99" i="31"/>
  <c r="H99" i="31"/>
  <c r="O96" i="31"/>
  <c r="N96" i="31"/>
  <c r="L96" i="31"/>
  <c r="H96" i="31"/>
  <c r="O95" i="31"/>
  <c r="N95" i="31"/>
  <c r="L95" i="31"/>
  <c r="H95" i="31"/>
  <c r="O94" i="31"/>
  <c r="N94" i="31"/>
  <c r="L94" i="31"/>
  <c r="H94" i="31"/>
  <c r="M94" i="31" s="1"/>
  <c r="O93" i="31"/>
  <c r="P93" i="31" s="1"/>
  <c r="N93" i="31"/>
  <c r="L93" i="31"/>
  <c r="K93" i="31"/>
  <c r="H93" i="31"/>
  <c r="M93" i="31" s="1"/>
  <c r="O92" i="31"/>
  <c r="N92" i="31"/>
  <c r="L92" i="31"/>
  <c r="K92" i="31"/>
  <c r="H92" i="31"/>
  <c r="M92" i="31" s="1"/>
  <c r="O91" i="31"/>
  <c r="N91" i="31"/>
  <c r="L91" i="31"/>
  <c r="H91" i="31"/>
  <c r="O90" i="31"/>
  <c r="P90" i="31" s="1"/>
  <c r="N90" i="31"/>
  <c r="L90" i="31"/>
  <c r="H90" i="31"/>
  <c r="M90" i="31" s="1"/>
  <c r="O89" i="31"/>
  <c r="N89" i="31"/>
  <c r="L89" i="31"/>
  <c r="K89" i="31"/>
  <c r="H89" i="31"/>
  <c r="M89" i="31" s="1"/>
  <c r="O88" i="31"/>
  <c r="N88" i="31"/>
  <c r="L88" i="31"/>
  <c r="H88" i="31"/>
  <c r="M88" i="31" s="1"/>
  <c r="O87" i="31"/>
  <c r="N87" i="31"/>
  <c r="L87" i="31"/>
  <c r="K87" i="31"/>
  <c r="H87" i="31"/>
  <c r="M87" i="31" s="1"/>
  <c r="O86" i="31"/>
  <c r="N86" i="31"/>
  <c r="L86" i="31"/>
  <c r="H86" i="31"/>
  <c r="O85" i="31"/>
  <c r="P85" i="31" s="1"/>
  <c r="N85" i="31"/>
  <c r="L85" i="31"/>
  <c r="K85" i="31"/>
  <c r="H85" i="31"/>
  <c r="M85" i="31" s="1"/>
  <c r="P84" i="31"/>
  <c r="O84" i="31"/>
  <c r="N84" i="31"/>
  <c r="L84" i="31"/>
  <c r="K84" i="31"/>
  <c r="H84" i="31"/>
  <c r="M84" i="31" s="1"/>
  <c r="P83" i="31"/>
  <c r="O83" i="31"/>
  <c r="N83" i="31"/>
  <c r="L83" i="31"/>
  <c r="K83" i="31"/>
  <c r="H83" i="31"/>
  <c r="M83" i="31" s="1"/>
  <c r="O80" i="31"/>
  <c r="N80" i="31"/>
  <c r="L80" i="31"/>
  <c r="K80" i="31"/>
  <c r="H80" i="31"/>
  <c r="M80" i="31" s="1"/>
  <c r="O79" i="31"/>
  <c r="N79" i="31"/>
  <c r="L79" i="31"/>
  <c r="H79" i="31"/>
  <c r="M79" i="31" s="1"/>
  <c r="O78" i="31"/>
  <c r="N78" i="31"/>
  <c r="L78" i="31"/>
  <c r="K78" i="31"/>
  <c r="H78" i="31"/>
  <c r="M78" i="31" s="1"/>
  <c r="O77" i="31"/>
  <c r="P77" i="31" s="1"/>
  <c r="N77" i="31"/>
  <c r="L77" i="31"/>
  <c r="K77" i="31"/>
  <c r="H77" i="31"/>
  <c r="M77" i="31" s="1"/>
  <c r="O76" i="31"/>
  <c r="N76" i="31"/>
  <c r="L76" i="31"/>
  <c r="K76" i="31"/>
  <c r="H76" i="31"/>
  <c r="M76" i="31" s="1"/>
  <c r="O75" i="31"/>
  <c r="N75" i="31"/>
  <c r="L75" i="31"/>
  <c r="H75" i="31"/>
  <c r="O74" i="31"/>
  <c r="P74" i="31" s="1"/>
  <c r="N74" i="31"/>
  <c r="L74" i="31"/>
  <c r="K74" i="31"/>
  <c r="H74" i="31"/>
  <c r="M74" i="31" s="1"/>
  <c r="O73" i="31"/>
  <c r="N73" i="31"/>
  <c r="L73" i="31"/>
  <c r="K73" i="31"/>
  <c r="H73" i="31"/>
  <c r="M73" i="31" s="1"/>
  <c r="O72" i="31"/>
  <c r="N72" i="31"/>
  <c r="L72" i="31"/>
  <c r="K72" i="31"/>
  <c r="H72" i="31"/>
  <c r="M72" i="31" s="1"/>
  <c r="O71" i="31"/>
  <c r="N71" i="31"/>
  <c r="L71" i="31"/>
  <c r="H71" i="31"/>
  <c r="M71" i="31" s="1"/>
  <c r="O70" i="31"/>
  <c r="N70" i="31"/>
  <c r="L70" i="31"/>
  <c r="K70" i="31"/>
  <c r="H70" i="31"/>
  <c r="M70" i="31" s="1"/>
  <c r="O67" i="31"/>
  <c r="P67" i="31" s="1"/>
  <c r="N67" i="31"/>
  <c r="L67" i="31"/>
  <c r="K67" i="31"/>
  <c r="H67" i="31"/>
  <c r="M67" i="31" s="1"/>
  <c r="O66" i="31"/>
  <c r="N66" i="31"/>
  <c r="L66" i="31"/>
  <c r="K66" i="31"/>
  <c r="H66" i="31"/>
  <c r="M66" i="31" s="1"/>
  <c r="O65" i="31"/>
  <c r="N65" i="31"/>
  <c r="L65" i="31"/>
  <c r="H65" i="31"/>
  <c r="O64" i="31"/>
  <c r="P64" i="31" s="1"/>
  <c r="N64" i="31"/>
  <c r="L64" i="31"/>
  <c r="K64" i="31"/>
  <c r="H64" i="31"/>
  <c r="M64" i="31" s="1"/>
  <c r="O63" i="31"/>
  <c r="N63" i="31"/>
  <c r="L63" i="31"/>
  <c r="K63" i="31"/>
  <c r="H63" i="31"/>
  <c r="M63" i="31" s="1"/>
  <c r="O62" i="31"/>
  <c r="N62" i="31"/>
  <c r="L62" i="31"/>
  <c r="K62" i="31"/>
  <c r="H62" i="31"/>
  <c r="M62" i="31" s="1"/>
  <c r="O61" i="31"/>
  <c r="N61" i="31"/>
  <c r="L61" i="31"/>
  <c r="H61" i="31"/>
  <c r="M61" i="31" s="1"/>
  <c r="O60" i="31"/>
  <c r="N60" i="31"/>
  <c r="L60" i="31"/>
  <c r="H60" i="31"/>
  <c r="M60" i="31" s="1"/>
  <c r="O59" i="31"/>
  <c r="P59" i="31" s="1"/>
  <c r="N59" i="31"/>
  <c r="L59" i="31"/>
  <c r="K59" i="31"/>
  <c r="H59" i="31"/>
  <c r="M59" i="31" s="1"/>
  <c r="O58" i="31"/>
  <c r="N58" i="31"/>
  <c r="L58" i="31"/>
  <c r="K58" i="31"/>
  <c r="H58" i="31"/>
  <c r="M58" i="31" s="1"/>
  <c r="O57" i="31"/>
  <c r="N57" i="31"/>
  <c r="L57" i="31"/>
  <c r="H57" i="31"/>
  <c r="O56" i="31"/>
  <c r="P56" i="31" s="1"/>
  <c r="N56" i="31"/>
  <c r="L56" i="31"/>
  <c r="K56" i="31"/>
  <c r="H56" i="31"/>
  <c r="M56" i="31" s="1"/>
  <c r="O55" i="31"/>
  <c r="N55" i="31"/>
  <c r="L55" i="31"/>
  <c r="K55" i="31"/>
  <c r="H55" i="31"/>
  <c r="M55" i="31" s="1"/>
  <c r="O54" i="31"/>
  <c r="N54" i="31"/>
  <c r="L54" i="31"/>
  <c r="K54" i="31"/>
  <c r="H54" i="31"/>
  <c r="M54" i="31" s="1"/>
  <c r="O53" i="31"/>
  <c r="N53" i="31"/>
  <c r="L53" i="31"/>
  <c r="H53" i="31"/>
  <c r="M53" i="31" s="1"/>
  <c r="O52" i="31"/>
  <c r="N52" i="31"/>
  <c r="L52" i="31"/>
  <c r="H52" i="31"/>
  <c r="M52" i="31" s="1"/>
  <c r="O51" i="31"/>
  <c r="N51" i="31"/>
  <c r="L51" i="31"/>
  <c r="K51" i="31"/>
  <c r="H51" i="31"/>
  <c r="M51" i="31" s="1"/>
  <c r="O47" i="31"/>
  <c r="N47" i="31"/>
  <c r="L47" i="31"/>
  <c r="K47" i="31"/>
  <c r="H47" i="31"/>
  <c r="M47" i="31" s="1"/>
  <c r="O46" i="31"/>
  <c r="N46" i="31"/>
  <c r="L46" i="31"/>
  <c r="H46" i="31"/>
  <c r="O45" i="31"/>
  <c r="P45" i="31" s="1"/>
  <c r="N45" i="31"/>
  <c r="L45" i="31"/>
  <c r="K45" i="31"/>
  <c r="H45" i="31"/>
  <c r="M45" i="31" s="1"/>
  <c r="P43" i="31"/>
  <c r="O43" i="31"/>
  <c r="N43" i="31"/>
  <c r="M43" i="31"/>
  <c r="L43" i="31"/>
  <c r="K43" i="31"/>
  <c r="H43" i="31"/>
  <c r="P42" i="31"/>
  <c r="O42" i="31"/>
  <c r="N42" i="31"/>
  <c r="M42" i="31"/>
  <c r="L42" i="31"/>
  <c r="K42" i="31"/>
  <c r="H42" i="31"/>
  <c r="O41" i="31"/>
  <c r="P41" i="31" s="1"/>
  <c r="N41" i="31"/>
  <c r="M41" i="31"/>
  <c r="L41" i="31"/>
  <c r="K41" i="31"/>
  <c r="H41" i="31"/>
  <c r="O40" i="31"/>
  <c r="P40" i="31" s="1"/>
  <c r="N40" i="31"/>
  <c r="M40" i="31"/>
  <c r="L40" i="31"/>
  <c r="K40" i="31"/>
  <c r="H40" i="31"/>
  <c r="P39" i="31"/>
  <c r="O39" i="31"/>
  <c r="N39" i="31"/>
  <c r="M39" i="31"/>
  <c r="L39" i="31"/>
  <c r="K39" i="31"/>
  <c r="H39" i="31"/>
  <c r="P38" i="31"/>
  <c r="O38" i="31"/>
  <c r="N38" i="31"/>
  <c r="M38" i="31"/>
  <c r="L38" i="31"/>
  <c r="K38" i="31"/>
  <c r="H38" i="31"/>
  <c r="O37" i="31"/>
  <c r="P37" i="31" s="1"/>
  <c r="N37" i="31"/>
  <c r="M37" i="31"/>
  <c r="L37" i="31"/>
  <c r="K37" i="31"/>
  <c r="H37" i="31"/>
  <c r="O36" i="31"/>
  <c r="P36" i="31" s="1"/>
  <c r="N36" i="31"/>
  <c r="M36" i="31"/>
  <c r="L36" i="31"/>
  <c r="K36" i="31"/>
  <c r="H36" i="31"/>
  <c r="P35" i="31"/>
  <c r="O35" i="31"/>
  <c r="N35" i="31"/>
  <c r="M35" i="31"/>
  <c r="L35" i="31"/>
  <c r="K35" i="31"/>
  <c r="H35" i="31"/>
  <c r="P34" i="31"/>
  <c r="O34" i="31"/>
  <c r="N34" i="31"/>
  <c r="M34" i="31"/>
  <c r="L34" i="31"/>
  <c r="K34" i="31"/>
  <c r="H34" i="31"/>
  <c r="O33" i="31"/>
  <c r="P33" i="31" s="1"/>
  <c r="N33" i="31"/>
  <c r="M33" i="31"/>
  <c r="L33" i="31"/>
  <c r="K33" i="31"/>
  <c r="H33" i="31"/>
  <c r="O32" i="31"/>
  <c r="P32" i="31" s="1"/>
  <c r="N32" i="31"/>
  <c r="M32" i="31"/>
  <c r="L32" i="31"/>
  <c r="K32" i="31"/>
  <c r="H32" i="31"/>
  <c r="P31" i="31"/>
  <c r="O31" i="31"/>
  <c r="N31" i="31"/>
  <c r="M31" i="31"/>
  <c r="L31" i="31"/>
  <c r="K31" i="31"/>
  <c r="H31" i="31"/>
  <c r="P30" i="31"/>
  <c r="O30" i="31"/>
  <c r="N30" i="31"/>
  <c r="M30" i="31"/>
  <c r="L30" i="31"/>
  <c r="K30" i="31"/>
  <c r="H30" i="31"/>
  <c r="P28" i="31"/>
  <c r="O28" i="31"/>
  <c r="N28" i="31"/>
  <c r="M28" i="31"/>
  <c r="L28" i="31"/>
  <c r="K28" i="31"/>
  <c r="H28" i="31"/>
  <c r="P27" i="31"/>
  <c r="O27" i="31"/>
  <c r="N27" i="31"/>
  <c r="M27" i="31"/>
  <c r="L27" i="31"/>
  <c r="K27" i="31"/>
  <c r="H27" i="31"/>
  <c r="P26" i="31"/>
  <c r="O26" i="31"/>
  <c r="N26" i="31"/>
  <c r="M26" i="31"/>
  <c r="L26" i="31"/>
  <c r="K26" i="31"/>
  <c r="H26" i="31"/>
  <c r="P22" i="31"/>
  <c r="O22" i="31"/>
  <c r="N22" i="31"/>
  <c r="M22" i="31"/>
  <c r="L22" i="31"/>
  <c r="K22" i="31"/>
  <c r="H22" i="31"/>
  <c r="P21" i="31"/>
  <c r="O21" i="31"/>
  <c r="N21" i="31"/>
  <c r="M21" i="31"/>
  <c r="L21" i="31"/>
  <c r="K21" i="31"/>
  <c r="H21" i="31"/>
  <c r="P20" i="31"/>
  <c r="O20" i="31"/>
  <c r="N20" i="31"/>
  <c r="M20" i="31"/>
  <c r="L20" i="31"/>
  <c r="K20" i="31"/>
  <c r="H20" i="31"/>
  <c r="P19" i="31"/>
  <c r="O19" i="31"/>
  <c r="N19" i="31"/>
  <c r="M19" i="31"/>
  <c r="L19" i="31"/>
  <c r="K19" i="31"/>
  <c r="H19" i="31"/>
  <c r="A18" i="31"/>
  <c r="A19" i="31" s="1"/>
  <c r="A20" i="31" s="1"/>
  <c r="A21" i="31" s="1"/>
  <c r="A22"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51" i="31" s="1"/>
  <c r="A52" i="31" s="1"/>
  <c r="A53" i="31" s="1"/>
  <c r="A54" i="31" s="1"/>
  <c r="A55" i="31" s="1"/>
  <c r="A56" i="31" s="1"/>
  <c r="A57" i="31" s="1"/>
  <c r="A58" i="31" s="1"/>
  <c r="A59" i="31" s="1"/>
  <c r="A60" i="31" s="1"/>
  <c r="A61" i="31" s="1"/>
  <c r="A62" i="31" s="1"/>
  <c r="A63" i="31" s="1"/>
  <c r="A64" i="31" s="1"/>
  <c r="A65" i="31" s="1"/>
  <c r="A66" i="31" s="1"/>
  <c r="A67" i="31" s="1"/>
  <c r="A70" i="31" s="1"/>
  <c r="A71" i="31" s="1"/>
  <c r="A72" i="31" s="1"/>
  <c r="A73" i="31" s="1"/>
  <c r="A74" i="31" s="1"/>
  <c r="A75" i="31" s="1"/>
  <c r="A76" i="31" s="1"/>
  <c r="A77" i="31" s="1"/>
  <c r="A78" i="31" s="1"/>
  <c r="A79" i="31" s="1"/>
  <c r="A80" i="31" s="1"/>
  <c r="A83" i="31" s="1"/>
  <c r="A84" i="31" s="1"/>
  <c r="A85" i="31" s="1"/>
  <c r="A86" i="31" s="1"/>
  <c r="A87" i="31" s="1"/>
  <c r="A88" i="31" s="1"/>
  <c r="A89" i="31" s="1"/>
  <c r="A90" i="31" s="1"/>
  <c r="A91" i="31" s="1"/>
  <c r="A92" i="31" s="1"/>
  <c r="A93" i="31" s="1"/>
  <c r="A94" i="31" s="1"/>
  <c r="A95" i="31" s="1"/>
  <c r="A96" i="31" s="1"/>
  <c r="A99" i="31" s="1"/>
  <c r="A100" i="31" s="1"/>
  <c r="A101" i="31" s="1"/>
  <c r="A102" i="31" s="1"/>
  <c r="A103" i="31" s="1"/>
  <c r="A104" i="31" s="1"/>
  <c r="A105" i="31" s="1"/>
  <c r="A106" i="31" s="1"/>
  <c r="A107" i="31" s="1"/>
  <c r="A108" i="31" s="1"/>
  <c r="A109" i="31" s="1"/>
  <c r="A112" i="31" s="1"/>
  <c r="A113" i="31" s="1"/>
  <c r="A114" i="31" s="1"/>
  <c r="A115" i="31" s="1"/>
  <c r="A116" i="31" s="1"/>
  <c r="A117" i="31" s="1"/>
  <c r="A118" i="31" s="1"/>
  <c r="A119" i="31" s="1"/>
  <c r="A120" i="31" s="1"/>
  <c r="A121" i="31" s="1"/>
  <c r="A122" i="31" s="1"/>
  <c r="A123" i="31" s="1"/>
  <c r="A125" i="31" s="1"/>
  <c r="A70" i="10"/>
  <c r="A71" i="10" s="1"/>
  <c r="A72" i="10" s="1"/>
  <c r="A73" i="10" s="1"/>
  <c r="A74" i="10" s="1"/>
  <c r="L58" i="10"/>
  <c r="I22" i="3" s="1"/>
  <c r="O56" i="10"/>
  <c r="N56" i="10"/>
  <c r="L56" i="10"/>
  <c r="H56" i="10"/>
  <c r="K56" i="10" s="1"/>
  <c r="O54" i="10"/>
  <c r="N54" i="10"/>
  <c r="M54" i="10"/>
  <c r="L54" i="10"/>
  <c r="H54" i="10"/>
  <c r="K54" i="10" s="1"/>
  <c r="O53" i="10"/>
  <c r="N53" i="10"/>
  <c r="L53" i="10"/>
  <c r="H53" i="10"/>
  <c r="K53" i="10" s="1"/>
  <c r="O52" i="10"/>
  <c r="N52" i="10"/>
  <c r="L52" i="10"/>
  <c r="H52" i="10"/>
  <c r="K52" i="10" s="1"/>
  <c r="O51" i="10"/>
  <c r="N51" i="10"/>
  <c r="L51" i="10"/>
  <c r="H51" i="10"/>
  <c r="K51" i="10" s="1"/>
  <c r="O50" i="10"/>
  <c r="N50" i="10"/>
  <c r="M50" i="10"/>
  <c r="L50" i="10"/>
  <c r="H50" i="10"/>
  <c r="K50" i="10" s="1"/>
  <c r="O49" i="10"/>
  <c r="N49" i="10"/>
  <c r="L49" i="10"/>
  <c r="H49" i="10"/>
  <c r="K49" i="10" s="1"/>
  <c r="O48" i="10"/>
  <c r="N48" i="10"/>
  <c r="L48" i="10"/>
  <c r="H48" i="10"/>
  <c r="K48" i="10" s="1"/>
  <c r="O47" i="10"/>
  <c r="N47" i="10"/>
  <c r="L47" i="10"/>
  <c r="H47" i="10"/>
  <c r="K47" i="10" s="1"/>
  <c r="O46" i="10"/>
  <c r="N46" i="10"/>
  <c r="M46" i="10"/>
  <c r="L46" i="10"/>
  <c r="H46" i="10"/>
  <c r="K46" i="10" s="1"/>
  <c r="O45" i="10"/>
  <c r="N45" i="10"/>
  <c r="L45" i="10"/>
  <c r="H45" i="10"/>
  <c r="K45" i="10" s="1"/>
  <c r="O44" i="10"/>
  <c r="N44" i="10"/>
  <c r="L44" i="10"/>
  <c r="H44" i="10"/>
  <c r="K44" i="10" s="1"/>
  <c r="O43" i="10"/>
  <c r="N43" i="10"/>
  <c r="L43" i="10"/>
  <c r="H43" i="10"/>
  <c r="K43" i="10" s="1"/>
  <c r="O41" i="10"/>
  <c r="N41" i="10"/>
  <c r="M41" i="10"/>
  <c r="L41" i="10"/>
  <c r="H41" i="10"/>
  <c r="K41" i="10" s="1"/>
  <c r="O40" i="10"/>
  <c r="N40" i="10"/>
  <c r="L40" i="10"/>
  <c r="H40" i="10"/>
  <c r="K40" i="10" s="1"/>
  <c r="O39" i="10"/>
  <c r="N39" i="10"/>
  <c r="L39" i="10"/>
  <c r="H39" i="10"/>
  <c r="K39" i="10" s="1"/>
  <c r="O38" i="10"/>
  <c r="N38" i="10"/>
  <c r="L38" i="10"/>
  <c r="H38" i="10"/>
  <c r="K38" i="10" s="1"/>
  <c r="O37" i="10"/>
  <c r="N37" i="10"/>
  <c r="M37" i="10"/>
  <c r="L37" i="10"/>
  <c r="H37" i="10"/>
  <c r="K37" i="10" s="1"/>
  <c r="O36" i="10"/>
  <c r="N36" i="10"/>
  <c r="L36" i="10"/>
  <c r="H36" i="10"/>
  <c r="K36" i="10" s="1"/>
  <c r="A36" i="10"/>
  <c r="A37" i="10" s="1"/>
  <c r="A38" i="10" s="1"/>
  <c r="A39" i="10" s="1"/>
  <c r="A40" i="10" s="1"/>
  <c r="A41" i="10" s="1"/>
  <c r="A43" i="10" s="1"/>
  <c r="A44" i="10" s="1"/>
  <c r="A45" i="10" s="1"/>
  <c r="A46" i="10" s="1"/>
  <c r="A47" i="10" s="1"/>
  <c r="A48" i="10" s="1"/>
  <c r="A49" i="10" s="1"/>
  <c r="A50" i="10" s="1"/>
  <c r="A51" i="10" s="1"/>
  <c r="A52" i="10" s="1"/>
  <c r="A53" i="10" s="1"/>
  <c r="A54" i="10" s="1"/>
  <c r="A56" i="10" s="1"/>
  <c r="O35" i="10"/>
  <c r="N35" i="10"/>
  <c r="L35" i="10"/>
  <c r="H35" i="10"/>
  <c r="K35" i="10" s="1"/>
  <c r="O34" i="10"/>
  <c r="N34" i="10"/>
  <c r="L34" i="10"/>
  <c r="H34" i="10"/>
  <c r="K34" i="10" s="1"/>
  <c r="O33" i="10"/>
  <c r="N33" i="10"/>
  <c r="M33" i="10"/>
  <c r="L33" i="10"/>
  <c r="H33" i="10"/>
  <c r="K33" i="10" s="1"/>
  <c r="O31" i="10"/>
  <c r="N31" i="10"/>
  <c r="L31" i="10"/>
  <c r="H31" i="10"/>
  <c r="K31" i="10" s="1"/>
  <c r="O30" i="10"/>
  <c r="N30" i="10"/>
  <c r="L30" i="10"/>
  <c r="H30" i="10"/>
  <c r="K30" i="10" s="1"/>
  <c r="O29" i="10"/>
  <c r="N29" i="10"/>
  <c r="L29" i="10"/>
  <c r="H29" i="10"/>
  <c r="K29" i="10" s="1"/>
  <c r="O28" i="10"/>
  <c r="N28" i="10"/>
  <c r="M28" i="10"/>
  <c r="L28" i="10"/>
  <c r="H28" i="10"/>
  <c r="K28" i="10" s="1"/>
  <c r="O27" i="10"/>
  <c r="N27" i="10"/>
  <c r="L27" i="10"/>
  <c r="H27" i="10"/>
  <c r="K27" i="10" s="1"/>
  <c r="O26" i="10"/>
  <c r="N26" i="10"/>
  <c r="L26" i="10"/>
  <c r="H26" i="10"/>
  <c r="K26" i="10" s="1"/>
  <c r="O25" i="10"/>
  <c r="N25" i="10"/>
  <c r="L25" i="10"/>
  <c r="H25" i="10"/>
  <c r="K25" i="10" s="1"/>
  <c r="O24" i="10"/>
  <c r="N24" i="10"/>
  <c r="M24" i="10"/>
  <c r="L24" i="10"/>
  <c r="H24" i="10"/>
  <c r="K24" i="10" s="1"/>
  <c r="O23" i="10"/>
  <c r="N23" i="10"/>
  <c r="L23" i="10"/>
  <c r="H23" i="10"/>
  <c r="K23" i="10" s="1"/>
  <c r="O22" i="10"/>
  <c r="N22" i="10"/>
  <c r="L22" i="10"/>
  <c r="H22" i="10"/>
  <c r="K22" i="10" s="1"/>
  <c r="O21" i="10"/>
  <c r="N21" i="10"/>
  <c r="L21" i="10"/>
  <c r="H21" i="10"/>
  <c r="K21" i="10" s="1"/>
  <c r="O20" i="10"/>
  <c r="N20" i="10"/>
  <c r="M20" i="10"/>
  <c r="L20" i="10"/>
  <c r="H20" i="10"/>
  <c r="K20" i="10" s="1"/>
  <c r="O19" i="10"/>
  <c r="N19" i="10"/>
  <c r="L19" i="10"/>
  <c r="H19" i="10"/>
  <c r="K19" i="10" s="1"/>
  <c r="O18" i="10"/>
  <c r="N18" i="10"/>
  <c r="L18" i="10"/>
  <c r="H18" i="10"/>
  <c r="K18" i="10" s="1"/>
  <c r="A18" i="10"/>
  <c r="A19" i="10" s="1"/>
  <c r="A20" i="10" s="1"/>
  <c r="A21" i="10" s="1"/>
  <c r="A22" i="10" s="1"/>
  <c r="A23" i="10" s="1"/>
  <c r="A24" i="10" s="1"/>
  <c r="A25" i="10" s="1"/>
  <c r="A26" i="10" s="1"/>
  <c r="A27" i="10" s="1"/>
  <c r="A28" i="10" s="1"/>
  <c r="A29" i="10" s="1"/>
  <c r="A30" i="10" s="1"/>
  <c r="A31" i="10" s="1"/>
  <c r="A33" i="10" s="1"/>
  <c r="A34" i="10" s="1"/>
  <c r="A35" i="10" s="1"/>
  <c r="O17" i="10"/>
  <c r="N17" i="10"/>
  <c r="L17" i="10"/>
  <c r="H17" i="10"/>
  <c r="K17" i="10" s="1"/>
  <c r="A17" i="10"/>
  <c r="O16" i="10"/>
  <c r="O58" i="10" s="1"/>
  <c r="N16" i="10"/>
  <c r="M16" i="10"/>
  <c r="L16" i="10"/>
  <c r="H16" i="10"/>
  <c r="K16" i="10" s="1"/>
  <c r="A49" i="9"/>
  <c r="A50" i="9" s="1"/>
  <c r="A51" i="9" s="1"/>
  <c r="A48" i="9"/>
  <c r="A47" i="9"/>
  <c r="P33" i="9"/>
  <c r="O33" i="9"/>
  <c r="N33" i="9"/>
  <c r="L33" i="9"/>
  <c r="K33" i="9"/>
  <c r="H33" i="9"/>
  <c r="M33" i="9" s="1"/>
  <c r="P32" i="9"/>
  <c r="O32" i="9"/>
  <c r="N32" i="9"/>
  <c r="L32" i="9"/>
  <c r="K32" i="9"/>
  <c r="H32" i="9"/>
  <c r="M32" i="9" s="1"/>
  <c r="O31" i="9"/>
  <c r="P31" i="9" s="1"/>
  <c r="N31" i="9"/>
  <c r="L31" i="9"/>
  <c r="K31" i="9"/>
  <c r="H31" i="9"/>
  <c r="M31" i="9" s="1"/>
  <c r="O30" i="9"/>
  <c r="P30" i="9" s="1"/>
  <c r="N30" i="9"/>
  <c r="L30" i="9"/>
  <c r="K30" i="9"/>
  <c r="H30" i="9"/>
  <c r="M30" i="9" s="1"/>
  <c r="P29" i="9"/>
  <c r="O29" i="9"/>
  <c r="N29" i="9"/>
  <c r="L29" i="9"/>
  <c r="K29" i="9"/>
  <c r="H29" i="9"/>
  <c r="M29" i="9" s="1"/>
  <c r="P27" i="9"/>
  <c r="O27" i="9"/>
  <c r="N27" i="9"/>
  <c r="L27" i="9"/>
  <c r="K27" i="9"/>
  <c r="H27" i="9"/>
  <c r="M27" i="9" s="1"/>
  <c r="O26" i="9"/>
  <c r="P26" i="9" s="1"/>
  <c r="N26" i="9"/>
  <c r="L26" i="9"/>
  <c r="K26" i="9"/>
  <c r="H26" i="9"/>
  <c r="M26" i="9" s="1"/>
  <c r="E26" i="9"/>
  <c r="O25" i="9"/>
  <c r="N25" i="9"/>
  <c r="M25" i="9"/>
  <c r="P25" i="9" s="1"/>
  <c r="L25" i="9"/>
  <c r="H25" i="9"/>
  <c r="K25" i="9" s="1"/>
  <c r="O24" i="9"/>
  <c r="N24" i="9"/>
  <c r="M24" i="9"/>
  <c r="P24" i="9" s="1"/>
  <c r="L24" i="9"/>
  <c r="H24" i="9"/>
  <c r="K24" i="9" s="1"/>
  <c r="O23" i="9"/>
  <c r="N23" i="9"/>
  <c r="M23" i="9"/>
  <c r="P23" i="9" s="1"/>
  <c r="L23" i="9"/>
  <c r="H23" i="9"/>
  <c r="K23" i="9" s="1"/>
  <c r="H22" i="9"/>
  <c r="K22" i="9" s="1"/>
  <c r="E22" i="9"/>
  <c r="O21" i="9"/>
  <c r="N21" i="9"/>
  <c r="L21" i="9"/>
  <c r="H21" i="9"/>
  <c r="K21" i="9" s="1"/>
  <c r="O20" i="9"/>
  <c r="N20" i="9"/>
  <c r="P20" i="9" s="1"/>
  <c r="M20" i="9"/>
  <c r="L20" i="9"/>
  <c r="H20" i="9"/>
  <c r="K20" i="9" s="1"/>
  <c r="O18" i="9"/>
  <c r="N18" i="9"/>
  <c r="L18" i="9"/>
  <c r="H18" i="9"/>
  <c r="K18" i="9" s="1"/>
  <c r="A18" i="9"/>
  <c r="A20" i="9" s="1"/>
  <c r="A21" i="9" s="1"/>
  <c r="A22" i="9" s="1"/>
  <c r="A23" i="9" s="1"/>
  <c r="A24" i="9" s="1"/>
  <c r="A25" i="9" s="1"/>
  <c r="A26" i="9" s="1"/>
  <c r="A27" i="9" s="1"/>
  <c r="A29" i="9" s="1"/>
  <c r="A30" i="9" s="1"/>
  <c r="A31" i="9" s="1"/>
  <c r="A32" i="9" s="1"/>
  <c r="A33" i="9" s="1"/>
  <c r="H17" i="9"/>
  <c r="K17" i="9" s="1"/>
  <c r="E17" i="9"/>
  <c r="A17" i="9"/>
  <c r="O16" i="9"/>
  <c r="P16" i="9" s="1"/>
  <c r="N16" i="9"/>
  <c r="K16" i="9"/>
  <c r="H16" i="9"/>
  <c r="M16" i="9" s="1"/>
  <c r="E16" i="9"/>
  <c r="L16" i="9" s="1"/>
  <c r="A53" i="18"/>
  <c r="A54" i="18" s="1"/>
  <c r="A55" i="18" s="1"/>
  <c r="A56" i="18" s="1"/>
  <c r="A57" i="18" s="1"/>
  <c r="O39" i="18"/>
  <c r="N39" i="18"/>
  <c r="L39" i="18"/>
  <c r="H39" i="18"/>
  <c r="K39" i="18" s="1"/>
  <c r="O38" i="18"/>
  <c r="N38" i="18"/>
  <c r="L38" i="18"/>
  <c r="H38" i="18"/>
  <c r="K38" i="18" s="1"/>
  <c r="O37" i="18"/>
  <c r="N37" i="18"/>
  <c r="M37" i="18"/>
  <c r="L37" i="18"/>
  <c r="H37" i="18"/>
  <c r="K37" i="18" s="1"/>
  <c r="O36" i="18"/>
  <c r="N36" i="18"/>
  <c r="L36" i="18"/>
  <c r="H36" i="18"/>
  <c r="K36" i="18" s="1"/>
  <c r="O35" i="18"/>
  <c r="N35" i="18"/>
  <c r="L35" i="18"/>
  <c r="H35" i="18"/>
  <c r="K35" i="18" s="1"/>
  <c r="O34" i="18"/>
  <c r="N34" i="18"/>
  <c r="L34" i="18"/>
  <c r="H34" i="18"/>
  <c r="K34" i="18" s="1"/>
  <c r="O33" i="18"/>
  <c r="N33" i="18"/>
  <c r="M33" i="18"/>
  <c r="L33" i="18"/>
  <c r="H33" i="18"/>
  <c r="K33" i="18" s="1"/>
  <c r="O32" i="18"/>
  <c r="N32" i="18"/>
  <c r="L32" i="18"/>
  <c r="H32" i="18"/>
  <c r="K32" i="18" s="1"/>
  <c r="O31" i="18"/>
  <c r="N31" i="18"/>
  <c r="L31" i="18"/>
  <c r="H31" i="18"/>
  <c r="K31" i="18" s="1"/>
  <c r="O30" i="18"/>
  <c r="N30" i="18"/>
  <c r="L30" i="18"/>
  <c r="H30" i="18"/>
  <c r="K30" i="18" s="1"/>
  <c r="O29" i="18"/>
  <c r="N29" i="18"/>
  <c r="M29" i="18"/>
  <c r="L29" i="18"/>
  <c r="H29" i="18"/>
  <c r="K29" i="18" s="1"/>
  <c r="O28" i="18"/>
  <c r="N28" i="18"/>
  <c r="L28" i="18"/>
  <c r="H28" i="18"/>
  <c r="K28" i="18" s="1"/>
  <c r="O26" i="18"/>
  <c r="N26" i="18"/>
  <c r="L26" i="18"/>
  <c r="H26" i="18"/>
  <c r="M26" i="18" s="1"/>
  <c r="O25" i="18"/>
  <c r="P25" i="18" s="1"/>
  <c r="N25" i="18"/>
  <c r="K25" i="18"/>
  <c r="H25" i="18"/>
  <c r="M25" i="18" s="1"/>
  <c r="E25" i="18"/>
  <c r="L25" i="18" s="1"/>
  <c r="O24" i="18"/>
  <c r="N24" i="18"/>
  <c r="L24" i="18"/>
  <c r="K24" i="18"/>
  <c r="H24" i="18"/>
  <c r="M24" i="18" s="1"/>
  <c r="P24" i="18" s="1"/>
  <c r="O23" i="18"/>
  <c r="L23" i="18"/>
  <c r="K23" i="18"/>
  <c r="H23" i="18"/>
  <c r="M23" i="18" s="1"/>
  <c r="E23" i="18"/>
  <c r="N23" i="18" s="1"/>
  <c r="P23" i="18" s="1"/>
  <c r="P22" i="18"/>
  <c r="O22" i="18"/>
  <c r="N22" i="18"/>
  <c r="M22" i="18"/>
  <c r="L22" i="18"/>
  <c r="K22" i="18"/>
  <c r="H22" i="18"/>
  <c r="K21" i="18"/>
  <c r="H21" i="18"/>
  <c r="E21" i="18"/>
  <c r="N20" i="18"/>
  <c r="M20" i="18"/>
  <c r="H20" i="18"/>
  <c r="K20" i="18" s="1"/>
  <c r="E20" i="18"/>
  <c r="O19" i="18"/>
  <c r="N19" i="18"/>
  <c r="L19" i="18"/>
  <c r="K19" i="18"/>
  <c r="H19" i="18"/>
  <c r="M19" i="18" s="1"/>
  <c r="E19" i="18"/>
  <c r="K18" i="18"/>
  <c r="H18" i="18"/>
  <c r="A18" i="18"/>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M17" i="18"/>
  <c r="K17" i="18"/>
  <c r="H17" i="18"/>
  <c r="E17" i="18"/>
  <c r="A57" i="7"/>
  <c r="A58" i="7" s="1"/>
  <c r="A59" i="7" s="1"/>
  <c r="A56" i="7"/>
  <c r="A55" i="7"/>
  <c r="N43" i="7"/>
  <c r="O40" i="7"/>
  <c r="O43" i="7" s="1"/>
  <c r="H18" i="3" s="1"/>
  <c r="N40" i="7"/>
  <c r="L40" i="7"/>
  <c r="K40" i="7"/>
  <c r="H40" i="7"/>
  <c r="M40" i="7" s="1"/>
  <c r="P40" i="7" s="1"/>
  <c r="A40" i="7"/>
  <c r="E35" i="7"/>
  <c r="O16" i="7"/>
  <c r="N16" i="7"/>
  <c r="M16" i="7"/>
  <c r="L16" i="7"/>
  <c r="H16" i="7"/>
  <c r="K16" i="7" s="1"/>
  <c r="A33" i="6"/>
  <c r="A34" i="6" s="1"/>
  <c r="A35" i="6" s="1"/>
  <c r="A36" i="6" s="1"/>
  <c r="A32" i="6"/>
  <c r="O18" i="6"/>
  <c r="N18" i="6"/>
  <c r="L18" i="6"/>
  <c r="H18" i="6"/>
  <c r="M18" i="6" s="1"/>
  <c r="N17" i="6"/>
  <c r="L17" i="6"/>
  <c r="H17" i="6"/>
  <c r="A17" i="6"/>
  <c r="A18" i="6" s="1"/>
  <c r="O16" i="6"/>
  <c r="N16" i="6"/>
  <c r="M16" i="6"/>
  <c r="L16" i="6"/>
  <c r="K16" i="6"/>
  <c r="H16" i="6"/>
  <c r="E16" i="6"/>
  <c r="E17" i="6" s="1"/>
  <c r="O17" i="6" s="1"/>
  <c r="A34" i="5"/>
  <c r="A35" i="5" s="1"/>
  <c r="A36" i="5" s="1"/>
  <c r="A37" i="5" s="1"/>
  <c r="A38" i="5" s="1"/>
  <c r="N22" i="5"/>
  <c r="G16" i="3" s="1"/>
  <c r="O20" i="5"/>
  <c r="P20" i="5" s="1"/>
  <c r="N20" i="5"/>
  <c r="L20" i="5"/>
  <c r="K20" i="5"/>
  <c r="H20" i="5"/>
  <c r="M20" i="5" s="1"/>
  <c r="O19" i="5"/>
  <c r="N19" i="5"/>
  <c r="L19" i="5"/>
  <c r="H19" i="5"/>
  <c r="P18" i="5"/>
  <c r="O18" i="5"/>
  <c r="N18" i="5"/>
  <c r="L18" i="5"/>
  <c r="H18" i="5"/>
  <c r="M18" i="5" s="1"/>
  <c r="A18" i="5"/>
  <c r="A19" i="5" s="1"/>
  <c r="A20" i="5" s="1"/>
  <c r="O17" i="5"/>
  <c r="P17" i="5" s="1"/>
  <c r="N17" i="5"/>
  <c r="H17" i="5"/>
  <c r="M17" i="5" s="1"/>
  <c r="E17" i="5"/>
  <c r="L17" i="5" s="1"/>
  <c r="A17" i="5"/>
  <c r="P16" i="5"/>
  <c r="O16" i="5"/>
  <c r="N16" i="5"/>
  <c r="L16" i="5"/>
  <c r="L22" i="5" s="1"/>
  <c r="I16" i="3" s="1"/>
  <c r="H16" i="5"/>
  <c r="M16" i="5" s="1"/>
  <c r="A43" i="3"/>
  <c r="H22" i="3"/>
  <c r="A20" i="3"/>
  <c r="A22" i="3" s="1"/>
  <c r="A19" i="3"/>
  <c r="G18" i="3"/>
  <c r="A18" i="3"/>
  <c r="A17" i="3"/>
  <c r="A31" i="48"/>
  <c r="A32" i="48" s="1"/>
  <c r="A33" i="48" s="1"/>
  <c r="A34" i="48" s="1"/>
  <c r="A35" i="48" s="1"/>
  <c r="O19" i="48"/>
  <c r="O17" i="48"/>
  <c r="P17" i="48" s="1"/>
  <c r="N17" i="48"/>
  <c r="M17" i="48"/>
  <c r="L17" i="48"/>
  <c r="K17" i="48"/>
  <c r="H17" i="48"/>
  <c r="A17" i="48"/>
  <c r="O16" i="48"/>
  <c r="N16" i="48"/>
  <c r="N19" i="48" s="1"/>
  <c r="M16" i="48"/>
  <c r="M19" i="48" s="1"/>
  <c r="L16" i="48"/>
  <c r="L19" i="48" s="1"/>
  <c r="K16" i="48"/>
  <c r="H16" i="48"/>
  <c r="A57" i="47"/>
  <c r="A58" i="47" s="1"/>
  <c r="A59" i="47" s="1"/>
  <c r="A60" i="47" s="1"/>
  <c r="A61" i="47" s="1"/>
  <c r="L45" i="47"/>
  <c r="O43" i="47"/>
  <c r="N43" i="47"/>
  <c r="P43" i="47" s="1"/>
  <c r="M43" i="47"/>
  <c r="L43" i="47"/>
  <c r="K43" i="47"/>
  <c r="H43" i="47"/>
  <c r="P42" i="47"/>
  <c r="O42" i="47"/>
  <c r="N42" i="47"/>
  <c r="M42" i="47"/>
  <c r="L42" i="47"/>
  <c r="K42" i="47"/>
  <c r="H42" i="47"/>
  <c r="O41" i="47"/>
  <c r="P41" i="47" s="1"/>
  <c r="N41" i="47"/>
  <c r="M41" i="47"/>
  <c r="L41" i="47"/>
  <c r="K41" i="47"/>
  <c r="H41" i="47"/>
  <c r="O40" i="47"/>
  <c r="P40" i="47" s="1"/>
  <c r="N40" i="47"/>
  <c r="M40" i="47"/>
  <c r="L40" i="47"/>
  <c r="K40" i="47"/>
  <c r="H40" i="47"/>
  <c r="O39" i="47"/>
  <c r="P39" i="47" s="1"/>
  <c r="N39" i="47"/>
  <c r="M39" i="47"/>
  <c r="L39" i="47"/>
  <c r="K39" i="47"/>
  <c r="H39" i="47"/>
  <c r="P38" i="47"/>
  <c r="O38" i="47"/>
  <c r="N38" i="47"/>
  <c r="M38" i="47"/>
  <c r="L38" i="47"/>
  <c r="K38" i="47"/>
  <c r="H38" i="47"/>
  <c r="P36" i="47"/>
  <c r="O36" i="47"/>
  <c r="N36" i="47"/>
  <c r="M36" i="47"/>
  <c r="L36" i="47"/>
  <c r="K36" i="47"/>
  <c r="H36" i="47"/>
  <c r="O35" i="47"/>
  <c r="N35" i="47"/>
  <c r="M35" i="47"/>
  <c r="L35" i="47"/>
  <c r="K35" i="47"/>
  <c r="H35" i="47"/>
  <c r="O34" i="47"/>
  <c r="N34" i="47"/>
  <c r="P34" i="47" s="1"/>
  <c r="M34" i="47"/>
  <c r="L34" i="47"/>
  <c r="K34" i="47"/>
  <c r="H34" i="47"/>
  <c r="O33" i="47"/>
  <c r="P33" i="47" s="1"/>
  <c r="N33" i="47"/>
  <c r="M33" i="47"/>
  <c r="L33" i="47"/>
  <c r="K33" i="47"/>
  <c r="H33" i="47"/>
  <c r="O32" i="47"/>
  <c r="P32" i="47" s="1"/>
  <c r="N32" i="47"/>
  <c r="M32" i="47"/>
  <c r="L32" i="47"/>
  <c r="K32" i="47"/>
  <c r="H32" i="47"/>
  <c r="O31" i="47"/>
  <c r="P31" i="47" s="1"/>
  <c r="N31" i="47"/>
  <c r="M31" i="47"/>
  <c r="L31" i="47"/>
  <c r="K31" i="47"/>
  <c r="H31" i="47"/>
  <c r="O30" i="47"/>
  <c r="P30" i="47" s="1"/>
  <c r="N30" i="47"/>
  <c r="M30" i="47"/>
  <c r="L30" i="47"/>
  <c r="K30" i="47"/>
  <c r="H30" i="47"/>
  <c r="P29" i="47"/>
  <c r="O29" i="47"/>
  <c r="N29" i="47"/>
  <c r="M29" i="47"/>
  <c r="L29" i="47"/>
  <c r="K29" i="47"/>
  <c r="H29" i="47"/>
  <c r="P28" i="47"/>
  <c r="O28" i="47"/>
  <c r="N28" i="47"/>
  <c r="M28" i="47"/>
  <c r="L28" i="47"/>
  <c r="K28" i="47"/>
  <c r="H28" i="47"/>
  <c r="O27" i="47"/>
  <c r="N27" i="47"/>
  <c r="M27" i="47"/>
  <c r="L27" i="47"/>
  <c r="K27" i="47"/>
  <c r="H27" i="47"/>
  <c r="O25" i="47"/>
  <c r="N25" i="47"/>
  <c r="P25" i="47" s="1"/>
  <c r="M25" i="47"/>
  <c r="L25" i="47"/>
  <c r="K25" i="47"/>
  <c r="H25" i="47"/>
  <c r="O24" i="47"/>
  <c r="P24" i="47" s="1"/>
  <c r="N24" i="47"/>
  <c r="M24" i="47"/>
  <c r="L24" i="47"/>
  <c r="K24" i="47"/>
  <c r="H24" i="47"/>
  <c r="O20" i="47"/>
  <c r="N20" i="47"/>
  <c r="L20" i="47"/>
  <c r="H20" i="47"/>
  <c r="M20" i="47" s="1"/>
  <c r="O19" i="47"/>
  <c r="P19" i="47" s="1"/>
  <c r="N19" i="47"/>
  <c r="L19" i="47"/>
  <c r="H19" i="47"/>
  <c r="M19" i="47" s="1"/>
  <c r="A19" i="47"/>
  <c r="A20" i="47" s="1"/>
  <c r="A22" i="47" s="1"/>
  <c r="A24" i="47" s="1"/>
  <c r="A25" i="47" s="1"/>
  <c r="A27" i="47" s="1"/>
  <c r="A28" i="47" s="1"/>
  <c r="A29" i="47" s="1"/>
  <c r="A30" i="47" s="1"/>
  <c r="A31" i="47" s="1"/>
  <c r="A32" i="47" s="1"/>
  <c r="A33" i="47" s="1"/>
  <c r="A34" i="47" s="1"/>
  <c r="A35" i="47" s="1"/>
  <c r="A36" i="47" s="1"/>
  <c r="A38" i="47" s="1"/>
  <c r="A39" i="47" s="1"/>
  <c r="A40" i="47" s="1"/>
  <c r="A41" i="47" s="1"/>
  <c r="A42" i="47" s="1"/>
  <c r="A43" i="47" s="1"/>
  <c r="P18" i="47"/>
  <c r="O18" i="47"/>
  <c r="N18" i="47"/>
  <c r="L18" i="47"/>
  <c r="H18" i="47"/>
  <c r="M18" i="47" s="1"/>
  <c r="A18" i="47"/>
  <c r="O17" i="47"/>
  <c r="N17" i="47"/>
  <c r="L17" i="47"/>
  <c r="H17" i="47"/>
  <c r="M17" i="47" s="1"/>
  <c r="A17" i="47"/>
  <c r="A198" i="46"/>
  <c r="A195" i="46"/>
  <c r="A196" i="46" s="1"/>
  <c r="A197" i="46" s="1"/>
  <c r="A194" i="46"/>
  <c r="O180" i="46"/>
  <c r="N180" i="46"/>
  <c r="L180" i="46"/>
  <c r="H180" i="46"/>
  <c r="O179" i="46"/>
  <c r="N179" i="46"/>
  <c r="L179" i="46"/>
  <c r="H179" i="46"/>
  <c r="M179" i="46" s="1"/>
  <c r="P179" i="46" s="1"/>
  <c r="O178" i="46"/>
  <c r="N178" i="46"/>
  <c r="L178" i="46"/>
  <c r="H178" i="46"/>
  <c r="O177" i="46"/>
  <c r="P177" i="46" s="1"/>
  <c r="N177" i="46"/>
  <c r="L177" i="46"/>
  <c r="H177" i="46"/>
  <c r="M177" i="46" s="1"/>
  <c r="P176" i="46"/>
  <c r="O176" i="46"/>
  <c r="N176" i="46"/>
  <c r="M176" i="46"/>
  <c r="L176" i="46"/>
  <c r="K176" i="46"/>
  <c r="H176" i="46"/>
  <c r="O175" i="46"/>
  <c r="N175" i="46"/>
  <c r="M175" i="46"/>
  <c r="L175" i="46"/>
  <c r="H175" i="46"/>
  <c r="K175" i="46" s="1"/>
  <c r="O174" i="46"/>
  <c r="N174" i="46"/>
  <c r="M174" i="46"/>
  <c r="L174" i="46"/>
  <c r="K174" i="46"/>
  <c r="H174" i="46"/>
  <c r="O172" i="46"/>
  <c r="N172" i="46"/>
  <c r="M172" i="46"/>
  <c r="L172" i="46"/>
  <c r="K172" i="46"/>
  <c r="H172" i="46"/>
  <c r="O171" i="46"/>
  <c r="P171" i="46" s="1"/>
  <c r="N171" i="46"/>
  <c r="L171" i="46"/>
  <c r="H171" i="46"/>
  <c r="M171" i="46" s="1"/>
  <c r="O170" i="46"/>
  <c r="N170" i="46"/>
  <c r="L170" i="46"/>
  <c r="H170" i="46"/>
  <c r="M170" i="46" s="1"/>
  <c r="P170" i="46" s="1"/>
  <c r="O169" i="46"/>
  <c r="N169" i="46"/>
  <c r="L169" i="46"/>
  <c r="H169" i="46"/>
  <c r="O168" i="46"/>
  <c r="P168" i="46" s="1"/>
  <c r="N168" i="46"/>
  <c r="L168" i="46"/>
  <c r="H168" i="46"/>
  <c r="M168" i="46" s="1"/>
  <c r="O165" i="46"/>
  <c r="P165" i="46" s="1"/>
  <c r="N165" i="46"/>
  <c r="M165" i="46"/>
  <c r="L165" i="46"/>
  <c r="K165" i="46"/>
  <c r="H165" i="46"/>
  <c r="O164" i="46"/>
  <c r="N164" i="46"/>
  <c r="M164" i="46"/>
  <c r="L164" i="46"/>
  <c r="H164" i="46"/>
  <c r="K164" i="46" s="1"/>
  <c r="O163" i="46"/>
  <c r="N163" i="46"/>
  <c r="M163" i="46"/>
  <c r="L163" i="46"/>
  <c r="K163" i="46"/>
  <c r="H163" i="46"/>
  <c r="O162" i="46"/>
  <c r="N162" i="46"/>
  <c r="M162" i="46"/>
  <c r="L162" i="46"/>
  <c r="K162" i="46"/>
  <c r="H162" i="46"/>
  <c r="O161" i="46"/>
  <c r="N161" i="46"/>
  <c r="L161" i="46"/>
  <c r="K161" i="46"/>
  <c r="H161" i="46"/>
  <c r="M161" i="46" s="1"/>
  <c r="O159" i="46"/>
  <c r="N159" i="46"/>
  <c r="L159" i="46"/>
  <c r="H159" i="46"/>
  <c r="M159" i="46" s="1"/>
  <c r="P159" i="46" s="1"/>
  <c r="O158" i="46"/>
  <c r="N158" i="46"/>
  <c r="L158" i="46"/>
  <c r="H158" i="46"/>
  <c r="M158" i="46" s="1"/>
  <c r="P158" i="46" s="1"/>
  <c r="O157" i="46"/>
  <c r="N157" i="46"/>
  <c r="L157" i="46"/>
  <c r="H157" i="46"/>
  <c r="O155" i="46"/>
  <c r="P155" i="46" s="1"/>
  <c r="N155" i="46"/>
  <c r="M155" i="46"/>
  <c r="L155" i="46"/>
  <c r="H155" i="46"/>
  <c r="K155" i="46" s="1"/>
  <c r="O153" i="46"/>
  <c r="P153" i="46" s="1"/>
  <c r="N153" i="46"/>
  <c r="M153" i="46"/>
  <c r="L153" i="46"/>
  <c r="H153" i="46"/>
  <c r="K153" i="46" s="1"/>
  <c r="O152" i="46"/>
  <c r="N152" i="46"/>
  <c r="M152" i="46"/>
  <c r="L152" i="46"/>
  <c r="K152" i="46"/>
  <c r="H152" i="46"/>
  <c r="O151" i="46"/>
  <c r="N151" i="46"/>
  <c r="M151" i="46"/>
  <c r="L151" i="46"/>
  <c r="K151" i="46"/>
  <c r="H151" i="46"/>
  <c r="O150" i="46"/>
  <c r="N150" i="46"/>
  <c r="M150" i="46"/>
  <c r="L150" i="46"/>
  <c r="K150" i="46"/>
  <c r="H150" i="46"/>
  <c r="O149" i="46"/>
  <c r="N149" i="46"/>
  <c r="L149" i="46"/>
  <c r="H149" i="46"/>
  <c r="M149" i="46" s="1"/>
  <c r="P149" i="46" s="1"/>
  <c r="P148" i="46"/>
  <c r="O148" i="46"/>
  <c r="N148" i="46"/>
  <c r="L148" i="46"/>
  <c r="K148" i="46"/>
  <c r="H148" i="46"/>
  <c r="M148" i="46" s="1"/>
  <c r="O147" i="46"/>
  <c r="N147" i="46"/>
  <c r="L147" i="46"/>
  <c r="H147" i="46"/>
  <c r="O146" i="46"/>
  <c r="P146" i="46" s="1"/>
  <c r="N146" i="46"/>
  <c r="M146" i="46"/>
  <c r="L146" i="46"/>
  <c r="H146" i="46"/>
  <c r="K146" i="46" s="1"/>
  <c r="O143" i="46"/>
  <c r="N143" i="46"/>
  <c r="P143" i="46" s="1"/>
  <c r="M143" i="46"/>
  <c r="L143" i="46"/>
  <c r="K143" i="46"/>
  <c r="H143" i="46"/>
  <c r="O142" i="46"/>
  <c r="N142" i="46"/>
  <c r="M142" i="46"/>
  <c r="L142" i="46"/>
  <c r="K142" i="46"/>
  <c r="H142" i="46"/>
  <c r="O141" i="46"/>
  <c r="N141" i="46"/>
  <c r="L141" i="46"/>
  <c r="H141" i="46"/>
  <c r="O140" i="46"/>
  <c r="N140" i="46"/>
  <c r="L140" i="46"/>
  <c r="H140" i="46"/>
  <c r="M140" i="46" s="1"/>
  <c r="P140" i="46" s="1"/>
  <c r="O139" i="46"/>
  <c r="N139" i="46"/>
  <c r="L139" i="46"/>
  <c r="H139" i="46"/>
  <c r="M139" i="46" s="1"/>
  <c r="P139" i="46" s="1"/>
  <c r="O137" i="46"/>
  <c r="P137" i="46" s="1"/>
  <c r="N137" i="46"/>
  <c r="L137" i="46"/>
  <c r="K137" i="46"/>
  <c r="H137" i="46"/>
  <c r="M137" i="46" s="1"/>
  <c r="O136" i="46"/>
  <c r="N136" i="46"/>
  <c r="L136" i="46"/>
  <c r="H136" i="46"/>
  <c r="P135" i="46"/>
  <c r="O135" i="46"/>
  <c r="N135" i="46"/>
  <c r="M135" i="46"/>
  <c r="L135" i="46"/>
  <c r="H135" i="46"/>
  <c r="K135" i="46" s="1"/>
  <c r="O134" i="46"/>
  <c r="N134" i="46"/>
  <c r="M134" i="46"/>
  <c r="L134" i="46"/>
  <c r="K134" i="46"/>
  <c r="H134" i="46"/>
  <c r="O131" i="46"/>
  <c r="N131" i="46"/>
  <c r="M131" i="46"/>
  <c r="L131" i="46"/>
  <c r="K131" i="46"/>
  <c r="H131" i="46"/>
  <c r="O130" i="46"/>
  <c r="N130" i="46"/>
  <c r="L130" i="46"/>
  <c r="H130" i="46"/>
  <c r="O126" i="46"/>
  <c r="N126" i="46"/>
  <c r="L126" i="46"/>
  <c r="H126" i="46"/>
  <c r="M126" i="46" s="1"/>
  <c r="P126" i="46" s="1"/>
  <c r="O125" i="46"/>
  <c r="N125" i="46"/>
  <c r="L125" i="46"/>
  <c r="H125" i="46"/>
  <c r="M125" i="46" s="1"/>
  <c r="P125" i="46" s="1"/>
  <c r="O124" i="46"/>
  <c r="P124" i="46" s="1"/>
  <c r="N124" i="46"/>
  <c r="L124" i="46"/>
  <c r="K124" i="46"/>
  <c r="H124" i="46"/>
  <c r="M124" i="46" s="1"/>
  <c r="O123" i="46"/>
  <c r="N123" i="46"/>
  <c r="L123" i="46"/>
  <c r="H123" i="46"/>
  <c r="P122" i="46"/>
  <c r="O122" i="46"/>
  <c r="N122" i="46"/>
  <c r="M122" i="46"/>
  <c r="L122" i="46"/>
  <c r="K122" i="46"/>
  <c r="H122" i="46"/>
  <c r="O120" i="46"/>
  <c r="P120" i="46" s="1"/>
  <c r="N120" i="46"/>
  <c r="L120" i="46"/>
  <c r="H120" i="46"/>
  <c r="M120" i="46" s="1"/>
  <c r="O119" i="46"/>
  <c r="N119" i="46"/>
  <c r="L119" i="46"/>
  <c r="K119" i="46"/>
  <c r="H119" i="46"/>
  <c r="M119" i="46" s="1"/>
  <c r="O118" i="46"/>
  <c r="N118" i="46"/>
  <c r="M118" i="46"/>
  <c r="L118" i="46"/>
  <c r="H118" i="46"/>
  <c r="K118" i="46" s="1"/>
  <c r="O116" i="46"/>
  <c r="N116" i="46"/>
  <c r="M116" i="46"/>
  <c r="L116" i="46"/>
  <c r="H116" i="46"/>
  <c r="K116" i="46" s="1"/>
  <c r="O113" i="46"/>
  <c r="N113" i="46"/>
  <c r="P113" i="46" s="1"/>
  <c r="M113" i="46"/>
  <c r="L113" i="46"/>
  <c r="K113" i="46"/>
  <c r="H113" i="46"/>
  <c r="O111" i="46"/>
  <c r="P111" i="46" s="1"/>
  <c r="N111" i="46"/>
  <c r="L111" i="46"/>
  <c r="H111" i="46"/>
  <c r="M111" i="46" s="1"/>
  <c r="O110" i="46"/>
  <c r="N110" i="46"/>
  <c r="L110" i="46"/>
  <c r="H110" i="46"/>
  <c r="P108" i="46"/>
  <c r="O108" i="46"/>
  <c r="N108" i="46"/>
  <c r="M108" i="46"/>
  <c r="L108" i="46"/>
  <c r="K108" i="46"/>
  <c r="H108" i="46"/>
  <c r="P106" i="46"/>
  <c r="O106" i="46"/>
  <c r="N106" i="46"/>
  <c r="L106" i="46"/>
  <c r="H106" i="46"/>
  <c r="M106" i="46" s="1"/>
  <c r="O103" i="46"/>
  <c r="P103" i="46" s="1"/>
  <c r="N103" i="46"/>
  <c r="L103" i="46"/>
  <c r="K103" i="46"/>
  <c r="H103" i="46"/>
  <c r="M103" i="46" s="1"/>
  <c r="O102" i="46"/>
  <c r="N102" i="46"/>
  <c r="M102" i="46"/>
  <c r="L102" i="46"/>
  <c r="H102" i="46"/>
  <c r="K102" i="46" s="1"/>
  <c r="O101" i="46"/>
  <c r="P101" i="46" s="1"/>
  <c r="N101" i="46"/>
  <c r="M101" i="46"/>
  <c r="L101" i="46"/>
  <c r="H101" i="46"/>
  <c r="K101" i="46" s="1"/>
  <c r="O100" i="46"/>
  <c r="N100" i="46"/>
  <c r="P100" i="46" s="1"/>
  <c r="M100" i="46"/>
  <c r="L100" i="46"/>
  <c r="K100" i="46"/>
  <c r="H100" i="46"/>
  <c r="O99" i="46"/>
  <c r="N99" i="46"/>
  <c r="L99" i="46"/>
  <c r="K99" i="46"/>
  <c r="H99" i="46"/>
  <c r="M99" i="46" s="1"/>
  <c r="O97" i="46"/>
  <c r="N97" i="46"/>
  <c r="L97" i="46"/>
  <c r="H97" i="46"/>
  <c r="P96" i="46"/>
  <c r="O96" i="46"/>
  <c r="N96" i="46"/>
  <c r="M96" i="46"/>
  <c r="L96" i="46"/>
  <c r="K96" i="46"/>
  <c r="H96" i="46"/>
  <c r="O95" i="46"/>
  <c r="N95" i="46"/>
  <c r="L95" i="46"/>
  <c r="H95" i="46"/>
  <c r="M95" i="46" s="1"/>
  <c r="P95" i="46" s="1"/>
  <c r="O93" i="46"/>
  <c r="P93" i="46" s="1"/>
  <c r="N93" i="46"/>
  <c r="L93" i="46"/>
  <c r="K93" i="46"/>
  <c r="H93" i="46"/>
  <c r="M93" i="46" s="1"/>
  <c r="O90" i="46"/>
  <c r="N90" i="46"/>
  <c r="P90" i="46" s="1"/>
  <c r="M90" i="46"/>
  <c r="L90" i="46"/>
  <c r="H90" i="46"/>
  <c r="K90" i="46" s="1"/>
  <c r="O88" i="46"/>
  <c r="P88" i="46" s="1"/>
  <c r="N88" i="46"/>
  <c r="M88" i="46"/>
  <c r="L88" i="46"/>
  <c r="H88" i="46"/>
  <c r="K88" i="46" s="1"/>
  <c r="O87" i="46"/>
  <c r="N87" i="46"/>
  <c r="P87" i="46" s="1"/>
  <c r="M87" i="46"/>
  <c r="L87" i="46"/>
  <c r="K87" i="46"/>
  <c r="H87" i="46"/>
  <c r="O85" i="46"/>
  <c r="N85" i="46"/>
  <c r="L85" i="46"/>
  <c r="K85" i="46"/>
  <c r="H85" i="46"/>
  <c r="M85" i="46" s="1"/>
  <c r="O83" i="46"/>
  <c r="N83" i="46"/>
  <c r="L83" i="46"/>
  <c r="H83" i="46"/>
  <c r="P82" i="46"/>
  <c r="O82" i="46"/>
  <c r="N82" i="46"/>
  <c r="M82" i="46"/>
  <c r="L82" i="46"/>
  <c r="K82" i="46"/>
  <c r="H82" i="46"/>
  <c r="A82" i="46"/>
  <c r="P79" i="46"/>
  <c r="O79" i="46"/>
  <c r="N79" i="46"/>
  <c r="M79" i="46"/>
  <c r="L79" i="46"/>
  <c r="K79" i="46"/>
  <c r="H79" i="46"/>
  <c r="O78" i="46"/>
  <c r="N78" i="46"/>
  <c r="L78" i="46"/>
  <c r="H78" i="46"/>
  <c r="O77" i="46"/>
  <c r="N77" i="46"/>
  <c r="L77" i="46"/>
  <c r="K77" i="46"/>
  <c r="H77" i="46"/>
  <c r="M77" i="46" s="1"/>
  <c r="O76" i="46"/>
  <c r="N76" i="46"/>
  <c r="P76" i="46" s="1"/>
  <c r="M76" i="46"/>
  <c r="L76" i="46"/>
  <c r="H76" i="46"/>
  <c r="K76" i="46" s="1"/>
  <c r="O75" i="46"/>
  <c r="N75" i="46"/>
  <c r="M75" i="46"/>
  <c r="L75" i="46"/>
  <c r="H75" i="46"/>
  <c r="K75" i="46" s="1"/>
  <c r="O74" i="46"/>
  <c r="N74" i="46"/>
  <c r="P74" i="46" s="1"/>
  <c r="M74" i="46"/>
  <c r="L74" i="46"/>
  <c r="K74" i="46"/>
  <c r="H74" i="46"/>
  <c r="O72" i="46"/>
  <c r="P72" i="46" s="1"/>
  <c r="N72" i="46"/>
  <c r="M72" i="46"/>
  <c r="L72" i="46"/>
  <c r="H72" i="46"/>
  <c r="K72" i="46" s="1"/>
  <c r="O71" i="46"/>
  <c r="N71" i="46"/>
  <c r="L71" i="46"/>
  <c r="H71" i="46"/>
  <c r="P70" i="46"/>
  <c r="O70" i="46"/>
  <c r="N70" i="46"/>
  <c r="M70" i="46"/>
  <c r="L70" i="46"/>
  <c r="K70" i="46"/>
  <c r="H70" i="46"/>
  <c r="O69" i="46"/>
  <c r="N69" i="46"/>
  <c r="L69" i="46"/>
  <c r="H69" i="46"/>
  <c r="O68" i="46"/>
  <c r="P68" i="46" s="1"/>
  <c r="N68" i="46"/>
  <c r="L68" i="46"/>
  <c r="K68" i="46"/>
  <c r="H68" i="46"/>
  <c r="M68" i="46" s="1"/>
  <c r="O67" i="46"/>
  <c r="N67" i="46"/>
  <c r="M67" i="46"/>
  <c r="P67" i="46" s="1"/>
  <c r="L67" i="46"/>
  <c r="H67" i="46"/>
  <c r="K67" i="46" s="1"/>
  <c r="O66" i="46"/>
  <c r="P66" i="46" s="1"/>
  <c r="N66" i="46"/>
  <c r="M66" i="46"/>
  <c r="L66" i="46"/>
  <c r="H66" i="46"/>
  <c r="K66" i="46" s="1"/>
  <c r="O65" i="46"/>
  <c r="N65" i="46"/>
  <c r="P65" i="46" s="1"/>
  <c r="M65" i="46"/>
  <c r="L65" i="46"/>
  <c r="K65" i="46"/>
  <c r="H65" i="46"/>
  <c r="O64" i="46"/>
  <c r="N64" i="46"/>
  <c r="L64" i="46"/>
  <c r="H64" i="46"/>
  <c r="M64" i="46" s="1"/>
  <c r="O63" i="46"/>
  <c r="N63" i="46"/>
  <c r="L63" i="46"/>
  <c r="H63" i="46"/>
  <c r="P62" i="46"/>
  <c r="O62" i="46"/>
  <c r="N62" i="46"/>
  <c r="M62" i="46"/>
  <c r="L62" i="46"/>
  <c r="K62" i="46"/>
  <c r="H62" i="46"/>
  <c r="O61" i="46"/>
  <c r="N61" i="46"/>
  <c r="L61" i="46"/>
  <c r="H61" i="46"/>
  <c r="O59" i="46"/>
  <c r="N59" i="46"/>
  <c r="L59" i="46"/>
  <c r="K59" i="46"/>
  <c r="H59" i="46"/>
  <c r="M59" i="46" s="1"/>
  <c r="O58" i="46"/>
  <c r="N58" i="46"/>
  <c r="P58" i="46" s="1"/>
  <c r="M58" i="46"/>
  <c r="L58" i="46"/>
  <c r="H58" i="46"/>
  <c r="K58" i="46" s="1"/>
  <c r="O57" i="46"/>
  <c r="N57" i="46"/>
  <c r="M57" i="46"/>
  <c r="L57" i="46"/>
  <c r="H57" i="46"/>
  <c r="K57" i="46" s="1"/>
  <c r="O56" i="46"/>
  <c r="N56" i="46"/>
  <c r="P56" i="46" s="1"/>
  <c r="M56" i="46"/>
  <c r="L56" i="46"/>
  <c r="K56" i="46"/>
  <c r="H56" i="46"/>
  <c r="O55" i="46"/>
  <c r="P55" i="46" s="1"/>
  <c r="N55" i="46"/>
  <c r="M55" i="46"/>
  <c r="L55" i="46"/>
  <c r="H55" i="46"/>
  <c r="K55" i="46" s="1"/>
  <c r="O52" i="46"/>
  <c r="N52" i="46"/>
  <c r="L52" i="46"/>
  <c r="H52" i="46"/>
  <c r="P51" i="46"/>
  <c r="O51" i="46"/>
  <c r="N51" i="46"/>
  <c r="M51" i="46"/>
  <c r="L51" i="46"/>
  <c r="K51" i="46"/>
  <c r="H51" i="46"/>
  <c r="O50" i="46"/>
  <c r="N50" i="46"/>
  <c r="L50" i="46"/>
  <c r="H50" i="46"/>
  <c r="O49" i="46"/>
  <c r="P49" i="46" s="1"/>
  <c r="N49" i="46"/>
  <c r="L49" i="46"/>
  <c r="K49" i="46"/>
  <c r="H49" i="46"/>
  <c r="M49" i="46" s="1"/>
  <c r="O47" i="46"/>
  <c r="N47" i="46"/>
  <c r="P47" i="46" s="1"/>
  <c r="M47" i="46"/>
  <c r="L47" i="46"/>
  <c r="H47" i="46"/>
  <c r="K47" i="46" s="1"/>
  <c r="O34" i="46"/>
  <c r="P34" i="46" s="1"/>
  <c r="N34" i="46"/>
  <c r="M34" i="46"/>
  <c r="L34" i="46"/>
  <c r="H34" i="46"/>
  <c r="K34" i="46" s="1"/>
  <c r="O33" i="46"/>
  <c r="N33" i="46"/>
  <c r="P33" i="46" s="1"/>
  <c r="M33" i="46"/>
  <c r="L33" i="46"/>
  <c r="K33" i="46"/>
  <c r="H33" i="46"/>
  <c r="O32" i="46"/>
  <c r="N32" i="46"/>
  <c r="L32" i="46"/>
  <c r="K32" i="46"/>
  <c r="H32" i="46"/>
  <c r="M32" i="46" s="1"/>
  <c r="O31" i="46"/>
  <c r="N31" i="46"/>
  <c r="L31" i="46"/>
  <c r="H31" i="46"/>
  <c r="P29" i="46"/>
  <c r="O29" i="46"/>
  <c r="N29" i="46"/>
  <c r="M29" i="46"/>
  <c r="L29" i="46"/>
  <c r="K29" i="46"/>
  <c r="H29" i="46"/>
  <c r="O28" i="46"/>
  <c r="N28" i="46"/>
  <c r="L28" i="46"/>
  <c r="H28" i="46"/>
  <c r="O27" i="46"/>
  <c r="N27" i="46"/>
  <c r="L27" i="46"/>
  <c r="K27" i="46"/>
  <c r="H27" i="46"/>
  <c r="M27" i="46" s="1"/>
  <c r="O23" i="46"/>
  <c r="N23" i="46"/>
  <c r="P23" i="46" s="1"/>
  <c r="M23" i="46"/>
  <c r="L23" i="46"/>
  <c r="H23" i="46"/>
  <c r="K23" i="46" s="1"/>
  <c r="O22" i="46"/>
  <c r="N22" i="46"/>
  <c r="M22" i="46"/>
  <c r="L22" i="46"/>
  <c r="H22" i="46"/>
  <c r="K22" i="46" s="1"/>
  <c r="O21" i="46"/>
  <c r="N21" i="46"/>
  <c r="P21" i="46" s="1"/>
  <c r="M21" i="46"/>
  <c r="L21" i="46"/>
  <c r="K21" i="46"/>
  <c r="H21" i="46"/>
  <c r="O20" i="46"/>
  <c r="P20" i="46" s="1"/>
  <c r="N20" i="46"/>
  <c r="M20" i="46"/>
  <c r="L20" i="46"/>
  <c r="H20" i="46"/>
  <c r="K20" i="46" s="1"/>
  <c r="O19" i="46"/>
  <c r="N19" i="46"/>
  <c r="L19" i="46"/>
  <c r="H19" i="46"/>
  <c r="P18" i="46"/>
  <c r="O18" i="46"/>
  <c r="N18" i="46"/>
  <c r="M18" i="46"/>
  <c r="L18" i="46"/>
  <c r="K18" i="46"/>
  <c r="H18" i="46"/>
  <c r="O17" i="46"/>
  <c r="O182" i="46" s="1"/>
  <c r="N17" i="46"/>
  <c r="L17" i="46"/>
  <c r="H17" i="46"/>
  <c r="A182" i="44"/>
  <c r="A183" i="44" s="1"/>
  <c r="A184" i="44" s="1"/>
  <c r="A185" i="44" s="1"/>
  <c r="A186" i="44" s="1"/>
  <c r="O168" i="44"/>
  <c r="N168" i="44"/>
  <c r="L168" i="44"/>
  <c r="H168" i="44"/>
  <c r="O166" i="44"/>
  <c r="N166" i="44"/>
  <c r="L166" i="44"/>
  <c r="H166" i="44"/>
  <c r="M166" i="44" s="1"/>
  <c r="O165" i="44"/>
  <c r="N165" i="44"/>
  <c r="M165" i="44"/>
  <c r="L165" i="44"/>
  <c r="H165" i="44"/>
  <c r="K165" i="44" s="1"/>
  <c r="O164" i="44"/>
  <c r="N164" i="44"/>
  <c r="M164" i="44"/>
  <c r="L164" i="44"/>
  <c r="K164" i="44"/>
  <c r="H164" i="44"/>
  <c r="O163" i="44"/>
  <c r="N163" i="44"/>
  <c r="M163" i="44"/>
  <c r="L163" i="44"/>
  <c r="K163" i="44"/>
  <c r="H163" i="44"/>
  <c r="O162" i="44"/>
  <c r="N162" i="44"/>
  <c r="L162" i="44"/>
  <c r="K162" i="44"/>
  <c r="H162" i="44"/>
  <c r="M162" i="44" s="1"/>
  <c r="O161" i="44"/>
  <c r="N161" i="44"/>
  <c r="L161" i="44"/>
  <c r="H161" i="44"/>
  <c r="O160" i="44"/>
  <c r="N160" i="44"/>
  <c r="L160" i="44"/>
  <c r="H160" i="44"/>
  <c r="O159" i="44"/>
  <c r="N159" i="44"/>
  <c r="L159" i="44"/>
  <c r="K159" i="44"/>
  <c r="H159" i="44"/>
  <c r="M159" i="44" s="1"/>
  <c r="O158" i="44"/>
  <c r="N158" i="44"/>
  <c r="L158" i="44"/>
  <c r="H158" i="44"/>
  <c r="M158" i="44" s="1"/>
  <c r="O157" i="44"/>
  <c r="N157" i="44"/>
  <c r="M157" i="44"/>
  <c r="L157" i="44"/>
  <c r="H157" i="44"/>
  <c r="K157" i="44" s="1"/>
  <c r="O156" i="44"/>
  <c r="N156" i="44"/>
  <c r="M156" i="44"/>
  <c r="L156" i="44"/>
  <c r="K156" i="44"/>
  <c r="H156" i="44"/>
  <c r="O155" i="44"/>
  <c r="N155" i="44"/>
  <c r="M155" i="44"/>
  <c r="L155" i="44"/>
  <c r="K155" i="44"/>
  <c r="H155" i="44"/>
  <c r="O154" i="44"/>
  <c r="N154" i="44"/>
  <c r="L154" i="44"/>
  <c r="K154" i="44"/>
  <c r="H154" i="44"/>
  <c r="M154" i="44" s="1"/>
  <c r="O153" i="44"/>
  <c r="N153" i="44"/>
  <c r="L153" i="44"/>
  <c r="K153" i="44"/>
  <c r="H153" i="44"/>
  <c r="M153" i="44" s="1"/>
  <c r="O152" i="44"/>
  <c r="N152" i="44"/>
  <c r="L152" i="44"/>
  <c r="H152" i="44"/>
  <c r="O151" i="44"/>
  <c r="N151" i="44"/>
  <c r="L151" i="44"/>
  <c r="K151" i="44"/>
  <c r="H151" i="44"/>
  <c r="M151" i="44" s="1"/>
  <c r="O150" i="44"/>
  <c r="N150" i="44"/>
  <c r="L150" i="44"/>
  <c r="H150" i="44"/>
  <c r="M150" i="44" s="1"/>
  <c r="O149" i="44"/>
  <c r="P149" i="44" s="1"/>
  <c r="N149" i="44"/>
  <c r="M149" i="44"/>
  <c r="L149" i="44"/>
  <c r="H149" i="44"/>
  <c r="K149" i="44" s="1"/>
  <c r="O148" i="44"/>
  <c r="N148" i="44"/>
  <c r="M148" i="44"/>
  <c r="L148" i="44"/>
  <c r="K148" i="44"/>
  <c r="H148" i="44"/>
  <c r="O147" i="44"/>
  <c r="N147" i="44"/>
  <c r="M147" i="44"/>
  <c r="L147" i="44"/>
  <c r="K147" i="44"/>
  <c r="H147" i="44"/>
  <c r="O146" i="44"/>
  <c r="N146" i="44"/>
  <c r="L146" i="44"/>
  <c r="K146" i="44"/>
  <c r="H146" i="44"/>
  <c r="M146" i="44" s="1"/>
  <c r="O145" i="44"/>
  <c r="N145" i="44"/>
  <c r="L145" i="44"/>
  <c r="H145" i="44"/>
  <c r="M145" i="44" s="1"/>
  <c r="O144" i="44"/>
  <c r="N144" i="44"/>
  <c r="L144" i="44"/>
  <c r="H144" i="44"/>
  <c r="O143" i="44"/>
  <c r="N143" i="44"/>
  <c r="L143" i="44"/>
  <c r="K143" i="44"/>
  <c r="H143" i="44"/>
  <c r="M143" i="44" s="1"/>
  <c r="O142" i="44"/>
  <c r="P142" i="44" s="1"/>
  <c r="N142" i="44"/>
  <c r="L142" i="44"/>
  <c r="H142" i="44"/>
  <c r="M142" i="44" s="1"/>
  <c r="O141" i="44"/>
  <c r="P141" i="44" s="1"/>
  <c r="N141" i="44"/>
  <c r="M141" i="44"/>
  <c r="L141" i="44"/>
  <c r="H141" i="44"/>
  <c r="K141" i="44" s="1"/>
  <c r="O140" i="44"/>
  <c r="N140" i="44"/>
  <c r="M140" i="44"/>
  <c r="L140" i="44"/>
  <c r="K140" i="44"/>
  <c r="H140" i="44"/>
  <c r="O139" i="44"/>
  <c r="N139" i="44"/>
  <c r="M139" i="44"/>
  <c r="L139" i="44"/>
  <c r="K139" i="44"/>
  <c r="H139" i="44"/>
  <c r="O138" i="44"/>
  <c r="N138" i="44"/>
  <c r="L138" i="44"/>
  <c r="K138" i="44"/>
  <c r="H138" i="44"/>
  <c r="M138" i="44" s="1"/>
  <c r="O136" i="44"/>
  <c r="N136" i="44"/>
  <c r="L136" i="44"/>
  <c r="H136" i="44"/>
  <c r="M136" i="44" s="1"/>
  <c r="O135" i="44"/>
  <c r="N135" i="44"/>
  <c r="L135" i="44"/>
  <c r="H135" i="44"/>
  <c r="O134" i="44"/>
  <c r="N134" i="44"/>
  <c r="L134" i="44"/>
  <c r="K134" i="44"/>
  <c r="H134" i="44"/>
  <c r="M134" i="44" s="1"/>
  <c r="O133" i="44"/>
  <c r="N133" i="44"/>
  <c r="L133" i="44"/>
  <c r="H133" i="44"/>
  <c r="M133" i="44" s="1"/>
  <c r="O132" i="44"/>
  <c r="N132" i="44"/>
  <c r="M132" i="44"/>
  <c r="L132" i="44"/>
  <c r="H132" i="44"/>
  <c r="K132" i="44" s="1"/>
  <c r="O131" i="44"/>
  <c r="N131" i="44"/>
  <c r="M131" i="44"/>
  <c r="L131" i="44"/>
  <c r="K131" i="44"/>
  <c r="H131" i="44"/>
  <c r="O130" i="44"/>
  <c r="N130" i="44"/>
  <c r="M130" i="44"/>
  <c r="L130" i="44"/>
  <c r="K130" i="44"/>
  <c r="H130" i="44"/>
  <c r="O129" i="44"/>
  <c r="N129" i="44"/>
  <c r="L129" i="44"/>
  <c r="K129" i="44"/>
  <c r="H129" i="44"/>
  <c r="M129" i="44" s="1"/>
  <c r="O128" i="44"/>
  <c r="N128" i="44"/>
  <c r="L128" i="44"/>
  <c r="H128" i="44"/>
  <c r="O127" i="44"/>
  <c r="N127" i="44"/>
  <c r="L127" i="44"/>
  <c r="H127" i="44"/>
  <c r="O126" i="44"/>
  <c r="N126" i="44"/>
  <c r="L126" i="44"/>
  <c r="K126" i="44"/>
  <c r="H126" i="44"/>
  <c r="M126" i="44" s="1"/>
  <c r="O125" i="44"/>
  <c r="N125" i="44"/>
  <c r="L125" i="44"/>
  <c r="H125" i="44"/>
  <c r="M125" i="44" s="1"/>
  <c r="O124" i="44"/>
  <c r="N124" i="44"/>
  <c r="M124" i="44"/>
  <c r="L124" i="44"/>
  <c r="H124" i="44"/>
  <c r="K124" i="44" s="1"/>
  <c r="O123" i="44"/>
  <c r="N123" i="44"/>
  <c r="M123" i="44"/>
  <c r="L123" i="44"/>
  <c r="K123" i="44"/>
  <c r="H123" i="44"/>
  <c r="O122" i="44"/>
  <c r="N122" i="44"/>
  <c r="M122" i="44"/>
  <c r="L122" i="44"/>
  <c r="K122" i="44"/>
  <c r="H122" i="44"/>
  <c r="O121" i="44"/>
  <c r="N121" i="44"/>
  <c r="M121" i="44"/>
  <c r="L121" i="44"/>
  <c r="K121" i="44"/>
  <c r="H121" i="44"/>
  <c r="O120" i="44"/>
  <c r="P120" i="44" s="1"/>
  <c r="N120" i="44"/>
  <c r="M120" i="44"/>
  <c r="L120" i="44"/>
  <c r="K120" i="44"/>
  <c r="H120" i="44"/>
  <c r="O118" i="44"/>
  <c r="P118" i="44" s="1"/>
  <c r="N118" i="44"/>
  <c r="M118" i="44"/>
  <c r="L118" i="44"/>
  <c r="K118" i="44"/>
  <c r="H118" i="44"/>
  <c r="O117" i="44"/>
  <c r="P117" i="44" s="1"/>
  <c r="N117" i="44"/>
  <c r="M117" i="44"/>
  <c r="L117" i="44"/>
  <c r="K117" i="44"/>
  <c r="H117" i="44"/>
  <c r="O116" i="44"/>
  <c r="P116" i="44" s="1"/>
  <c r="N116" i="44"/>
  <c r="M116" i="44"/>
  <c r="L116" i="44"/>
  <c r="K116" i="44"/>
  <c r="H116" i="44"/>
  <c r="O115" i="44"/>
  <c r="P115" i="44" s="1"/>
  <c r="N115" i="44"/>
  <c r="M115" i="44"/>
  <c r="L115" i="44"/>
  <c r="K115" i="44"/>
  <c r="H115" i="44"/>
  <c r="O114" i="44"/>
  <c r="P114" i="44" s="1"/>
  <c r="N114" i="44"/>
  <c r="M114" i="44"/>
  <c r="L114" i="44"/>
  <c r="K114" i="44"/>
  <c r="H114" i="44"/>
  <c r="O113" i="44"/>
  <c r="P113" i="44" s="1"/>
  <c r="N113" i="44"/>
  <c r="M113" i="44"/>
  <c r="L113" i="44"/>
  <c r="K113" i="44"/>
  <c r="H113" i="44"/>
  <c r="O112" i="44"/>
  <c r="P112" i="44" s="1"/>
  <c r="N112" i="44"/>
  <c r="M112" i="44"/>
  <c r="L112" i="44"/>
  <c r="K112" i="44"/>
  <c r="H112" i="44"/>
  <c r="O111" i="44"/>
  <c r="P111" i="44" s="1"/>
  <c r="N111" i="44"/>
  <c r="M111" i="44"/>
  <c r="L111" i="44"/>
  <c r="K111" i="44"/>
  <c r="H111" i="44"/>
  <c r="O110" i="44"/>
  <c r="P110" i="44" s="1"/>
  <c r="N110" i="44"/>
  <c r="M110" i="44"/>
  <c r="L110" i="44"/>
  <c r="K110" i="44"/>
  <c r="H110" i="44"/>
  <c r="O109" i="44"/>
  <c r="P109" i="44" s="1"/>
  <c r="N109" i="44"/>
  <c r="M109" i="44"/>
  <c r="L109" i="44"/>
  <c r="K109" i="44"/>
  <c r="H109" i="44"/>
  <c r="O108" i="44"/>
  <c r="P108" i="44" s="1"/>
  <c r="N108" i="44"/>
  <c r="M108" i="44"/>
  <c r="L108" i="44"/>
  <c r="K108" i="44"/>
  <c r="H108" i="44"/>
  <c r="O107" i="44"/>
  <c r="P107" i="44" s="1"/>
  <c r="N107" i="44"/>
  <c r="M107" i="44"/>
  <c r="L107" i="44"/>
  <c r="K107" i="44"/>
  <c r="H107" i="44"/>
  <c r="O106" i="44"/>
  <c r="P106" i="44" s="1"/>
  <c r="N106" i="44"/>
  <c r="M106" i="44"/>
  <c r="L106" i="44"/>
  <c r="K106" i="44"/>
  <c r="H106" i="44"/>
  <c r="O105" i="44"/>
  <c r="P105" i="44" s="1"/>
  <c r="N105" i="44"/>
  <c r="M105" i="44"/>
  <c r="L105" i="44"/>
  <c r="K105" i="44"/>
  <c r="H105" i="44"/>
  <c r="O104" i="44"/>
  <c r="P104" i="44" s="1"/>
  <c r="N104" i="44"/>
  <c r="M104" i="44"/>
  <c r="L104" i="44"/>
  <c r="K104" i="44"/>
  <c r="H104" i="44"/>
  <c r="O103" i="44"/>
  <c r="P103" i="44" s="1"/>
  <c r="N103" i="44"/>
  <c r="M103" i="44"/>
  <c r="L103" i="44"/>
  <c r="K103" i="44"/>
  <c r="H103" i="44"/>
  <c r="O101" i="44"/>
  <c r="P101" i="44" s="1"/>
  <c r="N101" i="44"/>
  <c r="M101" i="44"/>
  <c r="L101" i="44"/>
  <c r="K101" i="44"/>
  <c r="H101" i="44"/>
  <c r="O100" i="44"/>
  <c r="P100" i="44" s="1"/>
  <c r="N100" i="44"/>
  <c r="M100" i="44"/>
  <c r="L100" i="44"/>
  <c r="K100" i="44"/>
  <c r="H100" i="44"/>
  <c r="O99" i="44"/>
  <c r="P99" i="44" s="1"/>
  <c r="N99" i="44"/>
  <c r="M99" i="44"/>
  <c r="L99" i="44"/>
  <c r="K99" i="44"/>
  <c r="H99" i="44"/>
  <c r="O98" i="44"/>
  <c r="P98" i="44" s="1"/>
  <c r="N98" i="44"/>
  <c r="M98" i="44"/>
  <c r="L98" i="44"/>
  <c r="K98" i="44"/>
  <c r="H98" i="44"/>
  <c r="O97" i="44"/>
  <c r="N97" i="44"/>
  <c r="M97" i="44"/>
  <c r="L97" i="44"/>
  <c r="K97" i="44"/>
  <c r="H97" i="44"/>
  <c r="O96" i="44"/>
  <c r="N96" i="44"/>
  <c r="M96" i="44"/>
  <c r="L96" i="44"/>
  <c r="K96" i="44"/>
  <c r="H96" i="44"/>
  <c r="O95" i="44"/>
  <c r="P95" i="44" s="1"/>
  <c r="N95" i="44"/>
  <c r="M95" i="44"/>
  <c r="L95" i="44"/>
  <c r="K95" i="44"/>
  <c r="H95" i="44"/>
  <c r="O94" i="44"/>
  <c r="N94" i="44"/>
  <c r="M94" i="44"/>
  <c r="L94" i="44"/>
  <c r="K94" i="44"/>
  <c r="H94" i="44"/>
  <c r="O93" i="44"/>
  <c r="N93" i="44"/>
  <c r="M93" i="44"/>
  <c r="L93" i="44"/>
  <c r="K93" i="44"/>
  <c r="H93" i="44"/>
  <c r="O92" i="44"/>
  <c r="N92" i="44"/>
  <c r="M92" i="44"/>
  <c r="L92" i="44"/>
  <c r="K92" i="44"/>
  <c r="H92" i="44"/>
  <c r="O91" i="44"/>
  <c r="P91" i="44" s="1"/>
  <c r="N91" i="44"/>
  <c r="M91" i="44"/>
  <c r="L91" i="44"/>
  <c r="K91" i="44"/>
  <c r="H91" i="44"/>
  <c r="O90" i="44"/>
  <c r="N90" i="44"/>
  <c r="M90" i="44"/>
  <c r="L90" i="44"/>
  <c r="K90" i="44"/>
  <c r="H90" i="44"/>
  <c r="O89" i="44"/>
  <c r="N89" i="44"/>
  <c r="M89" i="44"/>
  <c r="L89" i="44"/>
  <c r="K89" i="44"/>
  <c r="H89" i="44"/>
  <c r="O88" i="44"/>
  <c r="N88" i="44"/>
  <c r="M88" i="44"/>
  <c r="L88" i="44"/>
  <c r="K88" i="44"/>
  <c r="H88" i="44"/>
  <c r="O87" i="44"/>
  <c r="P87" i="44" s="1"/>
  <c r="N87" i="44"/>
  <c r="L87" i="44"/>
  <c r="H87" i="44"/>
  <c r="M87" i="44" s="1"/>
  <c r="O86" i="44"/>
  <c r="N86" i="44"/>
  <c r="M86" i="44"/>
  <c r="L86" i="44"/>
  <c r="H86" i="44"/>
  <c r="K86" i="44" s="1"/>
  <c r="O85" i="44"/>
  <c r="N85" i="44"/>
  <c r="M85" i="44"/>
  <c r="L85" i="44"/>
  <c r="K85" i="44"/>
  <c r="H85" i="44"/>
  <c r="O84" i="44"/>
  <c r="N84" i="44"/>
  <c r="L84" i="44"/>
  <c r="H84" i="44"/>
  <c r="O83" i="44"/>
  <c r="P83" i="44" s="1"/>
  <c r="N83" i="44"/>
  <c r="L83" i="44"/>
  <c r="H83" i="44"/>
  <c r="M83" i="44" s="1"/>
  <c r="O82" i="44"/>
  <c r="N82" i="44"/>
  <c r="M82" i="44"/>
  <c r="L82" i="44"/>
  <c r="H82" i="44"/>
  <c r="K82" i="44" s="1"/>
  <c r="O81" i="44"/>
  <c r="N81" i="44"/>
  <c r="M81" i="44"/>
  <c r="L81" i="44"/>
  <c r="K81" i="44"/>
  <c r="H81" i="44"/>
  <c r="O80" i="44"/>
  <c r="N80" i="44"/>
  <c r="L80" i="44"/>
  <c r="H80" i="44"/>
  <c r="O79" i="44"/>
  <c r="N79" i="44"/>
  <c r="L79" i="44"/>
  <c r="H79" i="44"/>
  <c r="M79" i="44" s="1"/>
  <c r="O78" i="44"/>
  <c r="N78" i="44"/>
  <c r="M78" i="44"/>
  <c r="L78" i="44"/>
  <c r="H78" i="44"/>
  <c r="K78" i="44" s="1"/>
  <c r="O77" i="44"/>
  <c r="N77" i="44"/>
  <c r="M77" i="44"/>
  <c r="L77" i="44"/>
  <c r="K77" i="44"/>
  <c r="H77" i="44"/>
  <c r="O76" i="44"/>
  <c r="N76" i="44"/>
  <c r="L76" i="44"/>
  <c r="H76" i="44"/>
  <c r="O75" i="44"/>
  <c r="P75" i="44" s="1"/>
  <c r="N75" i="44"/>
  <c r="L75" i="44"/>
  <c r="H75" i="44"/>
  <c r="M75" i="44" s="1"/>
  <c r="O74" i="44"/>
  <c r="N74" i="44"/>
  <c r="M74" i="44"/>
  <c r="L74" i="44"/>
  <c r="H74" i="44"/>
  <c r="K74" i="44" s="1"/>
  <c r="O73" i="44"/>
  <c r="N73" i="44"/>
  <c r="M73" i="44"/>
  <c r="L73" i="44"/>
  <c r="K73" i="44"/>
  <c r="H73" i="44"/>
  <c r="O72" i="44"/>
  <c r="N72" i="44"/>
  <c r="L72" i="44"/>
  <c r="H72" i="44"/>
  <c r="O71" i="44"/>
  <c r="N71" i="44"/>
  <c r="L71" i="44"/>
  <c r="H71" i="44"/>
  <c r="M71" i="44" s="1"/>
  <c r="O70" i="44"/>
  <c r="N70" i="44"/>
  <c r="M70" i="44"/>
  <c r="L70" i="44"/>
  <c r="H70" i="44"/>
  <c r="K70" i="44" s="1"/>
  <c r="O69" i="44"/>
  <c r="N69" i="44"/>
  <c r="M69" i="44"/>
  <c r="L69" i="44"/>
  <c r="K69" i="44"/>
  <c r="H69" i="44"/>
  <c r="O67" i="44"/>
  <c r="N67" i="44"/>
  <c r="L67" i="44"/>
  <c r="H67" i="44"/>
  <c r="O66" i="44"/>
  <c r="P66" i="44" s="1"/>
  <c r="N66" i="44"/>
  <c r="L66" i="44"/>
  <c r="H66" i="44"/>
  <c r="M66" i="44" s="1"/>
  <c r="O65" i="44"/>
  <c r="N65" i="44"/>
  <c r="M65" i="44"/>
  <c r="L65" i="44"/>
  <c r="H65" i="44"/>
  <c r="K65" i="44" s="1"/>
  <c r="O64" i="44"/>
  <c r="N64" i="44"/>
  <c r="M64" i="44"/>
  <c r="L64" i="44"/>
  <c r="K64" i="44"/>
  <c r="H64" i="44"/>
  <c r="O63" i="44"/>
  <c r="N63" i="44"/>
  <c r="L63" i="44"/>
  <c r="H63" i="44"/>
  <c r="O62" i="44"/>
  <c r="N62" i="44"/>
  <c r="L62" i="44"/>
  <c r="H62" i="44"/>
  <c r="M62" i="44" s="1"/>
  <c r="O61" i="44"/>
  <c r="N61" i="44"/>
  <c r="M61" i="44"/>
  <c r="L61" i="44"/>
  <c r="H61" i="44"/>
  <c r="K61" i="44" s="1"/>
  <c r="O60" i="44"/>
  <c r="N60" i="44"/>
  <c r="M60" i="44"/>
  <c r="L60" i="44"/>
  <c r="K60" i="44"/>
  <c r="H60" i="44"/>
  <c r="O59" i="44"/>
  <c r="N59" i="44"/>
  <c r="L59" i="44"/>
  <c r="H59" i="44"/>
  <c r="O58" i="44"/>
  <c r="N58" i="44"/>
  <c r="L58" i="44"/>
  <c r="H58" i="44"/>
  <c r="M58" i="44" s="1"/>
  <c r="O57" i="44"/>
  <c r="N57" i="44"/>
  <c r="M57" i="44"/>
  <c r="L57" i="44"/>
  <c r="H57" i="44"/>
  <c r="K57" i="44" s="1"/>
  <c r="O56" i="44"/>
  <c r="N56" i="44"/>
  <c r="M56" i="44"/>
  <c r="L56" i="44"/>
  <c r="K56" i="44"/>
  <c r="H56" i="44"/>
  <c r="O55" i="44"/>
  <c r="N55" i="44"/>
  <c r="M55" i="44"/>
  <c r="L55" i="44"/>
  <c r="K55" i="44"/>
  <c r="H55" i="44"/>
  <c r="O54" i="44"/>
  <c r="N54" i="44"/>
  <c r="L54" i="44"/>
  <c r="K54" i="44"/>
  <c r="H54" i="44"/>
  <c r="M54" i="44" s="1"/>
  <c r="O53" i="44"/>
  <c r="N53" i="44"/>
  <c r="L53" i="44"/>
  <c r="H53" i="44"/>
  <c r="O52" i="44"/>
  <c r="N52" i="44"/>
  <c r="L52" i="44"/>
  <c r="H52" i="44"/>
  <c r="M52" i="44" s="1"/>
  <c r="A52" i="44"/>
  <c r="A53" i="44" s="1"/>
  <c r="A54" i="44" s="1"/>
  <c r="A55" i="44" s="1"/>
  <c r="A56" i="44" s="1"/>
  <c r="A57" i="44" s="1"/>
  <c r="A58" i="44" s="1"/>
  <c r="A59" i="44" s="1"/>
  <c r="A60" i="44" s="1"/>
  <c r="A61" i="44" s="1"/>
  <c r="A62" i="44" s="1"/>
  <c r="A63" i="44" s="1"/>
  <c r="A64" i="44" s="1"/>
  <c r="A65" i="44" s="1"/>
  <c r="A66" i="44" s="1"/>
  <c r="A67" i="44" s="1"/>
  <c r="A69" i="44" s="1"/>
  <c r="A70" i="44" s="1"/>
  <c r="A71" i="44" s="1"/>
  <c r="A72" i="44" s="1"/>
  <c r="A73" i="44" s="1"/>
  <c r="A74" i="44" s="1"/>
  <c r="A75" i="44" s="1"/>
  <c r="A76" i="44" s="1"/>
  <c r="A77" i="44" s="1"/>
  <c r="A78" i="44" s="1"/>
  <c r="A79" i="44" s="1"/>
  <c r="A80" i="44" s="1"/>
  <c r="A81" i="44" s="1"/>
  <c r="A82" i="44" s="1"/>
  <c r="A83" i="44" s="1"/>
  <c r="A84" i="44" s="1"/>
  <c r="A85" i="44" s="1"/>
  <c r="A86" i="44" s="1"/>
  <c r="A87" i="44" s="1"/>
  <c r="A88" i="44" s="1"/>
  <c r="A89" i="44" s="1"/>
  <c r="A90" i="44" s="1"/>
  <c r="A91" i="44" s="1"/>
  <c r="A92" i="44" s="1"/>
  <c r="A93" i="44" s="1"/>
  <c r="A94" i="44" s="1"/>
  <c r="A95" i="44" s="1"/>
  <c r="A96" i="44" s="1"/>
  <c r="A97" i="44" s="1"/>
  <c r="A98" i="44" s="1"/>
  <c r="A99" i="44" s="1"/>
  <c r="A100" i="44" s="1"/>
  <c r="A101" i="44" s="1"/>
  <c r="A103" i="44" s="1"/>
  <c r="A104" i="44" s="1"/>
  <c r="A105" i="44" s="1"/>
  <c r="A106" i="44" s="1"/>
  <c r="A107" i="44" s="1"/>
  <c r="A108" i="44" s="1"/>
  <c r="A109" i="44" s="1"/>
  <c r="A110" i="44" s="1"/>
  <c r="A111" i="44" s="1"/>
  <c r="A112" i="44" s="1"/>
  <c r="A113" i="44" s="1"/>
  <c r="A114" i="44" s="1"/>
  <c r="A115" i="44" s="1"/>
  <c r="A116" i="44" s="1"/>
  <c r="A117" i="44" s="1"/>
  <c r="A118" i="44" s="1"/>
  <c r="A120" i="44" s="1"/>
  <c r="A121" i="44" s="1"/>
  <c r="A122" i="44" s="1"/>
  <c r="A123" i="44" s="1"/>
  <c r="A124" i="44" s="1"/>
  <c r="A125" i="44" s="1"/>
  <c r="A126" i="44" s="1"/>
  <c r="A127" i="44" s="1"/>
  <c r="A128" i="44" s="1"/>
  <c r="A129" i="44" s="1"/>
  <c r="A130" i="44" s="1"/>
  <c r="A131" i="44" s="1"/>
  <c r="A132" i="44" s="1"/>
  <c r="A133" i="44" s="1"/>
  <c r="A134" i="44" s="1"/>
  <c r="A135" i="44" s="1"/>
  <c r="A136" i="44" s="1"/>
  <c r="A138" i="44" s="1"/>
  <c r="A139" i="44" s="1"/>
  <c r="A140" i="44" s="1"/>
  <c r="A141" i="44" s="1"/>
  <c r="A142" i="44" s="1"/>
  <c r="A143" i="44" s="1"/>
  <c r="A144" i="44" s="1"/>
  <c r="A145" i="44" s="1"/>
  <c r="A146" i="44" s="1"/>
  <c r="A147" i="44" s="1"/>
  <c r="A148" i="44" s="1"/>
  <c r="A149" i="44" s="1"/>
  <c r="A150" i="44" s="1"/>
  <c r="A151" i="44" s="1"/>
  <c r="A152" i="44" s="1"/>
  <c r="A153" i="44" s="1"/>
  <c r="A154" i="44" s="1"/>
  <c r="A155" i="44" s="1"/>
  <c r="A156" i="44" s="1"/>
  <c r="A157" i="44" s="1"/>
  <c r="A158" i="44" s="1"/>
  <c r="A159" i="44" s="1"/>
  <c r="A160" i="44" s="1"/>
  <c r="A161" i="44" s="1"/>
  <c r="A162" i="44" s="1"/>
  <c r="A163" i="44" s="1"/>
  <c r="A164" i="44" s="1"/>
  <c r="A165" i="44" s="1"/>
  <c r="A166" i="44" s="1"/>
  <c r="A168" i="44" s="1"/>
  <c r="O51" i="44"/>
  <c r="P51" i="44" s="1"/>
  <c r="N51" i="44"/>
  <c r="L51" i="44"/>
  <c r="H51" i="44"/>
  <c r="M51" i="44" s="1"/>
  <c r="O50" i="44"/>
  <c r="P50" i="44" s="1"/>
  <c r="N50" i="44"/>
  <c r="M50" i="44"/>
  <c r="L50" i="44"/>
  <c r="K50" i="44"/>
  <c r="H50" i="44"/>
  <c r="O49" i="44"/>
  <c r="N49" i="44"/>
  <c r="M49" i="44"/>
  <c r="L49" i="44"/>
  <c r="H49" i="44"/>
  <c r="K49" i="44" s="1"/>
  <c r="O48" i="44"/>
  <c r="N48" i="44"/>
  <c r="M48" i="44"/>
  <c r="L48" i="44"/>
  <c r="K48" i="44"/>
  <c r="H48" i="44"/>
  <c r="O47" i="44"/>
  <c r="N47" i="44"/>
  <c r="M47" i="44"/>
  <c r="L47" i="44"/>
  <c r="K47" i="44"/>
  <c r="H47" i="44"/>
  <c r="O46" i="44"/>
  <c r="N46" i="44"/>
  <c r="M46" i="44"/>
  <c r="L46" i="44"/>
  <c r="K46" i="44"/>
  <c r="H46" i="44"/>
  <c r="O45" i="44"/>
  <c r="N45" i="44"/>
  <c r="M45" i="44"/>
  <c r="L45" i="44"/>
  <c r="K45" i="44"/>
  <c r="H45" i="44"/>
  <c r="O44" i="44"/>
  <c r="P44" i="44" s="1"/>
  <c r="N44" i="44"/>
  <c r="M44" i="44"/>
  <c r="L44" i="44"/>
  <c r="K44" i="44"/>
  <c r="H44" i="44"/>
  <c r="O43" i="44"/>
  <c r="N43" i="44"/>
  <c r="M43" i="44"/>
  <c r="L43" i="44"/>
  <c r="K43" i="44"/>
  <c r="H43" i="44"/>
  <c r="O42" i="44"/>
  <c r="N42" i="44"/>
  <c r="M42" i="44"/>
  <c r="L42" i="44"/>
  <c r="K42" i="44"/>
  <c r="H42" i="44"/>
  <c r="O41" i="44"/>
  <c r="N41" i="44"/>
  <c r="M41" i="44"/>
  <c r="L41" i="44"/>
  <c r="K41" i="44"/>
  <c r="H41" i="44"/>
  <c r="O40" i="44"/>
  <c r="P40" i="44" s="1"/>
  <c r="N40" i="44"/>
  <c r="M40" i="44"/>
  <c r="L40" i="44"/>
  <c r="K40" i="44"/>
  <c r="H40" i="44"/>
  <c r="O39" i="44"/>
  <c r="N39" i="44"/>
  <c r="M39" i="44"/>
  <c r="L39" i="44"/>
  <c r="K39" i="44"/>
  <c r="H39" i="44"/>
  <c r="O38" i="44"/>
  <c r="N38" i="44"/>
  <c r="M38" i="44"/>
  <c r="L38" i="44"/>
  <c r="K38" i="44"/>
  <c r="H38" i="44"/>
  <c r="O37" i="44"/>
  <c r="N37" i="44"/>
  <c r="M37" i="44"/>
  <c r="L37" i="44"/>
  <c r="K37" i="44"/>
  <c r="H37" i="44"/>
  <c r="O36" i="44"/>
  <c r="P36" i="44" s="1"/>
  <c r="N36" i="44"/>
  <c r="M36" i="44"/>
  <c r="L36" i="44"/>
  <c r="K36" i="44"/>
  <c r="H36" i="44"/>
  <c r="O35" i="44"/>
  <c r="N35" i="44"/>
  <c r="M35" i="44"/>
  <c r="L35" i="44"/>
  <c r="K35" i="44"/>
  <c r="H35" i="44"/>
  <c r="O34" i="44"/>
  <c r="N34" i="44"/>
  <c r="M34" i="44"/>
  <c r="L34" i="44"/>
  <c r="K34" i="44"/>
  <c r="H34" i="44"/>
  <c r="O33" i="44"/>
  <c r="N33" i="44"/>
  <c r="M33" i="44"/>
  <c r="L33" i="44"/>
  <c r="K33" i="44"/>
  <c r="H33" i="44"/>
  <c r="O31" i="44"/>
  <c r="P31" i="44" s="1"/>
  <c r="N31" i="44"/>
  <c r="M31" i="44"/>
  <c r="L31" i="44"/>
  <c r="K31" i="44"/>
  <c r="H31" i="44"/>
  <c r="O30" i="44"/>
  <c r="N30" i="44"/>
  <c r="M30" i="44"/>
  <c r="L30" i="44"/>
  <c r="K30" i="44"/>
  <c r="H30" i="44"/>
  <c r="O29" i="44"/>
  <c r="N29" i="44"/>
  <c r="M29" i="44"/>
  <c r="L29" i="44"/>
  <c r="K29" i="44"/>
  <c r="H29" i="44"/>
  <c r="O28" i="44"/>
  <c r="N28" i="44"/>
  <c r="M28" i="44"/>
  <c r="L28" i="44"/>
  <c r="K28" i="44"/>
  <c r="H28" i="44"/>
  <c r="O27" i="44"/>
  <c r="P27" i="44" s="1"/>
  <c r="N27" i="44"/>
  <c r="M27" i="44"/>
  <c r="L27" i="44"/>
  <c r="H27" i="44"/>
  <c r="K27" i="44" s="1"/>
  <c r="O26" i="44"/>
  <c r="P26" i="44" s="1"/>
  <c r="N26" i="44"/>
  <c r="M26" i="44"/>
  <c r="L26" i="44"/>
  <c r="H26" i="44"/>
  <c r="K26" i="44" s="1"/>
  <c r="O25" i="44"/>
  <c r="N25" i="44"/>
  <c r="M25" i="44"/>
  <c r="L25" i="44"/>
  <c r="H25" i="44"/>
  <c r="K25" i="44" s="1"/>
  <c r="O24" i="44"/>
  <c r="N24" i="44"/>
  <c r="M24" i="44"/>
  <c r="L24" i="44"/>
  <c r="H24" i="44"/>
  <c r="K24" i="44" s="1"/>
  <c r="O23" i="44"/>
  <c r="N23" i="44"/>
  <c r="M23" i="44"/>
  <c r="L23" i="44"/>
  <c r="H23" i="44"/>
  <c r="K23" i="44" s="1"/>
  <c r="O22" i="44"/>
  <c r="P22" i="44" s="1"/>
  <c r="N22" i="44"/>
  <c r="M22" i="44"/>
  <c r="L22" i="44"/>
  <c r="H22" i="44"/>
  <c r="K22" i="44" s="1"/>
  <c r="O21" i="44"/>
  <c r="N21" i="44"/>
  <c r="M21" i="44"/>
  <c r="L21" i="44"/>
  <c r="H21" i="44"/>
  <c r="K21" i="44" s="1"/>
  <c r="O20" i="44"/>
  <c r="N20" i="44"/>
  <c r="M20" i="44"/>
  <c r="L20" i="44"/>
  <c r="H20" i="44"/>
  <c r="K20" i="44" s="1"/>
  <c r="O19" i="44"/>
  <c r="P19" i="44" s="1"/>
  <c r="N19" i="44"/>
  <c r="M19" i="44"/>
  <c r="L19" i="44"/>
  <c r="H19" i="44"/>
  <c r="K19" i="44" s="1"/>
  <c r="O18" i="44"/>
  <c r="P18" i="44" s="1"/>
  <c r="N18" i="44"/>
  <c r="M18" i="44"/>
  <c r="L18" i="44"/>
  <c r="H18" i="44"/>
  <c r="K18" i="44" s="1"/>
  <c r="O17" i="44"/>
  <c r="N17" i="44"/>
  <c r="M17" i="44"/>
  <c r="L17" i="44"/>
  <c r="H17" i="44"/>
  <c r="K17" i="44" s="1"/>
  <c r="A17" i="44"/>
  <c r="A18" i="44" s="1"/>
  <c r="A19" i="44" s="1"/>
  <c r="A20" i="44" s="1"/>
  <c r="A21" i="44" s="1"/>
  <c r="A22" i="44" s="1"/>
  <c r="A23" i="44" s="1"/>
  <c r="A24" i="44" s="1"/>
  <c r="A25" i="44" s="1"/>
  <c r="A26" i="44" s="1"/>
  <c r="A27" i="44" s="1"/>
  <c r="A28" i="44" s="1"/>
  <c r="A29" i="44" s="1"/>
  <c r="A30" i="44" s="1"/>
  <c r="A31" i="44" s="1"/>
  <c r="A33" i="44" s="1"/>
  <c r="A34" i="44" s="1"/>
  <c r="A35" i="44" s="1"/>
  <c r="A36" i="44" s="1"/>
  <c r="A37" i="44" s="1"/>
  <c r="A38" i="44" s="1"/>
  <c r="A39" i="44" s="1"/>
  <c r="A40" i="44" s="1"/>
  <c r="A41" i="44" s="1"/>
  <c r="A42" i="44" s="1"/>
  <c r="A43" i="44" s="1"/>
  <c r="A44" i="44" s="1"/>
  <c r="A45" i="44" s="1"/>
  <c r="A46" i="44" s="1"/>
  <c r="A47" i="44" s="1"/>
  <c r="A48" i="44" s="1"/>
  <c r="A49" i="44" s="1"/>
  <c r="A50" i="44" s="1"/>
  <c r="A51" i="44" s="1"/>
  <c r="O16" i="44"/>
  <c r="O170" i="44" s="1"/>
  <c r="N16" i="44"/>
  <c r="M16" i="44"/>
  <c r="L16" i="44"/>
  <c r="H16" i="44"/>
  <c r="K16" i="44" s="1"/>
  <c r="A149" i="43"/>
  <c r="A150" i="43" s="1"/>
  <c r="A151" i="43" s="1"/>
  <c r="A152" i="43" s="1"/>
  <c r="A148" i="43"/>
  <c r="O134" i="43"/>
  <c r="N134" i="43"/>
  <c r="M134" i="43"/>
  <c r="L134" i="43"/>
  <c r="H134" i="43"/>
  <c r="K134" i="43" s="1"/>
  <c r="O132" i="43"/>
  <c r="N132" i="43"/>
  <c r="M132" i="43"/>
  <c r="L132" i="43"/>
  <c r="H132" i="43"/>
  <c r="K132" i="43" s="1"/>
  <c r="O131" i="43"/>
  <c r="P131" i="43" s="1"/>
  <c r="N131" i="43"/>
  <c r="M131" i="43"/>
  <c r="L131" i="43"/>
  <c r="H131" i="43"/>
  <c r="K131" i="43" s="1"/>
  <c r="O130" i="43"/>
  <c r="N130" i="43"/>
  <c r="M130" i="43"/>
  <c r="L130" i="43"/>
  <c r="H130" i="43"/>
  <c r="K130" i="43" s="1"/>
  <c r="O129" i="43"/>
  <c r="P129" i="43" s="1"/>
  <c r="N129" i="43"/>
  <c r="M129" i="43"/>
  <c r="L129" i="43"/>
  <c r="H129" i="43"/>
  <c r="K129" i="43" s="1"/>
  <c r="O128" i="43"/>
  <c r="P128" i="43" s="1"/>
  <c r="N128" i="43"/>
  <c r="M128" i="43"/>
  <c r="L128" i="43"/>
  <c r="H128" i="43"/>
  <c r="K128" i="43" s="1"/>
  <c r="O127" i="43"/>
  <c r="P127" i="43" s="1"/>
  <c r="N127" i="43"/>
  <c r="M127" i="43"/>
  <c r="L127" i="43"/>
  <c r="H127" i="43"/>
  <c r="K127" i="43" s="1"/>
  <c r="O126" i="43"/>
  <c r="N126" i="43"/>
  <c r="M126" i="43"/>
  <c r="L126" i="43"/>
  <c r="H126" i="43"/>
  <c r="K126" i="43" s="1"/>
  <c r="O125" i="43"/>
  <c r="N125" i="43"/>
  <c r="M125" i="43"/>
  <c r="L125" i="43"/>
  <c r="H125" i="43"/>
  <c r="K125" i="43" s="1"/>
  <c r="O124" i="43"/>
  <c r="N124" i="43"/>
  <c r="M124" i="43"/>
  <c r="L124" i="43"/>
  <c r="H124" i="43"/>
  <c r="K124" i="43" s="1"/>
  <c r="O123" i="43"/>
  <c r="P123" i="43" s="1"/>
  <c r="N123" i="43"/>
  <c r="M123" i="43"/>
  <c r="L123" i="43"/>
  <c r="H123" i="43"/>
  <c r="K123" i="43" s="1"/>
  <c r="O121" i="43"/>
  <c r="N121" i="43"/>
  <c r="M121" i="43"/>
  <c r="L121" i="43"/>
  <c r="H121" i="43"/>
  <c r="K121" i="43" s="1"/>
  <c r="O120" i="43"/>
  <c r="P120" i="43" s="1"/>
  <c r="N120" i="43"/>
  <c r="M120" i="43"/>
  <c r="L120" i="43"/>
  <c r="H120" i="43"/>
  <c r="K120" i="43" s="1"/>
  <c r="O119" i="43"/>
  <c r="P119" i="43" s="1"/>
  <c r="N119" i="43"/>
  <c r="M119" i="43"/>
  <c r="L119" i="43"/>
  <c r="H119" i="43"/>
  <c r="K119" i="43" s="1"/>
  <c r="O118" i="43"/>
  <c r="P118" i="43" s="1"/>
  <c r="N118" i="43"/>
  <c r="M118" i="43"/>
  <c r="L118" i="43"/>
  <c r="H118" i="43"/>
  <c r="K118" i="43" s="1"/>
  <c r="O117" i="43"/>
  <c r="N117" i="43"/>
  <c r="M117" i="43"/>
  <c r="L117" i="43"/>
  <c r="H117" i="43"/>
  <c r="K117" i="43" s="1"/>
  <c r="O116" i="43"/>
  <c r="N116" i="43"/>
  <c r="M116" i="43"/>
  <c r="L116" i="43"/>
  <c r="H116" i="43"/>
  <c r="K116" i="43" s="1"/>
  <c r="O115" i="43"/>
  <c r="N115" i="43"/>
  <c r="M115" i="43"/>
  <c r="L115" i="43"/>
  <c r="H115" i="43"/>
  <c r="K115" i="43" s="1"/>
  <c r="O114" i="43"/>
  <c r="P114" i="43" s="1"/>
  <c r="N114" i="43"/>
  <c r="M114" i="43"/>
  <c r="L114" i="43"/>
  <c r="H114" i="43"/>
  <c r="K114" i="43" s="1"/>
  <c r="O113" i="43"/>
  <c r="N113" i="43"/>
  <c r="M113" i="43"/>
  <c r="L113" i="43"/>
  <c r="H113" i="43"/>
  <c r="K113" i="43" s="1"/>
  <c r="O112" i="43"/>
  <c r="P112" i="43" s="1"/>
  <c r="N112" i="43"/>
  <c r="M112" i="43"/>
  <c r="L112" i="43"/>
  <c r="H112" i="43"/>
  <c r="K112" i="43" s="1"/>
  <c r="O111" i="43"/>
  <c r="P111" i="43" s="1"/>
  <c r="N111" i="43"/>
  <c r="M111" i="43"/>
  <c r="L111" i="43"/>
  <c r="H111" i="43"/>
  <c r="K111" i="43" s="1"/>
  <c r="O110" i="43"/>
  <c r="P110" i="43" s="1"/>
  <c r="N110" i="43"/>
  <c r="M110" i="43"/>
  <c r="L110" i="43"/>
  <c r="H110" i="43"/>
  <c r="K110" i="43" s="1"/>
  <c r="O109" i="43"/>
  <c r="N109" i="43"/>
  <c r="M109" i="43"/>
  <c r="L109" i="43"/>
  <c r="H109" i="43"/>
  <c r="K109" i="43" s="1"/>
  <c r="O108" i="43"/>
  <c r="N108" i="43"/>
  <c r="M108" i="43"/>
  <c r="L108" i="43"/>
  <c r="H108" i="43"/>
  <c r="K108" i="43" s="1"/>
  <c r="O107" i="43"/>
  <c r="N107" i="43"/>
  <c r="M107" i="43"/>
  <c r="L107" i="43"/>
  <c r="H107" i="43"/>
  <c r="K107" i="43" s="1"/>
  <c r="O106" i="43"/>
  <c r="P106" i="43" s="1"/>
  <c r="N106" i="43"/>
  <c r="M106" i="43"/>
  <c r="L106" i="43"/>
  <c r="H106" i="43"/>
  <c r="K106" i="43" s="1"/>
  <c r="O105" i="43"/>
  <c r="N105" i="43"/>
  <c r="M105" i="43"/>
  <c r="L105" i="43"/>
  <c r="H105" i="43"/>
  <c r="K105" i="43" s="1"/>
  <c r="O104" i="43"/>
  <c r="P104" i="43" s="1"/>
  <c r="N104" i="43"/>
  <c r="M104" i="43"/>
  <c r="L104" i="43"/>
  <c r="H104" i="43"/>
  <c r="K104" i="43" s="1"/>
  <c r="O102" i="43"/>
  <c r="P102" i="43" s="1"/>
  <c r="N102" i="43"/>
  <c r="M102" i="43"/>
  <c r="L102" i="43"/>
  <c r="H102" i="43"/>
  <c r="K102" i="43" s="1"/>
  <c r="O101" i="43"/>
  <c r="P101" i="43" s="1"/>
  <c r="N101" i="43"/>
  <c r="M101" i="43"/>
  <c r="L101" i="43"/>
  <c r="H101" i="43"/>
  <c r="K101" i="43" s="1"/>
  <c r="O100" i="43"/>
  <c r="N100" i="43"/>
  <c r="M100" i="43"/>
  <c r="L100" i="43"/>
  <c r="H100" i="43"/>
  <c r="K100" i="43" s="1"/>
  <c r="O99" i="43"/>
  <c r="N99" i="43"/>
  <c r="M99" i="43"/>
  <c r="L99" i="43"/>
  <c r="H99" i="43"/>
  <c r="K99" i="43" s="1"/>
  <c r="O98" i="43"/>
  <c r="N98" i="43"/>
  <c r="M98" i="43"/>
  <c r="L98" i="43"/>
  <c r="H98" i="43"/>
  <c r="K98" i="43" s="1"/>
  <c r="O97" i="43"/>
  <c r="P97" i="43" s="1"/>
  <c r="N97" i="43"/>
  <c r="M97" i="43"/>
  <c r="L97" i="43"/>
  <c r="H97" i="43"/>
  <c r="K97" i="43" s="1"/>
  <c r="O96" i="43"/>
  <c r="N96" i="43"/>
  <c r="M96" i="43"/>
  <c r="L96" i="43"/>
  <c r="H96" i="43"/>
  <c r="K96" i="43" s="1"/>
  <c r="O95" i="43"/>
  <c r="P95" i="43" s="1"/>
  <c r="N95" i="43"/>
  <c r="M95" i="43"/>
  <c r="L95" i="43"/>
  <c r="H95" i="43"/>
  <c r="K95" i="43" s="1"/>
  <c r="O94" i="43"/>
  <c r="P94" i="43" s="1"/>
  <c r="N94" i="43"/>
  <c r="M94" i="43"/>
  <c r="L94" i="43"/>
  <c r="H94" i="43"/>
  <c r="K94" i="43" s="1"/>
  <c r="O93" i="43"/>
  <c r="P93" i="43" s="1"/>
  <c r="N93" i="43"/>
  <c r="M93" i="43"/>
  <c r="L93" i="43"/>
  <c r="H93" i="43"/>
  <c r="K93" i="43" s="1"/>
  <c r="O92" i="43"/>
  <c r="N92" i="43"/>
  <c r="M92" i="43"/>
  <c r="L92" i="43"/>
  <c r="H92" i="43"/>
  <c r="K92" i="43" s="1"/>
  <c r="O91" i="43"/>
  <c r="N91" i="43"/>
  <c r="M91" i="43"/>
  <c r="L91" i="43"/>
  <c r="H91" i="43"/>
  <c r="K91" i="43" s="1"/>
  <c r="O90" i="43"/>
  <c r="N90" i="43"/>
  <c r="M90" i="43"/>
  <c r="L90" i="43"/>
  <c r="H90" i="43"/>
  <c r="K90" i="43" s="1"/>
  <c r="O88" i="43"/>
  <c r="P88" i="43" s="1"/>
  <c r="N88" i="43"/>
  <c r="M88" i="43"/>
  <c r="L88" i="43"/>
  <c r="H88" i="43"/>
  <c r="K88" i="43" s="1"/>
  <c r="O87" i="43"/>
  <c r="N87" i="43"/>
  <c r="M87" i="43"/>
  <c r="L87" i="43"/>
  <c r="H87" i="43"/>
  <c r="K87" i="43" s="1"/>
  <c r="O86" i="43"/>
  <c r="P86" i="43" s="1"/>
  <c r="N86" i="43"/>
  <c r="M86" i="43"/>
  <c r="L86" i="43"/>
  <c r="H86" i="43"/>
  <c r="K86" i="43" s="1"/>
  <c r="O85" i="43"/>
  <c r="P85" i="43" s="1"/>
  <c r="N85" i="43"/>
  <c r="M85" i="43"/>
  <c r="L85" i="43"/>
  <c r="H85" i="43"/>
  <c r="K85" i="43" s="1"/>
  <c r="O84" i="43"/>
  <c r="P84" i="43" s="1"/>
  <c r="N84" i="43"/>
  <c r="M84" i="43"/>
  <c r="L84" i="43"/>
  <c r="H84" i="43"/>
  <c r="K84" i="43" s="1"/>
  <c r="O83" i="43"/>
  <c r="N83" i="43"/>
  <c r="M83" i="43"/>
  <c r="L83" i="43"/>
  <c r="H83" i="43"/>
  <c r="K83" i="43" s="1"/>
  <c r="O82" i="43"/>
  <c r="N82" i="43"/>
  <c r="M82" i="43"/>
  <c r="L82" i="43"/>
  <c r="H82" i="43"/>
  <c r="K82" i="43" s="1"/>
  <c r="O81" i="43"/>
  <c r="N81" i="43"/>
  <c r="M81" i="43"/>
  <c r="L81" i="43"/>
  <c r="H81" i="43"/>
  <c r="K81" i="43" s="1"/>
  <c r="O80" i="43"/>
  <c r="P80" i="43" s="1"/>
  <c r="N80" i="43"/>
  <c r="M80" i="43"/>
  <c r="L80" i="43"/>
  <c r="H80" i="43"/>
  <c r="K80" i="43" s="1"/>
  <c r="O79" i="43"/>
  <c r="N79" i="43"/>
  <c r="M79" i="43"/>
  <c r="L79" i="43"/>
  <c r="H79" i="43"/>
  <c r="K79" i="43" s="1"/>
  <c r="O78" i="43"/>
  <c r="P78" i="43" s="1"/>
  <c r="N78" i="43"/>
  <c r="M78" i="43"/>
  <c r="L78" i="43"/>
  <c r="H78" i="43"/>
  <c r="K78" i="43" s="1"/>
  <c r="O77" i="43"/>
  <c r="P77" i="43" s="1"/>
  <c r="N77" i="43"/>
  <c r="M77" i="43"/>
  <c r="L77" i="43"/>
  <c r="H77" i="43"/>
  <c r="K77" i="43" s="1"/>
  <c r="O76" i="43"/>
  <c r="P76" i="43" s="1"/>
  <c r="N76" i="43"/>
  <c r="M76" i="43"/>
  <c r="L76" i="43"/>
  <c r="H76" i="43"/>
  <c r="K76" i="43" s="1"/>
  <c r="O75" i="43"/>
  <c r="N75" i="43"/>
  <c r="M75" i="43"/>
  <c r="L75" i="43"/>
  <c r="H75" i="43"/>
  <c r="K75" i="43" s="1"/>
  <c r="O74" i="43"/>
  <c r="N74" i="43"/>
  <c r="M74" i="43"/>
  <c r="L74" i="43"/>
  <c r="H74" i="43"/>
  <c r="K74" i="43" s="1"/>
  <c r="O73" i="43"/>
  <c r="N73" i="43"/>
  <c r="M73" i="43"/>
  <c r="L73" i="43"/>
  <c r="H73" i="43"/>
  <c r="K73" i="43" s="1"/>
  <c r="P72" i="43"/>
  <c r="O72" i="43"/>
  <c r="N72" i="43"/>
  <c r="M72" i="43"/>
  <c r="L72" i="43"/>
  <c r="H72" i="43"/>
  <c r="K72" i="43" s="1"/>
  <c r="O71" i="43"/>
  <c r="N71" i="43"/>
  <c r="M71" i="43"/>
  <c r="L71" i="43"/>
  <c r="H71" i="43"/>
  <c r="K71" i="43" s="1"/>
  <c r="P70" i="43"/>
  <c r="O70" i="43"/>
  <c r="N70" i="43"/>
  <c r="M70" i="43"/>
  <c r="L70" i="43"/>
  <c r="H70" i="43"/>
  <c r="K70" i="43" s="1"/>
  <c r="O69" i="43"/>
  <c r="N69" i="43"/>
  <c r="P69" i="43" s="1"/>
  <c r="M69" i="43"/>
  <c r="L69" i="43"/>
  <c r="H69" i="43"/>
  <c r="K69" i="43" s="1"/>
  <c r="P68" i="43"/>
  <c r="O68" i="43"/>
  <c r="N68" i="43"/>
  <c r="M68" i="43"/>
  <c r="L68" i="43"/>
  <c r="H68" i="43"/>
  <c r="K68" i="43" s="1"/>
  <c r="O66" i="43"/>
  <c r="N66" i="43"/>
  <c r="M66" i="43"/>
  <c r="L66" i="43"/>
  <c r="H66" i="43"/>
  <c r="K66" i="43" s="1"/>
  <c r="P65" i="43"/>
  <c r="O65" i="43"/>
  <c r="N65" i="43"/>
  <c r="M65" i="43"/>
  <c r="L65" i="43"/>
  <c r="H65" i="43"/>
  <c r="K65" i="43" s="1"/>
  <c r="O64" i="43"/>
  <c r="N64" i="43"/>
  <c r="P64" i="43" s="1"/>
  <c r="M64" i="43"/>
  <c r="L64" i="43"/>
  <c r="H64" i="43"/>
  <c r="K64" i="43" s="1"/>
  <c r="P63" i="43"/>
  <c r="O63" i="43"/>
  <c r="N63" i="43"/>
  <c r="M63" i="43"/>
  <c r="L63" i="43"/>
  <c r="H63" i="43"/>
  <c r="K63" i="43" s="1"/>
  <c r="O62" i="43"/>
  <c r="N62" i="43"/>
  <c r="M62" i="43"/>
  <c r="L62" i="43"/>
  <c r="H62" i="43"/>
  <c r="K62" i="43" s="1"/>
  <c r="P60" i="43"/>
  <c r="O60" i="43"/>
  <c r="N60" i="43"/>
  <c r="M60" i="43"/>
  <c r="L60" i="43"/>
  <c r="H60" i="43"/>
  <c r="K60" i="43" s="1"/>
  <c r="O59" i="43"/>
  <c r="N59" i="43"/>
  <c r="P59" i="43" s="1"/>
  <c r="M59" i="43"/>
  <c r="L59" i="43"/>
  <c r="H59" i="43"/>
  <c r="K59" i="43" s="1"/>
  <c r="P58" i="43"/>
  <c r="O58" i="43"/>
  <c r="N58" i="43"/>
  <c r="M58" i="43"/>
  <c r="L58" i="43"/>
  <c r="H58" i="43"/>
  <c r="K58" i="43" s="1"/>
  <c r="O57" i="43"/>
  <c r="P57" i="43" s="1"/>
  <c r="N57" i="43"/>
  <c r="M57" i="43"/>
  <c r="L57" i="43"/>
  <c r="H57" i="43"/>
  <c r="K57" i="43" s="1"/>
  <c r="P56" i="43"/>
  <c r="O56" i="43"/>
  <c r="N56" i="43"/>
  <c r="M56" i="43"/>
  <c r="L56" i="43"/>
  <c r="H56" i="43"/>
  <c r="K56" i="43" s="1"/>
  <c r="O55" i="43"/>
  <c r="N55" i="43"/>
  <c r="P55" i="43" s="1"/>
  <c r="M55" i="43"/>
  <c r="L55" i="43"/>
  <c r="H55" i="43"/>
  <c r="K55" i="43" s="1"/>
  <c r="P54" i="43"/>
  <c r="O54" i="43"/>
  <c r="N54" i="43"/>
  <c r="M54" i="43"/>
  <c r="L54" i="43"/>
  <c r="H54" i="43"/>
  <c r="K54" i="43" s="1"/>
  <c r="O53" i="43"/>
  <c r="N53" i="43"/>
  <c r="M53" i="43"/>
  <c r="L53" i="43"/>
  <c r="H53" i="43"/>
  <c r="K53" i="43" s="1"/>
  <c r="P52" i="43"/>
  <c r="O52" i="43"/>
  <c r="N52" i="43"/>
  <c r="M52" i="43"/>
  <c r="L52" i="43"/>
  <c r="H52" i="43"/>
  <c r="K52" i="43" s="1"/>
  <c r="O51" i="43"/>
  <c r="N51" i="43"/>
  <c r="P51" i="43" s="1"/>
  <c r="M51" i="43"/>
  <c r="L51" i="43"/>
  <c r="H51" i="43"/>
  <c r="K51" i="43" s="1"/>
  <c r="P50" i="43"/>
  <c r="O50" i="43"/>
  <c r="N50" i="43"/>
  <c r="M50" i="43"/>
  <c r="L50" i="43"/>
  <c r="H50" i="43"/>
  <c r="K50" i="43" s="1"/>
  <c r="O49" i="43"/>
  <c r="N49" i="43"/>
  <c r="M49" i="43"/>
  <c r="L49" i="43"/>
  <c r="H49" i="43"/>
  <c r="K49" i="43" s="1"/>
  <c r="P48" i="43"/>
  <c r="O48" i="43"/>
  <c r="N48" i="43"/>
  <c r="M48" i="43"/>
  <c r="L48" i="43"/>
  <c r="H48" i="43"/>
  <c r="K48" i="43" s="1"/>
  <c r="O47" i="43"/>
  <c r="N47" i="43"/>
  <c r="P47" i="43" s="1"/>
  <c r="M47" i="43"/>
  <c r="L47" i="43"/>
  <c r="H47" i="43"/>
  <c r="K47" i="43" s="1"/>
  <c r="P46" i="43"/>
  <c r="O46" i="43"/>
  <c r="N46" i="43"/>
  <c r="M46" i="43"/>
  <c r="L46" i="43"/>
  <c r="H46" i="43"/>
  <c r="K46" i="43" s="1"/>
  <c r="O45" i="43"/>
  <c r="N45" i="43"/>
  <c r="M45" i="43"/>
  <c r="L45" i="43"/>
  <c r="H45" i="43"/>
  <c r="K45" i="43" s="1"/>
  <c r="P44" i="43"/>
  <c r="O44" i="43"/>
  <c r="N44" i="43"/>
  <c r="M44" i="43"/>
  <c r="L44" i="43"/>
  <c r="H44" i="43"/>
  <c r="K44" i="43" s="1"/>
  <c r="O43" i="43"/>
  <c r="N43" i="43"/>
  <c r="P43" i="43" s="1"/>
  <c r="M43" i="43"/>
  <c r="L43" i="43"/>
  <c r="H43" i="43"/>
  <c r="K43" i="43" s="1"/>
  <c r="P42" i="43"/>
  <c r="O42" i="43"/>
  <c r="N42" i="43"/>
  <c r="M42" i="43"/>
  <c r="L42" i="43"/>
  <c r="H42" i="43"/>
  <c r="K42" i="43" s="1"/>
  <c r="O41" i="43"/>
  <c r="P41" i="43" s="1"/>
  <c r="N41" i="43"/>
  <c r="M41" i="43"/>
  <c r="L41" i="43"/>
  <c r="H41" i="43"/>
  <c r="K41" i="43" s="1"/>
  <c r="P40" i="43"/>
  <c r="O40" i="43"/>
  <c r="N40" i="43"/>
  <c r="M40" i="43"/>
  <c r="L40" i="43"/>
  <c r="H40" i="43"/>
  <c r="K40" i="43" s="1"/>
  <c r="O39" i="43"/>
  <c r="N39" i="43"/>
  <c r="P39" i="43" s="1"/>
  <c r="M39" i="43"/>
  <c r="L39" i="43"/>
  <c r="H39" i="43"/>
  <c r="K39" i="43" s="1"/>
  <c r="P38" i="43"/>
  <c r="O38" i="43"/>
  <c r="N38" i="43"/>
  <c r="M38" i="43"/>
  <c r="L38" i="43"/>
  <c r="H38" i="43"/>
  <c r="K38" i="43" s="1"/>
  <c r="O37" i="43"/>
  <c r="N37" i="43"/>
  <c r="M37" i="43"/>
  <c r="L37" i="43"/>
  <c r="H37" i="43"/>
  <c r="K37" i="43" s="1"/>
  <c r="O36" i="43"/>
  <c r="N36" i="43"/>
  <c r="M36" i="43"/>
  <c r="P36" i="43" s="1"/>
  <c r="L36" i="43"/>
  <c r="H36" i="43"/>
  <c r="K36" i="43" s="1"/>
  <c r="O35" i="43"/>
  <c r="N35" i="43"/>
  <c r="P35" i="43" s="1"/>
  <c r="M35" i="43"/>
  <c r="L35" i="43"/>
  <c r="H35" i="43"/>
  <c r="K35" i="43" s="1"/>
  <c r="P34" i="43"/>
  <c r="O34" i="43"/>
  <c r="N34" i="43"/>
  <c r="M34" i="43"/>
  <c r="L34" i="43"/>
  <c r="H34" i="43"/>
  <c r="K34" i="43" s="1"/>
  <c r="O33" i="43"/>
  <c r="P33" i="43" s="1"/>
  <c r="N33" i="43"/>
  <c r="M33" i="43"/>
  <c r="L33" i="43"/>
  <c r="H33" i="43"/>
  <c r="K33" i="43" s="1"/>
  <c r="O32" i="43"/>
  <c r="N32" i="43"/>
  <c r="M32" i="43"/>
  <c r="P32" i="43" s="1"/>
  <c r="L32" i="43"/>
  <c r="H32" i="43"/>
  <c r="K32" i="43" s="1"/>
  <c r="O31" i="43"/>
  <c r="N31" i="43"/>
  <c r="P31" i="43" s="1"/>
  <c r="M31" i="43"/>
  <c r="L31" i="43"/>
  <c r="H31" i="43"/>
  <c r="K31" i="43" s="1"/>
  <c r="P30" i="43"/>
  <c r="O30" i="43"/>
  <c r="N30" i="43"/>
  <c r="M30" i="43"/>
  <c r="L30" i="43"/>
  <c r="H30" i="43"/>
  <c r="K30" i="43" s="1"/>
  <c r="O29" i="43"/>
  <c r="P29" i="43" s="1"/>
  <c r="N29" i="43"/>
  <c r="M29" i="43"/>
  <c r="L29" i="43"/>
  <c r="H29" i="43"/>
  <c r="K29" i="43" s="1"/>
  <c r="O28" i="43"/>
  <c r="N28" i="43"/>
  <c r="M28" i="43"/>
  <c r="P28" i="43" s="1"/>
  <c r="L28" i="43"/>
  <c r="H28" i="43"/>
  <c r="K28" i="43" s="1"/>
  <c r="O27" i="43"/>
  <c r="N27" i="43"/>
  <c r="P27" i="43" s="1"/>
  <c r="M27" i="43"/>
  <c r="L27" i="43"/>
  <c r="H27" i="43"/>
  <c r="K27" i="43" s="1"/>
  <c r="O26" i="43"/>
  <c r="N26" i="43"/>
  <c r="L26" i="43"/>
  <c r="H26" i="43"/>
  <c r="K26" i="43" s="1"/>
  <c r="O25" i="43"/>
  <c r="N25" i="43"/>
  <c r="M25" i="43"/>
  <c r="L25" i="43"/>
  <c r="H25" i="43"/>
  <c r="K25" i="43" s="1"/>
  <c r="O24" i="43"/>
  <c r="N24" i="43"/>
  <c r="M24" i="43"/>
  <c r="P24" i="43" s="1"/>
  <c r="L24" i="43"/>
  <c r="H24" i="43"/>
  <c r="K24" i="43" s="1"/>
  <c r="O23" i="43"/>
  <c r="N23" i="43"/>
  <c r="L23" i="43"/>
  <c r="H23" i="43"/>
  <c r="O22" i="43"/>
  <c r="N22" i="43"/>
  <c r="L22" i="43"/>
  <c r="H22" i="43"/>
  <c r="K22" i="43" s="1"/>
  <c r="O21" i="43"/>
  <c r="P21" i="43" s="1"/>
  <c r="N21" i="43"/>
  <c r="M21" i="43"/>
  <c r="L21" i="43"/>
  <c r="H21" i="43"/>
  <c r="K21" i="43" s="1"/>
  <c r="O20" i="43"/>
  <c r="N20" i="43"/>
  <c r="M20" i="43"/>
  <c r="P20" i="43" s="1"/>
  <c r="L20" i="43"/>
  <c r="H20" i="43"/>
  <c r="K20" i="43" s="1"/>
  <c r="O19" i="43"/>
  <c r="N19" i="43"/>
  <c r="L19" i="43"/>
  <c r="H19" i="43"/>
  <c r="O18" i="43"/>
  <c r="N18" i="43"/>
  <c r="L18" i="43"/>
  <c r="H18" i="43"/>
  <c r="K18" i="43" s="1"/>
  <c r="O17" i="43"/>
  <c r="N17" i="43"/>
  <c r="M17" i="43"/>
  <c r="L17" i="43"/>
  <c r="H17" i="43"/>
  <c r="K17" i="43" s="1"/>
  <c r="A17" i="43"/>
  <c r="A18" i="43" s="1"/>
  <c r="A19" i="43" s="1"/>
  <c r="A20" i="43" s="1"/>
  <c r="A21" i="43" s="1"/>
  <c r="A22" i="43" s="1"/>
  <c r="A23" i="43" s="1"/>
  <c r="A24" i="43" s="1"/>
  <c r="A25" i="43" s="1"/>
  <c r="A26" i="43" s="1"/>
  <c r="A27" i="43" s="1"/>
  <c r="A28" i="43" s="1"/>
  <c r="A29" i="43" s="1"/>
  <c r="A30" i="43" s="1"/>
  <c r="A31" i="43" s="1"/>
  <c r="A32" i="43" s="1"/>
  <c r="A33" i="43" s="1"/>
  <c r="A34" i="43" s="1"/>
  <c r="A35" i="43" s="1"/>
  <c r="A36" i="43" s="1"/>
  <c r="A37" i="43" s="1"/>
  <c r="A38" i="43" s="1"/>
  <c r="A39" i="43" s="1"/>
  <c r="A40" i="43" s="1"/>
  <c r="A41" i="43" s="1"/>
  <c r="A42" i="43" s="1"/>
  <c r="A43" i="43" s="1"/>
  <c r="A44" i="43" s="1"/>
  <c r="A45" i="43" s="1"/>
  <c r="A46" i="43" s="1"/>
  <c r="A47" i="43" s="1"/>
  <c r="A48" i="43" s="1"/>
  <c r="A49" i="43" s="1"/>
  <c r="A50" i="43" s="1"/>
  <c r="A51" i="43" s="1"/>
  <c r="A52" i="43" s="1"/>
  <c r="A53" i="43" s="1"/>
  <c r="A54" i="43" s="1"/>
  <c r="A55" i="43" s="1"/>
  <c r="A56" i="43" s="1"/>
  <c r="A57" i="43" s="1"/>
  <c r="A58" i="43" s="1"/>
  <c r="A59" i="43" s="1"/>
  <c r="A60" i="43" s="1"/>
  <c r="A62" i="43" s="1"/>
  <c r="A63" i="43" s="1"/>
  <c r="A64" i="43" s="1"/>
  <c r="A65" i="43" s="1"/>
  <c r="A66" i="43" s="1"/>
  <c r="A68" i="43" s="1"/>
  <c r="A69" i="43" s="1"/>
  <c r="A70" i="43" s="1"/>
  <c r="A71" i="43" s="1"/>
  <c r="A72" i="43" s="1"/>
  <c r="A73" i="43" s="1"/>
  <c r="A74" i="43" s="1"/>
  <c r="A75" i="43" s="1"/>
  <c r="A76" i="43" s="1"/>
  <c r="A77" i="43" s="1"/>
  <c r="A78" i="43" s="1"/>
  <c r="A79" i="43" s="1"/>
  <c r="A80" i="43" s="1"/>
  <c r="A81" i="43" s="1"/>
  <c r="A82" i="43" s="1"/>
  <c r="A83" i="43" s="1"/>
  <c r="A84" i="43" s="1"/>
  <c r="A85" i="43" s="1"/>
  <c r="A86" i="43" s="1"/>
  <c r="A87" i="43" s="1"/>
  <c r="A88" i="43" s="1"/>
  <c r="A90" i="43" s="1"/>
  <c r="A91" i="43" s="1"/>
  <c r="A92" i="43" s="1"/>
  <c r="A93" i="43" s="1"/>
  <c r="A94" i="43" s="1"/>
  <c r="A95" i="43" s="1"/>
  <c r="A96" i="43" s="1"/>
  <c r="A97" i="43" s="1"/>
  <c r="A98" i="43" s="1"/>
  <c r="A99" i="43" s="1"/>
  <c r="A100" i="43" s="1"/>
  <c r="A101" i="43" s="1"/>
  <c r="A102" i="43" s="1"/>
  <c r="A104" i="43" s="1"/>
  <c r="A105" i="43" s="1"/>
  <c r="A106" i="43" s="1"/>
  <c r="A107" i="43" s="1"/>
  <c r="A108" i="43" s="1"/>
  <c r="A109" i="43" s="1"/>
  <c r="A110" i="43" s="1"/>
  <c r="A111" i="43" s="1"/>
  <c r="A112" i="43" s="1"/>
  <c r="A113" i="43" s="1"/>
  <c r="A114" i="43" s="1"/>
  <c r="A115" i="43" s="1"/>
  <c r="A116" i="43" s="1"/>
  <c r="A117" i="43" s="1"/>
  <c r="A118" i="43" s="1"/>
  <c r="A119" i="43" s="1"/>
  <c r="A120" i="43" s="1"/>
  <c r="A121" i="43" s="1"/>
  <c r="A123" i="43" s="1"/>
  <c r="A124" i="43" s="1"/>
  <c r="A125" i="43" s="1"/>
  <c r="A126" i="43" s="1"/>
  <c r="A127" i="43" s="1"/>
  <c r="A128" i="43" s="1"/>
  <c r="A129" i="43" s="1"/>
  <c r="A130" i="43" s="1"/>
  <c r="A131" i="43" s="1"/>
  <c r="A132" i="43" s="1"/>
  <c r="A134" i="43" s="1"/>
  <c r="O16" i="43"/>
  <c r="N16" i="43"/>
  <c r="M16" i="43"/>
  <c r="L16" i="43"/>
  <c r="H16" i="43"/>
  <c r="K16" i="43" s="1"/>
  <c r="A176" i="42"/>
  <c r="A172" i="42"/>
  <c r="A173" i="42" s="1"/>
  <c r="A174" i="42" s="1"/>
  <c r="A175" i="42" s="1"/>
  <c r="O158" i="42"/>
  <c r="N158" i="42"/>
  <c r="L158" i="42"/>
  <c r="H158" i="42"/>
  <c r="M158" i="42" s="1"/>
  <c r="O156" i="42"/>
  <c r="P156" i="42" s="1"/>
  <c r="N156" i="42"/>
  <c r="M156" i="42"/>
  <c r="L156" i="42"/>
  <c r="K156" i="42"/>
  <c r="H156" i="42"/>
  <c r="O155" i="42"/>
  <c r="N155" i="42"/>
  <c r="L155" i="42"/>
  <c r="H155" i="42"/>
  <c r="P154" i="42"/>
  <c r="O154" i="42"/>
  <c r="N154" i="42"/>
  <c r="M154" i="42"/>
  <c r="L154" i="42"/>
  <c r="K154" i="42"/>
  <c r="H154" i="42"/>
  <c r="O153" i="42"/>
  <c r="P153" i="42" s="1"/>
  <c r="N153" i="42"/>
  <c r="M153" i="42"/>
  <c r="L153" i="42"/>
  <c r="K153" i="42"/>
  <c r="H153" i="42"/>
  <c r="O151" i="42"/>
  <c r="N151" i="42"/>
  <c r="M151" i="42"/>
  <c r="L151" i="42"/>
  <c r="K151" i="42"/>
  <c r="H151" i="42"/>
  <c r="P149" i="42"/>
  <c r="O149" i="42"/>
  <c r="N149" i="42"/>
  <c r="M149" i="42"/>
  <c r="L149" i="42"/>
  <c r="H149" i="42"/>
  <c r="K149" i="42" s="1"/>
  <c r="O147" i="42"/>
  <c r="P147" i="42" s="1"/>
  <c r="N147" i="42"/>
  <c r="M147" i="42"/>
  <c r="L147" i="42"/>
  <c r="K147" i="42"/>
  <c r="H147" i="42"/>
  <c r="O143" i="42"/>
  <c r="N143" i="42"/>
  <c r="L143" i="42"/>
  <c r="H143" i="42"/>
  <c r="O142" i="42"/>
  <c r="N142" i="42"/>
  <c r="L142" i="42"/>
  <c r="H142" i="42"/>
  <c r="M142" i="42" s="1"/>
  <c r="P142" i="42" s="1"/>
  <c r="O141" i="42"/>
  <c r="N141" i="42"/>
  <c r="L141" i="42"/>
  <c r="H141" i="42"/>
  <c r="O139" i="42"/>
  <c r="P139" i="42" s="1"/>
  <c r="N139" i="42"/>
  <c r="M139" i="42"/>
  <c r="L139" i="42"/>
  <c r="K139" i="42"/>
  <c r="H139" i="42"/>
  <c r="P138" i="42"/>
  <c r="O138" i="42"/>
  <c r="N138" i="42"/>
  <c r="M138" i="42"/>
  <c r="L138" i="42"/>
  <c r="H138" i="42"/>
  <c r="K138" i="42" s="1"/>
  <c r="O137" i="42"/>
  <c r="P137" i="42" s="1"/>
  <c r="N137" i="42"/>
  <c r="M137" i="42"/>
  <c r="L137" i="42"/>
  <c r="K137" i="42"/>
  <c r="H137" i="42"/>
  <c r="O136" i="42"/>
  <c r="N136" i="42"/>
  <c r="L136" i="42"/>
  <c r="H136" i="42"/>
  <c r="M136" i="42" s="1"/>
  <c r="O134" i="42"/>
  <c r="N134" i="42"/>
  <c r="L134" i="42"/>
  <c r="H134" i="42"/>
  <c r="K134" i="42" s="1"/>
  <c r="O133" i="42"/>
  <c r="N133" i="42"/>
  <c r="L133" i="42"/>
  <c r="H133" i="42"/>
  <c r="M133" i="42" s="1"/>
  <c r="P133" i="42" s="1"/>
  <c r="O132" i="42"/>
  <c r="P132" i="42" s="1"/>
  <c r="N132" i="42"/>
  <c r="M132" i="42"/>
  <c r="L132" i="42"/>
  <c r="K132" i="42"/>
  <c r="H132" i="42"/>
  <c r="O130" i="42"/>
  <c r="N130" i="42"/>
  <c r="L130" i="42"/>
  <c r="H130" i="42"/>
  <c r="O126" i="42"/>
  <c r="N126" i="42"/>
  <c r="M126" i="42"/>
  <c r="L126" i="42"/>
  <c r="K126" i="42"/>
  <c r="H126" i="42"/>
  <c r="P125" i="42"/>
  <c r="O125" i="42"/>
  <c r="N125" i="42"/>
  <c r="M125" i="42"/>
  <c r="L125" i="42"/>
  <c r="H125" i="42"/>
  <c r="K125" i="42" s="1"/>
  <c r="O124" i="42"/>
  <c r="P124" i="42" s="1"/>
  <c r="N124" i="42"/>
  <c r="M124" i="42"/>
  <c r="L124" i="42"/>
  <c r="K124" i="42"/>
  <c r="H124" i="42"/>
  <c r="O122" i="42"/>
  <c r="N122" i="42"/>
  <c r="L122" i="42"/>
  <c r="H122" i="42"/>
  <c r="M122" i="42" s="1"/>
  <c r="O121" i="42"/>
  <c r="N121" i="42"/>
  <c r="L121" i="42"/>
  <c r="H121" i="42"/>
  <c r="K121" i="42" s="1"/>
  <c r="P119" i="42"/>
  <c r="O119" i="42"/>
  <c r="N119" i="42"/>
  <c r="L119" i="42"/>
  <c r="H119" i="42"/>
  <c r="M119" i="42" s="1"/>
  <c r="O117" i="42"/>
  <c r="P117" i="42" s="1"/>
  <c r="N117" i="42"/>
  <c r="M117" i="42"/>
  <c r="L117" i="42"/>
  <c r="K117" i="42"/>
  <c r="H117" i="42"/>
  <c r="O115" i="42"/>
  <c r="N115" i="42"/>
  <c r="L115" i="42"/>
  <c r="H115" i="42"/>
  <c r="O111" i="42"/>
  <c r="P111" i="42" s="1"/>
  <c r="N111" i="42"/>
  <c r="M111" i="42"/>
  <c r="L111" i="42"/>
  <c r="K111" i="42"/>
  <c r="H111" i="42"/>
  <c r="P110" i="42"/>
  <c r="O110" i="42"/>
  <c r="N110" i="42"/>
  <c r="M110" i="42"/>
  <c r="L110" i="42"/>
  <c r="H110" i="42"/>
  <c r="K110" i="42" s="1"/>
  <c r="O109" i="42"/>
  <c r="P109" i="42" s="1"/>
  <c r="N109" i="42"/>
  <c r="M109" i="42"/>
  <c r="L109" i="42"/>
  <c r="K109" i="42"/>
  <c r="H109" i="42"/>
  <c r="O108" i="42"/>
  <c r="N108" i="42"/>
  <c r="L108" i="42"/>
  <c r="H108" i="42"/>
  <c r="M108" i="42" s="1"/>
  <c r="O107" i="42"/>
  <c r="N107" i="42"/>
  <c r="L107" i="42"/>
  <c r="H107" i="42"/>
  <c r="K107" i="42" s="1"/>
  <c r="O105" i="42"/>
  <c r="N105" i="42"/>
  <c r="L105" i="42"/>
  <c r="H105" i="42"/>
  <c r="M105" i="42" s="1"/>
  <c r="P105" i="42" s="1"/>
  <c r="O104" i="42"/>
  <c r="P104" i="42" s="1"/>
  <c r="N104" i="42"/>
  <c r="M104" i="42"/>
  <c r="L104" i="42"/>
  <c r="K104" i="42"/>
  <c r="H104" i="42"/>
  <c r="O103" i="42"/>
  <c r="N103" i="42"/>
  <c r="L103" i="42"/>
  <c r="H103" i="42"/>
  <c r="O102" i="42"/>
  <c r="N102" i="42"/>
  <c r="M102" i="42"/>
  <c r="L102" i="42"/>
  <c r="K102" i="42"/>
  <c r="H102" i="42"/>
  <c r="P101" i="42"/>
  <c r="O101" i="42"/>
  <c r="N101" i="42"/>
  <c r="M101" i="42"/>
  <c r="L101" i="42"/>
  <c r="H101" i="42"/>
  <c r="K101" i="42" s="1"/>
  <c r="O97" i="42"/>
  <c r="P97" i="42" s="1"/>
  <c r="N97" i="42"/>
  <c r="M97" i="42"/>
  <c r="L97" i="42"/>
  <c r="K97" i="42"/>
  <c r="H97" i="42"/>
  <c r="O96" i="42"/>
  <c r="N96" i="42"/>
  <c r="L96" i="42"/>
  <c r="H96" i="42"/>
  <c r="M96" i="42" s="1"/>
  <c r="O95" i="42"/>
  <c r="N95" i="42"/>
  <c r="L95" i="42"/>
  <c r="H95" i="42"/>
  <c r="K95" i="42" s="1"/>
  <c r="P94" i="42"/>
  <c r="O94" i="42"/>
  <c r="N94" i="42"/>
  <c r="L94" i="42"/>
  <c r="H94" i="42"/>
  <c r="M94" i="42" s="1"/>
  <c r="O93" i="42"/>
  <c r="P93" i="42" s="1"/>
  <c r="N93" i="42"/>
  <c r="M93" i="42"/>
  <c r="L93" i="42"/>
  <c r="K93" i="42"/>
  <c r="H93" i="42"/>
  <c r="O91" i="42"/>
  <c r="N91" i="42"/>
  <c r="L91" i="42"/>
  <c r="H91" i="42"/>
  <c r="O90" i="42"/>
  <c r="P90" i="42" s="1"/>
  <c r="N90" i="42"/>
  <c r="M90" i="42"/>
  <c r="L90" i="42"/>
  <c r="K90" i="42"/>
  <c r="H90" i="42"/>
  <c r="P89" i="42"/>
  <c r="O89" i="42"/>
  <c r="N89" i="42"/>
  <c r="M89" i="42"/>
  <c r="L89" i="42"/>
  <c r="H89" i="42"/>
  <c r="K89" i="42" s="1"/>
  <c r="O88" i="42"/>
  <c r="P88" i="42" s="1"/>
  <c r="N88" i="42"/>
  <c r="M88" i="42"/>
  <c r="L88" i="42"/>
  <c r="K88" i="42"/>
  <c r="H88" i="42"/>
  <c r="O87" i="42"/>
  <c r="N87" i="42"/>
  <c r="L87" i="42"/>
  <c r="H87" i="42"/>
  <c r="M87" i="42" s="1"/>
  <c r="O83" i="42"/>
  <c r="N83" i="42"/>
  <c r="L83" i="42"/>
  <c r="H83" i="42"/>
  <c r="K83" i="42" s="1"/>
  <c r="O82" i="42"/>
  <c r="N82" i="42"/>
  <c r="L82" i="42"/>
  <c r="H82" i="42"/>
  <c r="M82" i="42" s="1"/>
  <c r="P82" i="42" s="1"/>
  <c r="O81" i="42"/>
  <c r="P81" i="42" s="1"/>
  <c r="N81" i="42"/>
  <c r="M81" i="42"/>
  <c r="L81" i="42"/>
  <c r="K81" i="42"/>
  <c r="H81" i="42"/>
  <c r="O79" i="42"/>
  <c r="N79" i="42"/>
  <c r="L79" i="42"/>
  <c r="H79" i="42"/>
  <c r="O78" i="42"/>
  <c r="N78" i="42"/>
  <c r="M78" i="42"/>
  <c r="L78" i="42"/>
  <c r="K78" i="42"/>
  <c r="H78" i="42"/>
  <c r="P76" i="42"/>
  <c r="O76" i="42"/>
  <c r="N76" i="42"/>
  <c r="M76" i="42"/>
  <c r="L76" i="42"/>
  <c r="H76" i="42"/>
  <c r="K76" i="42" s="1"/>
  <c r="O74" i="42"/>
  <c r="P74" i="42" s="1"/>
  <c r="N74" i="42"/>
  <c r="M74" i="42"/>
  <c r="L74" i="42"/>
  <c r="K74" i="42"/>
  <c r="H74" i="42"/>
  <c r="O72" i="42"/>
  <c r="N72" i="42"/>
  <c r="L72" i="42"/>
  <c r="H72" i="42"/>
  <c r="M72" i="42" s="1"/>
  <c r="O68" i="42"/>
  <c r="N68" i="42"/>
  <c r="L68" i="42"/>
  <c r="H68" i="42"/>
  <c r="K68" i="42" s="1"/>
  <c r="P67" i="42"/>
  <c r="O67" i="42"/>
  <c r="N67" i="42"/>
  <c r="L67" i="42"/>
  <c r="H67" i="42"/>
  <c r="M67" i="42" s="1"/>
  <c r="O66" i="42"/>
  <c r="P66" i="42" s="1"/>
  <c r="N66" i="42"/>
  <c r="M66" i="42"/>
  <c r="L66" i="42"/>
  <c r="K66" i="42"/>
  <c r="H66" i="42"/>
  <c r="O65" i="42"/>
  <c r="N65" i="42"/>
  <c r="L65" i="42"/>
  <c r="H65" i="42"/>
  <c r="O64" i="42"/>
  <c r="P64" i="42" s="1"/>
  <c r="N64" i="42"/>
  <c r="M64" i="42"/>
  <c r="L64" i="42"/>
  <c r="K64" i="42"/>
  <c r="H64" i="42"/>
  <c r="P63" i="42"/>
  <c r="O63" i="42"/>
  <c r="N63" i="42"/>
  <c r="M63" i="42"/>
  <c r="L63" i="42"/>
  <c r="H63" i="42"/>
  <c r="K63" i="42" s="1"/>
  <c r="O62" i="42"/>
  <c r="P62" i="42" s="1"/>
  <c r="N62" i="42"/>
  <c r="M62" i="42"/>
  <c r="L62" i="42"/>
  <c r="K62" i="42"/>
  <c r="H62" i="42"/>
  <c r="O61" i="42"/>
  <c r="N61" i="42"/>
  <c r="L61" i="42"/>
  <c r="H61" i="42"/>
  <c r="M61" i="42" s="1"/>
  <c r="O60" i="42"/>
  <c r="N60" i="42"/>
  <c r="L60" i="42"/>
  <c r="H60" i="42"/>
  <c r="K60" i="42" s="1"/>
  <c r="O59" i="42"/>
  <c r="N59" i="42"/>
  <c r="L59" i="42"/>
  <c r="H59" i="42"/>
  <c r="M59" i="42" s="1"/>
  <c r="P59" i="42" s="1"/>
  <c r="O58" i="42"/>
  <c r="P58" i="42" s="1"/>
  <c r="N58" i="42"/>
  <c r="M58" i="42"/>
  <c r="L58" i="42"/>
  <c r="K58" i="42"/>
  <c r="H58" i="42"/>
  <c r="O56" i="42"/>
  <c r="N56" i="42"/>
  <c r="L56" i="42"/>
  <c r="H56" i="42"/>
  <c r="O54" i="42"/>
  <c r="N54" i="42"/>
  <c r="M54" i="42"/>
  <c r="L54" i="42"/>
  <c r="K54" i="42"/>
  <c r="H54" i="42"/>
  <c r="P52" i="42"/>
  <c r="O52" i="42"/>
  <c r="N52" i="42"/>
  <c r="M52" i="42"/>
  <c r="L52" i="42"/>
  <c r="H52" i="42"/>
  <c r="K52" i="42" s="1"/>
  <c r="O51" i="42"/>
  <c r="P51" i="42" s="1"/>
  <c r="N51" i="42"/>
  <c r="M51" i="42"/>
  <c r="L51" i="42"/>
  <c r="K51" i="42"/>
  <c r="H51" i="42"/>
  <c r="O50" i="42"/>
  <c r="N50" i="42"/>
  <c r="L50" i="42"/>
  <c r="H50" i="42"/>
  <c r="M50" i="42" s="1"/>
  <c r="O49" i="42"/>
  <c r="N49" i="42"/>
  <c r="L49" i="42"/>
  <c r="H49" i="42"/>
  <c r="K49" i="42" s="1"/>
  <c r="P48" i="42"/>
  <c r="O48" i="42"/>
  <c r="N48" i="42"/>
  <c r="L48" i="42"/>
  <c r="H48" i="42"/>
  <c r="M48" i="42" s="1"/>
  <c r="O47" i="42"/>
  <c r="P47" i="42" s="1"/>
  <c r="N47" i="42"/>
  <c r="M47" i="42"/>
  <c r="L47" i="42"/>
  <c r="K47" i="42"/>
  <c r="H47" i="42"/>
  <c r="O46" i="42"/>
  <c r="N46" i="42"/>
  <c r="L46" i="42"/>
  <c r="H46" i="42"/>
  <c r="O45" i="42"/>
  <c r="P45" i="42" s="1"/>
  <c r="N45" i="42"/>
  <c r="M45" i="42"/>
  <c r="L45" i="42"/>
  <c r="K45" i="42"/>
  <c r="H45" i="42"/>
  <c r="P44" i="42"/>
  <c r="O44" i="42"/>
  <c r="N44" i="42"/>
  <c r="M44" i="42"/>
  <c r="L44" i="42"/>
  <c r="H44" i="42"/>
  <c r="K44" i="42" s="1"/>
  <c r="O43" i="42"/>
  <c r="P43" i="42" s="1"/>
  <c r="N43" i="42"/>
  <c r="M43" i="42"/>
  <c r="L43" i="42"/>
  <c r="K43" i="42"/>
  <c r="H43" i="42"/>
  <c r="O41" i="42"/>
  <c r="N41" i="42"/>
  <c r="P41" i="42" s="1"/>
  <c r="L41" i="42"/>
  <c r="H41" i="42"/>
  <c r="M41" i="42" s="1"/>
  <c r="O40" i="42"/>
  <c r="N40" i="42"/>
  <c r="L40" i="42"/>
  <c r="H40" i="42"/>
  <c r="K40" i="42" s="1"/>
  <c r="O39" i="42"/>
  <c r="N39" i="42"/>
  <c r="L39" i="42"/>
  <c r="H39" i="42"/>
  <c r="M39" i="42" s="1"/>
  <c r="P39" i="42" s="1"/>
  <c r="O38" i="42"/>
  <c r="P38" i="42" s="1"/>
  <c r="N38" i="42"/>
  <c r="M38" i="42"/>
  <c r="L38" i="42"/>
  <c r="K38" i="42"/>
  <c r="H38" i="42"/>
  <c r="O36" i="42"/>
  <c r="N36" i="42"/>
  <c r="L36" i="42"/>
  <c r="H36" i="42"/>
  <c r="O35" i="42"/>
  <c r="N35" i="42"/>
  <c r="M35" i="42"/>
  <c r="L35" i="42"/>
  <c r="K35" i="42"/>
  <c r="H35" i="42"/>
  <c r="P34" i="42"/>
  <c r="O34" i="42"/>
  <c r="N34" i="42"/>
  <c r="M34" i="42"/>
  <c r="L34" i="42"/>
  <c r="H34" i="42"/>
  <c r="K34" i="42" s="1"/>
  <c r="O33" i="42"/>
  <c r="P33" i="42" s="1"/>
  <c r="N33" i="42"/>
  <c r="M33" i="42"/>
  <c r="L33" i="42"/>
  <c r="K33" i="42"/>
  <c r="H33" i="42"/>
  <c r="O31" i="42"/>
  <c r="N31" i="42"/>
  <c r="L31" i="42"/>
  <c r="H31" i="42"/>
  <c r="M31" i="42" s="1"/>
  <c r="O30" i="42"/>
  <c r="N30" i="42"/>
  <c r="L30" i="42"/>
  <c r="H30" i="42"/>
  <c r="K30" i="42" s="1"/>
  <c r="P29" i="42"/>
  <c r="O29" i="42"/>
  <c r="N29" i="42"/>
  <c r="L29" i="42"/>
  <c r="H29" i="42"/>
  <c r="M29" i="42" s="1"/>
  <c r="O28" i="42"/>
  <c r="P28" i="42" s="1"/>
  <c r="N28" i="42"/>
  <c r="M28" i="42"/>
  <c r="L28" i="42"/>
  <c r="K28" i="42"/>
  <c r="H28" i="42"/>
  <c r="O27" i="42"/>
  <c r="N27" i="42"/>
  <c r="L27" i="42"/>
  <c r="H27" i="42"/>
  <c r="O26" i="42"/>
  <c r="P26" i="42" s="1"/>
  <c r="N26" i="42"/>
  <c r="M26" i="42"/>
  <c r="L26" i="42"/>
  <c r="K26" i="42"/>
  <c r="H26" i="42"/>
  <c r="P24" i="42"/>
  <c r="O24" i="42"/>
  <c r="N24" i="42"/>
  <c r="M24" i="42"/>
  <c r="L24" i="42"/>
  <c r="H24" i="42"/>
  <c r="K24" i="42" s="1"/>
  <c r="O22" i="42"/>
  <c r="P22" i="42" s="1"/>
  <c r="N22" i="42"/>
  <c r="M22" i="42"/>
  <c r="L22" i="42"/>
  <c r="K22" i="42"/>
  <c r="H22" i="42"/>
  <c r="A22" i="42"/>
  <c r="O20" i="42"/>
  <c r="P20" i="42" s="1"/>
  <c r="N20" i="42"/>
  <c r="M20" i="42"/>
  <c r="L20" i="42"/>
  <c r="L160" i="42" s="1"/>
  <c r="K20" i="42"/>
  <c r="H20" i="42"/>
  <c r="O18" i="42"/>
  <c r="N18" i="42"/>
  <c r="L18" i="42"/>
  <c r="K18" i="42"/>
  <c r="H18" i="42"/>
  <c r="M18" i="42" s="1"/>
  <c r="A43" i="41"/>
  <c r="A44" i="41" s="1"/>
  <c r="A45" i="41" s="1"/>
  <c r="A41" i="41"/>
  <c r="A42" i="41" s="1"/>
  <c r="O29" i="41"/>
  <c r="P27" i="41"/>
  <c r="O27" i="41"/>
  <c r="N27" i="41"/>
  <c r="M27" i="41"/>
  <c r="L27" i="41"/>
  <c r="H27" i="41"/>
  <c r="K27" i="41" s="1"/>
  <c r="P25" i="41"/>
  <c r="O25" i="41"/>
  <c r="N25" i="41"/>
  <c r="M25" i="41"/>
  <c r="L25" i="41"/>
  <c r="H25" i="41"/>
  <c r="K25" i="41" s="1"/>
  <c r="P24" i="41"/>
  <c r="O24" i="41"/>
  <c r="N24" i="41"/>
  <c r="M24" i="41"/>
  <c r="L24" i="41"/>
  <c r="H24" i="41"/>
  <c r="K24" i="41" s="1"/>
  <c r="O23" i="41"/>
  <c r="N23" i="41"/>
  <c r="M23" i="41"/>
  <c r="P23" i="41" s="1"/>
  <c r="L23" i="41"/>
  <c r="H23" i="41"/>
  <c r="K23" i="41" s="1"/>
  <c r="P22" i="41"/>
  <c r="O22" i="41"/>
  <c r="N22" i="41"/>
  <c r="M22" i="41"/>
  <c r="L22" i="41"/>
  <c r="H22" i="41"/>
  <c r="K22" i="41" s="1"/>
  <c r="P21" i="41"/>
  <c r="O21" i="41"/>
  <c r="N21" i="41"/>
  <c r="M21" i="41"/>
  <c r="L21" i="41"/>
  <c r="H21" i="41"/>
  <c r="K21" i="41" s="1"/>
  <c r="P20" i="41"/>
  <c r="O20" i="41"/>
  <c r="N20" i="41"/>
  <c r="M20" i="41"/>
  <c r="L20" i="41"/>
  <c r="H20" i="41"/>
  <c r="K20" i="41" s="1"/>
  <c r="O19" i="41"/>
  <c r="N19" i="41"/>
  <c r="M19" i="41"/>
  <c r="P19" i="41" s="1"/>
  <c r="L19" i="41"/>
  <c r="H19" i="41"/>
  <c r="K19" i="41" s="1"/>
  <c r="P18" i="41"/>
  <c r="O18" i="41"/>
  <c r="N18" i="41"/>
  <c r="M18" i="41"/>
  <c r="L18" i="41"/>
  <c r="H18" i="41"/>
  <c r="K18" i="41" s="1"/>
  <c r="P17" i="41"/>
  <c r="O17" i="41"/>
  <c r="N17" i="41"/>
  <c r="M17" i="41"/>
  <c r="L17" i="41"/>
  <c r="H17" i="41"/>
  <c r="K17" i="41" s="1"/>
  <c r="A17" i="41"/>
  <c r="A18" i="41" s="1"/>
  <c r="A19" i="41" s="1"/>
  <c r="A20" i="41" s="1"/>
  <c r="A21" i="41" s="1"/>
  <c r="A22" i="41" s="1"/>
  <c r="A23" i="41" s="1"/>
  <c r="A24" i="41" s="1"/>
  <c r="A25" i="41" s="1"/>
  <c r="A27" i="41" s="1"/>
  <c r="O16" i="41"/>
  <c r="N16" i="41"/>
  <c r="N29" i="41" s="1"/>
  <c r="M16" i="41"/>
  <c r="M29" i="41" s="1"/>
  <c r="L16" i="41"/>
  <c r="H16" i="41"/>
  <c r="K16" i="41" s="1"/>
  <c r="A81" i="40"/>
  <c r="A82" i="40" s="1"/>
  <c r="A83" i="40" s="1"/>
  <c r="A84" i="40" s="1"/>
  <c r="A80" i="40"/>
  <c r="O63" i="40"/>
  <c r="N63" i="40"/>
  <c r="L63" i="40"/>
  <c r="H63" i="40"/>
  <c r="O61" i="40"/>
  <c r="N61" i="40"/>
  <c r="M61" i="40"/>
  <c r="L61" i="40"/>
  <c r="K61" i="40"/>
  <c r="H61" i="40"/>
  <c r="O60" i="40"/>
  <c r="N60" i="40"/>
  <c r="M60" i="40"/>
  <c r="P60" i="40" s="1"/>
  <c r="L60" i="40"/>
  <c r="H60" i="40"/>
  <c r="K60" i="40" s="1"/>
  <c r="O59" i="40"/>
  <c r="P59" i="40" s="1"/>
  <c r="N59" i="40"/>
  <c r="M59" i="40"/>
  <c r="L59" i="40"/>
  <c r="K59" i="40"/>
  <c r="H59" i="40"/>
  <c r="O58" i="40"/>
  <c r="N58" i="40"/>
  <c r="P58" i="40" s="1"/>
  <c r="L58" i="40"/>
  <c r="K58" i="40"/>
  <c r="H58" i="40"/>
  <c r="M58" i="40" s="1"/>
  <c r="O57" i="40"/>
  <c r="N57" i="40"/>
  <c r="L57" i="40"/>
  <c r="H57" i="40"/>
  <c r="P56" i="40"/>
  <c r="O56" i="40"/>
  <c r="N56" i="40"/>
  <c r="L56" i="40"/>
  <c r="H56" i="40"/>
  <c r="M56" i="40" s="1"/>
  <c r="P55" i="40"/>
  <c r="O55" i="40"/>
  <c r="N55" i="40"/>
  <c r="M55" i="40"/>
  <c r="L55" i="40"/>
  <c r="K55" i="40"/>
  <c r="H55" i="40"/>
  <c r="O54" i="40"/>
  <c r="N54" i="40"/>
  <c r="L54" i="40"/>
  <c r="H54" i="40"/>
  <c r="O51" i="40"/>
  <c r="N51" i="40"/>
  <c r="M51" i="40"/>
  <c r="L51" i="40"/>
  <c r="K51" i="40"/>
  <c r="H51" i="40"/>
  <c r="O50" i="40"/>
  <c r="N50" i="40"/>
  <c r="M50" i="40"/>
  <c r="P50" i="40" s="1"/>
  <c r="L50" i="40"/>
  <c r="H50" i="40"/>
  <c r="K50" i="40" s="1"/>
  <c r="O49" i="40"/>
  <c r="P49" i="40" s="1"/>
  <c r="N49" i="40"/>
  <c r="M49" i="40"/>
  <c r="L49" i="40"/>
  <c r="K49" i="40"/>
  <c r="H49" i="40"/>
  <c r="O48" i="40"/>
  <c r="N48" i="40"/>
  <c r="L48" i="40"/>
  <c r="H48" i="40"/>
  <c r="O47" i="40"/>
  <c r="N47" i="40"/>
  <c r="M47" i="40"/>
  <c r="L47" i="40"/>
  <c r="H47" i="40"/>
  <c r="K47" i="40" s="1"/>
  <c r="O44" i="40"/>
  <c r="N44" i="40"/>
  <c r="P44" i="40" s="1"/>
  <c r="L44" i="40"/>
  <c r="H44" i="40"/>
  <c r="M44" i="40" s="1"/>
  <c r="O43" i="40"/>
  <c r="N43" i="40"/>
  <c r="M43" i="40"/>
  <c r="P43" i="40" s="1"/>
  <c r="L43" i="40"/>
  <c r="K43" i="40"/>
  <c r="H43" i="40"/>
  <c r="O40" i="40"/>
  <c r="N40" i="40"/>
  <c r="L40" i="40"/>
  <c r="H40" i="40"/>
  <c r="O39" i="40"/>
  <c r="N39" i="40"/>
  <c r="M39" i="40"/>
  <c r="L39" i="40"/>
  <c r="K39" i="40"/>
  <c r="H39" i="40"/>
  <c r="O38" i="40"/>
  <c r="N38" i="40"/>
  <c r="L38" i="40"/>
  <c r="H38" i="40"/>
  <c r="K38" i="40" s="1"/>
  <c r="O37" i="40"/>
  <c r="P37" i="40" s="1"/>
  <c r="N37" i="40"/>
  <c r="M37" i="40"/>
  <c r="L37" i="40"/>
  <c r="K37" i="40"/>
  <c r="H37" i="40"/>
  <c r="P36" i="40"/>
  <c r="O36" i="40"/>
  <c r="N36" i="40"/>
  <c r="L36" i="40"/>
  <c r="H36" i="40"/>
  <c r="M36" i="40" s="1"/>
  <c r="O35" i="40"/>
  <c r="N35" i="40"/>
  <c r="M35" i="40"/>
  <c r="L35" i="40"/>
  <c r="H35" i="40"/>
  <c r="K35" i="40" s="1"/>
  <c r="P32" i="40"/>
  <c r="O32" i="40"/>
  <c r="N32" i="40"/>
  <c r="L32" i="40"/>
  <c r="H32" i="40"/>
  <c r="M32" i="40" s="1"/>
  <c r="P31" i="40"/>
  <c r="O31" i="40"/>
  <c r="N31" i="40"/>
  <c r="M31" i="40"/>
  <c r="L31" i="40"/>
  <c r="K31" i="40"/>
  <c r="H31" i="40"/>
  <c r="O30" i="40"/>
  <c r="N30" i="40"/>
  <c r="L30" i="40"/>
  <c r="H30" i="40"/>
  <c r="O29" i="40"/>
  <c r="P29" i="40" s="1"/>
  <c r="N29" i="40"/>
  <c r="M29" i="40"/>
  <c r="L29" i="40"/>
  <c r="K29" i="40"/>
  <c r="H29" i="40"/>
  <c r="O28" i="40"/>
  <c r="N28" i="40"/>
  <c r="L28" i="40"/>
  <c r="H28" i="40"/>
  <c r="K28" i="40" s="1"/>
  <c r="O27" i="40"/>
  <c r="P27" i="40" s="1"/>
  <c r="N27" i="40"/>
  <c r="M27" i="40"/>
  <c r="L27" i="40"/>
  <c r="K27" i="40"/>
  <c r="H27" i="40"/>
  <c r="O26" i="40"/>
  <c r="N26" i="40"/>
  <c r="P26" i="40" s="1"/>
  <c r="L26" i="40"/>
  <c r="H26" i="40"/>
  <c r="M26" i="40" s="1"/>
  <c r="O25" i="40"/>
  <c r="N25" i="40"/>
  <c r="L25" i="40"/>
  <c r="H25" i="40"/>
  <c r="K25" i="40" s="1"/>
  <c r="P24" i="40"/>
  <c r="O24" i="40"/>
  <c r="N24" i="40"/>
  <c r="L24" i="40"/>
  <c r="H24" i="40"/>
  <c r="M24" i="40" s="1"/>
  <c r="O23" i="40"/>
  <c r="N23" i="40"/>
  <c r="M23" i="40"/>
  <c r="L23" i="40"/>
  <c r="K23" i="40"/>
  <c r="H23" i="40"/>
  <c r="O22" i="40"/>
  <c r="N22" i="40"/>
  <c r="L22" i="40"/>
  <c r="H22" i="40"/>
  <c r="O21" i="40"/>
  <c r="P21" i="40" s="1"/>
  <c r="N21" i="40"/>
  <c r="M21" i="40"/>
  <c r="L21" i="40"/>
  <c r="K21" i="40"/>
  <c r="H21" i="40"/>
  <c r="O20" i="40"/>
  <c r="N20" i="40"/>
  <c r="L20" i="40"/>
  <c r="H20" i="40"/>
  <c r="K20" i="40" s="1"/>
  <c r="O17" i="40"/>
  <c r="N17" i="40"/>
  <c r="M17" i="40"/>
  <c r="L17" i="40"/>
  <c r="K17" i="40"/>
  <c r="H17" i="40"/>
  <c r="P16" i="40"/>
  <c r="O16" i="40"/>
  <c r="N16" i="40"/>
  <c r="L16" i="40"/>
  <c r="K16" i="40"/>
  <c r="H16" i="40"/>
  <c r="M16" i="40" s="1"/>
  <c r="A51" i="39"/>
  <c r="A52" i="39" s="1"/>
  <c r="A53" i="39" s="1"/>
  <c r="A54" i="39" s="1"/>
  <c r="A55" i="39" s="1"/>
  <c r="O37" i="39"/>
  <c r="N37" i="39"/>
  <c r="L37" i="39"/>
  <c r="H37" i="39"/>
  <c r="K37" i="39" s="1"/>
  <c r="O36" i="39"/>
  <c r="N36" i="39"/>
  <c r="L36" i="39"/>
  <c r="H36" i="39"/>
  <c r="K36" i="39" s="1"/>
  <c r="O35" i="39"/>
  <c r="N35" i="39"/>
  <c r="L35" i="39"/>
  <c r="H35" i="39"/>
  <c r="K35" i="39" s="1"/>
  <c r="P34" i="39"/>
  <c r="O34" i="39"/>
  <c r="N34" i="39"/>
  <c r="M34" i="39"/>
  <c r="L34" i="39"/>
  <c r="H34" i="39"/>
  <c r="K34" i="39" s="1"/>
  <c r="O33" i="39"/>
  <c r="N33" i="39"/>
  <c r="L33" i="39"/>
  <c r="H33" i="39"/>
  <c r="K33" i="39" s="1"/>
  <c r="O32" i="39"/>
  <c r="N32" i="39"/>
  <c r="L32" i="39"/>
  <c r="H32" i="39"/>
  <c r="K32" i="39" s="1"/>
  <c r="O31" i="39"/>
  <c r="N31" i="39"/>
  <c r="L31" i="39"/>
  <c r="H31" i="39"/>
  <c r="K31" i="39" s="1"/>
  <c r="P30" i="39"/>
  <c r="O30" i="39"/>
  <c r="N30" i="39"/>
  <c r="M30" i="39"/>
  <c r="L30" i="39"/>
  <c r="H30" i="39"/>
  <c r="K30" i="39" s="1"/>
  <c r="O29" i="39"/>
  <c r="N29" i="39"/>
  <c r="L29" i="39"/>
  <c r="H29" i="39"/>
  <c r="K29" i="39" s="1"/>
  <c r="O28" i="39"/>
  <c r="N28" i="39"/>
  <c r="L28" i="39"/>
  <c r="H28" i="39"/>
  <c r="K28" i="39" s="1"/>
  <c r="O25" i="39"/>
  <c r="N25" i="39"/>
  <c r="L25" i="39"/>
  <c r="H25" i="39"/>
  <c r="K25" i="39" s="1"/>
  <c r="E25" i="39"/>
  <c r="O24" i="39"/>
  <c r="P24" i="39" s="1"/>
  <c r="N24" i="39"/>
  <c r="M24" i="39"/>
  <c r="L24" i="39"/>
  <c r="K24" i="39"/>
  <c r="H24" i="39"/>
  <c r="A24" i="39"/>
  <c r="A25" i="39" s="1"/>
  <c r="A28" i="39" s="1"/>
  <c r="A29" i="39" s="1"/>
  <c r="A30" i="39" s="1"/>
  <c r="A31" i="39" s="1"/>
  <c r="A32" i="39" s="1"/>
  <c r="A33" i="39" s="1"/>
  <c r="A34" i="39" s="1"/>
  <c r="A35" i="39" s="1"/>
  <c r="A36" i="39" s="1"/>
  <c r="A37" i="39" s="1"/>
  <c r="O23" i="39"/>
  <c r="N23" i="39"/>
  <c r="M23" i="39"/>
  <c r="L23" i="39"/>
  <c r="K23" i="39"/>
  <c r="H23" i="39"/>
  <c r="N22" i="39"/>
  <c r="M22" i="39"/>
  <c r="K22" i="39"/>
  <c r="H22" i="39"/>
  <c r="E22" i="39"/>
  <c r="O20" i="39"/>
  <c r="N20" i="39"/>
  <c r="L20" i="39"/>
  <c r="H20" i="39"/>
  <c r="E20" i="39"/>
  <c r="P19" i="39"/>
  <c r="O19" i="39"/>
  <c r="N19" i="39"/>
  <c r="M19" i="39"/>
  <c r="L19" i="39"/>
  <c r="K19" i="39"/>
  <c r="H19" i="39"/>
  <c r="O18" i="39"/>
  <c r="P18" i="39" s="1"/>
  <c r="M18" i="39"/>
  <c r="K18" i="39"/>
  <c r="H18" i="39"/>
  <c r="E18" i="39"/>
  <c r="N18" i="39" s="1"/>
  <c r="A18" i="39"/>
  <c r="A19" i="39" s="1"/>
  <c r="A20" i="39" s="1"/>
  <c r="A22" i="39" s="1"/>
  <c r="A23" i="39" s="1"/>
  <c r="P17" i="39"/>
  <c r="N17" i="39"/>
  <c r="L17" i="39"/>
  <c r="H17" i="39"/>
  <c r="M17" i="39" s="1"/>
  <c r="E17" i="39"/>
  <c r="O17" i="39" s="1"/>
  <c r="A17" i="39"/>
  <c r="O16" i="39"/>
  <c r="N16" i="39"/>
  <c r="M16" i="39"/>
  <c r="L16" i="39"/>
  <c r="H16" i="39"/>
  <c r="K16" i="39" s="1"/>
  <c r="A34" i="37"/>
  <c r="A35" i="37" s="1"/>
  <c r="A36" i="37" s="1"/>
  <c r="A37" i="37" s="1"/>
  <c r="A33" i="37"/>
  <c r="N21" i="37"/>
  <c r="L21" i="37"/>
  <c r="O19" i="37"/>
  <c r="P19" i="37" s="1"/>
  <c r="N19" i="37"/>
  <c r="L19" i="37"/>
  <c r="K19" i="37"/>
  <c r="H19" i="37"/>
  <c r="M19" i="37" s="1"/>
  <c r="O17" i="37"/>
  <c r="N17" i="37"/>
  <c r="P17" i="37" s="1"/>
  <c r="P21" i="37" s="1"/>
  <c r="O9" i="37" s="1"/>
  <c r="L17" i="37"/>
  <c r="K17" i="37"/>
  <c r="H17" i="37"/>
  <c r="M17" i="37" s="1"/>
  <c r="A17" i="37"/>
  <c r="A36" i="38"/>
  <c r="A37" i="38" s="1"/>
  <c r="A38" i="38" s="1"/>
  <c r="A39" i="38" s="1"/>
  <c r="A40" i="38" s="1"/>
  <c r="N24" i="38"/>
  <c r="O22" i="38"/>
  <c r="N22" i="38"/>
  <c r="M22" i="38"/>
  <c r="L22" i="38"/>
  <c r="K22" i="38"/>
  <c r="H22" i="38"/>
  <c r="O21" i="38"/>
  <c r="N21" i="38"/>
  <c r="L21" i="38"/>
  <c r="H21" i="38"/>
  <c r="K21" i="38" s="1"/>
  <c r="O19" i="38"/>
  <c r="P19" i="38" s="1"/>
  <c r="N19" i="38"/>
  <c r="L19" i="38"/>
  <c r="L24" i="38" s="1"/>
  <c r="K19" i="38"/>
  <c r="H19" i="38"/>
  <c r="M19" i="38" s="1"/>
  <c r="O18" i="38"/>
  <c r="N18" i="38"/>
  <c r="L18" i="38"/>
  <c r="H18" i="38"/>
  <c r="M18" i="38" s="1"/>
  <c r="A18" i="38"/>
  <c r="O16" i="38"/>
  <c r="N16" i="38"/>
  <c r="P16" i="38" s="1"/>
  <c r="L16" i="38"/>
  <c r="K16" i="38"/>
  <c r="H16" i="38"/>
  <c r="M16" i="38" s="1"/>
  <c r="A59" i="28"/>
  <c r="A57" i="28"/>
  <c r="A58" i="28" s="1"/>
  <c r="A55" i="28"/>
  <c r="A56" i="28" s="1"/>
  <c r="L41" i="28"/>
  <c r="H41" i="28"/>
  <c r="K41" i="28" s="1"/>
  <c r="E41" i="28"/>
  <c r="O41" i="28" s="1"/>
  <c r="O40" i="28"/>
  <c r="N40" i="28"/>
  <c r="M40" i="28"/>
  <c r="L40" i="28"/>
  <c r="K40" i="28"/>
  <c r="H40" i="28"/>
  <c r="O39" i="28"/>
  <c r="N39" i="28"/>
  <c r="M39" i="28"/>
  <c r="L39" i="28"/>
  <c r="K39" i="28"/>
  <c r="H39" i="28"/>
  <c r="O38" i="28"/>
  <c r="N38" i="28"/>
  <c r="M38" i="28"/>
  <c r="L38" i="28"/>
  <c r="K38" i="28"/>
  <c r="H38" i="28"/>
  <c r="O37" i="28"/>
  <c r="P37" i="28" s="1"/>
  <c r="N37" i="28"/>
  <c r="M37" i="28"/>
  <c r="L37" i="28"/>
  <c r="K37" i="28"/>
  <c r="H37" i="28"/>
  <c r="O36" i="28"/>
  <c r="P36" i="28" s="1"/>
  <c r="N36" i="28"/>
  <c r="M36" i="28"/>
  <c r="L36" i="28"/>
  <c r="K36" i="28"/>
  <c r="H36" i="28"/>
  <c r="O33" i="28"/>
  <c r="P33" i="28" s="1"/>
  <c r="N33" i="28"/>
  <c r="M33" i="28"/>
  <c r="L33" i="28"/>
  <c r="K33" i="28"/>
  <c r="H33" i="28"/>
  <c r="P32" i="28"/>
  <c r="O32" i="28"/>
  <c r="N32" i="28"/>
  <c r="M32" i="28"/>
  <c r="L32" i="28"/>
  <c r="K32" i="28"/>
  <c r="H32" i="28"/>
  <c r="O30" i="28"/>
  <c r="N30" i="28"/>
  <c r="P30" i="28" s="1"/>
  <c r="M30" i="28"/>
  <c r="L30" i="28"/>
  <c r="H30" i="28"/>
  <c r="K30" i="28" s="1"/>
  <c r="N29" i="28"/>
  <c r="H29" i="28"/>
  <c r="K29" i="28" s="1"/>
  <c r="E29" i="28"/>
  <c r="H28" i="28"/>
  <c r="K28" i="28" s="1"/>
  <c r="E28" i="28"/>
  <c r="N27" i="28"/>
  <c r="P27" i="28" s="1"/>
  <c r="K27" i="28"/>
  <c r="H27" i="28"/>
  <c r="M27" i="28" s="1"/>
  <c r="E27" i="28"/>
  <c r="O27" i="28" s="1"/>
  <c r="L26" i="28"/>
  <c r="K26" i="28"/>
  <c r="H26" i="28"/>
  <c r="M26" i="28" s="1"/>
  <c r="E26" i="28"/>
  <c r="N26" i="28" s="1"/>
  <c r="L25" i="28"/>
  <c r="H25" i="28"/>
  <c r="K25" i="28" s="1"/>
  <c r="E25" i="28"/>
  <c r="O25" i="28" s="1"/>
  <c r="H23" i="28"/>
  <c r="K22" i="28"/>
  <c r="H22" i="28"/>
  <c r="H21" i="28"/>
  <c r="K21" i="28" s="1"/>
  <c r="E21" i="28"/>
  <c r="O20" i="28"/>
  <c r="M20" i="28"/>
  <c r="H20" i="28"/>
  <c r="K20" i="28" s="1"/>
  <c r="E20" i="28"/>
  <c r="K19" i="28"/>
  <c r="H19" i="28"/>
  <c r="O18" i="28"/>
  <c r="P18" i="28" s="1"/>
  <c r="N18" i="28"/>
  <c r="L18" i="28"/>
  <c r="K18" i="28"/>
  <c r="H18" i="28"/>
  <c r="M18" i="28" s="1"/>
  <c r="A18" i="28"/>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O17" i="28"/>
  <c r="L17" i="28"/>
  <c r="K17" i="28"/>
  <c r="H17" i="28"/>
  <c r="E17" i="28"/>
  <c r="N17" i="28" s="1"/>
  <c r="A17" i="28"/>
  <c r="L16" i="28"/>
  <c r="H16" i="28"/>
  <c r="K16" i="28" s="1"/>
  <c r="E16" i="28"/>
  <c r="E19" i="28" s="1"/>
  <c r="N19" i="28" s="1"/>
  <c r="E15" i="28"/>
  <c r="A47" i="27"/>
  <c r="A48" i="27" s="1"/>
  <c r="A49" i="27" s="1"/>
  <c r="A45" i="27"/>
  <c r="A46" i="27" s="1"/>
  <c r="P31" i="27"/>
  <c r="O31" i="27"/>
  <c r="N31" i="27"/>
  <c r="L31" i="27"/>
  <c r="H31" i="27"/>
  <c r="M31" i="27" s="1"/>
  <c r="P30" i="27"/>
  <c r="O30" i="27"/>
  <c r="N30" i="27"/>
  <c r="L30" i="27"/>
  <c r="H30" i="27"/>
  <c r="M30" i="27" s="1"/>
  <c r="L29" i="27"/>
  <c r="H29" i="27"/>
  <c r="E29" i="27"/>
  <c r="O28" i="27"/>
  <c r="N28" i="27"/>
  <c r="L28" i="27"/>
  <c r="H28" i="27"/>
  <c r="O27" i="27"/>
  <c r="N27" i="27"/>
  <c r="L27" i="27"/>
  <c r="H27" i="27"/>
  <c r="K27" i="27" s="1"/>
  <c r="O26" i="27"/>
  <c r="P26" i="27" s="1"/>
  <c r="N26" i="27"/>
  <c r="M26" i="27"/>
  <c r="L26" i="27"/>
  <c r="H26" i="27"/>
  <c r="K26" i="27" s="1"/>
  <c r="O25" i="27"/>
  <c r="H25" i="27"/>
  <c r="E25" i="27"/>
  <c r="P24" i="27"/>
  <c r="O24" i="27"/>
  <c r="N24" i="27"/>
  <c r="L24" i="27"/>
  <c r="K24" i="27"/>
  <c r="H24" i="27"/>
  <c r="M24" i="27" s="1"/>
  <c r="K23" i="27"/>
  <c r="H23" i="27"/>
  <c r="L22" i="27"/>
  <c r="K22" i="27"/>
  <c r="H22" i="27"/>
  <c r="M22" i="27" s="1"/>
  <c r="E22" i="27"/>
  <c r="O22" i="27" s="1"/>
  <c r="H21" i="27"/>
  <c r="K21" i="27" s="1"/>
  <c r="M20" i="27"/>
  <c r="K20" i="27"/>
  <c r="H20" i="27"/>
  <c r="E20" i="27"/>
  <c r="N20" i="27" s="1"/>
  <c r="O19" i="27"/>
  <c r="N19" i="27"/>
  <c r="L19" i="27"/>
  <c r="H19" i="27"/>
  <c r="E19" i="27"/>
  <c r="E21" i="27" s="1"/>
  <c r="O18" i="27"/>
  <c r="P18" i="27" s="1"/>
  <c r="M18" i="27"/>
  <c r="K18" i="27"/>
  <c r="H18" i="27"/>
  <c r="E18" i="27"/>
  <c r="N18" i="27" s="1"/>
  <c r="P17" i="27"/>
  <c r="N17" i="27"/>
  <c r="L17" i="27"/>
  <c r="K17" i="27"/>
  <c r="H17" i="27"/>
  <c r="M17" i="27" s="1"/>
  <c r="E17" i="27"/>
  <c r="O17" i="27" s="1"/>
  <c r="A17" i="27"/>
  <c r="A18" i="27" s="1"/>
  <c r="A19" i="27" s="1"/>
  <c r="A20" i="27" s="1"/>
  <c r="A21" i="27" s="1"/>
  <c r="A22" i="27" s="1"/>
  <c r="A23" i="27" s="1"/>
  <c r="A24" i="27" s="1"/>
  <c r="A25" i="27" s="1"/>
  <c r="A26" i="27" s="1"/>
  <c r="A27" i="27" s="1"/>
  <c r="A28" i="27" s="1"/>
  <c r="A29" i="27" s="1"/>
  <c r="A30" i="27" s="1"/>
  <c r="A31" i="27" s="1"/>
  <c r="M16" i="27"/>
  <c r="H16" i="27"/>
  <c r="K16" i="27" s="1"/>
  <c r="E16" i="27"/>
  <c r="A48" i="36"/>
  <c r="A46" i="36"/>
  <c r="A47" i="36" s="1"/>
  <c r="A44" i="36"/>
  <c r="A45" i="36" s="1"/>
  <c r="M30" i="36"/>
  <c r="L30" i="36"/>
  <c r="H30" i="36"/>
  <c r="K30" i="36" s="1"/>
  <c r="E30" i="36"/>
  <c r="O30" i="36" s="1"/>
  <c r="O29" i="36"/>
  <c r="N29" i="36"/>
  <c r="M29" i="36"/>
  <c r="L29" i="36"/>
  <c r="K29" i="36"/>
  <c r="H29" i="36"/>
  <c r="O28" i="36"/>
  <c r="N28" i="36"/>
  <c r="M28" i="36"/>
  <c r="L28" i="36"/>
  <c r="K28" i="36"/>
  <c r="H28" i="36"/>
  <c r="O26" i="36"/>
  <c r="N26" i="36"/>
  <c r="M26" i="36"/>
  <c r="L26" i="36"/>
  <c r="K26" i="36"/>
  <c r="H26" i="36"/>
  <c r="K25" i="36"/>
  <c r="H25" i="36"/>
  <c r="E25" i="36"/>
  <c r="O24" i="36"/>
  <c r="N24" i="36"/>
  <c r="L24" i="36"/>
  <c r="H24" i="36"/>
  <c r="O23" i="36"/>
  <c r="P23" i="36" s="1"/>
  <c r="N23" i="36"/>
  <c r="M23" i="36"/>
  <c r="L23" i="36"/>
  <c r="K23" i="36"/>
  <c r="H23" i="36"/>
  <c r="E23" i="36"/>
  <c r="E24" i="36" s="1"/>
  <c r="H22" i="36"/>
  <c r="K22" i="36" s="1"/>
  <c r="E22" i="36"/>
  <c r="L22" i="36" s="1"/>
  <c r="H21" i="36"/>
  <c r="K21" i="36" s="1"/>
  <c r="E21" i="36"/>
  <c r="P20" i="36"/>
  <c r="N20" i="36"/>
  <c r="K20" i="36"/>
  <c r="H20" i="36"/>
  <c r="M20" i="36" s="1"/>
  <c r="E20" i="36"/>
  <c r="O20" i="36" s="1"/>
  <c r="K19" i="36"/>
  <c r="H19" i="36"/>
  <c r="H18" i="36"/>
  <c r="K18" i="36" s="1"/>
  <c r="A18" i="36"/>
  <c r="A19" i="36" s="1"/>
  <c r="A20" i="36" s="1"/>
  <c r="A21" i="36" s="1"/>
  <c r="A22" i="36" s="1"/>
  <c r="A23" i="36" s="1"/>
  <c r="A24" i="36" s="1"/>
  <c r="A25" i="36" s="1"/>
  <c r="A26" i="36" s="1"/>
  <c r="A28" i="36" s="1"/>
  <c r="A29" i="36" s="1"/>
  <c r="A30" i="36" s="1"/>
  <c r="N17" i="36"/>
  <c r="K17" i="36"/>
  <c r="H17" i="36"/>
  <c r="E17" i="36"/>
  <c r="A17" i="36"/>
  <c r="O16" i="36"/>
  <c r="N16" i="36"/>
  <c r="L16" i="36"/>
  <c r="H16" i="36"/>
  <c r="E16" i="36"/>
  <c r="E18" i="36" s="1"/>
  <c r="E19" i="36" s="1"/>
  <c r="A57" i="29"/>
  <c r="A58" i="29" s="1"/>
  <c r="A55" i="29"/>
  <c r="A56" i="29" s="1"/>
  <c r="A54" i="29"/>
  <c r="O40" i="29"/>
  <c r="P40" i="29" s="1"/>
  <c r="N40" i="29"/>
  <c r="M40" i="29"/>
  <c r="L40" i="29"/>
  <c r="H40" i="29"/>
  <c r="K40" i="29" s="1"/>
  <c r="O39" i="29"/>
  <c r="N39" i="29"/>
  <c r="L39" i="29"/>
  <c r="H39" i="29"/>
  <c r="K39" i="29" s="1"/>
  <c r="O38" i="29"/>
  <c r="H38" i="29"/>
  <c r="E38" i="29"/>
  <c r="P37" i="29"/>
  <c r="O37" i="29"/>
  <c r="N37" i="29"/>
  <c r="M37" i="29"/>
  <c r="L37" i="29"/>
  <c r="K37" i="29"/>
  <c r="H36" i="29"/>
  <c r="K36" i="29" s="1"/>
  <c r="H35" i="29"/>
  <c r="K34" i="29"/>
  <c r="H34" i="29"/>
  <c r="H33" i="29"/>
  <c r="K33" i="29" s="1"/>
  <c r="K32" i="29"/>
  <c r="H32" i="29"/>
  <c r="E32" i="29"/>
  <c r="H31" i="29"/>
  <c r="K30" i="29"/>
  <c r="H30" i="29"/>
  <c r="E29" i="29"/>
  <c r="E30" i="29" s="1"/>
  <c r="O30" i="29" s="1"/>
  <c r="O28" i="29"/>
  <c r="N28" i="29"/>
  <c r="L28" i="29"/>
  <c r="H28" i="29"/>
  <c r="O27" i="29"/>
  <c r="H27" i="29"/>
  <c r="E27" i="29"/>
  <c r="O26" i="29"/>
  <c r="N26" i="29"/>
  <c r="P26" i="29" s="1"/>
  <c r="L26" i="29"/>
  <c r="K26" i="29"/>
  <c r="H26" i="29"/>
  <c r="M26" i="29" s="1"/>
  <c r="P25" i="29"/>
  <c r="O25" i="29"/>
  <c r="N25" i="29"/>
  <c r="L25" i="29"/>
  <c r="K25" i="29"/>
  <c r="H25" i="29"/>
  <c r="M25" i="29" s="1"/>
  <c r="P22" i="29"/>
  <c r="O22" i="29"/>
  <c r="N22" i="29"/>
  <c r="L22" i="29"/>
  <c r="K22" i="29"/>
  <c r="H22" i="29"/>
  <c r="M22" i="29" s="1"/>
  <c r="O21" i="29"/>
  <c r="N21" i="29"/>
  <c r="P21" i="29" s="1"/>
  <c r="L21" i="29"/>
  <c r="K21" i="29"/>
  <c r="H21" i="29"/>
  <c r="M21" i="29" s="1"/>
  <c r="K20" i="29"/>
  <c r="H20" i="29"/>
  <c r="O19" i="29"/>
  <c r="P19" i="29" s="1"/>
  <c r="N19" i="29"/>
  <c r="M19" i="29"/>
  <c r="L19" i="29"/>
  <c r="K19" i="29"/>
  <c r="H19" i="29"/>
  <c r="O18" i="29"/>
  <c r="L18" i="29"/>
  <c r="K18" i="29"/>
  <c r="H18" i="29"/>
  <c r="E18" i="29"/>
  <c r="L17" i="29"/>
  <c r="H17" i="29"/>
  <c r="K17" i="29" s="1"/>
  <c r="E17" i="29"/>
  <c r="O17" i="29" s="1"/>
  <c r="A17" i="29"/>
  <c r="A18" i="29" s="1"/>
  <c r="A19" i="29" s="1"/>
  <c r="A20" i="29" s="1"/>
  <c r="A21" i="29" s="1"/>
  <c r="A22" i="29" s="1"/>
  <c r="A25" i="29" s="1"/>
  <c r="A26" i="29" s="1"/>
  <c r="A27" i="29" s="1"/>
  <c r="A28" i="29" s="1"/>
  <c r="A30" i="29" s="1"/>
  <c r="A31" i="29" s="1"/>
  <c r="A32" i="29" s="1"/>
  <c r="A33" i="29" s="1"/>
  <c r="A34" i="29" s="1"/>
  <c r="A35" i="29" s="1"/>
  <c r="A36" i="29" s="1"/>
  <c r="A37" i="29" s="1"/>
  <c r="A38" i="29" s="1"/>
  <c r="A39" i="29" s="1"/>
  <c r="A40" i="29" s="1"/>
  <c r="O16" i="29"/>
  <c r="N16" i="29"/>
  <c r="M16" i="29"/>
  <c r="L16" i="29"/>
  <c r="K16" i="29"/>
  <c r="H16" i="29"/>
  <c r="A174" i="26"/>
  <c r="A175" i="26" s="1"/>
  <c r="A176" i="26" s="1"/>
  <c r="A173" i="26"/>
  <c r="A172" i="26"/>
  <c r="O158" i="26"/>
  <c r="N158" i="26"/>
  <c r="M158" i="26"/>
  <c r="L158" i="26"/>
  <c r="K158" i="26"/>
  <c r="H158" i="26"/>
  <c r="P157" i="26"/>
  <c r="O157" i="26"/>
  <c r="N157" i="26"/>
  <c r="M157" i="26"/>
  <c r="L157" i="26"/>
  <c r="K157" i="26"/>
  <c r="O156" i="26"/>
  <c r="P156" i="26" s="1"/>
  <c r="N156" i="26"/>
  <c r="M156" i="26"/>
  <c r="L156" i="26"/>
  <c r="K156" i="26"/>
  <c r="K155" i="26"/>
  <c r="H155" i="26"/>
  <c r="H154" i="26"/>
  <c r="K153" i="26"/>
  <c r="H153" i="26"/>
  <c r="H152" i="26"/>
  <c r="K152" i="26" s="1"/>
  <c r="H151" i="26"/>
  <c r="K151" i="26" s="1"/>
  <c r="E151" i="26"/>
  <c r="M151" i="26" s="1"/>
  <c r="K150" i="26"/>
  <c r="E150" i="26"/>
  <c r="E155" i="26" s="1"/>
  <c r="O149" i="26"/>
  <c r="N149" i="26"/>
  <c r="P149" i="26" s="1"/>
  <c r="M149" i="26"/>
  <c r="L149" i="26"/>
  <c r="K149" i="26"/>
  <c r="P148" i="26"/>
  <c r="O148" i="26"/>
  <c r="N148" i="26"/>
  <c r="M148" i="26"/>
  <c r="L148" i="26"/>
  <c r="H148" i="26"/>
  <c r="K148" i="26" s="1"/>
  <c r="O147" i="26"/>
  <c r="N147" i="26"/>
  <c r="M147" i="26"/>
  <c r="L147" i="26"/>
  <c r="K147" i="26"/>
  <c r="H147" i="26"/>
  <c r="O146" i="26"/>
  <c r="P146" i="26" s="1"/>
  <c r="N146" i="26"/>
  <c r="M146" i="26"/>
  <c r="L146" i="26"/>
  <c r="K146" i="26"/>
  <c r="H146" i="26"/>
  <c r="O145" i="26"/>
  <c r="N145" i="26"/>
  <c r="M145" i="26"/>
  <c r="L145" i="26"/>
  <c r="K145" i="26"/>
  <c r="H145" i="26"/>
  <c r="O144" i="26"/>
  <c r="P144" i="26" s="1"/>
  <c r="M144" i="26"/>
  <c r="L144" i="26"/>
  <c r="K144" i="26"/>
  <c r="H144" i="26"/>
  <c r="E144" i="26"/>
  <c r="N144" i="26" s="1"/>
  <c r="O143" i="26"/>
  <c r="N143" i="26"/>
  <c r="P143" i="26" s="1"/>
  <c r="M143" i="26"/>
  <c r="L143" i="26"/>
  <c r="K143" i="26"/>
  <c r="O142" i="26"/>
  <c r="P142" i="26" s="1"/>
  <c r="N142" i="26"/>
  <c r="M142" i="26"/>
  <c r="L142" i="26"/>
  <c r="K142" i="26"/>
  <c r="O141" i="26"/>
  <c r="N141" i="26"/>
  <c r="P141" i="26" s="1"/>
  <c r="L141" i="26"/>
  <c r="K141" i="26"/>
  <c r="H141" i="26"/>
  <c r="M141" i="26" s="1"/>
  <c r="O140" i="26"/>
  <c r="N140" i="26"/>
  <c r="P140" i="26" s="1"/>
  <c r="L140" i="26"/>
  <c r="H140" i="26"/>
  <c r="M140" i="26" s="1"/>
  <c r="E140" i="26"/>
  <c r="O139" i="26"/>
  <c r="P139" i="26" s="1"/>
  <c r="M139" i="26"/>
  <c r="L139" i="26"/>
  <c r="K139" i="26"/>
  <c r="H139" i="26"/>
  <c r="E139" i="26"/>
  <c r="N139" i="26" s="1"/>
  <c r="O138" i="26"/>
  <c r="N138" i="26"/>
  <c r="P138" i="26" s="1"/>
  <c r="M138" i="26"/>
  <c r="L138" i="26"/>
  <c r="H138" i="26"/>
  <c r="K138" i="26" s="1"/>
  <c r="P137" i="26"/>
  <c r="O137" i="26"/>
  <c r="N137" i="26"/>
  <c r="M137" i="26"/>
  <c r="L137" i="26"/>
  <c r="H137" i="26"/>
  <c r="K137" i="26" s="1"/>
  <c r="E137" i="26"/>
  <c r="O136" i="26"/>
  <c r="P136" i="26" s="1"/>
  <c r="N136" i="26"/>
  <c r="M136" i="26"/>
  <c r="L136" i="26"/>
  <c r="K136" i="26"/>
  <c r="H136" i="26"/>
  <c r="O135" i="26"/>
  <c r="N135" i="26"/>
  <c r="K135" i="26"/>
  <c r="H135" i="26"/>
  <c r="E135" i="26"/>
  <c r="L135" i="26" s="1"/>
  <c r="O134" i="26"/>
  <c r="N134" i="26"/>
  <c r="L134" i="26"/>
  <c r="H134" i="26"/>
  <c r="E134" i="26"/>
  <c r="K133" i="26"/>
  <c r="H133" i="26"/>
  <c r="E133" i="26"/>
  <c r="O133" i="26" s="1"/>
  <c r="L132" i="26"/>
  <c r="H132" i="26"/>
  <c r="E132" i="26"/>
  <c r="O131" i="26"/>
  <c r="P131" i="26" s="1"/>
  <c r="N131" i="26"/>
  <c r="M131" i="26"/>
  <c r="L131" i="26"/>
  <c r="K131" i="26"/>
  <c r="P130" i="26"/>
  <c r="O130" i="26"/>
  <c r="N130" i="26"/>
  <c r="M130" i="26"/>
  <c r="L130" i="26"/>
  <c r="K130" i="26"/>
  <c r="P129" i="26"/>
  <c r="O129" i="26"/>
  <c r="N129" i="26"/>
  <c r="M129" i="26"/>
  <c r="L129" i="26"/>
  <c r="K129" i="26"/>
  <c r="H129" i="26"/>
  <c r="K128" i="26"/>
  <c r="H128" i="26"/>
  <c r="E128" i="26"/>
  <c r="H127" i="26"/>
  <c r="M126" i="26"/>
  <c r="K126" i="26"/>
  <c r="H126" i="26"/>
  <c r="E126" i="26"/>
  <c r="E127" i="26" s="1"/>
  <c r="O125" i="26"/>
  <c r="N125" i="26"/>
  <c r="L125" i="26"/>
  <c r="H125" i="26"/>
  <c r="M125" i="26" s="1"/>
  <c r="E125" i="26"/>
  <c r="O124" i="26"/>
  <c r="N124" i="26"/>
  <c r="M124" i="26"/>
  <c r="L124" i="26"/>
  <c r="K124" i="26"/>
  <c r="H124" i="26"/>
  <c r="O123" i="26"/>
  <c r="M123" i="26"/>
  <c r="L123" i="26"/>
  <c r="K123" i="26"/>
  <c r="H123" i="26"/>
  <c r="E123" i="26"/>
  <c r="N123" i="26" s="1"/>
  <c r="O122" i="26"/>
  <c r="N122" i="26"/>
  <c r="P122" i="26" s="1"/>
  <c r="M122" i="26"/>
  <c r="L122" i="26"/>
  <c r="H122" i="26"/>
  <c r="K122" i="26" s="1"/>
  <c r="E122" i="26"/>
  <c r="M121" i="26"/>
  <c r="K121" i="26"/>
  <c r="H121" i="26"/>
  <c r="E121" i="26"/>
  <c r="L121" i="26" s="1"/>
  <c r="O120" i="26"/>
  <c r="N120" i="26"/>
  <c r="L120" i="26"/>
  <c r="H120" i="26"/>
  <c r="E120" i="26"/>
  <c r="P119" i="26"/>
  <c r="O119" i="26"/>
  <c r="N119" i="26"/>
  <c r="M119" i="26"/>
  <c r="L119" i="26"/>
  <c r="K119" i="26"/>
  <c r="P118" i="26"/>
  <c r="O118" i="26"/>
  <c r="N118" i="26"/>
  <c r="M118" i="26"/>
  <c r="L118" i="26"/>
  <c r="K118" i="26"/>
  <c r="O117" i="26"/>
  <c r="N117" i="26"/>
  <c r="M117" i="26"/>
  <c r="L117" i="26"/>
  <c r="K117" i="26"/>
  <c r="H117" i="26"/>
  <c r="K116" i="26"/>
  <c r="H116" i="26"/>
  <c r="H115" i="26"/>
  <c r="K114" i="26"/>
  <c r="H114" i="26"/>
  <c r="E114" i="26"/>
  <c r="N113" i="26"/>
  <c r="L113" i="26"/>
  <c r="H113" i="26"/>
  <c r="E113" i="26"/>
  <c r="O113" i="26" s="1"/>
  <c r="O112" i="26"/>
  <c r="N112" i="26"/>
  <c r="L112" i="26"/>
  <c r="H112" i="26"/>
  <c r="M112" i="26" s="1"/>
  <c r="M111" i="26"/>
  <c r="K111" i="26"/>
  <c r="H111" i="26"/>
  <c r="E111" i="26"/>
  <c r="O111" i="26" s="1"/>
  <c r="O110" i="26"/>
  <c r="N110" i="26"/>
  <c r="L110" i="26"/>
  <c r="H110" i="26"/>
  <c r="M110" i="26" s="1"/>
  <c r="P110" i="26" s="1"/>
  <c r="E110" i="26"/>
  <c r="K109" i="26"/>
  <c r="H109" i="26"/>
  <c r="E109" i="26"/>
  <c r="N109" i="26" s="1"/>
  <c r="O108" i="26"/>
  <c r="N108" i="26"/>
  <c r="P108" i="26" s="1"/>
  <c r="M108" i="26"/>
  <c r="L108" i="26"/>
  <c r="H108" i="26"/>
  <c r="K108" i="26" s="1"/>
  <c r="E108" i="26"/>
  <c r="O107" i="26"/>
  <c r="N107" i="26"/>
  <c r="M107" i="26"/>
  <c r="L107" i="26"/>
  <c r="K107" i="26"/>
  <c r="O106" i="26"/>
  <c r="N106" i="26"/>
  <c r="P106" i="26" s="1"/>
  <c r="M106" i="26"/>
  <c r="L106" i="26"/>
  <c r="K106" i="26"/>
  <c r="O105" i="26"/>
  <c r="N105" i="26"/>
  <c r="M105" i="26"/>
  <c r="L105" i="26"/>
  <c r="K105" i="26"/>
  <c r="H105" i="26"/>
  <c r="O104" i="26"/>
  <c r="P104" i="26" s="1"/>
  <c r="M104" i="26"/>
  <c r="L104" i="26"/>
  <c r="K104" i="26"/>
  <c r="H104" i="26"/>
  <c r="E104" i="26"/>
  <c r="N104" i="26" s="1"/>
  <c r="O103" i="26"/>
  <c r="N103" i="26"/>
  <c r="L103" i="26"/>
  <c r="H103" i="26"/>
  <c r="K103" i="26" s="1"/>
  <c r="E103" i="26"/>
  <c r="O102" i="26"/>
  <c r="N102" i="26"/>
  <c r="M102" i="26"/>
  <c r="L102" i="26"/>
  <c r="K102" i="26"/>
  <c r="H102" i="26"/>
  <c r="K101" i="26"/>
  <c r="H101" i="26"/>
  <c r="E101" i="26"/>
  <c r="L101" i="26" s="1"/>
  <c r="O100" i="26"/>
  <c r="N100" i="26"/>
  <c r="L100" i="26"/>
  <c r="H100" i="26"/>
  <c r="H99" i="26"/>
  <c r="K98" i="26"/>
  <c r="H98" i="26"/>
  <c r="E98" i="26"/>
  <c r="H97" i="26"/>
  <c r="O96" i="26"/>
  <c r="M96" i="26"/>
  <c r="H96" i="26"/>
  <c r="K96" i="26" s="1"/>
  <c r="E96" i="26"/>
  <c r="E97" i="26" s="1"/>
  <c r="P95" i="26"/>
  <c r="O95" i="26"/>
  <c r="N95" i="26"/>
  <c r="M95" i="26"/>
  <c r="L95" i="26"/>
  <c r="K95" i="26"/>
  <c r="O94" i="26"/>
  <c r="P94" i="26" s="1"/>
  <c r="N94" i="26"/>
  <c r="M94" i="26"/>
  <c r="L94" i="26"/>
  <c r="K94" i="26"/>
  <c r="N93" i="26"/>
  <c r="L93" i="26"/>
  <c r="H93" i="26"/>
  <c r="E93" i="26"/>
  <c r="O93" i="26" s="1"/>
  <c r="O92" i="26"/>
  <c r="N92" i="26"/>
  <c r="L92" i="26"/>
  <c r="H92" i="26"/>
  <c r="M92" i="26" s="1"/>
  <c r="O91" i="26"/>
  <c r="M91" i="26"/>
  <c r="K91" i="26"/>
  <c r="H91" i="26"/>
  <c r="E91" i="26"/>
  <c r="O90" i="26"/>
  <c r="N90" i="26"/>
  <c r="L90" i="26"/>
  <c r="H90" i="26"/>
  <c r="M90" i="26" s="1"/>
  <c r="P90" i="26" s="1"/>
  <c r="E90" i="26"/>
  <c r="O89" i="26"/>
  <c r="P89" i="26" s="1"/>
  <c r="N89" i="26"/>
  <c r="M89" i="26"/>
  <c r="L89" i="26"/>
  <c r="K89" i="26"/>
  <c r="H89" i="26"/>
  <c r="K88" i="26"/>
  <c r="H88" i="26"/>
  <c r="E88" i="26"/>
  <c r="N88" i="26" s="1"/>
  <c r="P87" i="26"/>
  <c r="O87" i="26"/>
  <c r="N87" i="26"/>
  <c r="M87" i="26"/>
  <c r="L87" i="26"/>
  <c r="H87" i="26"/>
  <c r="K87" i="26" s="1"/>
  <c r="O86" i="26"/>
  <c r="N86" i="26"/>
  <c r="P86" i="26" s="1"/>
  <c r="M86" i="26"/>
  <c r="L86" i="26"/>
  <c r="K86" i="26"/>
  <c r="O85" i="26"/>
  <c r="N85" i="26"/>
  <c r="M85" i="26"/>
  <c r="L85" i="26"/>
  <c r="K85" i="26"/>
  <c r="H85" i="26"/>
  <c r="O84" i="26"/>
  <c r="P84" i="26" s="1"/>
  <c r="N84" i="26"/>
  <c r="M84" i="26"/>
  <c r="L84" i="26"/>
  <c r="K84" i="26"/>
  <c r="H84" i="26"/>
  <c r="K83" i="26"/>
  <c r="H83" i="26"/>
  <c r="E83" i="26"/>
  <c r="N83" i="26" s="1"/>
  <c r="O82" i="26"/>
  <c r="N82" i="26"/>
  <c r="P82" i="26" s="1"/>
  <c r="M82" i="26"/>
  <c r="L82" i="26"/>
  <c r="H82" i="26"/>
  <c r="K82" i="26" s="1"/>
  <c r="O81" i="26"/>
  <c r="N81" i="26"/>
  <c r="L81" i="26"/>
  <c r="H81" i="26"/>
  <c r="K81" i="26" s="1"/>
  <c r="E81" i="26"/>
  <c r="O80" i="26"/>
  <c r="M80" i="26"/>
  <c r="K80" i="26"/>
  <c r="H80" i="26"/>
  <c r="E80" i="26"/>
  <c r="L80" i="26" s="1"/>
  <c r="O79" i="26"/>
  <c r="N79" i="26"/>
  <c r="L79" i="26"/>
  <c r="H79" i="26"/>
  <c r="O78" i="26"/>
  <c r="N78" i="26"/>
  <c r="L78" i="26"/>
  <c r="H78" i="26"/>
  <c r="E78" i="26"/>
  <c r="O77" i="26"/>
  <c r="H77" i="26"/>
  <c r="K77" i="26" s="1"/>
  <c r="E77" i="26"/>
  <c r="H76" i="26"/>
  <c r="E76" i="26"/>
  <c r="O76" i="26" s="1"/>
  <c r="O75" i="26"/>
  <c r="N75" i="26"/>
  <c r="M75" i="26"/>
  <c r="L75" i="26"/>
  <c r="K75" i="26"/>
  <c r="P74" i="26"/>
  <c r="O74" i="26"/>
  <c r="N74" i="26"/>
  <c r="M74" i="26"/>
  <c r="L74" i="26"/>
  <c r="K74" i="26"/>
  <c r="O73" i="26"/>
  <c r="P73" i="26" s="1"/>
  <c r="N73" i="26"/>
  <c r="M73" i="26"/>
  <c r="L73" i="26"/>
  <c r="K73" i="26"/>
  <c r="H72" i="26"/>
  <c r="O71" i="26"/>
  <c r="M71" i="26"/>
  <c r="K71" i="26"/>
  <c r="H71" i="26"/>
  <c r="E71" i="26"/>
  <c r="E72" i="26" s="1"/>
  <c r="N70" i="26"/>
  <c r="L70" i="26"/>
  <c r="H70" i="26"/>
  <c r="M70" i="26" s="1"/>
  <c r="P70" i="26" s="1"/>
  <c r="E70" i="26"/>
  <c r="O70" i="26" s="1"/>
  <c r="H69" i="26"/>
  <c r="M69" i="26" s="1"/>
  <c r="E69" i="26"/>
  <c r="N69" i="26" s="1"/>
  <c r="O68" i="26"/>
  <c r="N68" i="26"/>
  <c r="L68" i="26"/>
  <c r="H68" i="26"/>
  <c r="M68" i="26" s="1"/>
  <c r="E68" i="26"/>
  <c r="K67" i="26"/>
  <c r="H67" i="26"/>
  <c r="E67" i="26"/>
  <c r="M67" i="26" s="1"/>
  <c r="O66" i="26"/>
  <c r="P66" i="26" s="1"/>
  <c r="N66" i="26"/>
  <c r="M66" i="26"/>
  <c r="L66" i="26"/>
  <c r="H66" i="26"/>
  <c r="K66" i="26" s="1"/>
  <c r="E66" i="26"/>
  <c r="O65" i="26"/>
  <c r="P65" i="26" s="1"/>
  <c r="N65" i="26"/>
  <c r="M65" i="26"/>
  <c r="L65" i="26"/>
  <c r="K65" i="26"/>
  <c r="O64" i="26"/>
  <c r="N64" i="26"/>
  <c r="L64" i="26"/>
  <c r="H64" i="26"/>
  <c r="K64" i="26" s="1"/>
  <c r="E64" i="26"/>
  <c r="O63" i="26"/>
  <c r="P63" i="26" s="1"/>
  <c r="N63" i="26"/>
  <c r="M63" i="26"/>
  <c r="K63" i="26"/>
  <c r="H63" i="26"/>
  <c r="E63" i="26"/>
  <c r="L63" i="26" s="1"/>
  <c r="O62" i="26"/>
  <c r="H62" i="26"/>
  <c r="E62" i="26"/>
  <c r="N62" i="26" s="1"/>
  <c r="O61" i="26"/>
  <c r="M61" i="26"/>
  <c r="H61" i="26"/>
  <c r="K61" i="26" s="1"/>
  <c r="E61" i="26"/>
  <c r="N60" i="26"/>
  <c r="L60" i="26"/>
  <c r="K60" i="26"/>
  <c r="H60" i="26"/>
  <c r="E60" i="26"/>
  <c r="O60" i="26" s="1"/>
  <c r="O59" i="26"/>
  <c r="L59" i="26"/>
  <c r="H59" i="26"/>
  <c r="M59" i="26" s="1"/>
  <c r="E59" i="26"/>
  <c r="N59" i="26" s="1"/>
  <c r="O58" i="26"/>
  <c r="N58" i="26"/>
  <c r="P58" i="26" s="1"/>
  <c r="L58" i="26"/>
  <c r="H58" i="26"/>
  <c r="M58" i="26" s="1"/>
  <c r="E58" i="26"/>
  <c r="N57" i="26"/>
  <c r="L57" i="26"/>
  <c r="K57" i="26"/>
  <c r="H57" i="26"/>
  <c r="E57" i="26"/>
  <c r="O57" i="26" s="1"/>
  <c r="O56" i="26"/>
  <c r="N56" i="26"/>
  <c r="L56" i="26"/>
  <c r="H56" i="26"/>
  <c r="K56" i="26" s="1"/>
  <c r="E56" i="26"/>
  <c r="K55" i="26"/>
  <c r="H55" i="26"/>
  <c r="E55" i="26"/>
  <c r="L55" i="26" s="1"/>
  <c r="O53" i="26"/>
  <c r="P53" i="26" s="1"/>
  <c r="N53" i="26"/>
  <c r="M53" i="26"/>
  <c r="L53" i="26"/>
  <c r="K53" i="26"/>
  <c r="O50" i="26"/>
  <c r="P50" i="26" s="1"/>
  <c r="N50" i="26"/>
  <c r="M50" i="26"/>
  <c r="L50" i="26"/>
  <c r="K50" i="26"/>
  <c r="O49" i="26"/>
  <c r="N49" i="26"/>
  <c r="L49" i="26"/>
  <c r="H49" i="26"/>
  <c r="P48" i="26"/>
  <c r="O48" i="26"/>
  <c r="N48" i="26"/>
  <c r="M48" i="26"/>
  <c r="L48" i="26"/>
  <c r="K48" i="26"/>
  <c r="O46" i="26"/>
  <c r="P46" i="26" s="1"/>
  <c r="N46" i="26"/>
  <c r="M46" i="26"/>
  <c r="L46" i="26"/>
  <c r="K46" i="26"/>
  <c r="H46" i="26"/>
  <c r="O44" i="26"/>
  <c r="P44" i="26" s="1"/>
  <c r="N44" i="26"/>
  <c r="M44" i="26"/>
  <c r="L44" i="26"/>
  <c r="K44" i="26"/>
  <c r="H44" i="26"/>
  <c r="O42" i="26"/>
  <c r="P42" i="26" s="1"/>
  <c r="N42" i="26"/>
  <c r="M42" i="26"/>
  <c r="L42" i="26"/>
  <c r="K42" i="26"/>
  <c r="H42" i="26"/>
  <c r="O41" i="26"/>
  <c r="P41" i="26" s="1"/>
  <c r="N41" i="26"/>
  <c r="M41" i="26"/>
  <c r="L41" i="26"/>
  <c r="K41" i="26"/>
  <c r="H41" i="26"/>
  <c r="O40" i="26"/>
  <c r="P40" i="26" s="1"/>
  <c r="N40" i="26"/>
  <c r="M40" i="26"/>
  <c r="L40" i="26"/>
  <c r="K40" i="26"/>
  <c r="O39" i="26"/>
  <c r="P39" i="26" s="1"/>
  <c r="N39" i="26"/>
  <c r="M39" i="26"/>
  <c r="L39" i="26"/>
  <c r="H39" i="26"/>
  <c r="K39" i="26" s="1"/>
  <c r="O38" i="26"/>
  <c r="N38" i="26"/>
  <c r="L38" i="26"/>
  <c r="H38" i="26"/>
  <c r="K38" i="26" s="1"/>
  <c r="E38" i="26"/>
  <c r="O37" i="26"/>
  <c r="P37" i="26" s="1"/>
  <c r="N37" i="26"/>
  <c r="M37" i="26"/>
  <c r="L37" i="26"/>
  <c r="K37" i="26"/>
  <c r="H37" i="26"/>
  <c r="K36" i="26"/>
  <c r="H36" i="26"/>
  <c r="H35" i="26"/>
  <c r="E35" i="26"/>
  <c r="O35" i="26" s="1"/>
  <c r="H34" i="26"/>
  <c r="K34" i="26" s="1"/>
  <c r="E34" i="26"/>
  <c r="K33" i="26"/>
  <c r="H33" i="26"/>
  <c r="E33" i="26"/>
  <c r="O33" i="26" s="1"/>
  <c r="O32" i="26"/>
  <c r="L32" i="26"/>
  <c r="H32" i="26"/>
  <c r="M32" i="26" s="1"/>
  <c r="E32" i="26"/>
  <c r="N32" i="26" s="1"/>
  <c r="O31" i="26"/>
  <c r="N31" i="26"/>
  <c r="P31" i="26" s="1"/>
  <c r="L31" i="26"/>
  <c r="H31" i="26"/>
  <c r="M31" i="26" s="1"/>
  <c r="E31" i="26"/>
  <c r="O30" i="26"/>
  <c r="N30" i="26"/>
  <c r="M30" i="26"/>
  <c r="L30" i="26"/>
  <c r="K30" i="26"/>
  <c r="H30" i="26"/>
  <c r="N29" i="26"/>
  <c r="M29" i="26"/>
  <c r="K29" i="26"/>
  <c r="H29" i="26"/>
  <c r="E29" i="26"/>
  <c r="L29" i="26" s="1"/>
  <c r="N28" i="26"/>
  <c r="M28" i="26"/>
  <c r="L28" i="26"/>
  <c r="K28" i="26"/>
  <c r="H28" i="26"/>
  <c r="E28" i="26"/>
  <c r="O28" i="26" s="1"/>
  <c r="P28" i="26" s="1"/>
  <c r="O27" i="26"/>
  <c r="P27" i="26" s="1"/>
  <c r="N27" i="26"/>
  <c r="M27" i="26"/>
  <c r="L27" i="26"/>
  <c r="K27" i="26"/>
  <c r="O26" i="26"/>
  <c r="N26" i="26"/>
  <c r="L26" i="26"/>
  <c r="H26" i="26"/>
  <c r="M26" i="26" s="1"/>
  <c r="O25" i="26"/>
  <c r="L25" i="26"/>
  <c r="H25" i="26"/>
  <c r="M25" i="26" s="1"/>
  <c r="E25" i="26"/>
  <c r="N25" i="26" s="1"/>
  <c r="O24" i="26"/>
  <c r="N24" i="26"/>
  <c r="L24" i="26"/>
  <c r="H24" i="26"/>
  <c r="M24" i="26" s="1"/>
  <c r="E24" i="26"/>
  <c r="O23" i="26"/>
  <c r="N23" i="26"/>
  <c r="M23" i="26"/>
  <c r="L23" i="26"/>
  <c r="K23" i="26"/>
  <c r="H23" i="26"/>
  <c r="N22" i="26"/>
  <c r="M22" i="26"/>
  <c r="K22" i="26"/>
  <c r="H22" i="26"/>
  <c r="E22" i="26"/>
  <c r="L22" i="26" s="1"/>
  <c r="O21" i="26"/>
  <c r="P21" i="26" s="1"/>
  <c r="N21" i="26"/>
  <c r="M21" i="26"/>
  <c r="L21" i="26"/>
  <c r="H21" i="26"/>
  <c r="K21" i="26" s="1"/>
  <c r="O20" i="26"/>
  <c r="N20" i="26"/>
  <c r="L20" i="26"/>
  <c r="H20" i="26"/>
  <c r="K20" i="26" s="1"/>
  <c r="E20" i="26"/>
  <c r="O19" i="26"/>
  <c r="P19" i="26" s="1"/>
  <c r="N19" i="26"/>
  <c r="M19" i="26"/>
  <c r="L19" i="26"/>
  <c r="K19" i="26"/>
  <c r="H19" i="26"/>
  <c r="A19" i="26"/>
  <c r="A20" i="26" s="1"/>
  <c r="A21" i="26" s="1"/>
  <c r="A22" i="26" s="1"/>
  <c r="A23" i="26" s="1"/>
  <c r="A24" i="26" s="1"/>
  <c r="A25" i="26" s="1"/>
  <c r="A26" i="26" s="1"/>
  <c r="A30" i="26" s="1"/>
  <c r="A31" i="26" s="1"/>
  <c r="A32" i="26" s="1"/>
  <c r="A33" i="26" s="1"/>
  <c r="A34" i="26" s="1"/>
  <c r="A35" i="26" s="1"/>
  <c r="A36" i="26" s="1"/>
  <c r="A37" i="26" s="1"/>
  <c r="A38" i="26" s="1"/>
  <c r="A39" i="26" s="1"/>
  <c r="A40" i="26" s="1"/>
  <c r="A41" i="26" s="1"/>
  <c r="A42" i="26" s="1"/>
  <c r="A44" i="26" s="1"/>
  <c r="A46" i="26" s="1"/>
  <c r="A48" i="26" s="1"/>
  <c r="A49" i="26" s="1"/>
  <c r="A50" i="26" s="1"/>
  <c r="A51"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A151" i="26" s="1"/>
  <c r="A152" i="26" s="1"/>
  <c r="A153" i="26" s="1"/>
  <c r="A154" i="26" s="1"/>
  <c r="A155" i="26" s="1"/>
  <c r="A156" i="26" s="1"/>
  <c r="A157" i="26" s="1"/>
  <c r="A158" i="26" s="1"/>
  <c r="O18" i="26"/>
  <c r="M18" i="26"/>
  <c r="K18" i="26"/>
  <c r="H18" i="26"/>
  <c r="E18" i="26"/>
  <c r="L18" i="26" s="1"/>
  <c r="O17" i="26"/>
  <c r="N17" i="26"/>
  <c r="P17" i="26" s="1"/>
  <c r="M17" i="26"/>
  <c r="L17" i="26"/>
  <c r="K17" i="26"/>
  <c r="H17" i="26"/>
  <c r="A17" i="26"/>
  <c r="A40" i="25"/>
  <c r="A41" i="25" s="1"/>
  <c r="A42" i="25" s="1"/>
  <c r="A43" i="25" s="1"/>
  <c r="A44" i="25" s="1"/>
  <c r="H26" i="25"/>
  <c r="E26" i="25"/>
  <c r="O26" i="25" s="1"/>
  <c r="H25" i="25"/>
  <c r="M25" i="25" s="1"/>
  <c r="E25" i="25"/>
  <c r="N25" i="25" s="1"/>
  <c r="O24" i="25"/>
  <c r="N24" i="25"/>
  <c r="L24" i="25"/>
  <c r="H24" i="25"/>
  <c r="M24" i="25" s="1"/>
  <c r="P24" i="25" s="1"/>
  <c r="E24" i="25"/>
  <c r="O23" i="25"/>
  <c r="N23" i="25"/>
  <c r="M23" i="25"/>
  <c r="L23" i="25"/>
  <c r="K23" i="25"/>
  <c r="H23" i="25"/>
  <c r="O20" i="25"/>
  <c r="P20" i="25" s="1"/>
  <c r="N20" i="25"/>
  <c r="M20" i="25"/>
  <c r="L20" i="25"/>
  <c r="K20" i="25"/>
  <c r="H20" i="25"/>
  <c r="O19" i="25"/>
  <c r="N19" i="25"/>
  <c r="M19" i="25"/>
  <c r="L19" i="25"/>
  <c r="K19" i="25"/>
  <c r="H19" i="25"/>
  <c r="E19" i="25"/>
  <c r="H18" i="25"/>
  <c r="K18" i="25" s="1"/>
  <c r="O17" i="25"/>
  <c r="P17" i="25" s="1"/>
  <c r="N17" i="25"/>
  <c r="M17" i="25"/>
  <c r="K17" i="25"/>
  <c r="H17" i="25"/>
  <c r="E17" i="25"/>
  <c r="A17" i="25"/>
  <c r="A18" i="25" s="1"/>
  <c r="A19" i="25" s="1"/>
  <c r="A20" i="25" s="1"/>
  <c r="A23" i="25" s="1"/>
  <c r="A24" i="25" s="1"/>
  <c r="A25" i="25" s="1"/>
  <c r="A26" i="25" s="1"/>
  <c r="A55" i="35"/>
  <c r="I34" i="35"/>
  <c r="I33" i="35"/>
  <c r="H32" i="35"/>
  <c r="H30" i="35"/>
  <c r="I28" i="35"/>
  <c r="H27" i="35"/>
  <c r="G27" i="35"/>
  <c r="F27" i="35"/>
  <c r="E27" i="35"/>
  <c r="I23" i="35"/>
  <c r="G23" i="35"/>
  <c r="I22" i="35"/>
  <c r="G22" i="35"/>
  <c r="A18" i="35"/>
  <c r="A19" i="35" s="1"/>
  <c r="A20" i="35" s="1"/>
  <c r="A21" i="35" s="1"/>
  <c r="A22" i="35" s="1"/>
  <c r="A23" i="35" s="1"/>
  <c r="A24" i="35" s="1"/>
  <c r="A26" i="35" s="1"/>
  <c r="A27" i="35" s="1"/>
  <c r="A28" i="35" s="1"/>
  <c r="A29" i="35" s="1"/>
  <c r="A30" i="35" s="1"/>
  <c r="A17" i="35"/>
  <c r="A15" i="1"/>
  <c r="A16" i="1" s="1"/>
  <c r="A17" i="1" s="1"/>
  <c r="A18" i="1" s="1"/>
  <c r="A19" i="1" s="1"/>
  <c r="A20" i="1" s="1"/>
  <c r="A21" i="1" s="1"/>
  <c r="A22" i="1" s="1"/>
  <c r="A23" i="1" s="1"/>
  <c r="O38" i="50" l="1"/>
  <c r="O37" i="50"/>
  <c r="P37" i="50" s="1"/>
  <c r="M42" i="50"/>
  <c r="M62" i="50"/>
  <c r="P62" i="50" s="1"/>
  <c r="M49" i="50"/>
  <c r="P49" i="50" s="1"/>
  <c r="M48" i="50"/>
  <c r="P48" i="50" s="1"/>
  <c r="M47" i="50"/>
  <c r="P47" i="50" s="1"/>
  <c r="M46" i="50"/>
  <c r="P46" i="50" s="1"/>
  <c r="M45" i="50"/>
  <c r="P45" i="50" s="1"/>
  <c r="M43" i="50"/>
  <c r="P43" i="50" s="1"/>
  <c r="L42" i="50"/>
  <c r="L74" i="50" s="1"/>
  <c r="M41" i="50"/>
  <c r="P41" i="50" s="1"/>
  <c r="M39" i="50"/>
  <c r="P39" i="50" s="1"/>
  <c r="L38" i="50"/>
  <c r="M37" i="50"/>
  <c r="M74" i="50" s="1"/>
  <c r="N36" i="50"/>
  <c r="N74" i="50" s="1"/>
  <c r="O35" i="50"/>
  <c r="P35" i="50" s="1"/>
  <c r="O42" i="50"/>
  <c r="N38" i="50"/>
  <c r="N37" i="50"/>
  <c r="O30" i="50"/>
  <c r="P30" i="50" s="1"/>
  <c r="O36" i="50"/>
  <c r="P120" i="26"/>
  <c r="O97" i="26"/>
  <c r="P97" i="26" s="1"/>
  <c r="N97" i="26"/>
  <c r="L97" i="26"/>
  <c r="P133" i="26"/>
  <c r="P24" i="26"/>
  <c r="P78" i="26"/>
  <c r="L155" i="26"/>
  <c r="O155" i="26"/>
  <c r="M155" i="26"/>
  <c r="N155" i="26"/>
  <c r="P68" i="26"/>
  <c r="L72" i="26"/>
  <c r="O72" i="26"/>
  <c r="N72" i="26"/>
  <c r="N19" i="36"/>
  <c r="O19" i="36"/>
  <c r="L19" i="36"/>
  <c r="P49" i="26"/>
  <c r="O127" i="26"/>
  <c r="N127" i="26"/>
  <c r="L127" i="26"/>
  <c r="M115" i="26"/>
  <c r="K115" i="26"/>
  <c r="P19" i="25"/>
  <c r="M26" i="25"/>
  <c r="P30" i="26"/>
  <c r="N34" i="26"/>
  <c r="L34" i="26"/>
  <c r="K59" i="26"/>
  <c r="K70" i="26"/>
  <c r="M76" i="26"/>
  <c r="E99" i="26"/>
  <c r="N98" i="26"/>
  <c r="L98" i="26"/>
  <c r="K110" i="26"/>
  <c r="E115" i="26"/>
  <c r="N114" i="26"/>
  <c r="L114" i="26"/>
  <c r="P123" i="26"/>
  <c r="P22" i="27"/>
  <c r="K26" i="25"/>
  <c r="M20" i="26"/>
  <c r="P20" i="26" s="1"/>
  <c r="O22" i="26"/>
  <c r="P22" i="26" s="1"/>
  <c r="O29" i="26"/>
  <c r="P29" i="26" s="1"/>
  <c r="L35" i="26"/>
  <c r="M38" i="26"/>
  <c r="P38" i="26" s="1"/>
  <c r="M49" i="26"/>
  <c r="K49" i="26"/>
  <c r="K68" i="26"/>
  <c r="K69" i="26"/>
  <c r="K76" i="26"/>
  <c r="M77" i="26"/>
  <c r="N121" i="26"/>
  <c r="K125" i="26"/>
  <c r="P147" i="26"/>
  <c r="K35" i="29"/>
  <c r="M39" i="29"/>
  <c r="L25" i="36"/>
  <c r="O25" i="36"/>
  <c r="P25" i="36" s="1"/>
  <c r="N25" i="36"/>
  <c r="M25" i="36"/>
  <c r="K28" i="27"/>
  <c r="M28" i="27"/>
  <c r="P28" i="27" s="1"/>
  <c r="M16" i="28"/>
  <c r="M20" i="39"/>
  <c r="K20" i="39"/>
  <c r="P23" i="40"/>
  <c r="M54" i="40"/>
  <c r="K54" i="40"/>
  <c r="K57" i="40"/>
  <c r="M57" i="40"/>
  <c r="N128" i="26"/>
  <c r="M128" i="26"/>
  <c r="L128" i="26"/>
  <c r="N28" i="28"/>
  <c r="L28" i="28"/>
  <c r="O28" i="28"/>
  <c r="P28" i="28" s="1"/>
  <c r="M28" i="28"/>
  <c r="P23" i="26"/>
  <c r="M35" i="26"/>
  <c r="K35" i="26"/>
  <c r="K58" i="26"/>
  <c r="K90" i="26"/>
  <c r="P92" i="26"/>
  <c r="P96" i="26"/>
  <c r="P112" i="26"/>
  <c r="P117" i="26"/>
  <c r="M120" i="26"/>
  <c r="K120" i="26"/>
  <c r="K154" i="26"/>
  <c r="L32" i="29"/>
  <c r="E33" i="29"/>
  <c r="O32" i="29"/>
  <c r="M32" i="29"/>
  <c r="K24" i="25"/>
  <c r="K25" i="25"/>
  <c r="L26" i="25"/>
  <c r="N18" i="26"/>
  <c r="K26" i="26"/>
  <c r="M33" i="26"/>
  <c r="N35" i="26"/>
  <c r="P35" i="26" s="1"/>
  <c r="M55" i="26"/>
  <c r="M56" i="26"/>
  <c r="P56" i="26" s="1"/>
  <c r="M57" i="26"/>
  <c r="P57" i="26" s="1"/>
  <c r="L67" i="26"/>
  <c r="L69" i="26"/>
  <c r="L76" i="26"/>
  <c r="L83" i="26"/>
  <c r="P85" i="26"/>
  <c r="M103" i="26"/>
  <c r="P103" i="26" s="1"/>
  <c r="P105" i="26"/>
  <c r="L109" i="26"/>
  <c r="O121" i="26"/>
  <c r="P121" i="26" s="1"/>
  <c r="O128" i="26"/>
  <c r="P128" i="26" s="1"/>
  <c r="O132" i="26"/>
  <c r="N132" i="26"/>
  <c r="P18" i="29"/>
  <c r="N26" i="25"/>
  <c r="P26" i="25" s="1"/>
  <c r="L17" i="25"/>
  <c r="E18" i="25"/>
  <c r="K24" i="26"/>
  <c r="K25" i="26"/>
  <c r="K31" i="26"/>
  <c r="K32" i="26"/>
  <c r="L33" i="26"/>
  <c r="O34" i="26"/>
  <c r="O55" i="26"/>
  <c r="N61" i="26"/>
  <c r="P61" i="26" s="1"/>
  <c r="L61" i="26"/>
  <c r="M62" i="26"/>
  <c r="P62" i="26" s="1"/>
  <c r="K62" i="26"/>
  <c r="N67" i="26"/>
  <c r="O69" i="26"/>
  <c r="P69" i="26" s="1"/>
  <c r="M79" i="26"/>
  <c r="P79" i="26" s="1"/>
  <c r="K79" i="26"/>
  <c r="O83" i="26"/>
  <c r="M88" i="26"/>
  <c r="K92" i="26"/>
  <c r="L96" i="26"/>
  <c r="N96" i="26"/>
  <c r="O98" i="26"/>
  <c r="P98" i="26" s="1"/>
  <c r="M100" i="26"/>
  <c r="P100" i="26" s="1"/>
  <c r="K100" i="26"/>
  <c r="M101" i="26"/>
  <c r="O109" i="26"/>
  <c r="P109" i="26" s="1"/>
  <c r="K112" i="26"/>
  <c r="O114" i="26"/>
  <c r="E116" i="26"/>
  <c r="K27" i="29"/>
  <c r="M27" i="29"/>
  <c r="M48" i="40"/>
  <c r="P48" i="40" s="1"/>
  <c r="K48" i="40"/>
  <c r="P25" i="26"/>
  <c r="P32" i="26"/>
  <c r="L25" i="25"/>
  <c r="P59" i="26"/>
  <c r="N76" i="26"/>
  <c r="P76" i="26" s="1"/>
  <c r="M83" i="26"/>
  <c r="L88" i="26"/>
  <c r="K93" i="26"/>
  <c r="M93" i="26"/>
  <c r="P93" i="26" s="1"/>
  <c r="K97" i="26"/>
  <c r="M97" i="26"/>
  <c r="M98" i="26"/>
  <c r="M114" i="26"/>
  <c r="K127" i="26"/>
  <c r="M127" i="26"/>
  <c r="P39" i="29"/>
  <c r="P103" i="42"/>
  <c r="O25" i="25"/>
  <c r="P25" i="25" s="1"/>
  <c r="N33" i="26"/>
  <c r="P33" i="26" s="1"/>
  <c r="L62" i="26"/>
  <c r="M64" i="26"/>
  <c r="P64" i="26" s="1"/>
  <c r="O67" i="26"/>
  <c r="N71" i="26"/>
  <c r="P71" i="26" s="1"/>
  <c r="L71" i="26"/>
  <c r="M72" i="26"/>
  <c r="K72" i="26"/>
  <c r="P75" i="26"/>
  <c r="M81" i="26"/>
  <c r="P81" i="26" s="1"/>
  <c r="O88" i="26"/>
  <c r="P88" i="26" s="1"/>
  <c r="L91" i="26"/>
  <c r="N91" i="26"/>
  <c r="P91" i="26" s="1"/>
  <c r="N101" i="26"/>
  <c r="P102" i="26"/>
  <c r="L111" i="26"/>
  <c r="N111" i="26"/>
  <c r="P111" i="26" s="1"/>
  <c r="L126" i="26"/>
  <c r="O126" i="26"/>
  <c r="P126" i="26" s="1"/>
  <c r="N126" i="26"/>
  <c r="P145" i="26"/>
  <c r="O150" i="26"/>
  <c r="P150" i="26" s="1"/>
  <c r="E154" i="26"/>
  <c r="M150" i="26"/>
  <c r="E153" i="26"/>
  <c r="L150" i="26"/>
  <c r="N150" i="26"/>
  <c r="E152" i="26"/>
  <c r="M17" i="29"/>
  <c r="K38" i="29"/>
  <c r="M38" i="29"/>
  <c r="O18" i="36"/>
  <c r="N18" i="36"/>
  <c r="L18" i="36"/>
  <c r="O21" i="27"/>
  <c r="N21" i="27"/>
  <c r="M21" i="27"/>
  <c r="L21" i="27"/>
  <c r="O29" i="27"/>
  <c r="N29" i="27"/>
  <c r="O21" i="28"/>
  <c r="M21" i="28"/>
  <c r="N21" i="28"/>
  <c r="L21" i="28"/>
  <c r="M99" i="26"/>
  <c r="K99" i="26"/>
  <c r="N133" i="26"/>
  <c r="M133" i="26"/>
  <c r="L133" i="26"/>
  <c r="N151" i="26"/>
  <c r="L151" i="26"/>
  <c r="O151" i="26"/>
  <c r="M34" i="26"/>
  <c r="N55" i="26"/>
  <c r="M109" i="26"/>
  <c r="K113" i="26"/>
  <c r="M113" i="26"/>
  <c r="P113" i="26" s="1"/>
  <c r="P125" i="26"/>
  <c r="K132" i="26"/>
  <c r="M132" i="26"/>
  <c r="N32" i="29"/>
  <c r="O22" i="36"/>
  <c r="M22" i="36"/>
  <c r="N22" i="36"/>
  <c r="P23" i="25"/>
  <c r="P26" i="26"/>
  <c r="E36" i="26"/>
  <c r="M60" i="26"/>
  <c r="P60" i="26" s="1"/>
  <c r="N77" i="26"/>
  <c r="P77" i="26" s="1"/>
  <c r="L77" i="26"/>
  <c r="M78" i="26"/>
  <c r="K78" i="26"/>
  <c r="N80" i="26"/>
  <c r="P80" i="26" s="1"/>
  <c r="O101" i="26"/>
  <c r="P107" i="26"/>
  <c r="P124" i="26"/>
  <c r="M134" i="26"/>
  <c r="P134" i="26" s="1"/>
  <c r="K134" i="26"/>
  <c r="M135" i="26"/>
  <c r="P135" i="26" s="1"/>
  <c r="K140" i="26"/>
  <c r="P158" i="26"/>
  <c r="K28" i="29"/>
  <c r="M28" i="29"/>
  <c r="P28" i="29" s="1"/>
  <c r="M31" i="29"/>
  <c r="K31" i="29"/>
  <c r="N16" i="27"/>
  <c r="L16" i="27"/>
  <c r="O16" i="27"/>
  <c r="K25" i="27"/>
  <c r="M25" i="27"/>
  <c r="P18" i="38"/>
  <c r="P24" i="38" s="1"/>
  <c r="O9" i="38" s="1"/>
  <c r="M30" i="29"/>
  <c r="N32" i="36"/>
  <c r="G19" i="35" s="1"/>
  <c r="N21" i="36"/>
  <c r="L21" i="36"/>
  <c r="P29" i="36"/>
  <c r="M19" i="27"/>
  <c r="K19" i="27"/>
  <c r="O26" i="28"/>
  <c r="P26" i="28" s="1"/>
  <c r="O21" i="37"/>
  <c r="H23" i="35" s="1"/>
  <c r="N39" i="39"/>
  <c r="G24" i="35" s="1"/>
  <c r="M28" i="39"/>
  <c r="P28" i="39" s="1"/>
  <c r="M32" i="39"/>
  <c r="P32" i="39" s="1"/>
  <c r="M36" i="39"/>
  <c r="P36" i="39" s="1"/>
  <c r="M22" i="40"/>
  <c r="K22" i="40"/>
  <c r="M38" i="40"/>
  <c r="P38" i="40" s="1"/>
  <c r="P16" i="41"/>
  <c r="P29" i="41" s="1"/>
  <c r="O9" i="41" s="1"/>
  <c r="M27" i="42"/>
  <c r="K27" i="42"/>
  <c r="P31" i="42"/>
  <c r="P40" i="42"/>
  <c r="M46" i="42"/>
  <c r="K46" i="42"/>
  <c r="P50" i="42"/>
  <c r="P60" i="42"/>
  <c r="M65" i="42"/>
  <c r="K65" i="42"/>
  <c r="P72" i="42"/>
  <c r="P83" i="42"/>
  <c r="M91" i="42"/>
  <c r="K91" i="42"/>
  <c r="P96" i="42"/>
  <c r="P107" i="42"/>
  <c r="M115" i="42"/>
  <c r="K115" i="42"/>
  <c r="P122" i="42"/>
  <c r="P134" i="42"/>
  <c r="K141" i="42"/>
  <c r="M141" i="42"/>
  <c r="P141" i="42" s="1"/>
  <c r="K19" i="43"/>
  <c r="M19" i="43"/>
  <c r="P25" i="43"/>
  <c r="P49" i="43"/>
  <c r="P66" i="43"/>
  <c r="M180" i="46"/>
  <c r="K180" i="46"/>
  <c r="E20" i="29"/>
  <c r="N18" i="29"/>
  <c r="M18" i="29"/>
  <c r="E34" i="29"/>
  <c r="P28" i="36"/>
  <c r="P25" i="27"/>
  <c r="P40" i="28"/>
  <c r="P16" i="39"/>
  <c r="P35" i="40"/>
  <c r="P39" i="40"/>
  <c r="N27" i="29"/>
  <c r="P27" i="29" s="1"/>
  <c r="L27" i="29"/>
  <c r="M21" i="36"/>
  <c r="P26" i="36"/>
  <c r="N20" i="28"/>
  <c r="P20" i="28" s="1"/>
  <c r="L20" i="28"/>
  <c r="K23" i="28"/>
  <c r="M25" i="28"/>
  <c r="P39" i="28"/>
  <c r="O24" i="38"/>
  <c r="H22" i="35" s="1"/>
  <c r="M21" i="38"/>
  <c r="P21" i="38" s="1"/>
  <c r="P20" i="39"/>
  <c r="M25" i="39"/>
  <c r="P25" i="39" s="1"/>
  <c r="M31" i="39"/>
  <c r="P31" i="39" s="1"/>
  <c r="M35" i="39"/>
  <c r="P35" i="39" s="1"/>
  <c r="L65" i="40"/>
  <c r="I26" i="35" s="1"/>
  <c r="M25" i="40"/>
  <c r="M40" i="40"/>
  <c r="P40" i="40" s="1"/>
  <c r="K40" i="40"/>
  <c r="P54" i="40"/>
  <c r="P61" i="40"/>
  <c r="M30" i="42"/>
  <c r="M160" i="42" s="1"/>
  <c r="F28" i="35" s="1"/>
  <c r="E28" i="35" s="1"/>
  <c r="K41" i="42"/>
  <c r="M49" i="42"/>
  <c r="K61" i="42"/>
  <c r="M68" i="42"/>
  <c r="K87" i="42"/>
  <c r="M95" i="42"/>
  <c r="K108" i="42"/>
  <c r="M121" i="42"/>
  <c r="K136" i="42"/>
  <c r="M143" i="42"/>
  <c r="K143" i="42"/>
  <c r="P17" i="43"/>
  <c r="P19" i="43"/>
  <c r="P45" i="43"/>
  <c r="P62" i="43"/>
  <c r="P157" i="44"/>
  <c r="L17" i="36"/>
  <c r="O17" i="36"/>
  <c r="M18" i="36"/>
  <c r="O21" i="36"/>
  <c r="P21" i="36" s="1"/>
  <c r="M24" i="36"/>
  <c r="K24" i="36"/>
  <c r="P19" i="27"/>
  <c r="M27" i="27"/>
  <c r="P27" i="27" s="1"/>
  <c r="M17" i="28"/>
  <c r="P38" i="28"/>
  <c r="P22" i="38"/>
  <c r="M21" i="37"/>
  <c r="F23" i="35" s="1"/>
  <c r="L22" i="39"/>
  <c r="O22" i="39"/>
  <c r="P22" i="39" s="1"/>
  <c r="O39" i="39"/>
  <c r="H24" i="35" s="1"/>
  <c r="N65" i="40"/>
  <c r="G26" i="35" s="1"/>
  <c r="O65" i="40"/>
  <c r="H26" i="35" s="1"/>
  <c r="P17" i="40"/>
  <c r="P22" i="40"/>
  <c r="M28" i="40"/>
  <c r="P28" i="40" s="1"/>
  <c r="K36" i="40"/>
  <c r="P57" i="40"/>
  <c r="M63" i="40"/>
  <c r="P63" i="40" s="1"/>
  <c r="K63" i="40"/>
  <c r="P27" i="42"/>
  <c r="P35" i="42"/>
  <c r="P46" i="42"/>
  <c r="P54" i="42"/>
  <c r="P65" i="42"/>
  <c r="P78" i="42"/>
  <c r="P91" i="42"/>
  <c r="P102" i="42"/>
  <c r="P115" i="42"/>
  <c r="P126" i="42"/>
  <c r="P158" i="42"/>
  <c r="N136" i="43"/>
  <c r="G29" i="35" s="1"/>
  <c r="K23" i="43"/>
  <c r="M23" i="43"/>
  <c r="P23" i="43" s="1"/>
  <c r="M63" i="44"/>
  <c r="P63" i="44" s="1"/>
  <c r="K63" i="44"/>
  <c r="M128" i="44"/>
  <c r="K128" i="44"/>
  <c r="N30" i="29"/>
  <c r="P30" i="29" s="1"/>
  <c r="L30" i="29"/>
  <c r="E31" i="29"/>
  <c r="L20" i="27"/>
  <c r="O20" i="27"/>
  <c r="P20" i="27" s="1"/>
  <c r="O19" i="28"/>
  <c r="L19" i="28"/>
  <c r="O29" i="28"/>
  <c r="P29" i="28" s="1"/>
  <c r="M29" i="28"/>
  <c r="P25" i="40"/>
  <c r="L29" i="41"/>
  <c r="I27" i="35" s="1"/>
  <c r="P30" i="42"/>
  <c r="M36" i="42"/>
  <c r="P36" i="42" s="1"/>
  <c r="K36" i="42"/>
  <c r="P49" i="42"/>
  <c r="M56" i="42"/>
  <c r="P56" i="42" s="1"/>
  <c r="K56" i="42"/>
  <c r="P61" i="42"/>
  <c r="P68" i="42"/>
  <c r="M79" i="42"/>
  <c r="P79" i="42" s="1"/>
  <c r="K79" i="42"/>
  <c r="P87" i="42"/>
  <c r="P95" i="42"/>
  <c r="M103" i="42"/>
  <c r="K103" i="42"/>
  <c r="P108" i="42"/>
  <c r="P121" i="42"/>
  <c r="M130" i="42"/>
  <c r="P130" i="42" s="1"/>
  <c r="K130" i="42"/>
  <c r="P136" i="42"/>
  <c r="P143" i="42"/>
  <c r="M76" i="44"/>
  <c r="P76" i="44" s="1"/>
  <c r="K76" i="44"/>
  <c r="M30" i="40"/>
  <c r="P30" i="40" s="1"/>
  <c r="K30" i="40"/>
  <c r="N160" i="42"/>
  <c r="G28" i="35" s="1"/>
  <c r="P18" i="42"/>
  <c r="M20" i="29"/>
  <c r="N38" i="29"/>
  <c r="P38" i="29" s="1"/>
  <c r="L38" i="29"/>
  <c r="M16" i="36"/>
  <c r="M32" i="36" s="1"/>
  <c r="F19" i="35" s="1"/>
  <c r="K16" i="36"/>
  <c r="M17" i="36"/>
  <c r="M19" i="36"/>
  <c r="P24" i="36"/>
  <c r="E23" i="27"/>
  <c r="N22" i="27"/>
  <c r="N25" i="27"/>
  <c r="L25" i="27"/>
  <c r="M29" i="27"/>
  <c r="P17" i="28"/>
  <c r="M19" i="28"/>
  <c r="L29" i="28"/>
  <c r="M41" i="28"/>
  <c r="M24" i="38"/>
  <c r="F22" i="35" s="1"/>
  <c r="E22" i="35" s="1"/>
  <c r="K18" i="38"/>
  <c r="P23" i="39"/>
  <c r="M29" i="39"/>
  <c r="P29" i="39" s="1"/>
  <c r="M33" i="39"/>
  <c r="P33" i="39" s="1"/>
  <c r="M37" i="39"/>
  <c r="P37" i="39" s="1"/>
  <c r="M20" i="40"/>
  <c r="K26" i="40"/>
  <c r="P47" i="40"/>
  <c r="P51" i="40"/>
  <c r="O160" i="42"/>
  <c r="H28" i="35" s="1"/>
  <c r="K31" i="42"/>
  <c r="M40" i="42"/>
  <c r="K50" i="42"/>
  <c r="M60" i="42"/>
  <c r="K72" i="42"/>
  <c r="M83" i="42"/>
  <c r="K96" i="42"/>
  <c r="M107" i="42"/>
  <c r="K122" i="42"/>
  <c r="M134" i="42"/>
  <c r="K155" i="42"/>
  <c r="M155" i="42"/>
  <c r="P155" i="42" s="1"/>
  <c r="P37" i="43"/>
  <c r="P53" i="43"/>
  <c r="P71" i="43"/>
  <c r="N17" i="29"/>
  <c r="P17" i="29" s="1"/>
  <c r="L20" i="36"/>
  <c r="L32" i="36" s="1"/>
  <c r="I19" i="35" s="1"/>
  <c r="N30" i="36"/>
  <c r="P30" i="36" s="1"/>
  <c r="N16" i="28"/>
  <c r="E22" i="28"/>
  <c r="N25" i="28"/>
  <c r="P25" i="28" s="1"/>
  <c r="L27" i="28"/>
  <c r="N41" i="28"/>
  <c r="P41" i="28" s="1"/>
  <c r="P151" i="42"/>
  <c r="O136" i="43"/>
  <c r="H29" i="35" s="1"/>
  <c r="P74" i="43"/>
  <c r="P82" i="43"/>
  <c r="P91" i="43"/>
  <c r="P99" i="43"/>
  <c r="P108" i="43"/>
  <c r="P116" i="43"/>
  <c r="P125" i="43"/>
  <c r="P134" i="43"/>
  <c r="P24" i="44"/>
  <c r="P124" i="44"/>
  <c r="M71" i="46"/>
  <c r="P71" i="46" s="1"/>
  <c r="K71" i="46"/>
  <c r="P16" i="29"/>
  <c r="K29" i="27"/>
  <c r="K30" i="27"/>
  <c r="K31" i="27"/>
  <c r="O16" i="28"/>
  <c r="E23" i="28"/>
  <c r="K17" i="39"/>
  <c r="K24" i="40"/>
  <c r="K32" i="40"/>
  <c r="K44" i="40"/>
  <c r="K56" i="40"/>
  <c r="K29" i="42"/>
  <c r="K39" i="42"/>
  <c r="K48" i="42"/>
  <c r="K59" i="42"/>
  <c r="K67" i="42"/>
  <c r="K82" i="42"/>
  <c r="K94" i="42"/>
  <c r="K105" i="42"/>
  <c r="K119" i="42"/>
  <c r="K133" i="42"/>
  <c r="K142" i="42"/>
  <c r="P16" i="43"/>
  <c r="P79" i="43"/>
  <c r="P87" i="43"/>
  <c r="P96" i="43"/>
  <c r="P105" i="43"/>
  <c r="P113" i="43"/>
  <c r="P121" i="43"/>
  <c r="P130" i="43"/>
  <c r="P21" i="44"/>
  <c r="P30" i="44"/>
  <c r="P35" i="44"/>
  <c r="P39" i="44"/>
  <c r="P43" i="44"/>
  <c r="P47" i="44"/>
  <c r="M67" i="44"/>
  <c r="K67" i="44"/>
  <c r="P79" i="44"/>
  <c r="P58" i="44"/>
  <c r="M80" i="44"/>
  <c r="K80" i="44"/>
  <c r="M144" i="44"/>
  <c r="K144" i="44"/>
  <c r="M28" i="46"/>
  <c r="K28" i="46"/>
  <c r="L18" i="27"/>
  <c r="L18" i="39"/>
  <c r="L39" i="39" s="1"/>
  <c r="I24" i="35" s="1"/>
  <c r="M18" i="43"/>
  <c r="P18" i="43" s="1"/>
  <c r="M22" i="43"/>
  <c r="P22" i="43" s="1"/>
  <c r="M26" i="43"/>
  <c r="P26" i="43" s="1"/>
  <c r="P73" i="43"/>
  <c r="P81" i="43"/>
  <c r="P90" i="43"/>
  <c r="P98" i="43"/>
  <c r="P107" i="43"/>
  <c r="P115" i="43"/>
  <c r="P124" i="43"/>
  <c r="P132" i="43"/>
  <c r="P23" i="44"/>
  <c r="P29" i="44"/>
  <c r="P34" i="44"/>
  <c r="P38" i="44"/>
  <c r="P42" i="44"/>
  <c r="P46" i="44"/>
  <c r="M59" i="44"/>
  <c r="K59" i="44"/>
  <c r="P71" i="44"/>
  <c r="L170" i="44"/>
  <c r="I30" i="35" s="1"/>
  <c r="P20" i="44"/>
  <c r="M72" i="44"/>
  <c r="P72" i="44" s="1"/>
  <c r="K72" i="44"/>
  <c r="K158" i="42"/>
  <c r="L136" i="43"/>
  <c r="I29" i="35" s="1"/>
  <c r="P75" i="43"/>
  <c r="P83" i="43"/>
  <c r="P92" i="43"/>
  <c r="P100" i="43"/>
  <c r="P109" i="43"/>
  <c r="P117" i="43"/>
  <c r="P126" i="43"/>
  <c r="P17" i="44"/>
  <c r="P25" i="44"/>
  <c r="P28" i="44"/>
  <c r="P33" i="44"/>
  <c r="P37" i="44"/>
  <c r="P41" i="44"/>
  <c r="P45" i="44"/>
  <c r="M53" i="44"/>
  <c r="M170" i="44" s="1"/>
  <c r="F30" i="35" s="1"/>
  <c r="E30" i="35" s="1"/>
  <c r="K53" i="44"/>
  <c r="P62" i="44"/>
  <c r="M84" i="44"/>
  <c r="K84" i="44"/>
  <c r="M161" i="44"/>
  <c r="K161" i="44"/>
  <c r="N170" i="44"/>
  <c r="G30" i="35" s="1"/>
  <c r="P49" i="44"/>
  <c r="P57" i="44"/>
  <c r="P61" i="44"/>
  <c r="P65" i="44"/>
  <c r="P70" i="44"/>
  <c r="P74" i="44"/>
  <c r="P78" i="44"/>
  <c r="P82" i="44"/>
  <c r="P86" i="44"/>
  <c r="P90" i="44"/>
  <c r="P94" i="44"/>
  <c r="P48" i="44"/>
  <c r="K52" i="44"/>
  <c r="P56" i="44"/>
  <c r="P132" i="44"/>
  <c r="P150" i="44"/>
  <c r="M152" i="44"/>
  <c r="K152" i="44"/>
  <c r="P165" i="44"/>
  <c r="M19" i="46"/>
  <c r="K19" i="46"/>
  <c r="P16" i="44"/>
  <c r="K51" i="44"/>
  <c r="P55" i="44"/>
  <c r="K58" i="44"/>
  <c r="P60" i="44"/>
  <c r="K62" i="44"/>
  <c r="P64" i="44"/>
  <c r="K66" i="44"/>
  <c r="P69" i="44"/>
  <c r="K71" i="44"/>
  <c r="P73" i="44"/>
  <c r="K75" i="44"/>
  <c r="P77" i="44"/>
  <c r="K79" i="44"/>
  <c r="P81" i="44"/>
  <c r="K83" i="44"/>
  <c r="P85" i="44"/>
  <c r="K87" i="44"/>
  <c r="P89" i="44"/>
  <c r="P93" i="44"/>
  <c r="P97" i="44"/>
  <c r="K136" i="44"/>
  <c r="P28" i="46"/>
  <c r="M61" i="46"/>
  <c r="P61" i="46" s="1"/>
  <c r="K61" i="46"/>
  <c r="K64" i="46"/>
  <c r="P134" i="46"/>
  <c r="P54" i="44"/>
  <c r="P125" i="44"/>
  <c r="M127" i="44"/>
  <c r="K127" i="44"/>
  <c r="P158" i="44"/>
  <c r="M160" i="44"/>
  <c r="K160" i="44"/>
  <c r="M110" i="46"/>
  <c r="K110" i="46"/>
  <c r="P53" i="44"/>
  <c r="P59" i="44"/>
  <c r="P67" i="44"/>
  <c r="P80" i="44"/>
  <c r="P84" i="44"/>
  <c r="P88" i="44"/>
  <c r="P92" i="44"/>
  <c r="P96" i="44"/>
  <c r="K145" i="44"/>
  <c r="M52" i="46"/>
  <c r="K52" i="46"/>
  <c r="P97" i="46"/>
  <c r="P52" i="44"/>
  <c r="P133" i="44"/>
  <c r="M135" i="44"/>
  <c r="K135" i="44"/>
  <c r="P166" i="44"/>
  <c r="M78" i="46"/>
  <c r="P78" i="46" s="1"/>
  <c r="K78" i="46"/>
  <c r="P123" i="44"/>
  <c r="P131" i="44"/>
  <c r="P140" i="44"/>
  <c r="P148" i="44"/>
  <c r="P156" i="44"/>
  <c r="P164" i="44"/>
  <c r="M168" i="44"/>
  <c r="P168" i="44" s="1"/>
  <c r="K168" i="44"/>
  <c r="K123" i="46"/>
  <c r="M123" i="46"/>
  <c r="M141" i="46"/>
  <c r="K141" i="46"/>
  <c r="P19" i="5"/>
  <c r="P22" i="5" s="1"/>
  <c r="O9" i="5" s="1"/>
  <c r="P122" i="44"/>
  <c r="P130" i="44"/>
  <c r="P139" i="44"/>
  <c r="P147" i="44"/>
  <c r="P155" i="44"/>
  <c r="P163" i="44"/>
  <c r="P19" i="46"/>
  <c r="P52" i="46"/>
  <c r="P110" i="46"/>
  <c r="P116" i="46"/>
  <c r="M130" i="46"/>
  <c r="K130" i="46"/>
  <c r="P147" i="46"/>
  <c r="M157" i="46"/>
  <c r="P157" i="46" s="1"/>
  <c r="K157" i="46"/>
  <c r="N45" i="47"/>
  <c r="P20" i="47"/>
  <c r="P121" i="44"/>
  <c r="K125" i="44"/>
  <c r="P129" i="44"/>
  <c r="K133" i="44"/>
  <c r="P138" i="44"/>
  <c r="K142" i="44"/>
  <c r="P146" i="44"/>
  <c r="K150" i="44"/>
  <c r="P154" i="44"/>
  <c r="K158" i="44"/>
  <c r="P162" i="44"/>
  <c r="K166" i="44"/>
  <c r="M17" i="46"/>
  <c r="K17" i="46"/>
  <c r="P22" i="46"/>
  <c r="M31" i="46"/>
  <c r="K31" i="46"/>
  <c r="M50" i="46"/>
  <c r="P50" i="46" s="1"/>
  <c r="K50" i="46"/>
  <c r="P57" i="46"/>
  <c r="M63" i="46"/>
  <c r="P63" i="46" s="1"/>
  <c r="K63" i="46"/>
  <c r="M69" i="46"/>
  <c r="P69" i="46" s="1"/>
  <c r="K69" i="46"/>
  <c r="P75" i="46"/>
  <c r="M83" i="46"/>
  <c r="K83" i="46"/>
  <c r="P85" i="46"/>
  <c r="P136" i="46"/>
  <c r="K170" i="46"/>
  <c r="O45" i="47"/>
  <c r="P17" i="47"/>
  <c r="P128" i="44"/>
  <c r="P136" i="44"/>
  <c r="P145" i="44"/>
  <c r="P153" i="44"/>
  <c r="P161" i="44"/>
  <c r="L182" i="46"/>
  <c r="I32" i="35" s="1"/>
  <c r="P32" i="46"/>
  <c r="P64" i="46"/>
  <c r="P102" i="46"/>
  <c r="K111" i="46"/>
  <c r="P119" i="46"/>
  <c r="P123" i="46"/>
  <c r="P27" i="47"/>
  <c r="P127" i="44"/>
  <c r="P135" i="44"/>
  <c r="P144" i="44"/>
  <c r="P152" i="44"/>
  <c r="P160" i="44"/>
  <c r="N182" i="46"/>
  <c r="G32" i="35" s="1"/>
  <c r="M97" i="46"/>
  <c r="K97" i="46"/>
  <c r="P99" i="46"/>
  <c r="N58" i="10"/>
  <c r="G22" i="3" s="1"/>
  <c r="P126" i="44"/>
  <c r="P134" i="44"/>
  <c r="P143" i="44"/>
  <c r="P151" i="44"/>
  <c r="P159" i="44"/>
  <c r="P27" i="46"/>
  <c r="P31" i="46"/>
  <c r="P59" i="46"/>
  <c r="P77" i="46"/>
  <c r="P83" i="46"/>
  <c r="P118" i="46"/>
  <c r="P163" i="46"/>
  <c r="P35" i="47"/>
  <c r="M136" i="46"/>
  <c r="K136" i="46"/>
  <c r="M147" i="46"/>
  <c r="K147" i="46"/>
  <c r="P162" i="46"/>
  <c r="P175" i="46"/>
  <c r="P152" i="46"/>
  <c r="M169" i="46"/>
  <c r="P169" i="46" s="1"/>
  <c r="K169" i="46"/>
  <c r="P17" i="6"/>
  <c r="M17" i="6"/>
  <c r="M20" i="6" s="1"/>
  <c r="F17" i="3" s="1"/>
  <c r="K17" i="6"/>
  <c r="K95" i="46"/>
  <c r="K106" i="46"/>
  <c r="K120" i="46"/>
  <c r="K126" i="46"/>
  <c r="P131" i="46"/>
  <c r="K140" i="46"/>
  <c r="P142" i="46"/>
  <c r="P151" i="46"/>
  <c r="K159" i="46"/>
  <c r="P16" i="48"/>
  <c r="P19" i="48" s="1"/>
  <c r="O9" i="48" s="1"/>
  <c r="P161" i="46"/>
  <c r="P174" i="46"/>
  <c r="K179" i="46"/>
  <c r="P180" i="46"/>
  <c r="N20" i="6"/>
  <c r="G17" i="3" s="1"/>
  <c r="M21" i="30"/>
  <c r="K21" i="30"/>
  <c r="K125" i="46"/>
  <c r="P130" i="46"/>
  <c r="K139" i="46"/>
  <c r="P141" i="46"/>
  <c r="K149" i="46"/>
  <c r="K158" i="46"/>
  <c r="P164" i="46"/>
  <c r="K171" i="46"/>
  <c r="P172" i="46"/>
  <c r="M45" i="47"/>
  <c r="M19" i="5"/>
  <c r="M22" i="5" s="1"/>
  <c r="F16" i="3" s="1"/>
  <c r="K19" i="5"/>
  <c r="L20" i="6"/>
  <c r="I17" i="3" s="1"/>
  <c r="P150" i="46"/>
  <c r="M178" i="46"/>
  <c r="P178" i="46" s="1"/>
  <c r="K178" i="46"/>
  <c r="M43" i="7"/>
  <c r="F18" i="3" s="1"/>
  <c r="E18" i="3" s="1"/>
  <c r="P16" i="7"/>
  <c r="P43" i="7" s="1"/>
  <c r="O9" i="7" s="1"/>
  <c r="O22" i="5"/>
  <c r="H16" i="3" s="1"/>
  <c r="P18" i="6"/>
  <c r="L43" i="7"/>
  <c r="I18" i="3" s="1"/>
  <c r="P30" i="18"/>
  <c r="P34" i="18"/>
  <c r="P25" i="10"/>
  <c r="P38" i="10"/>
  <c r="P43" i="10"/>
  <c r="P71" i="31"/>
  <c r="M75" i="31"/>
  <c r="K75" i="31"/>
  <c r="O21" i="18"/>
  <c r="P21" i="18" s="1"/>
  <c r="N21" i="18"/>
  <c r="M28" i="18"/>
  <c r="P29" i="18"/>
  <c r="M32" i="18"/>
  <c r="P32" i="18" s="1"/>
  <c r="P33" i="18"/>
  <c r="M36" i="18"/>
  <c r="P37" i="18"/>
  <c r="M18" i="9"/>
  <c r="P18" i="9" s="1"/>
  <c r="O22" i="9"/>
  <c r="N22" i="9"/>
  <c r="M19" i="10"/>
  <c r="P20" i="10"/>
  <c r="M23" i="10"/>
  <c r="P24" i="10"/>
  <c r="M27" i="10"/>
  <c r="P27" i="10" s="1"/>
  <c r="P28" i="10"/>
  <c r="M31" i="10"/>
  <c r="P33" i="10"/>
  <c r="M36" i="10"/>
  <c r="P37" i="10"/>
  <c r="M40" i="10"/>
  <c r="P41" i="10"/>
  <c r="M45" i="10"/>
  <c r="P45" i="10" s="1"/>
  <c r="P46" i="10"/>
  <c r="M49" i="10"/>
  <c r="P50" i="10"/>
  <c r="M53" i="10"/>
  <c r="P54" i="10"/>
  <c r="P61" i="31"/>
  <c r="M65" i="31"/>
  <c r="P65" i="31" s="1"/>
  <c r="K65" i="31"/>
  <c r="P99" i="31"/>
  <c r="P101" i="31"/>
  <c r="P109" i="31"/>
  <c r="P117" i="31"/>
  <c r="P119" i="31"/>
  <c r="P56" i="32"/>
  <c r="K168" i="46"/>
  <c r="K177" i="46"/>
  <c r="K17" i="47"/>
  <c r="K18" i="47"/>
  <c r="K19" i="47"/>
  <c r="K20" i="47"/>
  <c r="K18" i="5"/>
  <c r="E18" i="18"/>
  <c r="O17" i="18"/>
  <c r="N17" i="18"/>
  <c r="K26" i="18"/>
  <c r="O17" i="9"/>
  <c r="O35" i="9" s="1"/>
  <c r="H20" i="3" s="1"/>
  <c r="L17" i="9"/>
  <c r="L35" i="9" s="1"/>
  <c r="I20" i="3" s="1"/>
  <c r="K60" i="31"/>
  <c r="K94" i="31"/>
  <c r="O20" i="6"/>
  <c r="H17" i="3" s="1"/>
  <c r="P19" i="18"/>
  <c r="P28" i="18"/>
  <c r="M31" i="18"/>
  <c r="M35" i="18"/>
  <c r="P36" i="18"/>
  <c r="M39" i="18"/>
  <c r="P39" i="18" s="1"/>
  <c r="L22" i="9"/>
  <c r="M18" i="10"/>
  <c r="P18" i="10" s="1"/>
  <c r="P19" i="10"/>
  <c r="M22" i="10"/>
  <c r="P23" i="10"/>
  <c r="M26" i="10"/>
  <c r="M30" i="10"/>
  <c r="P30" i="10" s="1"/>
  <c r="P31" i="10"/>
  <c r="M35" i="10"/>
  <c r="P35" i="10" s="1"/>
  <c r="P36" i="10"/>
  <c r="M39" i="10"/>
  <c r="P40" i="10"/>
  <c r="M44" i="10"/>
  <c r="M48" i="10"/>
  <c r="P48" i="10" s="1"/>
  <c r="P49" i="10"/>
  <c r="M52" i="10"/>
  <c r="P52" i="10" s="1"/>
  <c r="P53" i="10"/>
  <c r="P53" i="31"/>
  <c r="M57" i="31"/>
  <c r="K57" i="31"/>
  <c r="K16" i="5"/>
  <c r="K17" i="5"/>
  <c r="P16" i="6"/>
  <c r="P20" i="6" s="1"/>
  <c r="O9" i="6" s="1"/>
  <c r="K18" i="6"/>
  <c r="O20" i="18"/>
  <c r="P20" i="18" s="1"/>
  <c r="L20" i="18"/>
  <c r="L21" i="18"/>
  <c r="M17" i="9"/>
  <c r="M22" i="9"/>
  <c r="K52" i="31"/>
  <c r="L17" i="18"/>
  <c r="M21" i="18"/>
  <c r="P26" i="18"/>
  <c r="M30" i="18"/>
  <c r="P31" i="18"/>
  <c r="M34" i="18"/>
  <c r="P35" i="18"/>
  <c r="M38" i="18"/>
  <c r="P38" i="18" s="1"/>
  <c r="N17" i="9"/>
  <c r="N35" i="9" s="1"/>
  <c r="G20" i="3" s="1"/>
  <c r="M21" i="9"/>
  <c r="P21" i="9" s="1"/>
  <c r="M17" i="10"/>
  <c r="M58" i="10" s="1"/>
  <c r="F22" i="3" s="1"/>
  <c r="E22" i="3" s="1"/>
  <c r="M21" i="10"/>
  <c r="P21" i="10" s="1"/>
  <c r="P22" i="10"/>
  <c r="M25" i="10"/>
  <c r="P26" i="10"/>
  <c r="M29" i="10"/>
  <c r="P29" i="10" s="1"/>
  <c r="M34" i="10"/>
  <c r="P34" i="10" s="1"/>
  <c r="M38" i="10"/>
  <c r="P39" i="10"/>
  <c r="M43" i="10"/>
  <c r="P44" i="10"/>
  <c r="M47" i="10"/>
  <c r="P47" i="10" s="1"/>
  <c r="M51" i="10"/>
  <c r="P51" i="10" s="1"/>
  <c r="M56" i="10"/>
  <c r="P56" i="10" s="1"/>
  <c r="M46" i="31"/>
  <c r="M127" i="31" s="1"/>
  <c r="K46" i="31"/>
  <c r="P79" i="31"/>
  <c r="K53" i="31"/>
  <c r="P54" i="31"/>
  <c r="K61" i="31"/>
  <c r="P62" i="31"/>
  <c r="K71" i="31"/>
  <c r="P72" i="31"/>
  <c r="K79" i="31"/>
  <c r="P80" i="31"/>
  <c r="K90" i="31"/>
  <c r="P21" i="32"/>
  <c r="P16" i="10"/>
  <c r="P51" i="31"/>
  <c r="M17" i="32"/>
  <c r="K17" i="32"/>
  <c r="P47" i="31"/>
  <c r="P58" i="31"/>
  <c r="P66" i="31"/>
  <c r="P76" i="31"/>
  <c r="M86" i="31"/>
  <c r="K86" i="31"/>
  <c r="P87" i="31"/>
  <c r="M91" i="31"/>
  <c r="K91" i="31"/>
  <c r="N17" i="33"/>
  <c r="L17" i="33"/>
  <c r="O17" i="33"/>
  <c r="E18" i="33"/>
  <c r="P55" i="31"/>
  <c r="P63" i="31"/>
  <c r="P73" i="31"/>
  <c r="M17" i="33"/>
  <c r="K17" i="33"/>
  <c r="L127" i="31"/>
  <c r="P52" i="31"/>
  <c r="P60" i="31"/>
  <c r="P70" i="31"/>
  <c r="P78" i="31"/>
  <c r="P94" i="31"/>
  <c r="P96" i="31"/>
  <c r="P102" i="31"/>
  <c r="P108" i="31"/>
  <c r="P112" i="31"/>
  <c r="P116" i="31"/>
  <c r="P122" i="31"/>
  <c r="M20" i="30"/>
  <c r="M28" i="30" s="1"/>
  <c r="K20" i="30"/>
  <c r="P21" i="30"/>
  <c r="K59" i="32"/>
  <c r="M59" i="32"/>
  <c r="P59" i="32" s="1"/>
  <c r="P46" i="31"/>
  <c r="P57" i="31"/>
  <c r="P75" i="31"/>
  <c r="P86" i="31"/>
  <c r="P91" i="31"/>
  <c r="M95" i="31"/>
  <c r="P95" i="31" s="1"/>
  <c r="K95" i="31"/>
  <c r="P88" i="31"/>
  <c r="K99" i="31"/>
  <c r="M99" i="31"/>
  <c r="K101" i="31"/>
  <c r="M101" i="31"/>
  <c r="K103" i="31"/>
  <c r="M103" i="31"/>
  <c r="P103" i="31" s="1"/>
  <c r="K105" i="31"/>
  <c r="M105" i="31"/>
  <c r="P105" i="31" s="1"/>
  <c r="K107" i="31"/>
  <c r="M107" i="31"/>
  <c r="P107" i="31" s="1"/>
  <c r="K109" i="31"/>
  <c r="M109" i="31"/>
  <c r="K113" i="31"/>
  <c r="M113" i="31"/>
  <c r="P113" i="31" s="1"/>
  <c r="K115" i="31"/>
  <c r="M115" i="31"/>
  <c r="P115" i="31" s="1"/>
  <c r="K117" i="31"/>
  <c r="M117" i="31"/>
  <c r="K119" i="31"/>
  <c r="M119" i="31"/>
  <c r="K55" i="32"/>
  <c r="M55" i="32"/>
  <c r="P55" i="32" s="1"/>
  <c r="M71" i="32"/>
  <c r="P71" i="32" s="1"/>
  <c r="K71" i="32"/>
  <c r="P76" i="32"/>
  <c r="O28" i="30"/>
  <c r="P29" i="49"/>
  <c r="P60" i="32"/>
  <c r="N127" i="31"/>
  <c r="P92" i="31"/>
  <c r="K96" i="31"/>
  <c r="M96" i="31"/>
  <c r="K100" i="31"/>
  <c r="M100" i="31"/>
  <c r="P100" i="31" s="1"/>
  <c r="K102" i="31"/>
  <c r="M102" i="31"/>
  <c r="K104" i="31"/>
  <c r="M104" i="31"/>
  <c r="P104" i="31" s="1"/>
  <c r="K106" i="31"/>
  <c r="M106" i="31"/>
  <c r="P106" i="31" s="1"/>
  <c r="K108" i="31"/>
  <c r="M108" i="31"/>
  <c r="K112" i="31"/>
  <c r="M112" i="31"/>
  <c r="K114" i="31"/>
  <c r="M114" i="31"/>
  <c r="P114" i="31" s="1"/>
  <c r="K116" i="31"/>
  <c r="M116" i="31"/>
  <c r="K118" i="31"/>
  <c r="M118" i="31"/>
  <c r="P118" i="31" s="1"/>
  <c r="N28" i="30"/>
  <c r="P16" i="4"/>
  <c r="O42" i="4"/>
  <c r="O127" i="31"/>
  <c r="K88" i="31"/>
  <c r="P89" i="31"/>
  <c r="P16" i="32"/>
  <c r="M24" i="32"/>
  <c r="P24" i="32" s="1"/>
  <c r="K24" i="32"/>
  <c r="P72" i="32"/>
  <c r="M23" i="33"/>
  <c r="P23" i="33" s="1"/>
  <c r="M53" i="32"/>
  <c r="P53" i="32" s="1"/>
  <c r="M57" i="32"/>
  <c r="P57" i="32" s="1"/>
  <c r="M61" i="32"/>
  <c r="P61" i="32" s="1"/>
  <c r="P64" i="32"/>
  <c r="M77" i="32"/>
  <c r="P77" i="32" s="1"/>
  <c r="K77" i="32"/>
  <c r="M93" i="32"/>
  <c r="K93" i="32"/>
  <c r="P94" i="32"/>
  <c r="P103" i="32"/>
  <c r="P109" i="32"/>
  <c r="P115" i="32"/>
  <c r="P121" i="32"/>
  <c r="P128" i="32"/>
  <c r="P133" i="32"/>
  <c r="M42" i="4"/>
  <c r="P39" i="4"/>
  <c r="M120" i="31"/>
  <c r="P120" i="31" s="1"/>
  <c r="M121" i="31"/>
  <c r="P121" i="31" s="1"/>
  <c r="M122" i="31"/>
  <c r="M123" i="31"/>
  <c r="P123" i="31" s="1"/>
  <c r="M125" i="31"/>
  <c r="P125" i="31" s="1"/>
  <c r="M26" i="30"/>
  <c r="P26" i="30" s="1"/>
  <c r="M21" i="32"/>
  <c r="M135" i="32" s="1"/>
  <c r="P23" i="32"/>
  <c r="M29" i="32"/>
  <c r="P29" i="32" s="1"/>
  <c r="P31" i="32"/>
  <c r="M34" i="32"/>
  <c r="P35" i="32"/>
  <c r="M38" i="32"/>
  <c r="P39" i="32"/>
  <c r="M44" i="32"/>
  <c r="P45" i="32"/>
  <c r="P49" i="32"/>
  <c r="P63" i="32"/>
  <c r="M74" i="32"/>
  <c r="P74" i="32" s="1"/>
  <c r="K74" i="32"/>
  <c r="M90" i="32"/>
  <c r="K90" i="32"/>
  <c r="M95" i="32"/>
  <c r="K95" i="32"/>
  <c r="M97" i="32"/>
  <c r="P97" i="32" s="1"/>
  <c r="K97" i="32"/>
  <c r="P34" i="32"/>
  <c r="P38" i="32"/>
  <c r="P44" i="32"/>
  <c r="P48" i="32"/>
  <c r="M76" i="32"/>
  <c r="K76" i="32"/>
  <c r="M92" i="32"/>
  <c r="P92" i="32" s="1"/>
  <c r="K92" i="32"/>
  <c r="P93" i="32"/>
  <c r="L135" i="32"/>
  <c r="P20" i="32"/>
  <c r="P28" i="32"/>
  <c r="P68" i="32"/>
  <c r="M73" i="32"/>
  <c r="P73" i="32" s="1"/>
  <c r="K73" i="32"/>
  <c r="M89" i="32"/>
  <c r="K89" i="32"/>
  <c r="P90" i="32"/>
  <c r="P95" i="32"/>
  <c r="P101" i="32"/>
  <c r="P107" i="32"/>
  <c r="P111" i="32"/>
  <c r="P117" i="32"/>
  <c r="P123" i="32"/>
  <c r="P130" i="32"/>
  <c r="P19" i="32"/>
  <c r="P27" i="32"/>
  <c r="M32" i="32"/>
  <c r="P32" i="32" s="1"/>
  <c r="P33" i="32"/>
  <c r="M36" i="32"/>
  <c r="P36" i="32" s="1"/>
  <c r="P37" i="32"/>
  <c r="M40" i="32"/>
  <c r="P41" i="32"/>
  <c r="P47" i="32"/>
  <c r="P51" i="32"/>
  <c r="P67" i="32"/>
  <c r="M70" i="32"/>
  <c r="P70" i="32" s="1"/>
  <c r="K70" i="32"/>
  <c r="M94" i="32"/>
  <c r="K94" i="32"/>
  <c r="M96" i="32"/>
  <c r="P96" i="32" s="1"/>
  <c r="K96" i="32"/>
  <c r="M98" i="32"/>
  <c r="P98" i="32" s="1"/>
  <c r="K98" i="32"/>
  <c r="P40" i="4"/>
  <c r="N135" i="32"/>
  <c r="M75" i="32"/>
  <c r="P75" i="32" s="1"/>
  <c r="K75" i="32"/>
  <c r="M91" i="32"/>
  <c r="P91" i="32" s="1"/>
  <c r="K91" i="32"/>
  <c r="O135" i="32"/>
  <c r="P17" i="32"/>
  <c r="P25" i="32"/>
  <c r="P40" i="32"/>
  <c r="P46" i="32"/>
  <c r="P65" i="32"/>
  <c r="M72" i="32"/>
  <c r="K72" i="32"/>
  <c r="P89" i="32"/>
  <c r="P17" i="2"/>
  <c r="P15" i="2"/>
  <c r="P18" i="2"/>
  <c r="P21" i="2"/>
  <c r="M23" i="2"/>
  <c r="N23" i="2"/>
  <c r="P20" i="2"/>
  <c r="P19" i="2"/>
  <c r="P16" i="2"/>
  <c r="O23" i="2"/>
  <c r="P74" i="50" l="1"/>
  <c r="P42" i="50"/>
  <c r="P38" i="50"/>
  <c r="P36" i="50"/>
  <c r="O74" i="50"/>
  <c r="P127" i="31"/>
  <c r="M33" i="27"/>
  <c r="F20" i="35" s="1"/>
  <c r="O154" i="26"/>
  <c r="L154" i="26"/>
  <c r="N154" i="26"/>
  <c r="E16" i="3"/>
  <c r="P136" i="43"/>
  <c r="O9" i="43" s="1"/>
  <c r="N22" i="28"/>
  <c r="N43" i="28" s="1"/>
  <c r="G21" i="35" s="1"/>
  <c r="L22" i="28"/>
  <c r="O22" i="28"/>
  <c r="M22" i="28"/>
  <c r="L116" i="26"/>
  <c r="M116" i="26"/>
  <c r="O116" i="26"/>
  <c r="P116" i="26" s="1"/>
  <c r="N116" i="26"/>
  <c r="P155" i="26"/>
  <c r="P42" i="4"/>
  <c r="M18" i="33"/>
  <c r="L18" i="33"/>
  <c r="O18" i="33"/>
  <c r="P18" i="33" s="1"/>
  <c r="N18" i="33"/>
  <c r="F33" i="35"/>
  <c r="F34" i="35"/>
  <c r="N23" i="28"/>
  <c r="L23" i="28"/>
  <c r="O23" i="28"/>
  <c r="P23" i="28" s="1"/>
  <c r="P20" i="40"/>
  <c r="P65" i="40" s="1"/>
  <c r="O9" i="40" s="1"/>
  <c r="M65" i="40"/>
  <c r="F26" i="35" s="1"/>
  <c r="E26" i="35" s="1"/>
  <c r="O31" i="29"/>
  <c r="P31" i="29" s="1"/>
  <c r="L31" i="29"/>
  <c r="N31" i="29"/>
  <c r="M23" i="28"/>
  <c r="P16" i="36"/>
  <c r="L36" i="26"/>
  <c r="L160" i="26" s="1"/>
  <c r="I17" i="35" s="1"/>
  <c r="O36" i="26"/>
  <c r="N36" i="26"/>
  <c r="N160" i="26" s="1"/>
  <c r="G17" i="35" s="1"/>
  <c r="M36" i="26"/>
  <c r="M160" i="26" s="1"/>
  <c r="F17" i="35" s="1"/>
  <c r="E17" i="35" s="1"/>
  <c r="P151" i="26"/>
  <c r="P114" i="26"/>
  <c r="M39" i="39"/>
  <c r="F24" i="35" s="1"/>
  <c r="E24" i="35" s="1"/>
  <c r="O115" i="26"/>
  <c r="N115" i="26"/>
  <c r="L115" i="26"/>
  <c r="P19" i="36"/>
  <c r="P17" i="33"/>
  <c r="P16" i="28"/>
  <c r="O23" i="27"/>
  <c r="P23" i="27" s="1"/>
  <c r="L23" i="27"/>
  <c r="N23" i="27"/>
  <c r="E23" i="35"/>
  <c r="P101" i="26"/>
  <c r="P21" i="27"/>
  <c r="O152" i="26"/>
  <c r="P152" i="26" s="1"/>
  <c r="M152" i="26"/>
  <c r="L152" i="26"/>
  <c r="N152" i="26"/>
  <c r="P67" i="26"/>
  <c r="M154" i="26"/>
  <c r="P170" i="44"/>
  <c r="O9" i="44" s="1"/>
  <c r="P20" i="30"/>
  <c r="P28" i="30" s="1"/>
  <c r="N27" i="33"/>
  <c r="N18" i="18"/>
  <c r="N41" i="18" s="1"/>
  <c r="G19" i="3" s="1"/>
  <c r="G23" i="3" s="1"/>
  <c r="M18" i="18"/>
  <c r="M41" i="18" s="1"/>
  <c r="F19" i="3" s="1"/>
  <c r="O18" i="18"/>
  <c r="L18" i="18"/>
  <c r="L41" i="18" s="1"/>
  <c r="I19" i="3" s="1"/>
  <c r="I23" i="3" s="1"/>
  <c r="H9" i="3" s="1"/>
  <c r="E17" i="3"/>
  <c r="P45" i="47"/>
  <c r="O9" i="47" s="1"/>
  <c r="P160" i="42"/>
  <c r="O9" i="42" s="1"/>
  <c r="M136" i="43"/>
  <c r="F29" i="35" s="1"/>
  <c r="E29" i="35" s="1"/>
  <c r="P16" i="27"/>
  <c r="P33" i="27" s="1"/>
  <c r="O9" i="27" s="1"/>
  <c r="P21" i="28"/>
  <c r="P83" i="26"/>
  <c r="O160" i="26"/>
  <c r="H17" i="35" s="1"/>
  <c r="P127" i="26"/>
  <c r="M182" i="46"/>
  <c r="F32" i="35" s="1"/>
  <c r="E32" i="35" s="1"/>
  <c r="P17" i="46"/>
  <c r="P182" i="46" s="1"/>
  <c r="O9" i="46" s="1"/>
  <c r="O33" i="29"/>
  <c r="N33" i="29"/>
  <c r="L33" i="29"/>
  <c r="M33" i="29"/>
  <c r="P72" i="26"/>
  <c r="P17" i="9"/>
  <c r="P135" i="32"/>
  <c r="E35" i="29"/>
  <c r="N34" i="29"/>
  <c r="L34" i="29"/>
  <c r="E36" i="29"/>
  <c r="O34" i="29"/>
  <c r="P30" i="49"/>
  <c r="P31" i="49" s="1"/>
  <c r="O9" i="49"/>
  <c r="P32" i="49"/>
  <c r="P33" i="49" s="1"/>
  <c r="C19" i="1" s="1"/>
  <c r="M27" i="33"/>
  <c r="P17" i="10"/>
  <c r="H34" i="35"/>
  <c r="H33" i="35"/>
  <c r="G34" i="35"/>
  <c r="G33" i="35"/>
  <c r="P19" i="28"/>
  <c r="P17" i="36"/>
  <c r="P39" i="39"/>
  <c r="O9" i="39" s="1"/>
  <c r="L33" i="27"/>
  <c r="I20" i="35" s="1"/>
  <c r="P18" i="36"/>
  <c r="N153" i="26"/>
  <c r="L153" i="26"/>
  <c r="O153" i="26"/>
  <c r="M153" i="26"/>
  <c r="P55" i="26"/>
  <c r="M18" i="25"/>
  <c r="M28" i="25" s="1"/>
  <c r="F16" i="35" s="1"/>
  <c r="L18" i="25"/>
  <c r="O18" i="25"/>
  <c r="N18" i="25"/>
  <c r="N28" i="25" s="1"/>
  <c r="G16" i="35" s="1"/>
  <c r="O32" i="36"/>
  <c r="H19" i="35" s="1"/>
  <c r="E19" i="35" s="1"/>
  <c r="O99" i="26"/>
  <c r="L99" i="26"/>
  <c r="N99" i="26"/>
  <c r="P18" i="26"/>
  <c r="P58" i="10"/>
  <c r="O9" i="10" s="1"/>
  <c r="M35" i="9"/>
  <c r="F20" i="3" s="1"/>
  <c r="E20" i="3" s="1"/>
  <c r="L27" i="33"/>
  <c r="O41" i="18"/>
  <c r="H19" i="3" s="1"/>
  <c r="H23" i="3" s="1"/>
  <c r="P17" i="18"/>
  <c r="P22" i="9"/>
  <c r="M23" i="27"/>
  <c r="M34" i="29"/>
  <c r="O20" i="29"/>
  <c r="L20" i="29"/>
  <c r="N20" i="29"/>
  <c r="N33" i="27"/>
  <c r="G20" i="35" s="1"/>
  <c r="P22" i="36"/>
  <c r="P29" i="27"/>
  <c r="P34" i="26"/>
  <c r="L28" i="25"/>
  <c r="I16" i="35" s="1"/>
  <c r="P132" i="26"/>
  <c r="P32" i="29"/>
  <c r="M43" i="28"/>
  <c r="F21" i="35" s="1"/>
  <c r="P23" i="2"/>
  <c r="P24" i="2" s="1"/>
  <c r="P25" i="2" s="1"/>
  <c r="O9" i="50" l="1"/>
  <c r="P75" i="50"/>
  <c r="P76" i="50" s="1"/>
  <c r="P77" i="50"/>
  <c r="P78" i="50" s="1"/>
  <c r="P32" i="36"/>
  <c r="O9" i="36" s="1"/>
  <c r="P27" i="33"/>
  <c r="P26" i="2"/>
  <c r="P27" i="2" s="1"/>
  <c r="O28" i="25"/>
  <c r="H16" i="35" s="1"/>
  <c r="P18" i="25"/>
  <c r="P28" i="25" s="1"/>
  <c r="O9" i="25" s="1"/>
  <c r="P18" i="18"/>
  <c r="P41" i="18" s="1"/>
  <c r="O9" i="18" s="1"/>
  <c r="O27" i="33"/>
  <c r="P22" i="28"/>
  <c r="P154" i="26"/>
  <c r="N36" i="29"/>
  <c r="N42" i="29" s="1"/>
  <c r="G18" i="35" s="1"/>
  <c r="G35" i="35" s="1"/>
  <c r="L36" i="29"/>
  <c r="O36" i="29"/>
  <c r="M36" i="29"/>
  <c r="P33" i="29"/>
  <c r="O33" i="27"/>
  <c r="H20" i="35" s="1"/>
  <c r="E19" i="3"/>
  <c r="P45" i="4"/>
  <c r="P46" i="4" s="1"/>
  <c r="C22" i="1" s="1"/>
  <c r="O9" i="4"/>
  <c r="P43" i="4"/>
  <c r="P44" i="4" s="1"/>
  <c r="L43" i="28"/>
  <c r="I21" i="35" s="1"/>
  <c r="E21" i="35"/>
  <c r="P138" i="32"/>
  <c r="P139" i="32" s="1"/>
  <c r="C21" i="1" s="1"/>
  <c r="P136" i="32"/>
  <c r="P137" i="32" s="1"/>
  <c r="O9" i="32"/>
  <c r="P43" i="28"/>
  <c r="O9" i="28" s="1"/>
  <c r="E33" i="35"/>
  <c r="P34" i="29"/>
  <c r="O35" i="29"/>
  <c r="P35" i="29" s="1"/>
  <c r="L35" i="29"/>
  <c r="N35" i="29"/>
  <c r="M35" i="29"/>
  <c r="M42" i="29" s="1"/>
  <c r="F18" i="35" s="1"/>
  <c r="E20" i="35"/>
  <c r="L42" i="29"/>
  <c r="I18" i="35" s="1"/>
  <c r="I35" i="35" s="1"/>
  <c r="H9" i="35" s="1"/>
  <c r="P35" i="9"/>
  <c r="O9" i="9" s="1"/>
  <c r="O43" i="28"/>
  <c r="H21" i="35" s="1"/>
  <c r="P36" i="26"/>
  <c r="E23" i="3"/>
  <c r="P130" i="31"/>
  <c r="O9" i="31"/>
  <c r="P128" i="31"/>
  <c r="P129" i="31" s="1"/>
  <c r="E16" i="35"/>
  <c r="E34" i="35"/>
  <c r="P20" i="29"/>
  <c r="P99" i="26"/>
  <c r="P153" i="26"/>
  <c r="P160" i="26" s="1"/>
  <c r="O9" i="26" s="1"/>
  <c r="P31" i="30"/>
  <c r="O9" i="30"/>
  <c r="P29" i="30"/>
  <c r="P30" i="30" s="1"/>
  <c r="P115" i="26"/>
  <c r="F23" i="3"/>
  <c r="C23" i="1"/>
  <c r="O8" i="2"/>
  <c r="F35" i="35" l="1"/>
  <c r="P36" i="29"/>
  <c r="O42" i="29"/>
  <c r="H18" i="35" s="1"/>
  <c r="E18" i="35" s="1"/>
  <c r="E35" i="35" s="1"/>
  <c r="P131" i="31"/>
  <c r="C17" i="1" s="1"/>
  <c r="H35" i="35"/>
  <c r="E26" i="3"/>
  <c r="E27" i="3" s="1"/>
  <c r="E24" i="3"/>
  <c r="E25" i="3" s="1"/>
  <c r="O9" i="33"/>
  <c r="P28" i="33"/>
  <c r="P29" i="33" s="1"/>
  <c r="P30" i="33"/>
  <c r="P31" i="33" s="1"/>
  <c r="C20" i="1" s="1"/>
  <c r="P42" i="29"/>
  <c r="O9" i="29" s="1"/>
  <c r="P32" i="30"/>
  <c r="C18" i="1" s="1"/>
  <c r="E38" i="35" l="1"/>
  <c r="E36" i="35"/>
  <c r="E37" i="35" s="1"/>
  <c r="H8" i="3"/>
  <c r="C15" i="1"/>
  <c r="E39" i="35" l="1"/>
  <c r="H8" i="35" l="1"/>
  <c r="C14" i="1"/>
  <c r="C24" i="1" s="1"/>
</calcChain>
</file>

<file path=xl/sharedStrings.xml><?xml version="1.0" encoding="utf-8"?>
<sst xmlns="http://schemas.openxmlformats.org/spreadsheetml/2006/main" count="4148" uniqueCount="1339">
  <si>
    <r>
      <rPr>
        <sz val="11"/>
        <color indexed="8"/>
        <rFont val="Times New Roman"/>
        <family val="1"/>
      </rPr>
      <t xml:space="preserve">Objekta nosaukums:  </t>
    </r>
    <r>
      <rPr>
        <sz val="11"/>
        <color rgb="FF000000"/>
        <rFont val="Times New Roman"/>
        <family val="1"/>
      </rPr>
      <t>Teritorijas Starta iela 8A attīstība</t>
    </r>
  </si>
  <si>
    <t>Objekta adrese: Starta iela 8a, Rīga</t>
  </si>
  <si>
    <t>Izpildītājs:</t>
  </si>
  <si>
    <t xml:space="preserve">Tāme sastādīta: 2025. gada </t>
  </si>
  <si>
    <t>Nr.p.k.</t>
  </si>
  <si>
    <t>Objekta nosaukums</t>
  </si>
  <si>
    <r>
      <rPr>
        <b/>
        <sz val="11"/>
        <color theme="1"/>
        <rFont val="Times New Roman"/>
        <family val="1"/>
      </rPr>
      <t xml:space="preserve">Objekta izmaksas, </t>
    </r>
    <r>
      <rPr>
        <b/>
        <i/>
        <sz val="11"/>
        <rFont val="Times New Roman"/>
        <family val="1"/>
      </rPr>
      <t>euro</t>
    </r>
  </si>
  <si>
    <t>Angārs - ražošanas ēkas jaunbūve BIS-BL-775703-103659</t>
  </si>
  <si>
    <t>Administratīvā ēka,  rūpnieciski ražotas ēkas jaunbūve BIS-BL-775718-103660</t>
  </si>
  <si>
    <t>Laukumi - laukuma jaunbūve BIS-BL-750629-100776</t>
  </si>
  <si>
    <t>UKT un LKT tīklu izbūve BIS-BL-753808-101420</t>
  </si>
  <si>
    <t>Nedarbojošās kanalizācijas posma demontāža BIS-BL-764169-102944</t>
  </si>
  <si>
    <t>Žoga izbūve BIS-BL-739576-98921</t>
  </si>
  <si>
    <t>Kompakta transformatora apakšstacija (KTA) BIS-BL-727572-106576</t>
  </si>
  <si>
    <t>Teritorijas apgaismojums un elektroapgāde BIS-BL-771835-103391</t>
  </si>
  <si>
    <t>Būvlaukuma sagatavošanas, uzturēšanas un demontāžas darbi</t>
  </si>
  <si>
    <t>Apdrošināšanas izdevumi</t>
  </si>
  <si>
    <t>Sastādīja:</t>
  </si>
  <si>
    <t>(paraksts, tā atšifrējums un datums)</t>
  </si>
  <si>
    <t>Sertifikāta Nr.:</t>
  </si>
  <si>
    <t>Pārbaudīja:</t>
  </si>
  <si>
    <t>Datums:</t>
  </si>
  <si>
    <t>Kopsavilkuma aprēķini pa darbu un konstruktīvo elementu veidiem Nr. 1</t>
  </si>
  <si>
    <t>Rūpnieciskās ražošanas angāra jaunbūve Starta iela 8A, Rīga (ZAĻAIS KORIDORS) (BIS-BL-775703-103659)</t>
  </si>
  <si>
    <t>Objekta nosaukums: Rūpnieciskās ražošanas angāra jaunbūve Starta iela 8A, Rīga (ZAĻAIS KORIDORS) (BIS-BL-775703-103659)</t>
  </si>
  <si>
    <t>Objekta adrese:  Starta iela 8a, Rīga</t>
  </si>
  <si>
    <r>
      <rPr>
        <sz val="11"/>
        <color theme="1"/>
        <rFont val="Times New Roman"/>
        <family val="1"/>
      </rPr>
      <t xml:space="preserve">Par kopējo summu, </t>
    </r>
    <r>
      <rPr>
        <i/>
        <sz val="11"/>
        <color indexed="8"/>
        <rFont val="Times New Roman"/>
        <family val="1"/>
      </rPr>
      <t>euro</t>
    </r>
    <r>
      <rPr>
        <sz val="11"/>
        <color indexed="8"/>
        <rFont val="Times New Roman"/>
        <family val="1"/>
      </rPr>
      <t>:</t>
    </r>
  </si>
  <si>
    <t>Kopējā darbietilpība, c/h:</t>
  </si>
  <si>
    <t>Tāmes Nr.</t>
  </si>
  <si>
    <t>Darba veids</t>
  </si>
  <si>
    <r>
      <rPr>
        <sz val="11"/>
        <color theme="1"/>
        <rFont val="Times New Roman"/>
        <family val="1"/>
      </rPr>
      <t>Tāmes izmaksas (</t>
    </r>
    <r>
      <rPr>
        <i/>
        <sz val="11"/>
        <rFont val="Times New Roman"/>
        <family val="1"/>
      </rPr>
      <t>euro</t>
    </r>
    <r>
      <rPr>
        <sz val="11"/>
        <color indexed="8"/>
        <rFont val="Times New Roman"/>
        <family val="1"/>
      </rPr>
      <t>)</t>
    </r>
  </si>
  <si>
    <t>Tai skaitā</t>
  </si>
  <si>
    <t>Darbietilpība (c/h)</t>
  </si>
  <si>
    <r>
      <rPr>
        <sz val="11"/>
        <color theme="1"/>
        <rFont val="Times New Roman"/>
        <family val="1"/>
      </rPr>
      <t>darba alga (</t>
    </r>
    <r>
      <rPr>
        <i/>
        <sz val="11"/>
        <rFont val="Times New Roman"/>
        <family val="1"/>
      </rPr>
      <t>euro</t>
    </r>
    <r>
      <rPr>
        <sz val="11"/>
        <color indexed="8"/>
        <rFont val="Times New Roman"/>
        <family val="1"/>
      </rPr>
      <t>)</t>
    </r>
  </si>
  <si>
    <r>
      <rPr>
        <sz val="7"/>
        <color theme="1"/>
        <rFont val="Times New Roman"/>
        <family val="1"/>
      </rPr>
      <t>būvizstrādājumi (</t>
    </r>
    <r>
      <rPr>
        <i/>
        <sz val="7"/>
        <rFont val="Times New Roman"/>
        <family val="1"/>
      </rPr>
      <t>euro</t>
    </r>
    <r>
      <rPr>
        <sz val="7"/>
        <color indexed="8"/>
        <rFont val="Times New Roman"/>
        <family val="1"/>
      </rPr>
      <t>)</t>
    </r>
  </si>
  <si>
    <r>
      <rPr>
        <sz val="11"/>
        <color theme="1"/>
        <rFont val="Times New Roman"/>
        <family val="1"/>
      </rPr>
      <t>mehānismi (</t>
    </r>
    <r>
      <rPr>
        <i/>
        <sz val="11"/>
        <rFont val="Times New Roman"/>
        <family val="1"/>
      </rPr>
      <t>euro</t>
    </r>
    <r>
      <rPr>
        <sz val="11"/>
        <color indexed="8"/>
        <rFont val="Times New Roman"/>
        <family val="1"/>
      </rPr>
      <t>)</t>
    </r>
  </si>
  <si>
    <t>1.1.</t>
  </si>
  <si>
    <t>Zemes darbi</t>
  </si>
  <si>
    <t>1.2.</t>
  </si>
  <si>
    <t>Pamati un pamatnes</t>
  </si>
  <si>
    <t>1.3.</t>
  </si>
  <si>
    <t>Sienas, ēku un būvju karkasu konstrukcijas</t>
  </si>
  <si>
    <t>1.4.</t>
  </si>
  <si>
    <t>Pārsegumi</t>
  </si>
  <si>
    <t>1.5.</t>
  </si>
  <si>
    <t>Grīdu pamatnes</t>
  </si>
  <si>
    <t>1.6.</t>
  </si>
  <si>
    <t>Jumti, segumi</t>
  </si>
  <si>
    <t>1.7.</t>
  </si>
  <si>
    <t>Aiļu aizpildījumu elementi</t>
  </si>
  <si>
    <t>1.8.</t>
  </si>
  <si>
    <t>Apdares darbi (iekšējie)</t>
  </si>
  <si>
    <t>1.9.</t>
  </si>
  <si>
    <t>Fasādes apdare</t>
  </si>
  <si>
    <t>Specializētie darbi – iekšējie tīkli, sistēmas</t>
  </si>
  <si>
    <t>1.10.</t>
  </si>
  <si>
    <t>Iekšējie elektrotīkli, apgaismojums, spēka pievadi (EL)</t>
  </si>
  <si>
    <t>1.11.</t>
  </si>
  <si>
    <t>Ventilācija (AVK-V)</t>
  </si>
  <si>
    <t>1.12.</t>
  </si>
  <si>
    <t>Iekšējie ūdensvada, kanalizācijas tīkli, aprīkojums (ŪK)</t>
  </si>
  <si>
    <t>1.13.</t>
  </si>
  <si>
    <t>Putu ugunsdzēšamā sistēma (SP)</t>
  </si>
  <si>
    <t>1.14.</t>
  </si>
  <si>
    <t>Vājstrāvas tīkli: apsardzes signalizācijas tīkli (ESS-AS), ugunsdzēsības automātikas sistēmas (UAS), videonovērošanas tīkli (ESS-VN), dūmu aizsardzība (ESS-DA), Ugunsgrēka atklāšanas un trauksmes signalizācijas sistēmas (UATS)</t>
  </si>
  <si>
    <t>Specializētie darbi – ārējie tīkli, sistēmas</t>
  </si>
  <si>
    <t>1.15.</t>
  </si>
  <si>
    <t>Ārējie ūdensapgādes un kanalizācijas tīkli (ŪKT)</t>
  </si>
  <si>
    <t>1.16.</t>
  </si>
  <si>
    <t>Lietus ūdens kanalizācijas tīkli (LKT)</t>
  </si>
  <si>
    <t>1.17.</t>
  </si>
  <si>
    <t>Tehnoloģiskais aprīkojums (TN)</t>
  </si>
  <si>
    <t>Kopā:</t>
  </si>
  <si>
    <t>Virsizdevumi (%):</t>
  </si>
  <si>
    <t>tai skaitā darba aizsardzība (%):</t>
  </si>
  <si>
    <t>Peļņa (%):</t>
  </si>
  <si>
    <t>Pavisam kopā, Euro, bez PVN:</t>
  </si>
  <si>
    <t>Piezīmes, paskaidrojumi, apzīmējumi:</t>
  </si>
  <si>
    <t xml:space="preserve">Virsizdevumos iekļaujamās izmaksas skatīt zemāk pievienotajā aprakstā, lokālo tāmju piezīmēs. </t>
  </si>
  <si>
    <t>Virsizdevumos iekļaujamās izmaksas:</t>
  </si>
  <si>
    <t>Strādājošo komandējuma, ceļa, apdrošināšanas izdevumi, kas attiecas uz tāmē paredzēto objektu, ir jāiekļauj pozīcijā ''Virsizdevumi' atsevišķi neuzrādot.</t>
  </si>
  <si>
    <t>Viesnīcas izdevumi ir jāiekļauj pozīcijā ''Virsizdevumi'' atsevišķi neuzrādot.</t>
  </si>
  <si>
    <t>Atļauju saņemšanas, būvmateriālu pārbaudes un saskaņošanas ar Pasūtītāju, palīgdarbu bez kuriem nav iespējams veikt būvdarbu rasējumos un apjomos norādītos būvdarbus visām nepieciešamajām pārbaudēm, kas norādītas projektēšanas dokumentācijā un saskaņotas likumdošanā paredzētajā kārtībā, tai skaitā materiālu pārbaudes izmaksas.</t>
  </si>
  <si>
    <t>Ofisa un citi netiešie izdevumi, kas attiecas uz konkrēto objektu.</t>
  </si>
  <si>
    <t>Lokālā tāme Nr. 1.1.</t>
  </si>
  <si>
    <t>Būves nosaukums:  Teritorijas Starta iela 8A attīstība</t>
  </si>
  <si>
    <t>Objekta adrese:</t>
  </si>
  <si>
    <t>Starta iela 8a, Rīga</t>
  </si>
  <si>
    <t>Pasūtījuma Nr.:</t>
  </si>
  <si>
    <t>Tāme sastādīta 2025. gada tirgus cenās, pamatojoties uz BK daļas projektēšanas dokumentāciju.</t>
  </si>
  <si>
    <t>Tāmes izmaksa, Euro bez PVN</t>
  </si>
  <si>
    <t>Tāme sastādīta 2025. gada _____</t>
  </si>
  <si>
    <t>Nr. p. k.</t>
  </si>
  <si>
    <t>Kods</t>
  </si>
  <si>
    <t>Darba nosaukums</t>
  </si>
  <si>
    <t>Mērvienība</t>
  </si>
  <si>
    <t>Daudzums</t>
  </si>
  <si>
    <t>Vienības izmaksas</t>
  </si>
  <si>
    <t>Kopā uz visu apjomu</t>
  </si>
  <si>
    <t>Materiāli bez PVN</t>
  </si>
  <si>
    <t>Darbs bez soc.nod.</t>
  </si>
  <si>
    <t>Mehānismi bez PVN</t>
  </si>
  <si>
    <t>laika norma, c/h</t>
  </si>
  <si>
    <t>darba samaksas likme, Euro/h</t>
  </si>
  <si>
    <t>darba alga, Euro</t>
  </si>
  <si>
    <t>būvizstrādājumi, Euro</t>
  </si>
  <si>
    <t>mehānismi, Euro</t>
  </si>
  <si>
    <t>kopā, Euro</t>
  </si>
  <si>
    <t>darbietilp., c/h</t>
  </si>
  <si>
    <t>summa, Euro</t>
  </si>
  <si>
    <t>Zemes darbi angāram</t>
  </si>
  <si>
    <t>Grunts rakšana pamatu izbūvei ar mehānismiem</t>
  </si>
  <si>
    <t>m3</t>
  </si>
  <si>
    <t>Izraktās grunts izvešana un utilizācija</t>
  </si>
  <si>
    <t>Esošās grunts blietēšana</t>
  </si>
  <si>
    <t>m2</t>
  </si>
  <si>
    <t>Vidēji rupjas smilšu atvešana, atbēršana pie pamatiem, t.sk. piebērtās smilts blietēšana ar mehāniskām virsmas blietēm</t>
  </si>
  <si>
    <t>Zemes darbi tehnoloģisko iekārtu pamatiem teritorijā</t>
  </si>
  <si>
    <t>Gruntsūdens pazemināšana ugundzēsības rezervuāru izbūves laikā</t>
  </si>
  <si>
    <t>kpl.</t>
  </si>
  <si>
    <t>Grunts rakšana tehnoloģisko iekārtu pamatu izbūvei ar mehānismiem</t>
  </si>
  <si>
    <t>Grunts piebēršana (smilts/grants maisījums), t.sk. piebērtās smilts blietēšana ar mehāniskām virsmas blietēm</t>
  </si>
  <si>
    <t>Tiešās izmaksas kopā, Euro, bez PVN:</t>
  </si>
  <si>
    <t>Sertifikāta Nr.</t>
  </si>
  <si>
    <t>Pārbaudīja</t>
  </si>
  <si>
    <t>Virsmērs, atgriezumi Pretendentiem ir jāievērtē vienību cenās.</t>
  </si>
  <si>
    <t>Strādājošo komandējuma, ceļa, apdrošināšanas izdevumi ir jāiekļauj pozīcijā ''Virsizdevumi'', atsevišķi neuzrādot</t>
  </si>
  <si>
    <t>Viesnīcas izdevumi ir jāiekļauj pozīcijā ''Virsizdevumi'', atsevišķi neuzrādot.</t>
  </si>
  <si>
    <t>Būvgružu izvešana jāparedz katrā no pozīcijām, kur tas ir nepieciešams vienību izcenojumos. Pozīciju aprakstus dēļ būvgružu izvešanas mainīt nedrīkst.</t>
  </si>
  <si>
    <r>
      <rPr>
        <sz val="10"/>
        <color theme="1"/>
        <rFont val="Times New Roman"/>
        <family val="1"/>
      </rPr>
      <t>Apzīmējumi: kompl.- komplekts, t.m. - tekošais metrs, m</t>
    </r>
    <r>
      <rPr>
        <vertAlign val="superscript"/>
        <sz val="10"/>
        <color indexed="8"/>
        <rFont val="Times New Roman"/>
        <family val="1"/>
      </rPr>
      <t>2</t>
    </r>
    <r>
      <rPr>
        <sz val="10"/>
        <color indexed="8"/>
        <rFont val="Times New Roman"/>
        <family val="1"/>
      </rPr>
      <t xml:space="preserve"> - kvadrātmetrs.</t>
    </r>
  </si>
  <si>
    <t>Sociālie nodokļi (darba devēja 23,59%...) ir jāiekļauj vienības izcenojumos</t>
  </si>
  <si>
    <t>Lokālā tāme Nr. 1.2.</t>
  </si>
  <si>
    <t>Angāra pamati un cokols</t>
  </si>
  <si>
    <t>1</t>
  </si>
  <si>
    <t>Stabveida pamati (P1, P2, P3, P4, P5)</t>
  </si>
  <si>
    <t>gb</t>
  </si>
  <si>
    <t>Šķembu pamatojuma ierīkošana zem pamatiem (stabveida) b=150mm</t>
  </si>
  <si>
    <t>šķembas, fr. 16-32 mm</t>
  </si>
  <si>
    <t>Stabveida pamatu (P1, P2, P3, P4, P5) betonēšana</t>
  </si>
  <si>
    <t>Betons stabveida pamatiem C25/30, XC2, tā izgatavošana, piegāde līdz būvlaukumam</t>
  </si>
  <si>
    <t>Stiegrojuma montāža stabveida pamatiem (P1, P2, P3, P4, P5)</t>
  </si>
  <si>
    <t>kg.</t>
  </si>
  <si>
    <t>stiegrojums B500B</t>
  </si>
  <si>
    <t>Veidņi stabveida pamatiem, to montāža, demontāža, utilizācija</t>
  </si>
  <si>
    <t xml:space="preserve">Veidņi stabveida pamatiem </t>
  </si>
  <si>
    <t>palīgmateriāli (veidņu eļļa, konusi, aizbāžņi)</t>
  </si>
  <si>
    <t>Palīgmateriāli stabveida pamatu (P1, P2, P3, P4, P5) betonēšanai</t>
  </si>
  <si>
    <t>Cokola ierīkošana</t>
  </si>
  <si>
    <t>Šķembu pamatojuma ierīkošana zem cokola pamati b=150 mm</t>
  </si>
  <si>
    <t>Cokola betonēšana</t>
  </si>
  <si>
    <t>Betons cokola pamatiem C20/25 XC2, tā izgatavošana, piegāde līdz būvlaukumam</t>
  </si>
  <si>
    <t>Stiegrojuma montāža cokolam</t>
  </si>
  <si>
    <t>Veidņi cokolam, to montāža, demontāža, utilizācija</t>
  </si>
  <si>
    <t xml:space="preserve">Veidņi cokolam </t>
  </si>
  <si>
    <t>Palīgmateriāli cokola betonēšanai</t>
  </si>
  <si>
    <t>Cokola ārējās daļas hidroizolācijas izveide ar bitumena mastiku</t>
  </si>
  <si>
    <t>Deformācijas šuvju izveide ar elastīgu blīvējumu pēc BK-10-04</t>
  </si>
  <si>
    <t>Betona balstu ierīkošana cokola sijām</t>
  </si>
  <si>
    <t>Betona balsta izbūve cokola paneļu balstījumam 250x200x300 mm, C25/30</t>
  </si>
  <si>
    <t>Betona balsta izbūve cokola paneļu balstījumam 250x300x300 mm, C25/30</t>
  </si>
  <si>
    <t>Kolonnu bāzes</t>
  </si>
  <si>
    <t>Metāla kolonnu bāzes aizbetonējums ar smalkgraudainu betona javu (SikaGrout vai ekvivalents) b=50 mm</t>
  </si>
  <si>
    <t>Enkurskrūves stabveida pamatiem</t>
  </si>
  <si>
    <t>Enkurskrūvju HPM 24 L iegāde, iebūve</t>
  </si>
  <si>
    <t>gab.</t>
  </si>
  <si>
    <t>Atvērumi sienās inženierkomunikācijām, to hidroizolācija</t>
  </si>
  <si>
    <t>Atvērumi sienās inženierkomunikācijām, to hidroizolācija (pozīcijā iekļaut visus inženierkomunikāciju atvērumus sienās līdz +0,00 m atzīmes</t>
  </si>
  <si>
    <t>kompl.</t>
  </si>
  <si>
    <t>Tehnoloģisko iekārtu pamati</t>
  </si>
  <si>
    <t>Ugunsdzēsības tvertnes 54m3 - 3 kpl pēc BK 70-01</t>
  </si>
  <si>
    <t>Pamatu plātne b=600mm</t>
  </si>
  <si>
    <t>Esošās grunts pamatnes blietēšana</t>
  </si>
  <si>
    <t>Pamatu plātnes betonēšana b=600mm (plātne 8x4m)</t>
  </si>
  <si>
    <t>Betons plātnes pamatiem C35/45 XC2, XA1, tā izgatavošana, piegāde līdz būvlaukumam</t>
  </si>
  <si>
    <t>Veidņi plātnei, to montāža, demontāža, utilizācija</t>
  </si>
  <si>
    <t>Veidņi plātnei</t>
  </si>
  <si>
    <t>Stiegrojuma montāža plātnei</t>
  </si>
  <si>
    <t>Enkuru iebetonēšana no locītas stiegras d12 B500B</t>
  </si>
  <si>
    <t>kpl</t>
  </si>
  <si>
    <t>Tērauda atsaišu montāža - tērauda sloksnes 60x5</t>
  </si>
  <si>
    <t>Virsējā plātne b=250mm</t>
  </si>
  <si>
    <t>Plātnes betonēšana b=250mm (plātne 10.89x5m)</t>
  </si>
  <si>
    <t>Ugunsdzēsības tvertnes 60 m3 -1 kpl pēc BK 70-02</t>
  </si>
  <si>
    <t>Pamatu plātnes betonēšana b=600mm (plātne 10x4m)</t>
  </si>
  <si>
    <t>Plātnes betonēšana b=250mm (plātne 12.69x5m)</t>
  </si>
  <si>
    <t>Pamats F-1-SL2 zem filtra iekārtas b=400mm (10x3m)</t>
  </si>
  <si>
    <t>Šķembu pamatojuma ierīkošana zem pamatiem b=150mm</t>
  </si>
  <si>
    <t>Pamatu betonēšana b=400mm</t>
  </si>
  <si>
    <t>Betons pamatiem C230/37,F50, XC2, XA1/XF3 tā izgatavošana, piegāde līdz būvlaukumam</t>
  </si>
  <si>
    <t>Stiegrojuma montāža  pamatiem 12B500B150</t>
  </si>
  <si>
    <t>Veidņi pamatiem, to montāža, demontāža, utilizācija</t>
  </si>
  <si>
    <t>Palīgmateriāli F-1 pamatu betonēšanai</t>
  </si>
  <si>
    <t>Pamats F-2-SL2  b=400mm (4x4m)</t>
  </si>
  <si>
    <t>Palīgmateriāli F-2 pamatu betonēšanai</t>
  </si>
  <si>
    <t>Pamats F-3-SL1  b=200mm (3x3m)</t>
  </si>
  <si>
    <t>Pamatu betonēšana b=200mm</t>
  </si>
  <si>
    <t>Palīgmateriāli F-3 pamatu betonēšanai</t>
  </si>
  <si>
    <t>Pamats PB-1 zem vārtu barjeras</t>
  </si>
  <si>
    <t>Šķembu pamatojuma ierīkošana  b=150mm</t>
  </si>
  <si>
    <t xml:space="preserve">Pamata betonēšana </t>
  </si>
  <si>
    <t xml:space="preserve">Stiegrojuma montāža  </t>
  </si>
  <si>
    <t>Palīgmateriāli PB-1 pamata betonēšanai</t>
  </si>
  <si>
    <t>Svaru platformas pamati BK-80-01</t>
  </si>
  <si>
    <t>200mm blietēts dolomīta sķembuaisījums, frakcija 0-32mm, sablīvējuma
koeficients 0.98, šķembu materialām jāatbilst standartam LVS EN 13242</t>
  </si>
  <si>
    <t>Tehnoloģiskā plēve 200 μm, tās ieklāšana</t>
  </si>
  <si>
    <t>Dzelzsbetona pamatu izbūve M1 un M2 ieskaitot veidņošanu, stiegrošanu un betona iestrādi. Betons C35/45 XC4, XD3, XF4</t>
  </si>
  <si>
    <t>Detaļa D-1 450x350 mm -350x450x15 S355 iestrāde</t>
  </si>
  <si>
    <t>Drenāžas trapa izbūve pamatu plātnē</t>
  </si>
  <si>
    <t>Plātne platformai</t>
  </si>
  <si>
    <t>Salizturīgā kārta (drenējošā kārta 0/16 ar filtrācijas koeficentu sablīvētā stāvoklī virs 1m/dnn). Noblietēt līdz Ev2/Ev1&lt;2,5. Piebērt līdz plātnes pīrāga apakšai. B=650mm</t>
  </si>
  <si>
    <t>300mm blietēts dolomīta šķembu slānis, frakcija 20-70mm; sablīvējuma
koeficients 0.98; šķembu materialām jāatbilst standartam LVS EN 13242</t>
  </si>
  <si>
    <t>100mm blietēts dolomīta sķembuaisījums, frakcija 0-32mm, sablīvējuma
koeficients 0.98, šķembu materialām jāatbilst standartam LVS EN 13242</t>
  </si>
  <si>
    <t>Dzelzsbetona plātnes izbūve b=250 mm ieskaitot veidņošanu, stiegrošanu un betona iestrādi</t>
  </si>
  <si>
    <t>Dažādi darbi</t>
  </si>
  <si>
    <t>Ģeodēzijas darbi, izpilddokumentācijas sagatavošana betonēšanas darbiem</t>
  </si>
  <si>
    <t>Lokālā tāme Nr. 1.3.</t>
  </si>
  <si>
    <t>Metāla konstrukcijas</t>
  </si>
  <si>
    <t>MKD izstrāde ar sertificēta būvkonstruktora parakstu ar rasējumu sarakstu; elementu detalizētiem rasējumiem; elementu specifikāciju un kopējiem rādītājiem (t; gab.; m2)</t>
  </si>
  <si>
    <t>Metāla konstrukciju montāža, ieskaitot atbalsta metāla konstrukciju ap logiem un durvīm (ietvert MKD)</t>
  </si>
  <si>
    <t>Metāla konstrukcijas, to izgatavošana EXC2 klase (atbilstoši MKD, ieskaitot atgriezumus, loksnes, plāksnes) ar piegādi būvobjektā</t>
  </si>
  <si>
    <t>Konstrukciju montāžas palīgmateriāli (bultskrūves, paplāksnes, uzgriežņi, metināšanas materiāli u.c.)</t>
  </si>
  <si>
    <t>Konstrukciju aizsardzības pārklājums atbilstoši BK daļā norādītājam</t>
  </si>
  <si>
    <t>Palīgmateriāli metāla konstrukciju montāžai, ieskaitot stiprinājumus, enkurstieņus</t>
  </si>
  <si>
    <t>Sienu nesošā karkasa elementiem uz 1 un D ass nodrošināšana ar ugunsnoturības pakāpi R120 saskaņā ar UPP</t>
  </si>
  <si>
    <t>Mūra sienas un monolītās joslas</t>
  </si>
  <si>
    <t>Gāzbetona pārsedžu ierīkošana Bauroc vai ekvivalenta 200*200*2400 mm</t>
  </si>
  <si>
    <t>Gāzbetona pārsedžu ierīkošana Bauroc vai ekvivalenta 200*300*1200 mm</t>
  </si>
  <si>
    <t>Deformācijas šuvju ierīkošana sienām (ieskaitot papildus stiegrojuma ierīkošanu dn 10 B500B L=600 mm un šuvju aizpildījumu ar stingu minerālvati)</t>
  </si>
  <si>
    <t>m</t>
  </si>
  <si>
    <t>Enkurojuma detāļas pie kolonnām, to ierīkošana (skatīt BK-30-02) un ''ruberoīdu''</t>
  </si>
  <si>
    <t>Monolītās joslas asīs D un 1</t>
  </si>
  <si>
    <t>t.m</t>
  </si>
  <si>
    <t>Dzelzsbetona joslu betonēšana</t>
  </si>
  <si>
    <t>Betons dzelzsbetona joslām C20/25 XC1, tā izgatavošana, piegāde līdz būvlaukumam</t>
  </si>
  <si>
    <t>Stiegrojuma montāža dzelzsbetona joslām</t>
  </si>
  <si>
    <t>Veidņi dzelzsbetona joslām, to montāža, demontāža, utilizācija</t>
  </si>
  <si>
    <t>Veidņi dzelzsbetona joslām</t>
  </si>
  <si>
    <t>Mūrēšanas darbi</t>
  </si>
  <si>
    <t>Horizontālās hidroizolācijas izveide zem mūra sienām ar divām kārtām ruberoīda uz bitumena mastikas</t>
  </si>
  <si>
    <t>Mūrētas iekšsienas/ārsienas izveidošana asīs D-C; 6-7 no vieglbetona blokiem FIBO 5MPa vai ekvivalentiem ar ražotāja paredzēto horizontālo stiegrojumu un javu, palīgmateriālus un mehānismus (sastatnes vai torņi)</t>
  </si>
  <si>
    <t>Ugunsdroša mūra mūrēšana 300mm pa asīm D un 1 (vieglbetona bloki (gāzbetons, Bauroc 3 MPA vai ekvivelents)) mūrēšana, ieskaitot līmi un stiegrojumu, palīgmateriālus un mehānismus (sastatnes vai torņi)</t>
  </si>
  <si>
    <t>Lokālā tāme Nr. 1.4.</t>
  </si>
  <si>
    <t>Pārseguma monolītais iecirknis pēc BK-10-07</t>
  </si>
  <si>
    <t>Pārseguma ierīkošana, ieskaitot veidņu ierīkošana, to nomu</t>
  </si>
  <si>
    <t>Betons pārsegumam C20/25 XC1, tā izgatavošana, piegāde līdz būvlaukumam</t>
  </si>
  <si>
    <t xml:space="preserve">Stiegrojuma montāža </t>
  </si>
  <si>
    <t>Veidņi pārseguma plaknei, to montāža, demontāža, utilizācija</t>
  </si>
  <si>
    <t>Veidņi pārseguma plaknei</t>
  </si>
  <si>
    <t>Veidņi pārseguma sāniem, to montāža, demontāža, utilizācija</t>
  </si>
  <si>
    <t>Veidņi pārseguma sāniem</t>
  </si>
  <si>
    <t>Palīgmateriāli pārseguma betonēšanai</t>
  </si>
  <si>
    <t>Saliekamā dzelzsbetona pārsegums pēc BK-10-07</t>
  </si>
  <si>
    <t>HEA160, tā apstrāde, gruntēšana, iebūve (ieskaitot nogriešanu)</t>
  </si>
  <si>
    <t>HCS220 1200*4420 mm paneļu iegāde, piegāde, montāža, ieskaitot šuvju monolitizēšanu ar betonu C30/37 XC1</t>
  </si>
  <si>
    <t>Dzelzsbetona monolītas joslas izveidošana pārseguma līmenī (C25/30 XC1)</t>
  </si>
  <si>
    <t>Lokālā tāme Nr. 1.5.</t>
  </si>
  <si>
    <t>Tāme sastādīta 2025. gada tirgus cenās, pamatojoties uz BK  daļas projektēšanas dokumentāciju.</t>
  </si>
  <si>
    <t>Grīda uz grunts</t>
  </si>
  <si>
    <t>Salizturīgā kārta (drenējošā kārta 0/16 ar filtrācijas koeficentu sablīvētā stāvoklī virs 1m/dnn). Noblietēt līdz Ev2/Ev1&lt;2,5. Piebērt līdz grīdas pīrāga apakšai.</t>
  </si>
  <si>
    <t>Ģeorežģis (stiepes stipr. ≥80/≥80kN/m)</t>
  </si>
  <si>
    <t>Nesaistītu minerālmateriālu maisījuma pamata nesošā apakškārta 16/32, h=30cm</t>
  </si>
  <si>
    <t>Sīkšķembas (d≥2mm, D≤8mm), h=4cm</t>
  </si>
  <si>
    <t>Siltumizolācijas ieklāšana ISOVER BEWi XPS 700 Foam b=100 mm. Zem iekārtām izolācija netiek paredzēta</t>
  </si>
  <si>
    <t>Grīdas ierīkošana, ieskaitot veidņu ierīkošana, to nomu 200mm+ SL2 zonā biezumā b=400mm</t>
  </si>
  <si>
    <t>Betons  grīdai C30/37, XC4 XF1, tā izgatavošana, piegāde līdz būvlaukumam</t>
  </si>
  <si>
    <t>Stiegrojuma montāža grīdai siets 12 B500B s. 150x150 divās kārtās</t>
  </si>
  <si>
    <t>Deformācijas šuves ierīkošana (skatīt BK-10-04 5. skats) ar elastīgu blīvējumu</t>
  </si>
  <si>
    <t>Deformācijas šuves ierīkošana (BK-10-04) divās kārtas ruberoīda</t>
  </si>
  <si>
    <t>Rukuma šuvju ierīkošana</t>
  </si>
  <si>
    <t>Grīdas virsmas slīpēšana un apstrāde ar ''strukturējošo pretputekļu sastāvu</t>
  </si>
  <si>
    <t>Papildsteigrojums pie kolonnām (diagonāles) (divas stiegras dn 10 B500B L=1.0 m)</t>
  </si>
  <si>
    <t>vietas</t>
  </si>
  <si>
    <t>Papdildstiegrojums vārtu zonās</t>
  </si>
  <si>
    <t>Lokālā tāme Nr. 1.6.</t>
  </si>
  <si>
    <t>Tāme sastādīta 2025. gada tirgus cenās, pamatojoties uz AR, BK daļas projektēšanas dokumentāciju.</t>
  </si>
  <si>
    <t>Jumts J-1</t>
  </si>
  <si>
    <t>Jumta nesošo profillokšņu T130M-75L-930-1,2/350 montāža Ruukki vai ekvivalentas ar stiprinājumiem (BK norādījumi:  Profilēto lokšņu klāju pie nesošajām konstrukcijām stiprināt ar pašgriezējskrūvēm SD14-T15-5.5*32; katrā viļņa lejasdaļā ar 2 skrūvēm.</t>
  </si>
  <si>
    <t>Jumta nesošā profilloksne T130M-75L-930-1,2/350 vai ekvivalenta</t>
  </si>
  <si>
    <t>Jumta lūku vietas izgriešana nesošajā profilā</t>
  </si>
  <si>
    <t>Tvaika izolācijas ieklāšana XMV020 vai ekvivalenta</t>
  </si>
  <si>
    <t>Siltumizolācijas apakšējā slāņa ieklāšana Paroc ROB 80 vai ekvivalenta - 20 mm ieskaitot stiprinājumus</t>
  </si>
  <si>
    <t>Siltumizolācijas vidējā slāņa ieklāšana Paroc ROS 30 vai ekvivalenta - 100 mm ieskaitot stiprinājumus</t>
  </si>
  <si>
    <t>Siltumizolācijas virsējā slāņa ieklāšana Paroc ROB 80 vai ekvivalenta - 30 mm ieskaitot stiprinājumus</t>
  </si>
  <si>
    <t>PVC membrāna FATRAFOL  810/V  2,0mm  pelēks vai ekvivalents. Biezumā pēc ražotāja rekomendācijas., tā ierīkošana, ieskaitot palīgmateriālus</t>
  </si>
  <si>
    <t>Parapets mezgls 4</t>
  </si>
  <si>
    <t>Parapeta virsējās daļas siltumizolācijas montāža b=100mm stiprinot ar dībeļiem pie mūra sienas</t>
  </si>
  <si>
    <t>Saplākšņa montāža parapetam 18 mm</t>
  </si>
  <si>
    <t>Parapeta skārda cepures montāža RAL 7016 ieskaitot individuāli sagatavotus skārda lāseņus parapeta sānu malās</t>
  </si>
  <si>
    <t>Jumta vertikālās hidroizolācijas ierīkošana pie parapeta ar PVC membrānu FATRAFOL  810/V  2,0mm vai ekvivalents</t>
  </si>
  <si>
    <t>Cietās siltumizolācijas Paroc ROB 50 ierīkošana jumta daļā pie parapeta un pie jumta logiem</t>
  </si>
  <si>
    <t>Dūmu lūkas</t>
  </si>
  <si>
    <t>Jumta logu, inženierkomunikācijas izvadu hermetizācija</t>
  </si>
  <si>
    <t>DL-1 logi, Velux ISU 2093 vai ekvivalenti  jumta logi (kalpo arī kā dūmu izvades ailas), 1200x1200mm, . Atvēršana ar mehānisko piedziņu..To izgatavošana, piegāde, uzstādīšana, ieskaitot vēja un tvaika lentas, rāmja šuves hermetizāciju, aizdari (arī no iekšpuses). Piezīmes: Elektriskā piedziņa, pieslēgta signāla padeve no vadības paneļa par automatisko atvēršanos ugunsdzēsības putu sistēmas darbības laikā.</t>
  </si>
  <si>
    <t>Kāpnes, skārdi, lietus ūdens notekelementi</t>
  </si>
  <si>
    <t>Kāpnes uz jumtu (Vertikālās kāpnes A1 ugunsrekacijas materiāli, Rothoblaas vai ekvivalents. Ar roku balstiem un platformu virs parapeta; L=9,5 m), to izgatavošana uzstādīšana</t>
  </si>
  <si>
    <t>Vējmalas ierīkošana ar individuāli sagatavotu skārda nosegu (L=450 mm) uz ass 7 pēc mezgla Nr.6. Ieskaitot skārda savienojuma elementu b=100 mm</t>
  </si>
  <si>
    <t>Individuāli izgatavota skārda nosega montāža uz ass A (skatīt mezglu Nr. 1 AR-12)</t>
  </si>
  <si>
    <t>Skārda lāseņa montāža RAL 7016 uz ass A</t>
  </si>
  <si>
    <t>Horizontāla notekrene, alumīnija, 125mm (apaļā), Krāsa RAL 7016, tās montāža, ieskaitot stiprinājumus, tekņu galus, palīgmateriālus, piltuves</t>
  </si>
  <si>
    <t>Vertikāla noteka, 100 mm (apaļā), krās RAL 7016, tās montāža, ieskaitot stiprinājumus, palīgmateriālus, līkumus</t>
  </si>
  <si>
    <t>Lokālā tāme Nr. 1.7.</t>
  </si>
  <si>
    <t>Tāme sastādīta 2025. gada tirgus cenās, pamatojoties uz ARdaļas projektēšanas dokumentāciju.</t>
  </si>
  <si>
    <t>Vārti</t>
  </si>
  <si>
    <t>D-1, Paceļamie metāla vārti Hormann vai ekviavlenti (5400*h=6000 mm) ar durvīm, to izgatavošana, montāža, ieskaitot stiprinājumus, palīgmateriālus, zemais slieksnis vartiem, sliedes vārtu pacelšanai, atvēršanas pogu, vārti slēdzami ar slēdzeni. Siltināti vārti ar U=1,0 W/m2K. Iebūvētās mazās durvis ar slēdzeni un slēdzamas no abām pusēm, veras uz ārpusi. (Piezīme: Vārtiem paredzēta elektriskā piedziņa. Vārtiem pienāk signāls no UATS sistēmas. Durvis aprīkotas ar pašaizvēršanās mehānismiem ar iespēju atvērt manuāli), ieskaitot durvju aiļu apdari un hermetizāciju</t>
  </si>
  <si>
    <t>Durvis</t>
  </si>
  <si>
    <t>D-2, 1,0 W/m2K, metāla siltinātas divviru ārdurvis SWEDOOR JW vai ekvivalents (1600*h=2100 mm, to izgatavošana, montāža, ieskaitot stiprinājumus, palīgmateriālus, ar slēdzeni slēdzamas no abām pusēm. (Ārdurvis ar sliekšņa augstumu ne vairāk kā 2cm. Durvis atveras evakuācijasvirzienā). Aprīkotas ar pašaizvēršanās mehānismu</t>
  </si>
  <si>
    <t>D-3, 1,0 W/m2K, metāla siltinātas divviru ārdurvis SWEDOOR JW vai ekvivalents (2850*h=3000 mm, to izgatavošana, montāža, ieskaitot stiprinājumus, palīgmateriālus, ar slēdzeni slēdzamas no abām pusēm. (Ārdurvis ar sliekšņa augstumu ne vairāk kā 2cm. Durvis atveras evakuācijasvirzienā). Aprīkotas ar pašaizvēršanās mehānismu</t>
  </si>
  <si>
    <t>Logi</t>
  </si>
  <si>
    <t>L-1  logs, PVC 5 kameru rāmis daļēji verams(skatīt logu specifikācijā), 3 kārtu stiklojuma paketes, 0,8 W/m2K, 2500*h=1000 mm  REHAU ARTEVO vai ekvivalents.To izgatavošana, piegāde, uzstādīšana, ieskaitot vēja un tvaika lentas, rāmja šuves hermetizāciju, aizdari, iekšējo palodzi</t>
  </si>
  <si>
    <t>L-2 logs, PVC 5 kameru rāmis daļēji verams(skatīt logu specifikācijā), 3 kārtu stiklojuma paketes, 0,8 W/m2K, 5000*h=1000 mm, REHAU ARTEVO vai ekvivalents. To izgatavošana, piegāde, uzstādīšana, ieskaitot vēja un tvaika lentas, rāmja šuves hermetizāciju, aizdari, iekšējo palodzi</t>
  </si>
  <si>
    <t>Lokālā tāme Nr. 1.8.</t>
  </si>
  <si>
    <t>Tāme sastādīta 2025. gada tirgus cenās, pamatojoties uz AR daļas projektēšanas dokumentāciju.</t>
  </si>
  <si>
    <t>S-1 un S-3 sienu apmetums</t>
  </si>
  <si>
    <t>Iekštelpu apmetums (un stiklašķiedras siets) (Iekštelpu sienu apmetums, Sakret BAK-H vai ekvivalents.Gruntēt pamatni ar grunti SAKRET PG. Pēc ražotāja norādījumiem paredzēts sienu apdarei.), gruntēšana, krāsošana. Paredzēt mehānsimus sienas apdarei (alumīnija tornis, sastatnes)</t>
  </si>
  <si>
    <t>SP-1 griestu apdare</t>
  </si>
  <si>
    <t>Griestu apmetums (Sakret BAK-H vai ekvivalents.Gruntēt pamatni ar grunti SAKRET PG. Veidot ar sieta armērumu arī telpas stūros. (Apmetums ar dūmu necaurlaidības īpašībām. A1 ugunsreakcijas klase), gruntēšana, krāsošana</t>
  </si>
  <si>
    <t>Lokālā tāme Nr. 1.9.</t>
  </si>
  <si>
    <t>S-1 Mūra sienas fasādes daļas apdare</t>
  </si>
  <si>
    <t>Mūrētas ārsienas siltumizolācijas montāža( tai skaitā parapets) Paroc Solid vai ekvivalents 150 mm</t>
  </si>
  <si>
    <t>Ārsienas armēšana ar stiklašķiedras sietu un javu Sakret BAK-H. Pamatni gruntēts ar SAKRET PG grunti saskaņā ar ražotāja norādījumiem</t>
  </si>
  <si>
    <t>Ārsienass apmešana ar Sakret BAK-H apmetums tonēts RAL 9003. Pamatni gruntēts ar SAKRET PG grunti saskaņā ar ražotāja norādījumiem</t>
  </si>
  <si>
    <t>Apmetuma lāseņa ierīkošana (Ugunsmūrim), RAL 7016 vai RR23</t>
  </si>
  <si>
    <t>Sastatņu montāža/ demontāža/ noma mūra fasādes apdares laikā</t>
  </si>
  <si>
    <t>Cokola apdare C1 un C2</t>
  </si>
  <si>
    <t>Cokola apdare ar XPS siltumizolāciju 150 mm (Finnfoam vai ekvivalents), hidroizolācija iekļauta pie cokola betonēšanas darbiem skat. 1-2 tāmi</t>
  </si>
  <si>
    <t>Izsmidzināmā hidroizolācija savienojumā starp cokola siltumizolāciju un ārsienas siltumizolāciju</t>
  </si>
  <si>
    <t>Cokola daļas armēšana ar stiklašķiedras sietu un javu Sakret BAK-H. Pamatni gruntēts ar SAKRET PG grunti saskaņā ar ražotāja norādījumiem</t>
  </si>
  <si>
    <t>Cokola daļas apmešana ar Sakret BAK-H apmetums RAL 7016. Pamatni gruntēts ar SAKRET PG grunti saskaņā ar ražotāja norādījumiem</t>
  </si>
  <si>
    <t>Siena S-2 (Sendvičpaneļu ārsiena 150mm)</t>
  </si>
  <si>
    <t>Sendvičpaneļi b=150 mm Kingspan KS AT 1000 vai ekvivalents 150 mm biezumā, 1000mm augsti.  Ārējais profils M(Micro), iekšējais profils Q (minibox 22)./ Poliester (PES) - 25 μm krāsojums RAL 9006. PIR pildījums, to ierīkošana ieskaitot paceļamos mehānismus. Norādīta tīra platība- virsmēru un agriezumus paredzēt vienības cenā</t>
  </si>
  <si>
    <t>Palīgmateriāli un palīgdetaļas (starta profili, skrūves, pašlīmējošās lentas , blīvējumi etc.)</t>
  </si>
  <si>
    <t>Sendvičpaneļu vertikāls skārda savienojuma nosegelements Kingspan K 170 vai ekvivalents profils, RAL 7016</t>
  </si>
  <si>
    <t>t.m.</t>
  </si>
  <si>
    <t>Sendvičpaneļu vertikāls skārda savienojuma nosegelements iekšējais stūris Kingspan K 260 vai ekvivalents profils, RAL 7016</t>
  </si>
  <si>
    <t>Sendvičpaneļu vertikāls skārda savienojuma nosegelements ārējais stūris Kingspan K 113 vai ekvivalents profils, RAL 7016</t>
  </si>
  <si>
    <t>Sendvičpaneļu lāseņa elementa uzstādīšana Kingspan K 182 vai ekvivalents, RAL 7016</t>
  </si>
  <si>
    <t>Logu sānu aploda, Kingspan K218 vai ekvivalents, RAL 7016</t>
  </si>
  <si>
    <t>Virs loga lāsenis Kingspan K162 vai ekvivalents,  RAL 7016</t>
  </si>
  <si>
    <t>Logu palodze, Kingspan K263 vai ekvivalents, RAL 7016</t>
  </si>
  <si>
    <t>Vārtu un durvju sānu un pārsedzes aploda skārda. Manuāls locījums pēc vārtu montāžas. RAL 7016 vai RR23.</t>
  </si>
  <si>
    <t>Lokālā tāme Nr. 1.10.</t>
  </si>
  <si>
    <t>Tāme sastādīta 2025. gada tirgus cenās, pamatojoties uz EL daļas projektēšanas dokumentāciju.</t>
  </si>
  <si>
    <t>Kabeļi</t>
  </si>
  <si>
    <t>Ugunsdrošs kabelis, E45 Cu- 3x2,5 mm2</t>
  </si>
  <si>
    <t>Ugunsdrošs kabelis, E45 Cu- 3x1,5 mm2</t>
  </si>
  <si>
    <t>Kabeļu nesošās sistēmas / caurules (kab. aizsardzības aprīkojums)</t>
  </si>
  <si>
    <t>Gofrēta caurule ∅16mm ar stiprinājumiem</t>
  </si>
  <si>
    <t>Caurule, gofrēta 450N, d=50 ("Evopipes")</t>
  </si>
  <si>
    <t>Caurule, gofrēta 750N, d=50 ("Evopipes")</t>
  </si>
  <si>
    <t>Caurule, gofrēta 750N, d=110 ("Evopipes")</t>
  </si>
  <si>
    <t>Kabeļu trepe W=600mm, L=6, ar stiprinājumiem</t>
  </si>
  <si>
    <t>U-veida stiprinajumi kabeļu trepei (montāža pie griestiem/griestu konstrukcijām)</t>
  </si>
  <si>
    <t>Ugunsdrošie stiprinājumi E30 kabeļiem</t>
  </si>
  <si>
    <t>Cauruļu palīgmateriāli (līkumi, savienojumi, stipr. utt.)</t>
  </si>
  <si>
    <t>Hermetizējošs blīvējums</t>
  </si>
  <si>
    <t>Ugunsdrošs noblīvējums HILTI</t>
  </si>
  <si>
    <t>Ugunsdrošs pārklājums HILTI 20kg</t>
  </si>
  <si>
    <t>Montāžas izstrādājumi un palīgmateriāli</t>
  </si>
  <si>
    <t>Montāžas izstrādājumu palīgmateriālu komplekts (kārbas, klemmes, kronšteini, ķēdes un citi stiprināšanas elementi)</t>
  </si>
  <si>
    <t xml:space="preserve">Apgaismojuma aprīkojums un rozetes </t>
  </si>
  <si>
    <t>G1</t>
  </si>
  <si>
    <t>Montējāms uz trosēm LED gaismeklis /OCULUS LED 12850lm 840 IP66 I kl. 75D SP10kV (72W) vai ekvivalents</t>
  </si>
  <si>
    <t>G2</t>
  </si>
  <si>
    <t>Montējāms uz virsmas LED gaismeklis /TYTAN 2 LED 1150mm 7850lm 840 IP66 (47W) vai ekvivalents</t>
  </si>
  <si>
    <t>G3</t>
  </si>
  <si>
    <t>Montējāms uz fasādes virsmas LED prožektors /QUEST 2 LED M ASW 5450LM I CL. IP66 840 SP10KV (41W) vai ekvivalents</t>
  </si>
  <si>
    <t>G4</t>
  </si>
  <si>
    <t>Montējāms uz fasādes virsmas LED gaismeklis /DIONE LED PLUS ASYMMETRIC 2300LM 840 IP65 I KL.OPAL WHITE (21W) vai ekvivalents</t>
  </si>
  <si>
    <t>Avārijas norādes LED gaismeklis AWEX EXIT M montāžas veids: pie siena (ar papildus aprīkojumu vai iekārts trosēs),  darbojās no iebūvēta 60min akumulatora  / EXIT M 1W LED 170 lm STANDARD IP65 1h battery maintained white color vai ekvivalents</t>
  </si>
  <si>
    <t>Avārijas LED gaismeklis AWEX LOVATO 3 pie griestiem ar atvērtā tipa optiku, darbojās no iebūvēta akumulatora autotesta funkcijā / LOVATO N 3.0 open area optic 2W LED 380 lm PREMIUM IP20 1h battery non-maintained with autotest white color vai ekvivalents</t>
  </si>
  <si>
    <t>Apgaismojuma vadības slēdži</t>
  </si>
  <si>
    <t>Vienpolīgs v/a slēdzis; ~230V, 10A, IP44</t>
  </si>
  <si>
    <t>Montējāms uz fasādes virsmas kustības sensors, 180`; ~230V, 10A, IP44</t>
  </si>
  <si>
    <t>Iekšējā potenciālu izlīdzināšanas / zemējuma materiāli</t>
  </si>
  <si>
    <t>Galvenā zemējuma kopne (GZK)</t>
  </si>
  <si>
    <t>Vara vads lokans šķērsgr. 16mm² (dzelteni-zaļš) iekārtu zemēšanai</t>
  </si>
  <si>
    <t>Vara vads lokans šķērsgr. 6mm² (dzelteni-zaļš) iekārtu zemēšanai</t>
  </si>
  <si>
    <t xml:space="preserve">Zemējuma kopne </t>
  </si>
  <si>
    <t>Antikorozijas pārklājums</t>
  </si>
  <si>
    <t>Zibensaisardzības aprīkojums (OBO vai analogs)</t>
  </si>
  <si>
    <t xml:space="preserve">Alumīnija apaļvads Ø8mm </t>
  </si>
  <si>
    <t>Kompensators D=8mm, 600mm alumīnija</t>
  </si>
  <si>
    <t xml:space="preserve">Karsti cinkotā tērauda apaļvads Ø8mm </t>
  </si>
  <si>
    <t xml:space="preserve">Karsti cinkotā tērauda apaļvada Ø8mm stiprinājumi gar fasādes </t>
  </si>
  <si>
    <t>Stiprinājums jumta un parapeta plaksnei</t>
  </si>
  <si>
    <t>Savienojums stieple/stieple</t>
  </si>
  <si>
    <t>Mērījuma spaile ar stiprinājumiem</t>
  </si>
  <si>
    <t>Izpilddokumentācija, mērījumi EL daļai</t>
  </si>
  <si>
    <t>* Sadalnes skatīt ELT sadaļā</t>
  </si>
  <si>
    <t>Lokālā tāme Nr. 1.11.</t>
  </si>
  <si>
    <t>Tāme sastādīta 2025. gada tirgus cenās, pamatojoties uz AVK daļas projektēšanas dokumentāciju.</t>
  </si>
  <si>
    <t>Gaisa vads no cinkotā skārda 800*800 mm, tā montāža, ieskaitot stiprinājumus, palīgmateriālus (Lindab vai ekvivalents)</t>
  </si>
  <si>
    <t>Gaisa ieņemšanas reste USS/I-800-800 Halton vai ekvivalents</t>
  </si>
  <si>
    <t>Gaisa izmešanas reste, USS/E-1000-700 Halton vai ekvivalents</t>
  </si>
  <si>
    <t>Ugunsdrošais vārsts EI-60 FD-800x800</t>
  </si>
  <si>
    <t>Ugunsdrošais vārsts EI-60 FD-1000x700</t>
  </si>
  <si>
    <t>Elektroinstalācijas komplekts</t>
  </si>
  <si>
    <t>Gaisa vadu veidgabali un stiprinājumi</t>
  </si>
  <si>
    <t>Sistēmas balansēšana un marķēšana</t>
  </si>
  <si>
    <t>Izolācijas komplekts, montāžas komplekts, palīgmateriāli</t>
  </si>
  <si>
    <t>Atvērumu un neblīvumu hermetizācija, EI-60, HILTI</t>
  </si>
  <si>
    <t>Izpilddokumentācija, izpildmērījumi AVK-V daļai</t>
  </si>
  <si>
    <t>Lokālā tāme Nr. 1.12.</t>
  </si>
  <si>
    <t>Tāme sastādīta 2025. gada tirgus cenās, pamatojoties uz ŪK daļas projektēšanas dokumentāciju.</t>
  </si>
  <si>
    <t>IEKŠĒJAIS AUKSTĀ ŪDENS ŪDENSVADS U1</t>
  </si>
  <si>
    <t>Aukstā ūdens cauruļvadu pieslēguma vieta pie projekt. tīkliem</t>
  </si>
  <si>
    <t>Pieslēgums auksta ūdens projekt. sistēmai, tajā skaitā:  -universala savienojuma uzmava OD63xD50 - 1.gab.</t>
  </si>
  <si>
    <t>komp.</t>
  </si>
  <si>
    <t>ŪDENS IEVADA MEZGLS</t>
  </si>
  <si>
    <t>Ūdensvada caurule, cinkota tērauda, Dn50mm, iebūve stiprinot pie pārseguma vai sienas ar stiprinājuma kronšteiniem, ar nokrāsošanu  2 kārtās</t>
  </si>
  <si>
    <t>Aukstā ūdens cauruļvadu pretkondensāta izolācija</t>
  </si>
  <si>
    <t>Pretkondensāta izolācija δ=13mm Dn100 caurulei</t>
  </si>
  <si>
    <t>ARMATŪRA</t>
  </si>
  <si>
    <t>Ventilis Dn50</t>
  </si>
  <si>
    <t>Tērauda veidgabali</t>
  </si>
  <si>
    <t>Uzmavu pāreja no tērauda uz PE  OD63xDn50</t>
  </si>
  <si>
    <t>Cinkota tērauda trejgabals Dn50, PN16</t>
  </si>
  <si>
    <t>Cinkota tērauda trejgabals ar pāreju Dn50x25x50, PN16</t>
  </si>
  <si>
    <t>Cinkota tērauda pāreja Dn25x15, PN10</t>
  </si>
  <si>
    <t>Cinkota tērauda līkums 90 º Dn50, PN10</t>
  </si>
  <si>
    <t>Tukšošanas krāns  Dn15 mm</t>
  </si>
  <si>
    <t>Cinkota tērauda cauruļvadi</t>
  </si>
  <si>
    <t>Ūdensvada caurule, tērauda, Dn50mm , iebūve stiprinot pie pārseguma vai sienas ar stiprinājuma kronšteiniem , ar nokrāsošanu  2 kārtas</t>
  </si>
  <si>
    <t>Ūdensvada caurule, tērauda, Dn25mm , iebūve stiprinot pie pārseguma vai sienas ar stiprinājuma kronšteiniem , ar nokrāsošanu  2 kārtas</t>
  </si>
  <si>
    <t>Ūdensvada caurule, tērauda, Dn20mm , iebūve stiprinot pie pārseguma vai sienas ar stiprinājuma kronšteiniem , ar nokrāsošanu  2 kārtas</t>
  </si>
  <si>
    <t>Ūdensvada caurule, tērauda, Dn15mm , iebūve stiprinot pie pārseguma vai sienas ar stiprinājuma kronšteiniem , ar nokrāsošanu  2 kārtas</t>
  </si>
  <si>
    <t>Pretkondensāta izolācija δ=13mm Dn50 caurulei</t>
  </si>
  <si>
    <t>Pretkondensāta izolācija δ=13mm Dn25 caurulei</t>
  </si>
  <si>
    <t>Pretkondensāta izolācija δ=13mm Dn20 caurulei</t>
  </si>
  <si>
    <t>Pretkondensāta izolācija δ=13mm Dn15 caurulei</t>
  </si>
  <si>
    <t>Cinkota tērauda veidgabali</t>
  </si>
  <si>
    <t>Cinkota tērauda trejgabals Dn25, PN16</t>
  </si>
  <si>
    <t>Cinkota tērauda trejgabals Dn15, PN16</t>
  </si>
  <si>
    <t>Cinkota tērauda trejgabals ar pāreju Dn20x15x20, PN16</t>
  </si>
  <si>
    <t>Cinkota tērauda līkums 90º Dn25, PN16</t>
  </si>
  <si>
    <t>Cinkota tērauda līkums 90º Dn20, PN16</t>
  </si>
  <si>
    <t>Cinkota tērauda līkums 90º Dn15, PN16</t>
  </si>
  <si>
    <t>Cinkota tērauda pārejas savienojums D50x25, PN10</t>
  </si>
  <si>
    <t>Cinkota tērauda pārejas savienojums D25x20, PN10</t>
  </si>
  <si>
    <t>Cinkota tērauda pārejas savienojums  D20x15, PN10</t>
  </si>
  <si>
    <t>Maisītāji</t>
  </si>
  <si>
    <t>Jaucējkrāns  tērauda izlietnei, hrome  (ierīces tipu precizēt pie pasūtītāja)</t>
  </si>
  <si>
    <t>Tehniskās ierīces</t>
  </si>
  <si>
    <t>Metāla izlietne, ar sienas stiprinājuma elementiem M10x140mm un hromētu sifonu (ierīces tipu precizēt pie pasūtītāja)</t>
  </si>
  <si>
    <t>Lodveida ventilis, misiņa, PN16, Dn25mm, ar montāžu</t>
  </si>
  <si>
    <t>Lodveida ventilis, misiņa, PN16, Dn20mm, ar montāžu</t>
  </si>
  <si>
    <t>Lodveida ventilis, misiņa, PN16, Dn15mm, ar montāžu</t>
  </si>
  <si>
    <t>Lodveida ventilis, misiņa, PN16, 1/2", ar montāžu virs sienas santehnisko iekārtu pieslēgšanai</t>
  </si>
  <si>
    <t>Lodveida ventilis, misiņa, PN16, 1", ar montāžu virs sienas santehnisko iekārtu pieslēgšanai</t>
  </si>
  <si>
    <t>Izlietņu jaucējkrānu pieslēgums ar lokano savienojumu 1", PN16, /L precizējams uz vietas/</t>
  </si>
  <si>
    <t>Izlietņu jaucējkrānu pieslēgums ar lokano savienojumu 1/2", PN16, /L precizējams uz vietas/</t>
  </si>
  <si>
    <t>Dušas jaucējkrāna pieslēgums U1 sistēmai, 1/2", PN16, /L precizējams uz vietas/</t>
  </si>
  <si>
    <t xml:space="preserve">Ugunsizturīga aizsargčaula aizsardzībai Dn15 caurulei (ugunsizturība ne zemāka par EI30, sask. LBN 201-15, 54.p)   </t>
  </si>
  <si>
    <t>Palīgmateriāli U1 sistēmas montāžai - skrūves, blīves, stiprinājumi utt.</t>
  </si>
  <si>
    <t>Sistēmas hidrauliskā pārbaude un dezinfekcija</t>
  </si>
  <si>
    <t xml:space="preserve"> IEKŠĒJAIS UGUNSDZĒSĪBAS ŪDENSVADS U2</t>
  </si>
  <si>
    <t xml:space="preserve">UGUNSDZĒSĪBAS IEVADA MEZGLS </t>
  </si>
  <si>
    <t>Aizbīdnis Dn50 ar elektropiedziņu (220 V, 50 Hz, 0.3 kW) Belimo SY1-230-3-T vai ekvivalents</t>
  </si>
  <si>
    <t>CAURUĻVADI</t>
  </si>
  <si>
    <t>Cinkota tērauda līkums 90º Dn50, PN16</t>
  </si>
  <si>
    <t xml:space="preserve">Ugunsdzēsības krāns </t>
  </si>
  <si>
    <t xml:space="preserve">Ugunsdzēsības krāns aukstajam ūdenim Dn50 PN16 komplektā  ar šļūteni L=20,0m un savienojuma elementiem metālā skapītī  </t>
  </si>
  <si>
    <t>Palīgmateriāli U2 sistēmas montāžai - skrūves, blīves, stiprinājumi utt.</t>
  </si>
  <si>
    <t>IEKŠĒJAIS AUKSTĀ ŪDENS ŪDENSVADS U3</t>
  </si>
  <si>
    <t>Pieslēgums auksta ūdens projekt. sistēmai, tajā skaitā:  -universala savienojuma uzmava OD250xOD250 - 1.gab.</t>
  </si>
  <si>
    <t xml:space="preserve">Ūdensvada caurules  PE100-RC OD250mm, PN10, SDR17 montāža atklātā tranšejā un ar to saistītie darbi </t>
  </si>
  <si>
    <t>PE liekts līkums OD250mm, PN10, 90°</t>
  </si>
  <si>
    <t>Ūdensvada ievads ēkā, tajā skaitā:
- siltumizolācijas ar foliju caurulei OD250 L=4,3 m uzstādīšana;
- caurumu ēku pamatos urbšana
-ievada hermetizēšana</t>
  </si>
  <si>
    <t>Uzmavu pāreja no tērauda uz PE  OD250xDn200</t>
  </si>
  <si>
    <t>Ūdensvada caurule, cinkota tērauda, Dn200mm , iebūve stiprinot pie pārseguma vai sienas ar stiprinājuma kronšteiniem , ar nokrāsošanu  2 kārtas</t>
  </si>
  <si>
    <t>Cinkota tērauda līkums 90º Dn200, PN16</t>
  </si>
  <si>
    <t xml:space="preserve">Aukstā ūdens cauruļvadu pieslēguma vieta pie projekt. tīkliem Dn200, saskaņā ar tehnologiju (precizēt būvniecības laikā) </t>
  </si>
  <si>
    <t>Palīgmateriāli U3 sistēmas montāžai - skrūves, blīves, stiprinājumi utt.</t>
  </si>
  <si>
    <t>IEKŠĒJAIS AUKSTĀ ŪDENS ŪDENSVADS U4</t>
  </si>
  <si>
    <t>Pieslēgums auksta ūdens projekt. sistēmai, tajā skaitā:  -universala savienojuma uzmava OD125xOD125 - 1.gab.</t>
  </si>
  <si>
    <t xml:space="preserve">Ūdensvada caurules  PE100-RC OD125mm, PN10, SDR17 montāža atklātā tranšejā un ar to saistītie darbi </t>
  </si>
  <si>
    <t>PE liekts līkums OD125mm, PN10, 90°</t>
  </si>
  <si>
    <t>Ūdensvada ievads ēkā, tajā skaitā:
- siltumizolācijas ar foliju caurulei OD125 L=4,2 m uzstādīšana;
- caurumu ēku pamatos urbšana
-ievada hermetizēšana</t>
  </si>
  <si>
    <t>Uzmavu pāreja no tērauda uz PE OD125xDn110</t>
  </si>
  <si>
    <t>Ūdensvada caurule, cinkota tērauda, Dn110mm , iebūve stiprinot pie pārseguma vai sienas ar stiprinājuma kronšteiniem , ar nokrāsošanu  2 kārtas</t>
  </si>
  <si>
    <t>Cinkota tērauda līkums 90º Dn110, PN16</t>
  </si>
  <si>
    <t xml:space="preserve">Aukstā ūdens cauruļvadu pieslēguma vieta pie projekt. tīkliem Dn110, saskaņā ar tehnologiju (precizēt būvniecības laikā) </t>
  </si>
  <si>
    <t>Palīgmateriāli U4 sistēmas montāžai - skrūves, blīves, stiprinājumi utt.</t>
  </si>
  <si>
    <t>IEKŠĒJAIS KARSTĀ ŪDENS ŪDENSVADS T3</t>
  </si>
  <si>
    <t>Ūdensvada caurule, nerūsējoša tērauda, Dn15mm , iebūve stiprinot pie pārseguma vai sienas ar stiprinājuma kronšteiniem , ar nokrāsošanu  2 kārtas</t>
  </si>
  <si>
    <t>Karstā ūdens cauruļvadu siltumizolācija</t>
  </si>
  <si>
    <t>Siltumizolācija caurulei Dn15 ar iebūvi</t>
  </si>
  <si>
    <t>VEIDGABALI</t>
  </si>
  <si>
    <t>Nerūsējoša tērauda līkums 90º Dn15, PN16</t>
  </si>
  <si>
    <t>Ierīces jaucējkrānu pieslēgums ar lokano savienojumu 1/2", PN16, /L precizējams uz vietas/</t>
  </si>
  <si>
    <t xml:space="preserve">Tilpuma ūdenssildītājs 10 l Nel=1.2kW; 230V/1~ </t>
  </si>
  <si>
    <t>Palīgmateriāli T3 sistēmas montāžai - skrūves, blīves, stiprinājumi utt.</t>
  </si>
  <si>
    <t>IEKŠĒJA KANALIZĀCIJAS SISTĒMA K1</t>
  </si>
  <si>
    <t>Kanalizācijas cauruļvadu pieslēguma vieta pie iekšējiem projekt. tīkliem</t>
  </si>
  <si>
    <t>Pieslēgums kanalizācijas cauruļvadu projekt. sistēmai OD110, tajā skaitā:   - universāla savienojuma uzmava OD110xDn100 - 1.gab.</t>
  </si>
  <si>
    <t>Kanalizācijas caurule PVC iekšējiem tīkliem  Dn100mm, uzmavu ar iebūvi  grīdā</t>
  </si>
  <si>
    <t>Kanalizācijas caurule PVC iekšējiem tīkliem  Dn50mm, uzmavu ar iebūvi  grīdā</t>
  </si>
  <si>
    <t>PVC korķis Dn100</t>
  </si>
  <si>
    <t>Kanalizācijas PVC fasona daļas</t>
  </si>
  <si>
    <t>Trejgabals 45°, Dn100/100/100</t>
  </si>
  <si>
    <t>Trejgabals 45°, Dn100/50/100</t>
  </si>
  <si>
    <t>Līkums 45°, Dn100</t>
  </si>
  <si>
    <t>Līkums 45°, Dn50</t>
  </si>
  <si>
    <t>Traps Dn100, ar mehānisku pretsmakas noslēgu HL510Prblue vai ekvivalents, regulējams, apakšējais pieslēgums D100, ar nerūsējošā tērauda resti, ar iebūvi grīdas līmenī (ierīces tipu precizēt pie pasūtītāja)</t>
  </si>
  <si>
    <t>Palīgmateriāli K1 sistēmas montāžai</t>
  </si>
  <si>
    <t>Sistēmas skalošana</t>
  </si>
  <si>
    <t>IEKŠĒJA KANALIZĀCIJAS SISTĒMA K3</t>
  </si>
  <si>
    <t>Pieslēgums kanalizācijas cauruļvadu projekt. sistēmai OD110, tajā skaitā:   -  savienojoša uzmava ķets/PVC OD110xDn100 - 1.gab.</t>
  </si>
  <si>
    <t xml:space="preserve">Kanāls 100 (ACO Monoblock RD100V, tips 0.0 (h= 265mm) vai ekvivalents), lietus ūdens novadīšanas sistēma, atbilstoši EN 1433. Materiāls polimērbetons, "V" formas šķērsgriezums. Monolīta korpusa kanāls, bez līmēta savienojuma. Komplektā ar revīzījas elementiem. Slodzes klase E600.  
  </t>
  </si>
  <si>
    <t>Gružu ķērājs ACO Monoblock RD 100V, tips 0.0 vai ekvivalents), izvads DN100. Ieplūdes šķērsgriezums 308cm²/m. L=0,5m</t>
  </si>
  <si>
    <t>Palīgmateriāli K3 sistēmas montāžai</t>
  </si>
  <si>
    <t>Izpilddokumentācija ŪK daļai, CCTV</t>
  </si>
  <si>
    <t>Lokālā tāme Nr. 1.13.</t>
  </si>
  <si>
    <t>Tāme sastādīta 2025. gada tirgus cenās, pamatojoties uz SP daļas projektēšanas dokumentāciju.</t>
  </si>
  <si>
    <t xml:space="preserve">Ugunsdzēsības vadības iekārtas </t>
  </si>
  <si>
    <t>Manometrs ar ventili -5..10bar KMF</t>
  </si>
  <si>
    <t>Ugunsdzēsības Sūkņi, ramis ar kontroles paneli (El, Diz, Jockey)q=130m3/st, h=95m ED65-315-75-99,5-J4-2-L298 (ED65-315-75-99,5-J4-2-L298. Elektro sūknis 75kW, Jockey 3kW, Dīzeļsūknis 99.5kW ar automātiku saskaņa ar EN12845, ar iesūkšanas gumijas kompensatoru, ķīļveida varstu, klusinatāju, Sūkņu iesukšanas pārēja)</t>
  </si>
  <si>
    <t>Sūkņu centrēšanas darbi/ Pump adjustments work</t>
  </si>
  <si>
    <t>Degvielas tvertne Fourgroup</t>
  </si>
  <si>
    <t>Degvielas tvertnes ventilāciajs vads DN25, cinkots  Fourgroup</t>
  </si>
  <si>
    <t>Dīzeļdzinēja dzēšanas ierikošāna, cauruļvads  Fourgroup</t>
  </si>
  <si>
    <t>Dīzeļdzinēja izputēja izvads ar izolāciju DN80  Fourgroup</t>
  </si>
  <si>
    <t>Plūsmas mērītājs DN100 KM-DNM-DNV 1000-3000l/min</t>
  </si>
  <si>
    <t>Plūsmas relejs DN50 WFDT</t>
  </si>
  <si>
    <t>Putu DELUGE signālvārsts ar apsaisti, solenoidu DN100// PreAction Deluge valve DPV5, solenoid, trim, electric actuation DV-5A</t>
  </si>
  <si>
    <t>Putu DELUGE signālvārsta drenāžas ierikošana, cinkotā caurule</t>
  </si>
  <si>
    <t>Krāna savienotājgalviņa BOGDANOV ar ārējo vītni GC-80 (75 mm)// Fire department
connectio mufe, GC-80, LATAKVA FIRE</t>
  </si>
  <si>
    <t>Krāna savienotājgalviņa ar vāciņu bogdanov GZ-80 ø 75 mm// Fire department connectio
mufe cover, GZ-80, LATAKVA FIRE</t>
  </si>
  <si>
    <t>Ķīlveida aizbīdnis ar signālu// Gate valve, OS&amp;Y with limit switch, flange DN200, FGOSY, Profit</t>
  </si>
  <si>
    <t>Aizvēršanas aizbīdnis ar signālu DN50, GBV, Profit</t>
  </si>
  <si>
    <t>Aizvēršanas aizbīdnis bez signāla DN80, GBV, Profit</t>
  </si>
  <si>
    <t>Aizvēršanas aizbīdnis ar signālu DN100, GBV, Profit</t>
  </si>
  <si>
    <t>lodveida krāns DN25, ART.0255, Bugatti Valvosanitaria</t>
  </si>
  <si>
    <t>lodveida krāns DN15, ART.0155, Bugatti Valvosanitaria</t>
  </si>
  <si>
    <t>Pretvārsts ar vītni DN25, , Bugatti Valvosanitaria</t>
  </si>
  <si>
    <t>Pretvārsts DN50, GCV, Profit</t>
  </si>
  <si>
    <t>Pretvārsts DN80, GCV, Profit</t>
  </si>
  <si>
    <t>Pāreja DN150x125 gropēts, ar apskavām, GRCR, Profit</t>
  </si>
  <si>
    <t>Flanču atloks DN125 ar apskavām, GAF16, Profit</t>
  </si>
  <si>
    <t>Flanču atloks DN150 ar apskavām, GAF16, Profit</t>
  </si>
  <si>
    <t xml:space="preserve">Metināti savienojumi // Welded fitting connections, , </t>
  </si>
  <si>
    <t xml:space="preserve">Izgaismots  uzraksts  "Ugunsdzēsības  sūkņu  stacija.Ugunsdzēsības  viela-ūdens''  //
Pump station light sign, 230V, , </t>
  </si>
  <si>
    <t xml:space="preserve">Atstarojošs uzraksts VUGD pieslēgums// Reflective light sign for Fire department, , </t>
  </si>
  <si>
    <t xml:space="preserve">Atstarojošs uzraksts Ūdens tvertnei// Reflective light sign for Water tank, , </t>
  </si>
  <si>
    <t xml:space="preserve">Marķejuma lente// Labeling tape, , </t>
  </si>
  <si>
    <t xml:space="preserve">Iekārtu marķejums// Equipment labeling, , </t>
  </si>
  <si>
    <t xml:space="preserve">Cauruļu fasondaļas (līkumi, trejgabali, pārejas u.c.)// Custom fittings, , </t>
  </si>
  <si>
    <t xml:space="preserve">Putu glabašanas rezervuars 1m3, plastika, , </t>
  </si>
  <si>
    <t>Putu koncentrāts// Foam concentrate 2%, high expansion, hot foam, Meteor P+, TYCO</t>
  </si>
  <si>
    <t>Ltr</t>
  </si>
  <si>
    <t>Putu linījas Aizvēršavas vārsts// Foam line closing valve DN40, HOV brass valve, ANSUL</t>
  </si>
  <si>
    <t>Putu līnijas caurļvads no tvertnes līdz FireDOS, Nerūsējošā tērauda cauruļvads DN40, , isoTUBE</t>
  </si>
  <si>
    <t>Putu līnijas caurļvads no FireDOS līdz putu tvertnes, Nerūsējošā tērauda cauruļvads
DN40, , isoTUBE</t>
  </si>
  <si>
    <t>Plūsmas kontroles vārsts DN150, 2200 l/min, 426-02, BERMAD</t>
  </si>
  <si>
    <t>Putu majsītājs 2%, DN125, FD3000, FireDOSS</t>
  </si>
  <si>
    <t>Indukcijas putu plūsmas mērītājs, DUMK-041, FireDOSS</t>
  </si>
  <si>
    <t>Digitālais pagriezienu skaitītais, VOMK-21, FireDOSS</t>
  </si>
  <si>
    <t>Spiediena uzturēšanas vārsts, VENT-369-1, FireDOSS</t>
  </si>
  <si>
    <t>Āra gaisa restes 800x800mm ar Belimo BE24 piedziņu, ODG, Sanistal</t>
  </si>
  <si>
    <t>Sūkņu ūdens uzpildes tvertne ar aprikojumu, 500Ltr, priming tank, GRUNDFOS</t>
  </si>
  <si>
    <t>Sprinkleri</t>
  </si>
  <si>
    <t>Sprinklers augšpvērsts, UPR,k80, DN15, 93`C, QR, TY313, TYCO</t>
  </si>
  <si>
    <t>Sprinkleru apskava 25x15, GSTR, Profit</t>
  </si>
  <si>
    <t>Rezerves sprinkleri, , TYCO</t>
  </si>
  <si>
    <t>Putu ģenerators, gropēts gals, HG-25/ 106102250, TYCO</t>
  </si>
  <si>
    <t>Putu ģeneratora adaptors DN32, 106102851, TYCO</t>
  </si>
  <si>
    <t>Tērauda veidgabali un vārsti</t>
  </si>
  <si>
    <t>Trejgabals DN200, atloku, GTR8, Profit</t>
  </si>
  <si>
    <t>Trejgabals DN150, gropēts, GTR6, Profit</t>
  </si>
  <si>
    <t>Trejgabals DN100, gropēts, GTR4, Profit</t>
  </si>
  <si>
    <t>Atzara apskava 150x50mm, gropēts gals, red, GMGR 150-50, Profit</t>
  </si>
  <si>
    <t>Atzara apskava 100x32mm, gropēts gals, cinkots, GMGG 100-32, Profit</t>
  </si>
  <si>
    <t>Atzara apskava 80x32mm, gropēts gals, cinkots, GMGG 65-32, Profit</t>
  </si>
  <si>
    <t>Atzara apskava 65x32mm, gropēts gals, cinkots, GMGG80-32, Profit</t>
  </si>
  <si>
    <t>Līkums 90°, DN50, vītnes, GB90R, GF+</t>
  </si>
  <si>
    <t>Līkums 45°, DN50, vītnes, GB90R, GF+</t>
  </si>
  <si>
    <t>Līkums 90°, DN150, red, gropēts, GB90R, Profit</t>
  </si>
  <si>
    <t>Līkums 90°, DN100, red, gropēts, GB90R, Profit</t>
  </si>
  <si>
    <t>Līkums 90°, DN80, red, gropēts, GB90R, Profit</t>
  </si>
  <si>
    <t>Līkums 90°, DN65, red, gropēts, GB90R, Profit</t>
  </si>
  <si>
    <t>Līkums 90°, DN50, red, gropēts, GB90R, Profit</t>
  </si>
  <si>
    <t>Pāreja DN150/80, red, gropēts, GRCR, Profit</t>
  </si>
  <si>
    <t>Pāreja DN150/100, red, gropēts, GRCR, Profit</t>
  </si>
  <si>
    <t>Pāreja DN150/125, red, gropēts, GRCR, Profit</t>
  </si>
  <si>
    <t>Pāreja DN100/80, galv, gropēts, GRCG 100-80, Profit</t>
  </si>
  <si>
    <t>Pāreja DN100/65, galv, gropēts, GRCG 100-65, Profit</t>
  </si>
  <si>
    <t>Noslēgtapa DN65, galv, gropēts, GEG 65, Profit</t>
  </si>
  <si>
    <t>Noslēgtapa DN80, galv, gropēts, GEG 80, Profit</t>
  </si>
  <si>
    <t>Vītņu stienis, konsoles, stiprinājumi</t>
  </si>
  <si>
    <t>Vītņu stienis  M10, AM, Walraven</t>
  </si>
  <si>
    <t>Iegremdēts enkurs 40mm, M10, HKD M10x40, Walraven</t>
  </si>
  <si>
    <t>Vītņu stienis  M12, AM, Walraven</t>
  </si>
  <si>
    <t>Iegremdēts enkurs 40mm, M12, HKD M12x40, Walraven</t>
  </si>
  <si>
    <t>Cinkota konsole // Strut Cantilever with U-bolt,L=450mm, BIS RapidRail, Walraven</t>
  </si>
  <si>
    <t>Cinkots statņa tipa kanāls/ Unistrut 41, BIS RapidRail, Walraven</t>
  </si>
  <si>
    <t>Cinkots statņa kanāla balsts/ Unistrut chanel floor support, BIS RapidRail, Walraven</t>
  </si>
  <si>
    <t>Cinkotas konsoles savienojumi, skrūves/ Cantiliver arms nuts, washers, BIS RapidRail, Walraven</t>
  </si>
  <si>
    <t>Putu tvertnes stiprinājums, BIS RapidRail, Walraven</t>
  </si>
  <si>
    <t>Ūdens tvertnes stiprinājums 500ltr, BIS RapidRail, Walraven</t>
  </si>
  <si>
    <t>Caurules stiprinājums pie metālā konstrukcijām DN65, BIS, Walraven</t>
  </si>
  <si>
    <t>Caurules stiprinājums pie metālā konstrukcijām DN80, BIS, Walraven</t>
  </si>
  <si>
    <t>Caurules stiprinājums pie metālā konstrukcijām DN100, BIS, Walraven</t>
  </si>
  <si>
    <t>Caurules</t>
  </si>
  <si>
    <t>Tērauda caurule DN25// Black Steel pipe, FLG-E-25, FireLite, FireLite® Epoxy coated TECHNOCOAT Sprinkler Pipes</t>
  </si>
  <si>
    <t>Tērauda caurule DN32// Black Steel pipe, FLG-E-32, FireLite, FireLite® Epoxy coated TECHNOCOAT Sprinkler Pipes</t>
  </si>
  <si>
    <t>Tērauda caurule DN50// Black Steel pipe, FLG-E-50, FireLite, FireLite® Epoxy coated TECHNOCOAT Sprinkler Pipes</t>
  </si>
  <si>
    <t>Tērauda caurule DN150// Black Steel pipe, FLG-E-150, FireLite, FireLite® Epoxy coated TECHNOCOAT Sprinkler Pipes</t>
  </si>
  <si>
    <t>Tērauda caurule DN200// Black Steel pipe, FLG-E-200, FireLite, FireLite® Epoxy coated TECHNOCOAT Sprinkler Pipes</t>
  </si>
  <si>
    <t>Cinkotā caurule DN15// Galvanised pipe, FLG-G, FireLite, FireLite®, Hot-Dip Galvanized Sprinkler Pipes</t>
  </si>
  <si>
    <t>Cinkotā caurule DN32// Galvanised pipe, FLG-G, FireLite, FireLite®, Hot-Dip Galvanized Sprinkler Pipes</t>
  </si>
  <si>
    <t>Cinkotā caurule DN50// Galvanised pipe, FLG-G, FireLite, FireLite®, Hot-Dip Galvanized Sprinkler Pipes</t>
  </si>
  <si>
    <t>Cinkotā caurule DN65// Galvanised pipe, FLG-G, FireLite, FireLite®, Hot-Dip Galvanized Sprinkler Pipes</t>
  </si>
  <si>
    <t>Cinkotā caurule DN80// Galvanised pipe, FLG-G, FireLite, FireLite®, Hot-Dip Galvanized Sprinkler Pipes</t>
  </si>
  <si>
    <t>Cinkotā caurule DN100// Galvanised pipe, FLG-G, FireLite, FireLite®, Hot-Dip Galvanized Sprinkler Pipes</t>
  </si>
  <si>
    <t>Cinkotā caurule DN150// Galvanised pipe, FLG-G, FireLite, FireLite®, Hot-Dip Galvanized Sprinkler Pipes</t>
  </si>
  <si>
    <t xml:space="preserve">Apskava 25 mmø-25 mmø// Coupling, GKSR1, Profit, </t>
  </si>
  <si>
    <t xml:space="preserve">Apskava 50 mmø-50 mmø// Coupling, GKSR2, Profit, </t>
  </si>
  <si>
    <t xml:space="preserve">Apskava 80 mmø-80 mmø// Coupling, GKSR3, Profit, </t>
  </si>
  <si>
    <t xml:space="preserve">Apskava 100 mmø-100 mmø// Coupling, GKSR3, Profit, </t>
  </si>
  <si>
    <t xml:space="preserve">Apskava 150 mmø-150 mmø// Coupling, GKSR4, Profit, </t>
  </si>
  <si>
    <t>Atloks DN200</t>
  </si>
  <si>
    <t>Ugunsdrošo konstrukciju atvērumu aizpildīšana, CFS-F FX, Walraven, Elastīgas ugunsdrošās putas CFS-F FX</t>
  </si>
  <si>
    <t xml:space="preserve">Ūdens ievadu caurules izolācija OD250mm/50mm, AluCoat T, Paroc, </t>
  </si>
  <si>
    <t xml:space="preserve">Ugunsdrošā aizdare, EI60, HILTI, </t>
  </si>
  <si>
    <t xml:space="preserve">Iekārtu aizsardzības stabi pret uzbraukšanu, , Walraven, </t>
  </si>
  <si>
    <t xml:space="preserve">Pieslēgums pie ūdens reservuāra tvertnes ievadiem, , , </t>
  </si>
  <si>
    <t xml:space="preserve">Ugunsdzēsības rezervuāra ievadu pārbaude, , , </t>
  </si>
  <si>
    <t xml:space="preserve">Montāžas palīgmateriāli, , Walraven, </t>
  </si>
  <si>
    <t xml:space="preserve">Ugunsdrošības zīmes un iekārtu marķējumus, , , </t>
  </si>
  <si>
    <t xml:space="preserve">Dīzeļdegviela, Pro Diesel, Neste, </t>
  </si>
  <si>
    <t xml:space="preserve">Krāsa, krāsošana, , , </t>
  </si>
  <si>
    <t>Izpilddokumentācija, izpildmērījumi SP sistēmai</t>
  </si>
  <si>
    <t>Lokālā tāme Nr. 1.14.</t>
  </si>
  <si>
    <t>Tāme sastādīta 2025. gada tirgus cenās, pamatojoties uz UAS, ESS-VN, ESS-DA, UATS daļas projektēšanas dokumentāciju.</t>
  </si>
  <si>
    <t>UAS - Ugunsdzēsības automātikas sistēma. Stacionārās ūdens ugunsdzēsības sistēmas automātikas daļa</t>
  </si>
  <si>
    <t>Kabelis, JE-H(St)H FE180/E90 2x2x0.8+0.8</t>
  </si>
  <si>
    <t>Kabelis, JE-H(St)H FE180/E90 1x2x0.8+0.8</t>
  </si>
  <si>
    <t>Kabelis, (N)HXH-J E90 3x1.5mm²</t>
  </si>
  <si>
    <t>Kabelis, (N)HXH-O E90 2x1.5mm²</t>
  </si>
  <si>
    <t xml:space="preserve">Kabeļu aizsargcauruleD25, </t>
  </si>
  <si>
    <t xml:space="preserve">Ugunsdrošo kabeļu stiprinājumi, E90, </t>
  </si>
  <si>
    <t>Kabeļu plaukts, 300x45, E90, DUD300H45/3N. E90</t>
  </si>
  <si>
    <t xml:space="preserve">Kabeļu plaukta stiprinājumi, </t>
  </si>
  <si>
    <t>Gaismas tablo “Ugunsdzēsības ūdens sūkņu stacija”, 230V, IP65, T līdz -30OC</t>
  </si>
  <si>
    <t>Skaņas signalizators, SS1, 24V</t>
  </si>
  <si>
    <t>Manuālā tālvadības poga, 1SB1, 1SB2, MCP3A-R000SG-K013-01, 89x93x59.5, KAC</t>
  </si>
  <si>
    <t xml:space="preserve">Montāžas palīgmateriāli (montāžas kārbas, caurules, polietilēna caurules, stiprinājumi, kabeļu pāreju sienās blīvējuma materiāls E90 utt), </t>
  </si>
  <si>
    <t xml:space="preserve">Stiprinājumu skrūves ar uzgriežņiem, </t>
  </si>
  <si>
    <t>Termostats, T1, KTO 011 №.01141.0-00, 33x60x43, Stego</t>
  </si>
  <si>
    <t>Rezistori, 1k</t>
  </si>
  <si>
    <t>Rezistori, 3k</t>
  </si>
  <si>
    <t>AVS skapis</t>
  </si>
  <si>
    <t>Metāla skapis, NSYS3D121230DP, 1200x1200x300, Schneider</t>
  </si>
  <si>
    <t>Kontrolieru programmas ar piekļuves kodiem un licences, , , Mitsubishi
Electric</t>
  </si>
  <si>
    <t xml:space="preserve">Ugunsdrošo kabeļu stiprinājumi, , , </t>
  </si>
  <si>
    <t xml:space="preserve">Montāžas palīgmateriāli (Plastm.Caurules,….), , , </t>
  </si>
  <si>
    <t>Kabeļu kanāls perforēts, LK4 60040, 40x60x2000, OBO
BETTERMANN</t>
  </si>
  <si>
    <t>Gala fiksators, BT007, , CABUR</t>
  </si>
  <si>
    <t xml:space="preserve">DIN montāžas  sliede, TC7,5, 35x7.5mm, 2000m, </t>
  </si>
  <si>
    <t xml:space="preserve">Spaiļu rindas komplekts  XT0 … XT3:, , , </t>
  </si>
  <si>
    <t>Universālā spaile, pelēkā krāsā, CBC04GR, 6x44x52, CABUR</t>
  </si>
  <si>
    <t>Zemējuma spaile, dzeltenā-zaļā krāsā, TO430, 6x44x52, CABUR</t>
  </si>
  <si>
    <t>Spailes marķeris, 10 gab, 10 pcs, NU1051S, , CABUR</t>
  </si>
  <si>
    <t>Barošanas bloks, BB1, PRO ECO 120W 24V 5A, 40x125x100, Weidmüller</t>
  </si>
  <si>
    <t>Līdzstrāvas UPS vadības bloks, DC UPS, CP DC UPS 24V 20A/10A, 66x130x150, Weidmüller</t>
  </si>
  <si>
    <t>Akumulatoru baterijas bloks (kompletā ar akumulatoriem), BAT, DURA ECO LA-BAT 24V
12AH, 229x158x135, Weidmüller</t>
  </si>
  <si>
    <t xml:space="preserve">Kūstošais drošinātājs+ drošinātāju turētājs, FU24, 2A, , </t>
  </si>
  <si>
    <t xml:space="preserve">Kūstošais drošinātājs+ drošinātāju turētājs, FU22, FU23, FU25, FU26, 1A, , </t>
  </si>
  <si>
    <t xml:space="preserve">Kūstošais drošinātājs+ drošinātāju turētājs, FU1…FU21, 0.25A, , </t>
  </si>
  <si>
    <t>Aizsardzības automāts 1B6A, SF2, SF7, SF8, A9F73106+A9A26914, 18x85x78.5, Schneider</t>
  </si>
  <si>
    <t>Aizsardzības automāts 1B2A, SF1, A9F73102+A9A26914, 18x85x78.5, Schneider</t>
  </si>
  <si>
    <t>Aizsardzības automāts 1B1A, SF5, SF6, A9F73101+A9A26914, 18x85x78.5, Schneider</t>
  </si>
  <si>
    <t>Aizsardzības automāts 1B0.5A, SF3, SF4, A9F93170+A9A26914, 18x85x78.5, Schneider</t>
  </si>
  <si>
    <t>Relejs, K1, RCIKITP 230VAC 2CO LD/PB, 15.5x98x70, Weidmuller</t>
  </si>
  <si>
    <t>Relejs, K3, TRS 24VDC 2CO, 12.8x80x90, Weidmuller</t>
  </si>
  <si>
    <t>Relejs, K2, K4…K26, TRS 24VDC 1CO, 6.4x80x90, Weidmuller</t>
  </si>
  <si>
    <t>CPU kontrolieris, A1, FX5U-32MT/DSS, 150x90, Mitsubishi
Electric</t>
  </si>
  <si>
    <t>Ieejas modulis, A2, A3, FX5-16EX/ES, 40x90, Mitsubishi
Electric</t>
  </si>
  <si>
    <t>Izejas modulis, A4, FX5-16EYR/ES, 40x90, Mitsubishi
Electric</t>
  </si>
  <si>
    <t>Grafiskās darbības termināls, A5, GT2510-WXTBD  10'', 252x194x48, Mitsubishi
Electric</t>
  </si>
  <si>
    <t>5-portīgais Ethernet swich, JetNet 2005, 30x111.8x98.2, Korenix</t>
  </si>
  <si>
    <t xml:space="preserve">Rezistors, 1.2K, , </t>
  </si>
  <si>
    <t xml:space="preserve">Rezistors, 1.8K, , </t>
  </si>
  <si>
    <t>Zummers, XB7, Ø22mm, Schneider</t>
  </si>
  <si>
    <t>Zaļa LED lampa 24V, HL1, HL2, XB7, Ø22mm, Schneider</t>
  </si>
  <si>
    <t>Dzeltens LED lampa 24V, HL3, XB7, Ø22mm, Schneider</t>
  </si>
  <si>
    <t>Melna  spiedpoga, SB1, SB2, SB3, XB7, Ø22mm, Schneider</t>
  </si>
  <si>
    <t>Videonovērošanas tīkli (ESS-VN)</t>
  </si>
  <si>
    <t xml:space="preserve">19'' Serverskapis 15U 600x600, sienas, stikla durvis, </t>
  </si>
  <si>
    <t xml:space="preserve">Automātiskais slēdzis 1P C16A, </t>
  </si>
  <si>
    <t>Pārsprieguma aizsardzība CAT6A PoE-A, MJ8-POE-C6A</t>
  </si>
  <si>
    <t xml:space="preserve">2 ventilātori + termostats. ar barošanas vadu, </t>
  </si>
  <si>
    <t xml:space="preserve">DIN 35x7.5 Montāžas sliede 1m, </t>
  </si>
  <si>
    <t xml:space="preserve">DIN Rozete 16A 250V schuko, </t>
  </si>
  <si>
    <t xml:space="preserve">Rozešu bloks PDU 8 port rozete 19" C14, </t>
  </si>
  <si>
    <t xml:space="preserve">Zemējuma spaile , </t>
  </si>
  <si>
    <t xml:space="preserve">19'' Kabeļu horizontālais kārtotājs ar vāku. 1U, </t>
  </si>
  <si>
    <t xml:space="preserve">19'' Patch panelis FTP Cat.6 - 24.porti, </t>
  </si>
  <si>
    <t>Tīkla video ierakstītājs, 32 kanāli; 12MP; 4 x 10TB HDD; 20W; HDMI, VGA; RS232, RS485;, DS-7732NXI-K4</t>
  </si>
  <si>
    <t>10TB HDD WD PURPLE cietais disks videonovērošanas iekārtām, WD101PURP</t>
  </si>
  <si>
    <t xml:space="preserve">Monitors 27'', Atbildes laiks 1ms, Izšķirtspēja 2560 x 1440, HDMI pieslēgvietu skaits 2, Quad HD, </t>
  </si>
  <si>
    <t xml:space="preserve">Darba stacija videonovērošanai. i7-13700F, DDR5 16GB, SSD 500GB, GeForce RTX 3060,  WIN11 Pro, </t>
  </si>
  <si>
    <t>Tīkla komutators ar 24 Gigabit ethernet portiem, kas spēj automātiski pielāgoties patērētājierīces pieprasītajam POE standartam - 802.3af/at PoE/PoE+ vai Passive PoE. 500W, CRS328-24P-4S+RM</t>
  </si>
  <si>
    <t>UPS sprieguma stabilizators | ADIRA RT | 1000 VA | 1000W | 10min | OnLine DC | PF=1 | Wi-Fi, ACX11A1T70000000</t>
  </si>
  <si>
    <t>Iekštelpu kupola videokamera, 4 Mpx tīkla kupola kamera ar 2.8mm fiksētu objektīvu un AcuSense tehnoloģiju, Tehnoloģijas AcuSense, Matrica 1/2.7”, Progressive Scan CMOS, Izšķirtspēja 4 Mpix, Baltā gaisma 30m, Objektīvs 2.8mm, Kadru ātrums 2592 × 1944@25fps Video Saspiešana H.264, H.264+, H.265, H.265+, MJPEG, DS-2CD2146G2-I(SU)</t>
  </si>
  <si>
    <t>Kronšteins priekš DS-2CD25xx kamerām, DS-1280ZJ-DM46</t>
  </si>
  <si>
    <t>Kronšteins videokamerām pie laternas, DS-1275ZJ-SUS</t>
  </si>
  <si>
    <t>Ārtelpu bullet tipa kamera, grozāma. Līdz 2560 × 1440 @ 30 fps
Min. apgaismojums: Krāsu: 0,0005 luksa @ (F1.0, AGC ON);
24 stundas diennaktī,  7 dienas nedēļā, krāsaina attēlošana ar mazu enerģijas patēriņu. Līdz 30 m attālums ar balto gaismu
120 dB WDR, 3D DNR, HLC, EIS;IP66; PoE, DS-2DE3A400BW-DE(F1)(T5)</t>
  </si>
  <si>
    <t>Horizontāla staba kronšteins , DS-1214ZJ-T</t>
  </si>
  <si>
    <t>Ārtelpu bullet videokamera, Sensors 1/1,8" progresīvās skenēšanas CMOS; Objektīvs Fiksēts fokuss 2.8 mm; Nakts režīms IS LED apgaismojums un IS griezuma filtrs; Infrasarkanais diapazons līdz 60 m Skata leņķis 104 ° (H) 54.4 ° (V); Izšķirtspēja 2688 x 1520; Maksimālais kadru nomaiņas ātrums 30 FPS; Video kompresija H.264, H.264+, H.265, H.265+, DS-2CD2T47G2H-LI</t>
  </si>
  <si>
    <t>Kronšteins priekš dome kamerām, paredzēts DS-2CD2Txx , DS-2CD26x2 sērijas kamerām, DS-1280ZJ-S</t>
  </si>
  <si>
    <t>Kabelis Cat6 F/UTP ārdarbiem / 0.57mm / AWG 23 / LSOH / Violets // 305m / Eca / POE+, SEC6FTPD</t>
  </si>
  <si>
    <t>m.</t>
  </si>
  <si>
    <t xml:space="preserve">Zemējuma kabelis H07V-K16, </t>
  </si>
  <si>
    <t xml:space="preserve">Gluda caurule LSZH D=25mm 320N 3m gaiši pelēka, </t>
  </si>
  <si>
    <t xml:space="preserve">Skava caurulēm D=25mm gaiši pelēka (iepakojumā 100gb), </t>
  </si>
  <si>
    <t xml:space="preserve">Gofrēta caurule Ø32mm EVOEL FHs-UV-0H-SMART. halogēnbrīva (LSZH), </t>
  </si>
  <si>
    <t xml:space="preserve">Gofrēta dubultsienu caurule D=50mm 450N 50m sarkana EVOCAB FLEX, </t>
  </si>
  <si>
    <t>Elastīgs hermētiķis Flex 310 M® Classic MS-Polymer, EAN:4024596015237</t>
  </si>
  <si>
    <t>Metāla kabeļu kanāls ar vāku LLK 60x60mm 2m, cinkots, LLK60.060</t>
  </si>
  <si>
    <t xml:space="preserve">Tranšejās ieklājama kabeļu brīdinājuma lenta, </t>
  </si>
  <si>
    <t xml:space="preserve">Instalācijas materiāli, </t>
  </si>
  <si>
    <t>Dūmu aizsardzība (ESS-DA)</t>
  </si>
  <si>
    <t>Dūmu novadīšanas lūkas atvēršana: motors 24V (3A). Aizsardzība pret uzlausanu</t>
  </si>
  <si>
    <t>Vadības pults Actulux SVM 24V-24A</t>
  </si>
  <si>
    <t>Lietus un vēja sensors AWR-24</t>
  </si>
  <si>
    <t>Akumulators 12V 7A/h</t>
  </si>
  <si>
    <t>Vadības poga BVT</t>
  </si>
  <si>
    <t>Komforata slēdzis FUGA ar korpusu</t>
  </si>
  <si>
    <t>Kabelis ugunsdrošs JE-H(ST)H 4x2x0,8 E30</t>
  </si>
  <si>
    <t>Kabelis ugunsdrošs JE-H(ST)H 4x2,5 E30</t>
  </si>
  <si>
    <t>Kabelis ugunsdrošs JE-H(ST)H 3x1,5 E30</t>
  </si>
  <si>
    <t>Nozarkārba ugunsizturīga E90 IP54</t>
  </si>
  <si>
    <t>Instalācija caurule gluda dn=25 mm</t>
  </si>
  <si>
    <t>Kabeļu stiprinājums UDF E90 (pac 100 gab.)</t>
  </si>
  <si>
    <t>pac.</t>
  </si>
  <si>
    <t>Enkuru bultskrūvju MKR 6x32 E90 (pac 100 gab.)</t>
  </si>
  <si>
    <t>Ugunsdrošais pildījums Hilti Fire stop</t>
  </si>
  <si>
    <t>Instalācijas materiāli un stiprinājumi</t>
  </si>
  <si>
    <t>Ugunsgrēka atklāšanas un trauksmes signalizācijas sistēmas (UATS)</t>
  </si>
  <si>
    <t>Kontrolpanelis PSLINE 3604</t>
  </si>
  <si>
    <t>Zonu paplašinātājs PSLINE 8Z</t>
  </si>
  <si>
    <t>Akumulators 12V; 18A/h</t>
  </si>
  <si>
    <t>Kombinētais dūmu un siltuma detektors NB-338-2H</t>
  </si>
  <si>
    <t>Trauksmes poga MCP 50 IP67</t>
  </si>
  <si>
    <t>Staru detektors ar kontrolieru FIRERAY 5000</t>
  </si>
  <si>
    <t>Staru detektors ar kontrolieru FIRERAY 5000 ar atstarotāju (50 m)</t>
  </si>
  <si>
    <t>Ugunsdrošības sirēna AH-03127BS</t>
  </si>
  <si>
    <t>Ugunsdrošības sirēna ārējā CWSS-RB-W7</t>
  </si>
  <si>
    <t>Kabelis ugunsdrošs JE-H(ST)H 1x2x0,8 E30</t>
  </si>
  <si>
    <t>Gofrēta PVC caurule ar stiepli dn=20 mm</t>
  </si>
  <si>
    <t>Gluda PVC caurule dn=20 mm</t>
  </si>
  <si>
    <t>Apsardzes signalizācijas tīkli (ESS-AS)</t>
  </si>
  <si>
    <t>Kontroles panelis HS-2064 PCBE ar kastei un barošanas bloku</t>
  </si>
  <si>
    <t>HS2TCHPBLK EE1 MELNA tastatūra ar PROX</t>
  </si>
  <si>
    <t>HSM-2108 zonu paplašinātājs</t>
  </si>
  <si>
    <t>HSM-2300 papildus barošanas modulis ar kasti un vietu akumulātoram</t>
  </si>
  <si>
    <t>TL-280E IP komunikācijas modulis</t>
  </si>
  <si>
    <t>ATROL-403PET detektors, 120*, 15m PET līdz 35 kg</t>
  </si>
  <si>
    <t>detektora kronšteins universāls</t>
  </si>
  <si>
    <t>Magnētkontakts metāla durvīm</t>
  </si>
  <si>
    <t xml:space="preserve">Iekšējā sirēna ar lampu 115dB PICCOLO/WH/BL </t>
  </si>
  <si>
    <t>Ārējā sirēna MR-300RD</t>
  </si>
  <si>
    <t>MIKROVIĻŅU PERIMETRA DETEKTORS FMC 24 pro 100M</t>
  </si>
  <si>
    <t>MIKROVIĻŅU PERIMETRA DETEKTORS FMC 24 pro 50M</t>
  </si>
  <si>
    <t>5A 24v UPS barošanas bloks ar vietu akumulātoram āra mikroviļņu detektoriem</t>
  </si>
  <si>
    <t>Neekranēts signalizācijas kabelis CQR 8x0.18 (spole 100m)</t>
  </si>
  <si>
    <t>CAT5 ārtelpu kabelis ar dubulto pvc izolāciju</t>
  </si>
  <si>
    <t>Stabs 2m āra detektoriem ar betonēšanu</t>
  </si>
  <si>
    <t>Ārējais detektors OD850-F1E, Bosch</t>
  </si>
  <si>
    <t>Elektrības kabelis 3x1,5 cp un barošanas bloku pieslēgumiem</t>
  </si>
  <si>
    <t>Palīgmateriāli (skavas, savilces, izolācijas,nozarkārbas, skrūves utml.)</t>
  </si>
  <si>
    <t xml:space="preserve">Gofra 50' </t>
  </si>
  <si>
    <t>Gofra 20' āra darbiem</t>
  </si>
  <si>
    <t>Rakšanas darbi</t>
  </si>
  <si>
    <t>Gofras dažādu dimetru un pvc caurules, kabeļkanāli, to stiprinājumi kabeļu iekštelpu montāžai</t>
  </si>
  <si>
    <t>Akumulators 12v7Ah</t>
  </si>
  <si>
    <t>Sistēmas konfigurēšana, pārbaude, palaišana</t>
  </si>
  <si>
    <t>h</t>
  </si>
  <si>
    <t>Sistēmas lietošanas apmācība</t>
  </si>
  <si>
    <t>Izpilddokumentācija</t>
  </si>
  <si>
    <t>Detektoru, barosanas bloku, tastatūru utt. marķēšana</t>
  </si>
  <si>
    <t>Pārsprieguma aizsardzība Cat.5e</t>
  </si>
  <si>
    <t>Izpildmērījumi, izpilddokumentācija ESS-AS; UAS, ESS-VN, ESS-DA, UATS sadaļām</t>
  </si>
  <si>
    <t>Lokālā tāme Nr. 1.15.</t>
  </si>
  <si>
    <t>Tāme sastādīta 2025. gada tirgus cenās, pamatojoties uz ŪKT daļas projektēšanas dokumentāciju.</t>
  </si>
  <si>
    <t xml:space="preserve">Zemes darbi projektēto UK tīklu darbu zonā </t>
  </si>
  <si>
    <t>Tranšejas rakšana un aizbēršana inženiertīklu montāžai (ieskaitot grunts nomaiņu*) H=1,0-2,0 m, Bvid=1,2 m</t>
  </si>
  <si>
    <t>Tranšejas rakšana un aizbēršana inženiertīklu montāžai (ieskaitot grunts nomaiņu*) H=2,0-2,5 m, Bvid=1,2 m</t>
  </si>
  <si>
    <t>Tranšejas rakšana un aizbēršana inženiertīklu montāžai (ieskaitot grunts nomaiņu*) H=3,5-4,0 m, Bvid=1,2 m</t>
  </si>
  <si>
    <t>Tranšejas rakšana un aizbēršana inženiertīklu montāžai (ieskaitot grunts nomaiņu*) H=4,0-4,5 m, Bvid=1,2 m</t>
  </si>
  <si>
    <t>Tranšejas atbalstsienu uzstādīšana (divpusēji)</t>
  </si>
  <si>
    <t xml:space="preserve">Smilts pamatnes ierīkošana zem cauruļvadiem, h=15cm </t>
  </si>
  <si>
    <t xml:space="preserve">Cauruļvadu smilts apbērums, h=15cm </t>
  </si>
  <si>
    <t xml:space="preserve">Ūdensvada U1 būvniecības darbi  </t>
  </si>
  <si>
    <t>Cauruļvadi</t>
  </si>
  <si>
    <t xml:space="preserve">Ūdensvada caurules  PE100-RC OD75mm, PN10, SDR17 montāža atklātā tranšejā un ar to saistītie darbi </t>
  </si>
  <si>
    <t xml:space="preserve">Ūdensvada caurules  PE100-RC OD63mm, PN10, SDR17 montāža atklātā tranšejā un ar to saistītie darbi </t>
  </si>
  <si>
    <t xml:space="preserve">Ūdensvada caurules  PE100-RC OD32mm, PN10, SDR17 montāža atklātā tranšejā un ar to saistītie darbi </t>
  </si>
  <si>
    <t>Akas</t>
  </si>
  <si>
    <t xml:space="preserve">Dz/b grodu aka DN1500 komplektā ar betona pārsedzi un lūku 60t, ķeta vāku ar apbetonējumu, H=2,5-3,0m, kāpšļi , montāža, hidroizolācija un ar to saistītie darbi  </t>
  </si>
  <si>
    <t>Aizsargčaulas PE OD75 mm cauruļu šķērsojumam ar dzelzsbetona elementiem</t>
  </si>
  <si>
    <t>Aizsargčaulas PE OD63 mm cauruļu šķērsojumam ar dzelzsbetona elementiem</t>
  </si>
  <si>
    <t xml:space="preserve">ŪDENS MĒRĪTAJA MEZGLS ESOŠĀ AKĀ </t>
  </si>
  <si>
    <t>tajā skaitā:</t>
  </si>
  <si>
    <t xml:space="preserve">-komercuzskaites mēraparāts (ūdens patēriņa skaitītājs) DN32, Qnom=10,0 m3/st, l=260 mm, ar saskrūvējuma komplektu  </t>
  </si>
  <si>
    <t>- lodveida ventilis Dn32 ar saskrūvējuma komplektu PN16</t>
  </si>
  <si>
    <t>- vienvirziena vārsts Dn32 ar saskrūvējuma komplektu PN16</t>
  </si>
  <si>
    <t>-mehāniskais filtrs Dn32 ar saskrūvējuma komplektu PN16</t>
  </si>
  <si>
    <t>- lodveida ventilis Dn15 ar saskrūvējuma komplektu PN16 (tukšošana)</t>
  </si>
  <si>
    <t>- vītņu trejgabals Dn32x15, PN16</t>
  </si>
  <si>
    <t>- cinkota tērauda ūdensvada caurules Dn32</t>
  </si>
  <si>
    <t>-uzmava ar pāreja PE/ter. OD75/Dn65, PN16</t>
  </si>
  <si>
    <t>- ter. pāreja  Dn65/32, PN16</t>
  </si>
  <si>
    <t>- pieslēguzgrieznis ar blīvi ter. DN32, PN16</t>
  </si>
  <si>
    <t>- baltsts KUM mezglam</t>
  </si>
  <si>
    <t>demontāža esoša ūdens mērītaja mezgla Dn15</t>
  </si>
  <si>
    <t>Ķeta atloku aizbīdnis DN50mm, PN10 uzstādīšanai akā, ar kāta pagarinātāju un rokrats</t>
  </si>
  <si>
    <t xml:space="preserve">Ķeta atloku aizbīdnis DN50, PN uzstādīšanai akā, ar elektropiedziņu (220 V, 50 Hz, 0.3 kW) Belimo SY1-230-3-T vai ekvivalents </t>
  </si>
  <si>
    <t>Pazemes tipa ventilis DN50 mm, PN10 ar stiepes noturīgiem uzmavu savienojumiem PE caurulēm, ar kāta pagarinātāju, peldoša tipa kaļamā ķeta kapi (kapes iekšējais diametrs DN 160 mm)</t>
  </si>
  <si>
    <t>Pazemes tipa ķeta aizbīdnis DN25mm, PN10 ar stiepes noturīgiem uzmavu savienojumiem PE caurulēm, ar kāta pagarinātāju, peldoša tipa kaļamā ķeta kapi (kapes iekšējais diametrs DN 160 mm)</t>
  </si>
  <si>
    <t>Ķeta veidgabali</t>
  </si>
  <si>
    <t>Keta atloku  līkums DN50mm 90° ar atbalsta pēdu</t>
  </si>
  <si>
    <t xml:space="preserve">Atloks  DN50mm, PN10 </t>
  </si>
  <si>
    <t>Uzmavas savienojums DN50m ar ugunsdzēsības šļūteni l=20,0m</t>
  </si>
  <si>
    <t>Tērauda caurule DN50mm</t>
  </si>
  <si>
    <t>Sabīdāms atloku DN50 veidgabals ar fiksācijas stieņiem un centrālo atloku, PN10</t>
  </si>
  <si>
    <t>PE veidgabali</t>
  </si>
  <si>
    <t>PE  kontaktmetināšanas trejgabals  OD75, PN10</t>
  </si>
  <si>
    <t>PE  kontaktmetināšanas redukcijas trejgabals  OD75/OD63, PN10</t>
  </si>
  <si>
    <t>EM PE  redukcijas pāreja  OD75/63, PN16</t>
  </si>
  <si>
    <t>EM PE  redukcijas pāreja  OD63/32, PN16</t>
  </si>
  <si>
    <t>PE EM dubultuzmava OD75mm,  PN10</t>
  </si>
  <si>
    <t>PE EM dubultuzmava OD63mm,  PN10</t>
  </si>
  <si>
    <t>PE100-RC SDR11 izjaucams atloku savienojums OD63mm, PN10 (komplekts)</t>
  </si>
  <si>
    <t>PE liekts līkums OD63mm, PN10, 90°</t>
  </si>
  <si>
    <t>PE liekts kontaktmetināms līkums OD63mm, PN10, 15°</t>
  </si>
  <si>
    <t>PE aizsargčaula OD63mm</t>
  </si>
  <si>
    <t>Ūdensvada ievads ēkā, tajā skaitā:
- siltumizolācijas ar foliju caurulei OD63 L=3,6 m uzstādīšana;
- caurumu ēku pamatos urbšana
-ievada hermetizēšana</t>
  </si>
  <si>
    <t>Ūdensvada ievads ēkā, tajā skaitā:
- siltumizolācijas ar foliju caurulei OD32 L=3,6 m uzstādīšana;
- caurumu ēku pamatos urbšana
-ievada hermetizēšana</t>
  </si>
  <si>
    <t>CITI DARBI</t>
  </si>
  <si>
    <t>Betona C16/20 balsti 0,2 m3 veidgabalu stiprināšanai</t>
  </si>
  <si>
    <t>Ūdensvada trases nospraušana</t>
  </si>
  <si>
    <t xml:space="preserve">Ūdensvada hidrauliskā pārbaude </t>
  </si>
  <si>
    <t>Ūdensvada dezinfekcija atbilstoši LVS EN 806</t>
  </si>
  <si>
    <t xml:space="preserve">Pieslēguma izbūve ūdensvadam OD75mm </t>
  </si>
  <si>
    <t>vieta</t>
  </si>
  <si>
    <t>Izpilddokumentācijas sagatavošana, digitālā uzmērīšana</t>
  </si>
  <si>
    <t xml:space="preserve">Ūdensvada U2 būvniecības darbi  </t>
  </si>
  <si>
    <t xml:space="preserve">Pastiprinātas slodzes ugunsdzēsības ūdens rezervuāra V=54m3 (DN3000mm) ar pastiprinātu apkalpes šahtu uzstādīšana, ventilācijas cauruli ar būvbedres rakšanu, nostiprināšanu, liekās grunts izvešanu, nomaiņu, montāžu </t>
  </si>
  <si>
    <t xml:space="preserve">Ugunsdzēsības ūdens ņemšanas vietas apzīmējuma plāksnīte </t>
  </si>
  <si>
    <t xml:space="preserve">Ūdensvada caurules  PE100-RC OD400mm, PN10, SDR17 montāža atklātā tranšejā un ar to saistītie darbi </t>
  </si>
  <si>
    <t xml:space="preserve">Dz/b grodu aka DN1500 komplektā ar betona pārsedzi un lūku 60t, ķeta vāku ar apbetonējumu, H=5,5-6,0m, kāpšļi , montāža, hidroizolācija un ar to saistītie darbi  </t>
  </si>
  <si>
    <t>Aizsargčaulas PE OD400 mm cauruļu šķērsojumam ar dzelzsbetona elementiem</t>
  </si>
  <si>
    <t>Pazemes tipa ķeta atloku aizbīdnis DN350 mm, PN10 ar kāta pagarinātāju, peldoša tipa kaļamā ķeta kapi (kapes iekšējais diametrs DN 160 mm)</t>
  </si>
  <si>
    <t>Ķeta savienojums DN350, PN10 veidgabals ar centrālo atloku</t>
  </si>
  <si>
    <t>PE EM dubultuzmava OD400mm,  PN10</t>
  </si>
  <si>
    <t>PE100-RC SDR11 izjaucams atloku savienojums OD400mm, PN10 (komplekts)</t>
  </si>
  <si>
    <t>PE liekts līkums OD400mm, PN10, 90°</t>
  </si>
  <si>
    <t>Betona C16/20 balsti 0,3 m3 veidgabalu stiprināšanai</t>
  </si>
  <si>
    <t xml:space="preserve">Hidrauliskā pārbaude un pārbaudes atbilstoši VUGD prasībām </t>
  </si>
  <si>
    <t>Gruntsūdens atsūknēšana</t>
  </si>
  <si>
    <t xml:space="preserve">Ūdensvada U3 būvniecības darbi  </t>
  </si>
  <si>
    <t xml:space="preserve">Pastiprinātas slodzes ugunsdzēsības ūdens rezervuāra V=60m3 (DN3000mm) ar pastiprinātu apkalpes šahtu uzstādīšana, ventilācijas cauruli ar būvbedres rakšanu, nostiprināšanu, liekās grunts izvešanu, nomaiņu, montāžu </t>
  </si>
  <si>
    <t xml:space="preserve">Dz/b grodu aka DN2000 komplektā ar betona pārsedzi un lūku 60t, ķeta vāku ar apbetonējumu, H=4,0-4,5m, kāpšļi , montāža, hidroizolācija un ar to saistītie darbi  </t>
  </si>
  <si>
    <t>Aizsargčaulas PE OD250 mm cauruļu šķērsojumam ar dzelzsbetona elementiem</t>
  </si>
  <si>
    <t>Ķeta atloku ķīlveida aizbīdnis DN200mm, PN10 uzstādīšanai akā, ar kāta pagarinātāju un rokrats</t>
  </si>
  <si>
    <t xml:space="preserve">Ķeta savienojums DN200, PN10 veidgabals ar centrālo atloku, </t>
  </si>
  <si>
    <t>PE EM dubultuzmava OD250mm,  PN10</t>
  </si>
  <si>
    <t>PE100-RC SDR11 izjaucams atloku savienojums OD250mm, PN10 (komplekts)</t>
  </si>
  <si>
    <t xml:space="preserve">Ūdensvada U4 būvniecības darbi  </t>
  </si>
  <si>
    <t>Aizsargčaulas PE OD125 mm cauruļu šķērsojumam ar dzelzsbetona elementiem</t>
  </si>
  <si>
    <t>PE EM dubultuzmava OD125mm,  PN10</t>
  </si>
  <si>
    <t xml:space="preserve">Ūdensvada caurules  PE100-RC OD125mm, PN10, SDR17 </t>
  </si>
  <si>
    <t>Sadzīves kanalizācijas K1 būvniecības darbi</t>
  </si>
  <si>
    <t xml:space="preserve">PP dubultsienu kanalizācijas caurules ar uzmavām un blīvi DN/OD200mm,  ieguldes klase SN8, montāža un ar to saistītie darbi  </t>
  </si>
  <si>
    <t xml:space="preserve">PP dubultsienu kanalizācijas caurules ar uzmavām un blīvi DN/OD110mm,  ieguldes klase SN8, montāža un ar to saistītie darbi  </t>
  </si>
  <si>
    <t xml:space="preserve">Dz/b grodu aka DN1000 komplektā ar betona pārsedzi un lūku 60t, ķeta vāku, H=1,5-2,0m,  (akas paredzēt no saliekamajiem dzelzbetona grodiem atbilstoši LVS EN 1917), montāža, hidroizolācija un ar to saistītie darbi  </t>
  </si>
  <si>
    <t xml:space="preserve">Dz/b grodu aka DN1000 komplektā ar betona pārsedzi un lūku 60t, ķeta vāku, H=2,0-2,5m,  (akas paredzēt no saliekamajiem dzelzbetona grodiem atbilstoši LVS EN 1917), montāža, hidroizolācija un ar to saistītie darbi  </t>
  </si>
  <si>
    <t xml:space="preserve">PP skataka D600mm, H=1,5-2,0m, komplektā ar pamatni, pieslēgumiem un 40tn ķeta lūku un vāku, apbetonējumu  montāža un ar to saistītie darbi  </t>
  </si>
  <si>
    <t>Aizsargčaulas PP OD200 mm cauruļu šķērsojumam ar dzelzsbetona elementiem</t>
  </si>
  <si>
    <t>Aizsargčaulas PP OD110 mm cauruļu šķērsojumam ar dzelzsbetona elementiem</t>
  </si>
  <si>
    <t xml:space="preserve">Aizsargčaula PP OD400 mm </t>
  </si>
  <si>
    <t>KANALIZĀCIJAS  IZVADA MEZGLS NO ĒKAS</t>
  </si>
  <si>
    <t xml:space="preserve">Kanalizācijas izvads no ēkas, tajā skaitā:
- caurules fasondaļas uzstādīšana;
- caurumu ēku pamatos urbšana;
-izvada hermetizēšana.
(piezīme: būvdarbu apjomi neietver darbus, kas saistīti ar ēkas/telpas iekšējas apdares atjaunošanas līdz stāvoklim, kas tai ir bijis līdz būvdarbu veikšanas  sākumam)
</t>
  </si>
  <si>
    <t>PP trejgabals OD200 ar 900 atzaru,  krītcaurule un detaļu komplekts tās stiprināšanai dzelzbetona grodu akas sienā</t>
  </si>
  <si>
    <t>PP līkums 450 OD200mm</t>
  </si>
  <si>
    <t xml:space="preserve">PP dubultsienu kanalizācijas caurules OD200mm (8kN/m2) izbūvei pākrītumu akā </t>
  </si>
  <si>
    <t>Pieslēgums esošai  kanalizācijai OD200mm esošā akā</t>
  </si>
  <si>
    <t xml:space="preserve">Sadzīves kanalizācijas trases nospraušana </t>
  </si>
  <si>
    <t>Kanalizācijas tīklu pārbaudes saskaņā LVS EN 752 ar saspiestu gaisu</t>
  </si>
  <si>
    <t>Kanalizācijas tīklu CCTV inspekcija</t>
  </si>
  <si>
    <t>Razošanas kanalizācijas K3 būvniecības darbi</t>
  </si>
  <si>
    <t>Naftas produktu atdalītājs 3l/s
(ACO Coalisator Oleopator-C-FST 3/300 vai ekvivalents). Dzelzsbetona naftas produktu atdalītājs ar koalescento filtru un integrētu nosēdumu tvertni. Uzstādīšana gruntī. Slodzes klase D400 (līdz 40 tonnām).</t>
  </si>
  <si>
    <t xml:space="preserve">Ražošanas kanalizācijas trases nospraušana </t>
  </si>
  <si>
    <t>Vairogi tranšeju sienu nostiprināšanai ŪKT tīkliem (visām trasēm)</t>
  </si>
  <si>
    <t>Izpilduzmērījumu iesniegšana MDC; CCTV</t>
  </si>
  <si>
    <t>Lokālā tāme Nr. 1.16.</t>
  </si>
  <si>
    <t>Tāme sastādīta 2025. gada tirgus cenās, pamatojoties uz LKT daļas projektēšanas dokumentāciju.</t>
  </si>
  <si>
    <t xml:space="preserve">Zemes darbi projektēto LKT tīklu darbu zonā </t>
  </si>
  <si>
    <t>Tranšejas rakšana un aizbēršana lietus ūdeņu kanalizācijas tīklu montāžai (ieskaitot grunts nomaiņu*) H=1,0-2,0 m, Bvid=1,0 m</t>
  </si>
  <si>
    <t>Tranšejas rakšana un aizbēršana lietus ūdeņu kanalizācijas tīklu montāžai (ieskaitot grunts nomaiņu*) H=2,0-2,5 m, Bvid=1,0 m</t>
  </si>
  <si>
    <t xml:space="preserve">Smilts pamatnes ierīkošana zem  cauruļvadiem, h=15 cm </t>
  </si>
  <si>
    <t xml:space="preserve"> Cauruļvadu smilšu apbērums, h=15cm </t>
  </si>
  <si>
    <t>Lietus ūdeņu kanalizācijas LK2 būvniecības darbi</t>
  </si>
  <si>
    <t xml:space="preserve">PP lietusūdens kanalizācijas caurules ar uzmavām un blīvi OD200mm ; ieguldes klase SN8, montāža un ar to saistītie darbi  </t>
  </si>
  <si>
    <t xml:space="preserve">PP lietusūdens kanalizācijas caurules ar uzmavām un blīvi OD110mm ; ieguldes klase SN8, montāža un ar to saistītie darbi  </t>
  </si>
  <si>
    <t xml:space="preserve">Dz/b grodu aka DN1000 komplektā ar betona pārsedzi un lūku 60t, ķeta vāku, H=līdz 1,5m,  (akas paredzēt no saliekamajiem dzelzbetona grodiem atbilstoši LVS EN 1917), montāža, hidroizolācija un ar to saistītie darbi  </t>
  </si>
  <si>
    <t>Aizsargčaula caurulei OD200mm</t>
  </si>
  <si>
    <t>Aizsargčaula caurulei OD110mm</t>
  </si>
  <si>
    <t>Polipropilēna (PP) lietus infiltrācijas sistēma, īstermiņa vertikālā spiedes  izturība 445 kN/m2, un īstermiņa horizontālā spiedes izturība 95 kN/m2. Sistēmas lietderīgais tilpums 97%. Neto tilpums 4,95m3. Izmērs - 1,8 x 4,8x 0,6(h)m. Ts.k.  revīzijas šahtas ķeta lūka ar ventilciju SA D400 DN425.</t>
  </si>
  <si>
    <t xml:space="preserve">Neaustais ģeotekstila  biezums 1,2mm, svars 120 g/m²;  ūdens caurlaidība 33-110 l/m²s  (Bontec SNW 14 vai ekvivalents) , montāža  un ar to saistītie darbi  </t>
  </si>
  <si>
    <t>DN100 caurule un vāks piekļuves/ventilācijas punkta izveidei.</t>
  </si>
  <si>
    <t>Lietus noteka DN100mm ar revīziju no čuguna montējama zemē ar gružu sietu un sifonu, slodzes klase L15 atbilstoši EN1253-1</t>
  </si>
  <si>
    <t>PP caurule OD110 mm</t>
  </si>
  <si>
    <t>gb.</t>
  </si>
  <si>
    <t>PP līkums OD110mm 45°</t>
  </si>
  <si>
    <t>PP trejgabals OD200/110  45°</t>
  </si>
  <si>
    <t>Citi darbi</t>
  </si>
  <si>
    <t xml:space="preserve">Lietus ūdeņu kanalizācijas trases nospraušana </t>
  </si>
  <si>
    <t xml:space="preserve">Lietus ūdeņu kanalizācijas tīklu pārbaudes saskaņā LVS EN 752 </t>
  </si>
  <si>
    <t>Vairogi tranšeju sienu nostiprināšanai LKT tīkliem (visām trasēm)</t>
  </si>
  <si>
    <t>Lokālā tāme Nr. 1.17.</t>
  </si>
  <si>
    <t>Tāme sastādīta 2025. gada tirgus cenās, pamatojoties uz TN daļas projektēšanas dokumentāciju.</t>
  </si>
  <si>
    <t>Teritorijas aprīkojums</t>
  </si>
  <si>
    <t>Kopsavilkuma aprēķini pa darbu un konstruktīvo elementu veidiem Nr. 2</t>
  </si>
  <si>
    <t>Rūpnieciski ražotas administratīvās ēkas jaunbūve, Starta iela 8A, Rīga (BIS-BL-775718-103660)</t>
  </si>
  <si>
    <t>Objekta nosaukums: Rūpnieciski ražotas administratīvās ēkas jaunbūve, Starta iela 8A, Rīga (BIS-BL-775718-103660)</t>
  </si>
  <si>
    <t>2.1.</t>
  </si>
  <si>
    <t>2.2.</t>
  </si>
  <si>
    <t>Komtainera ēkas pamati</t>
  </si>
  <si>
    <t>2.3.</t>
  </si>
  <si>
    <t>Konteiners, starpsienas, iekšsienu, konteinera grīdas, griestu apšuvumi, pieslēgumi</t>
  </si>
  <si>
    <t>2.4.</t>
  </si>
  <si>
    <t>Ugunsmūra sienas izveidošana</t>
  </si>
  <si>
    <t>2.5.</t>
  </si>
  <si>
    <t>Labiekārtošanas darbi</t>
  </si>
  <si>
    <t>2.6.</t>
  </si>
  <si>
    <t>Lokālā tāme Nr. 2.1.</t>
  </si>
  <si>
    <t>Zemes darbi ēkas un atbalstsienas pamatiem</t>
  </si>
  <si>
    <t>Grunts rakšana pamatu izbūvei ugunsmūrim un administratīvās ēkas pamatiem ar mehānismiem</t>
  </si>
  <si>
    <t>Melnzemes ierīkošana (pievesta zem konteineriem)</t>
  </si>
  <si>
    <t>Vidēji rupjas smilšu atvešana, atbēršana pie pamatiem, t.sk. piebērtās smilts blietēšana ar mehāniskām virsmas blietēm, tai skaitā zem konteineriem</t>
  </si>
  <si>
    <t>Lokālā tāme Nr. 2.2.</t>
  </si>
  <si>
    <t>Konteinera ēkas pamati</t>
  </si>
  <si>
    <t>Pamati</t>
  </si>
  <si>
    <t>Šķembu pamatojuma ierīkošana zem pamatiem b=200 mm</t>
  </si>
  <si>
    <t>Bloku pamatu (FBS 24-4-6 (2380X400X580 mm)) ierīkošana ieskaitot pacelšanas mehānismus un konstrukciju piegādi objektā (3,43m3)</t>
  </si>
  <si>
    <t>Lokālā tāme Nr. 2.3.</t>
  </si>
  <si>
    <t>Konteiners (6000x2500x2500 mm), tā iegāde, piegāde, uzstādīšana uz sagatavotiem pamatiem (SIA Reborn Rūpnieciski ražota modeļa Kate vai ekvivalenta sastāvā)</t>
  </si>
  <si>
    <t>tai skaitā:</t>
  </si>
  <si>
    <t>S1 tips: Sienu apšuvums no antiseptizēta koka karkasa (75 mm), ieskaitot stiprinājumus</t>
  </si>
  <si>
    <t xml:space="preserve">S1 tips:  Sienu siltumizolācijas 75 mm  </t>
  </si>
  <si>
    <t>S1 tips: sienu paneļu ierīkošana</t>
  </si>
  <si>
    <t>S-2: vieglmetāla karkasa  (profils 70 mm)  ierīkošana ar vienkārtas riģipša loksnēm (GKB vai tualetās GKBI 12,5 mm), šuvju aizdari ar sietiņu un špakteli</t>
  </si>
  <si>
    <t>S-2 tips: Starpsienu/sienu  vienkārtas riģipša loksnes (Knauf GKB vai ekvivalents ), šuvju aizdare ar sietiņu un špakteli pilna špaktelēšana, gruntēšana, krāsošana</t>
  </si>
  <si>
    <t>G1 tips: grīdas ierīkošana ar siltumizolāciju Finnfoam FL300PX</t>
  </si>
  <si>
    <t xml:space="preserve">G1 tips: vinila tipa seguma uz grīdas ierīkošana - FORBO </t>
  </si>
  <si>
    <t>J1 tips: Griestu apšuvums no antiseptizēta koka karkasa (75 mm), tā ierīkošana griestos, ieskaitot stiprinājumus</t>
  </si>
  <si>
    <t>J1 tips:  siltumizolācijas 75 mm ierīkošana griestu daļā</t>
  </si>
  <si>
    <t>J1 tips: griestu paneļu ierīkošana - laminētas mdf loksnes</t>
  </si>
  <si>
    <t>D-1, 1100*h-2100 mm, 1,0 W/m2K durvju izgatavošana, piegāde, montāža, ieskaitot furnitūru, aplodas</t>
  </si>
  <si>
    <t>D-2, 800*h-2100 mm, 1,0 W/m2K durvju izgatavošana, piegāde, montāža, ieskaitot furnitūru, aplodas</t>
  </si>
  <si>
    <t>D-3, 800*h-2100 mm, 1,0 W/m2K durvju izgatavošana, piegāde, montāža, ieskaitot furnitūru, aplodas</t>
  </si>
  <si>
    <t>L-1, 1000*h=1500 mm, 0,8 W/m2K, loga izgatavošana, uzstādīšana, ieskaitot vēja un tvaika lentas, rāmja šuves hermetizāciju, aizdari, ārējo skārda palodzi, iekšējo palodzi</t>
  </si>
  <si>
    <t>L-2, 1000*h=1500 mm, 0,8 W/m2K, loga izgatavošana, uzstādīšana, ieskaitot vēja un tvaika lentas, rāmja šuves hermetizāciju, aizdari, ārējo skārda palodzi, iekšējo palodzi</t>
  </si>
  <si>
    <t>Hidroizolācija zem flīzēm dušas un tualetes telpā</t>
  </si>
  <si>
    <t>Caurumu izgriešana konteinerī logu, durvju iebūvei</t>
  </si>
  <si>
    <t>Sienu flīzēšana dušas telpā (sienas, grīda)</t>
  </si>
  <si>
    <t>Elektroinstalācija, tai skaitā 2 led gaismekli 6-x60cm, 3 līnijveida led gaismekļi mitrām telpām, 10 gab 220V rozetes</t>
  </si>
  <si>
    <t>Ūdensapgāde un sadzīves kanalizācija, tai skaitā 2 klozetpodi, 2 roku mazgātnes, 1 duša, pilns furnitūras un pieslguma  komplekts</t>
  </si>
  <si>
    <t>Karstā ūdens sagataves elektriskais boileris ar pieslēgumu roku mazgātnēm un du šai</t>
  </si>
  <si>
    <t>Gaiss- gaiss siltumsūknis, 3kW ar gaisa dzesēšanas funkciju</t>
  </si>
  <si>
    <t>kompl</t>
  </si>
  <si>
    <t>Stiklotais jumtiņš virs svaru operatora loga. Izgatavošana, piegāde, montāža, savienojumu hermetizēšana. Caurspīdīgs stiklojums. Metāla noturošā konstrukcija, krāsota RAL 7016</t>
  </si>
  <si>
    <t>Lokālā tāme Nr. 2.4.</t>
  </si>
  <si>
    <t>Lentveida pamati</t>
  </si>
  <si>
    <t>Šķembu pamatojuma ierīkošana zem pamatiem</t>
  </si>
  <si>
    <t>Veidņi lentveida pamatiem, to montāža, demontāža, utilizācija</t>
  </si>
  <si>
    <t xml:space="preserve">Veidņi lentveida pamatiem </t>
  </si>
  <si>
    <t>Stiegrojuma montāža lentveida pamatiem</t>
  </si>
  <si>
    <t>Lentveida pamatu betonēšana ieskaitot betona sūknēšanu</t>
  </si>
  <si>
    <t>Betons lentveida pamatiem C25/30, XC1, tā izgatavošana, piegāde līdz būvlaukumam</t>
  </si>
  <si>
    <t>Palīgmateriāli lentveida pamatu betonēšanai</t>
  </si>
  <si>
    <t>Ugunsmūra izveide</t>
  </si>
  <si>
    <t>Ugunsmūra sienas 240 mm mūrēšana no dobajiem betona blokiem COLUMBIA KIWI vai ekvivalenti, ieskaitot mehānismus (sastatnes vai alumīnija torņi)</t>
  </si>
  <si>
    <t>Stiegrojuma ierīkošana ugunsmūra sienai dn 12 B500B (vertikāli katrā piektajā dobumā)</t>
  </si>
  <si>
    <t>Stiegrojuma ierīkošana ugunsmūra sienai dn 6 B500B (horizontāli katrā ceurtajā rindā)</t>
  </si>
  <si>
    <t>Betona iestrāde KIWI bloku dobumos. Katrs ceturtais dobums ar betona piegādi un sūknēšanu. Smalkgraudains betons C25/30</t>
  </si>
  <si>
    <t>Skārda apmale virs ugunsmūra sienas (rūpieciski krāsots skards RAL 7016 jeb RR23, Manuāli izlocīts objektā uz vietas (Griezums B, Mezgls 4) ieskaitot skārda nosegdetaļas gar sānu malām</t>
  </si>
  <si>
    <t>Ķieģeļu mūris starp ugunsdrošo sienu un kaimiņu būvi, b=120mm</t>
  </si>
  <si>
    <t>Ugunsmūra apmetums cokola apjomā Cembrit plānkārtas apmetums vai ekvivalents (tonis pēc krāsu pases) RAL 7035</t>
  </si>
  <si>
    <t>Ugunsmūra sienas apmetums (Cembrit plānkārtas apmetums vai ekvivalents (tonis pēc krāsu pases)), sienas krāsošana  RAL 7035</t>
  </si>
  <si>
    <t>Iebūvētās notekas izbūve savienojumā ar kaimiņu ēku. Skārds RR23. Skārda apdare arī uz ugunsmūra daļas pēc Mezgla 4</t>
  </si>
  <si>
    <t>Notekcaurules ierošana ugunsmūra sienai dn100-dn120, ieskaitot stiprinājumus, līkumu notekcaurules galu, pieslēgumu teknei</t>
  </si>
  <si>
    <t>Lietus notekūdeņu sistēmas ierīkošana ugunsmūra sienai (tekne 125mm), ieskaitot notekcauruļu galus, stiprinājumus, piltuvi</t>
  </si>
  <si>
    <t>Lietus notekūdeņu sistēmas ierīkošana ugunsmūra sienai (tekne 150 mm)</t>
  </si>
  <si>
    <t>Lokālā tāme Nr. 2.5.</t>
  </si>
  <si>
    <t>Tāme sastādīta 2025. gada tirgus cenās, pamatojoties uz TS daļas projektēšanas dokumentāciju.</t>
  </si>
  <si>
    <t>Grunts rakšana segumu izbūvei</t>
  </si>
  <si>
    <t>Liekās grunts izvešana uz atbērtni un utilizācija</t>
  </si>
  <si>
    <t>Esošās grunts noblīvēšana līdz blīvumam EV2&gt;=45 Mpa</t>
  </si>
  <si>
    <t>Segumu izbūve</t>
  </si>
  <si>
    <t>Bruģēta seguma (60 mm), ierīkošana</t>
  </si>
  <si>
    <t>Smilts izlīdzinošais slānis b=150 mm (zem bruģa)</t>
  </si>
  <si>
    <t>Minerālmat.maisījums 20/40 N-II klase,Ev2≥150 Mpa b=300 mm</t>
  </si>
  <si>
    <t>Ģeomembrānas ierīkošana</t>
  </si>
  <si>
    <t>Bruģēta seguma betona ielas apmales ierīkošana uz beton C30/37 XC2 pamata (šķērsgriezumā 180*120-220 mm) uz šķembu pamatnes h=100 mm</t>
  </si>
  <si>
    <t>Monolīta dzelzsbetona paaugstinājuma ierīkošana no C30/37 XC3 XF1 (izmēri 300*170 mm) pie durvīm. Rūpnieciski ražots dzelzsbetona pakāpiena elements.</t>
  </si>
  <si>
    <t>Izlīdzinošā smilts slāņa ierīkošana starp dzelzsbetona joslu b=300 mm un saliekamajiem pamatiem konteineriem pēc TS-7</t>
  </si>
  <si>
    <t>Stāvvietu dalījumu krāsojums (paredzētas 5 autostāvvietas) saskaņā ar TS-4</t>
  </si>
  <si>
    <t>Apzaļumošanas darbi</t>
  </si>
  <si>
    <t>Liepu dižstādi (18 - 20 (16 - 18) cm stumbra dn, h 1,8 - 2,2 m stumbrs ir pilnībā atzarots un rētas ir pilnībā vai daļēji apaugušas. Galotnes griezuma rētas diametrs nepārsniedz 2 cm. To iegāde, iestādīšana, vietas ierīkošana ar atbilstošu vietas ierīkošanas sastāvu (melnzeme,...)</t>
  </si>
  <si>
    <t>Velonovietņu izbūve 5 velosipēdu novietošanai (Velo novietne Concrete 5 | STRAK vai ekvivalenta) 1500x500x250 mm</t>
  </si>
  <si>
    <t>Krūmi (ceriņi), to stādīšana un vietas ierīkošana</t>
  </si>
  <si>
    <t>Krūmi (balti jasmiņi), to stādīšana un vietas ierīkošana</t>
  </si>
  <si>
    <t>Izpilduzmērījumi, to nodošana MDC</t>
  </si>
  <si>
    <t>Lokālā tāme Nr. 2.6.</t>
  </si>
  <si>
    <t>U1 (saimnieciskais ūdensvads) sistēma - sadale</t>
  </si>
  <si>
    <t>Uponor Unipipe daudzslāņu caurule De32</t>
  </si>
  <si>
    <t>Uponor Unipipe daudzslāņu caurule De20</t>
  </si>
  <si>
    <t>Pretkondensāta izolācija cauruļvadam De32 , izolācijas biezums 20mm</t>
  </si>
  <si>
    <t>Pretkondensāta izolācija cauruļvadam De20 , izolācijas biezums 20mm</t>
  </si>
  <si>
    <t>Roku mazgātnes jaucējkrāns</t>
  </si>
  <si>
    <t>Dušas komplekts ar turētāju, jaucējkrānu un klausuli</t>
  </si>
  <si>
    <t>Diametra pāreja De32/20</t>
  </si>
  <si>
    <t>Presējams PE trejgabals De32/20</t>
  </si>
  <si>
    <t>Presējams PE krustgabals De32/20</t>
  </si>
  <si>
    <t>Presējams PE trejgabals De20/20</t>
  </si>
  <si>
    <t>Presējams PE līkums 90 grādi De32</t>
  </si>
  <si>
    <t>Presējams PE līkums 90 grādi De20</t>
  </si>
  <si>
    <t>Noslēgarmatūras Dn15 pie iekārtu pieslēgumiem</t>
  </si>
  <si>
    <t>Stiprinājumi un balsti</t>
  </si>
  <si>
    <t>Cauruļvadu hidrauliskā pārbaude un dezinfekcija</t>
  </si>
  <si>
    <t>Ugunsdrošās putas vai lenta pārsegumu vai sienu šķērsojumos</t>
  </si>
  <si>
    <t>T3 (saimnieciskais karstā ūdens ūdensvads) sistēma - sadale</t>
  </si>
  <si>
    <t>Siltumizolācija cauruļvadam De20, izolācijas biezums 30mm</t>
  </si>
  <si>
    <t>Elektriskais ūdens sildītājs V=100L, 2000W, 230V.</t>
  </si>
  <si>
    <t>K1 (saimnieciskā kanalizācija) tīkli</t>
  </si>
  <si>
    <t>Pašteces kanalizācijas plastmasas caurule De110</t>
  </si>
  <si>
    <t>Pašteces kanalizācijas plastmasas caurule De50</t>
  </si>
  <si>
    <t xml:space="preserve">Klozetpods - sanitārais porcelāns ar taisno izlaidni uz leju un skalojamo kasti </t>
  </si>
  <si>
    <t xml:space="preserve">Izlietne - keramikas ar sifonu, stiprinājuma elementiem, iekļaujot visus nepieciešamos palīgmateriālus </t>
  </si>
  <si>
    <t>Dušas paliktnis ar sifonu un De50 pieslēgumu kanalizācijai</t>
  </si>
  <si>
    <t>Cauruļvadu hidrauliskā pārbaude un skalošana</t>
  </si>
  <si>
    <t>Līkums 45 grādi De110</t>
  </si>
  <si>
    <t>Līkums 45 grādi De50</t>
  </si>
  <si>
    <t>Trejgabals De110/110</t>
  </si>
  <si>
    <t>Trejgabals De110/50</t>
  </si>
  <si>
    <t>Izpilddokumentācija, sistēmas pārbaudes, CCTV</t>
  </si>
  <si>
    <t>Lokālā tāme Nr. 3</t>
  </si>
  <si>
    <t>Objekta nosaukums: Laukuma pārbūve Starta iela 8A, Rīga</t>
  </si>
  <si>
    <t>Tāme sastādīta 2025. gada tirgus cenās, pamatojoties uz TS-CD daļas projektēšanas dokumentāciju.</t>
  </si>
  <si>
    <t>Sagatavošanas darbi</t>
  </si>
  <si>
    <t>Uzmērīšana un nospraušana</t>
  </si>
  <si>
    <t>ha</t>
  </si>
  <si>
    <t>Tehnikas mobilizācija/ demobilizācija</t>
  </si>
  <si>
    <t>Betona apmales ar pamatiem demontāža</t>
  </si>
  <si>
    <t>Betona konstrukcijas demontāža</t>
  </si>
  <si>
    <t>Asfaltbetona demontāža hVID=30cm</t>
  </si>
  <si>
    <t>Asfaltbetona zāģēšana</t>
  </si>
  <si>
    <t>Augu zemes noņemšana, hVID=30cm, transportēšana uz atbērtni</t>
  </si>
  <si>
    <t>Grunts izrakšana, liekās grunts transportēšana uz izgāztuvi</t>
  </si>
  <si>
    <t>Pievestas smilts atvešana, profilēšana, sablīvēšana līdz 60 MPa</t>
  </si>
  <si>
    <t>Valčbetona segums (1. tips)</t>
  </si>
  <si>
    <t xml:space="preserve">Valčbetona (RCC C30/40) seguma kārta, h=16 cm </t>
  </si>
  <si>
    <t>Dolomīta šķembu maisījums 0/32ps, h=10cm, (150MPa) (N-III klase)</t>
  </si>
  <si>
    <t xml:space="preserve">Dolomīta šķembu maisījums 0/45, h=15cm, (N-III klase) </t>
  </si>
  <si>
    <t>Esošā segas konstrukcija, profilēta blietēta (60 Mpa)</t>
  </si>
  <si>
    <t>Salaiduma šuves starp asfaltu un valčbetonu hermetizācija ar bitumenu</t>
  </si>
  <si>
    <t>Ceļa plātņu segums (2. tips)</t>
  </si>
  <si>
    <t xml:space="preserve">Rūpnieciski izgatavotas stiegrbetona ceļu plātnes 2x6x0.16m, savā starpā sametinātas kopā cilpu vietās, cilpu vietas aizbetonētas ar C25/30 betonu </t>
  </si>
  <si>
    <t>Dolomīta sīkšķembas fr. 2/8, h=4cm</t>
  </si>
  <si>
    <t>Apzaļumotā teritorija (3. tips)</t>
  </si>
  <si>
    <t>Auglīgā augsne h=10 cm, apsēta ar daudzgadīga zāliena sēklām</t>
  </si>
  <si>
    <t>Esošā minerālā grunts vai uzbēruma grunts</t>
  </si>
  <si>
    <t>Konstrukcijas</t>
  </si>
  <si>
    <t>Brauktuves betona apmales 100.22.15 uz betona C30/37 pamata uzstādīšana</t>
  </si>
  <si>
    <t>Brauktuves betona apmales 100.30/22.15 uz betona C30/37 pamata uzstādīšana</t>
  </si>
  <si>
    <t>Dolomīta šķembu maisījums 0/32ps, h=14-18cm (zem betona apmalēm)</t>
  </si>
  <si>
    <t>Cinkotu ceļa zīmju stabu uzstādīšana d=60mm</t>
  </si>
  <si>
    <t>Ceļa zīmes Nr.201 uzstādīšana (1. izmēru grupa 2. klases gaismu atstarojošā virsma)</t>
  </si>
  <si>
    <t>Liektā siena</t>
  </si>
  <si>
    <t>Betona bloku montāžas izmaksas ieskaitot paceļamos mehānismus</t>
  </si>
  <si>
    <t>Betona bloks 1200.800.800_noapaļotais ar piegādi</t>
  </si>
  <si>
    <t>Betona bloks 1600.800.800 ar piegādi</t>
  </si>
  <si>
    <t>Betona bloks 1200.800.800 ar piegādi</t>
  </si>
  <si>
    <t>Betona bloks 800.800.800 ar piegādi</t>
  </si>
  <si>
    <t>Izpilddokumentācija, izpilduzmērījumi TS-CD daļai</t>
  </si>
  <si>
    <t>Virsizdevumi,</t>
  </si>
  <si>
    <t>tai skaitā darba aizsardzība,</t>
  </si>
  <si>
    <t>Peļņa,</t>
  </si>
  <si>
    <t>Lokālā tāme Nr. 4</t>
  </si>
  <si>
    <t>Objekta nosaukums: UKT un LKT tīklu izbūve BIS-BL-753808-101420</t>
  </si>
  <si>
    <t>Tāme sastādīta 2025. gada tirgus cenās, pamatojoties uz LKT, ŪKT daļas projektēšanas dokumentāciju.</t>
  </si>
  <si>
    <t>Lietus ūdens kanalizācijas sistēmas un infiltrācija</t>
  </si>
  <si>
    <t xml:space="preserve">Cauruļvadu smilšu apbērums, h=15cm </t>
  </si>
  <si>
    <t>Lietus ūdeņu kanalizācijas LK1 būvniecības darbi</t>
  </si>
  <si>
    <t xml:space="preserve">PP lietusūdens kanalizācijas caurules ar uzmavām un blīvi OD250mm ; ieguldes klase SN8, montāža un ar to saistītie darbi  </t>
  </si>
  <si>
    <t xml:space="preserve">Dz/b grodu aka DN1000 komplektā ar betona pārsedzi un lūku 60t, ķeta vāku, H=2,5-3,0m,  (akas paredzēt no saliekamajiem dzelzbetona grodiem atbilstoši LVS EN 1917), montāža, hidroizolācija un ar to saistītie darbi  </t>
  </si>
  <si>
    <t xml:space="preserve">PP lietus ūdens uztvērējaka (gūlija) ar teleskopu DN600/500mm, H=1,5-2,0m, komplektā ar pamatni, nosēddaļu 0,6m, pieslēgumiem  un  kvadrātveida  40tn ķeta  resti, montāža  un ar to saistītie darbi </t>
  </si>
  <si>
    <t>Naftas produktu atdalītājs ACO Oleopator-Bypass-P-C-FST NS 6/60/1200 vai ekvivalents, Klase I , saskaņā ar LVS EN858. Monolīta dzelzbetona naftas produktu atdalītāja tvertne ar koalescento filtru, integrētu nosēduma tvertni, un iekšējo pārplūdes līniju. Naftas atdalītāja tvertne ir pārklāta ar iekšējo aizsargpārklājumu. Automātisks notekūdeņu izvada noslēgšanas pludiņš. Komplektā ar D400 slodzes klases lūku.</t>
  </si>
  <si>
    <t>Aizsargčaula caurulei OD250mm</t>
  </si>
  <si>
    <t>Polipropilēna (PP) lietus infiltrācijas sistēma, īstermiņa vertikālā spiedes  izturība 445 kN/m2, un īstermiņa horizontālā spiedes izturība 95 kN/m2. Sistēmas lietderīgais tilpums 97%. Neto tilpums 33,02m3. Izmērs - 4,8 x 4,8x 1,5(h)m. Ts.k.  revīzijas šahtas ķeta lūka ar ventilciju SA D400 DN425.</t>
  </si>
  <si>
    <t>PP aizsargčaula OD250mm</t>
  </si>
  <si>
    <t>Ūdensapgādes un sadzīves kanalizācijas pieslēgums</t>
  </si>
  <si>
    <t>Ūdensvads Ū1</t>
  </si>
  <si>
    <t>Ūdensapgādes elektrometināma PE caurule OD75 PE100-RC SDR 17 PN10 ar EM uzmavām. Izbūve ar tranšejas metodi, dziļumā līdz 2,0 m. DN65</t>
  </si>
  <si>
    <t>Pazemes tipa aizbīdnis ar atlokiem, ar fiksēta garuma kātu un peldoša tipa ielas kapi (slodzes klase D400), PN16, ar atbalsta plāksni zem kapes, kas atbilst EN-124:2002 ar minimālo iekšējo diametru 160 mm, izbūve asfaltā segumā. DN65</t>
  </si>
  <si>
    <t>Īscaurule ķeta atloku savienojums L=200mm, DN150, PN16</t>
  </si>
  <si>
    <t>Izjaucams ķeta atloku savienojums, DN65, PN16</t>
  </si>
  <si>
    <t xml:space="preserve">PE elektrometināma īscaurule DN75 ar rotējošu atloku (ar polipropilēna pārklājumu), PE100, SDR11, PN16 </t>
  </si>
  <si>
    <t>Trejgabals ķeta atloku DN150/DN80, PN16</t>
  </si>
  <si>
    <t>Atloku adapters tērauda cauruļvadam, DN150, PN16</t>
  </si>
  <si>
    <t>Atloks ar noslēgu DN65, PN16</t>
  </si>
  <si>
    <t>Betona balsts pieslēguma un  pagrieziena mezgla stiprināšanai</t>
  </si>
  <si>
    <t>Marķējuma lentes ieklāšana ūdensvadam</t>
  </si>
  <si>
    <t>Pieslēgums pie esoša cauruļvada D150</t>
  </si>
  <si>
    <t>Šķērsojums ar esošo Latvenergo</t>
  </si>
  <si>
    <t>veita</t>
  </si>
  <si>
    <t>Šķērsojums ar esošo TET</t>
  </si>
  <si>
    <t>Šķērsojums ar esošo ST</t>
  </si>
  <si>
    <t xml:space="preserve">Ūdensvada hidrauliskā pārbaude un dezinfekcija, </t>
  </si>
  <si>
    <t xml:space="preserve">Trases nospraušana, uzmērīšana </t>
  </si>
  <si>
    <t>Nodošanas-pieņemšanas dokumentācijas noformēšana, objekta nodošana ekspluatācija</t>
  </si>
  <si>
    <t>Komercuzskaites mezgls akā Ū1-1</t>
  </si>
  <si>
    <t>Adapteris atloku ķeta PE caurulei DN65, PN10</t>
  </si>
  <si>
    <t>gab</t>
  </si>
  <si>
    <t>Aloks DN65 ar iekšējo vītni DN15, PN10</t>
  </si>
  <si>
    <t>Cinkota tērauda caurule ar ārējo vītni Dn15</t>
  </si>
  <si>
    <t>Lodveida ventilis DN15, PN10</t>
  </si>
  <si>
    <t>Misiņa smalkais filtrs DN15, PN10</t>
  </si>
  <si>
    <t>Stiprinājumi</t>
  </si>
  <si>
    <t>Ūdens mērītājs (daudzstrūklu tips), plūsmas spiediena izturība ne mazāka kā PN16. Nominālā plūsma 2.5m3/h.  DN15 Uzstāda  SIA "Rīgas ūdens"</t>
  </si>
  <si>
    <t>Cinkota ūdens un gāzesvadu caurule Dn15 ā/ā vītne (5xd; 3xd)</t>
  </si>
  <si>
    <t xml:space="preserve">Trejgabals ķeta cinkotais Dn15 (ar tukšošanas krānu) </t>
  </si>
  <si>
    <t>Rūpnieciski ražota aizsargčaula akas sienā PE caurulei OD75, atbilstoši EN13476</t>
  </si>
  <si>
    <t>Dzelzsbetona grodu aka no saliekamiem dzelzsbetona grodiem ar dibenu un iestrādātiem gumijas blīvgredzeniem un gropi blīvējuma iestrādei, ar stacionāra tipa ķeta lūku, ķeta slēdzamu vāku (slodzes klase D400) atbilstoši LVS EN124 prasībām un fiksējošām atsperēm, kāpšļiem un hidroizolāciju. Montāža līdz 2,5m dziļumā. Izbūve zālājā D1500</t>
  </si>
  <si>
    <t>Zemes darbi (Ū1)</t>
  </si>
  <si>
    <t>Tranšejas rakšana, grunts izstrāde ar ekskavatoru, vidējais dziļums h=2.2 m</t>
  </si>
  <si>
    <t>Grunts izstrāde ar rokām</t>
  </si>
  <si>
    <t>Izlīdzinošā smilts slāņa 0.15 izbūve zem caurules</t>
  </si>
  <si>
    <t>Cauruļvada aizbēršana ar smilti 0.3m virs caurules</t>
  </si>
  <si>
    <t>Aizbēršana ar jaunu grunti pievestu no karjera, paredzot sablīvējuma pakāpi &gt;95 saskaņā ar Proktora parasto pārbaudi</t>
  </si>
  <si>
    <t xml:space="preserve">Liekās grunts izvešana </t>
  </si>
  <si>
    <t>Gruntsūdens līmeņa pazemināšana ar adatfiltriem rakšanas zonā. Izmantošanas apjomu (metrus, komplektu skaitu) precizē būvnieks saskaņā ar plānoto pielietojamo rakšanas darbu tehnoloģiju</t>
  </si>
  <si>
    <t>Tranšejas nostiprinājumi, vairogu (rievsienu) uzstādīšana būvbedru sienu nostiprināšanai</t>
  </si>
  <si>
    <t>Asfalta seguma demontāža ar izrakšanu  un izvešanu uz atkrituma poligonu</t>
  </si>
  <si>
    <t xml:space="preserve">Karstā asfalta dilumkārtas AC11 surf (AADT j  pievestā  ≤500) ieklāšana. Slāņa biezums 4cm </t>
  </si>
  <si>
    <t>Karstā asfalta saistes kārtas AC22 bin (AADT j  kravas  ≤100) ieklāšana. Slāņa biezums 6cm</t>
  </si>
  <si>
    <t>Minerālmateriālu pamata virskārta, maisījums 0/45 LA≤40 N-III klase. Slāņa biezums 10cm</t>
  </si>
  <si>
    <t>Minerālmateriālu pamata apakškārta, maisījums 0/45 LA≤45 N-IV klase vai 0/56  LA=≤45 N-IV klase. Slāņa biezums 15cm</t>
  </si>
  <si>
    <t>Salizturīgās kārtas minerālmateriāli nestspējai ≥60 Mpa atbilstoši Ceļu specifikācijām 2019 p.5.1.4.1. Slāņa biezums 30cm</t>
  </si>
  <si>
    <t xml:space="preserve">Sadzīves kanalizācijas sistēma K1 </t>
  </si>
  <si>
    <t>Sadzīves kanalizācijas PP uzmavu caurule DN/OD200, SN8, aploces elastīgums RF30, triecienizturība veikta pie -10oC,  EN 13476-2.  Izbūve ar atklātas tranšējas metodi, dziļumā līdz 2.0 m</t>
  </si>
  <si>
    <t>Dzelzsbetona kanalizācijas akas izbūve no saliekamiem dzelzsbetona grodiem, EN 1917:2003 ar iestrādātiem gumijas blīvgredzeniem, kāpšļiem un hidroizolāciju, vāks no kaļamā ķeta (C250 klase) ar gumijas blīvējumiem, uzstādīšana asfalta segumā Iebūves dziļums līdz 3m.D1000</t>
  </si>
  <si>
    <t>Aizsargčaula akas sienā PP caurulei DN/OD200, EN 13476</t>
  </si>
  <si>
    <t>Marķējuma lentes ieklāšana kanalizācijai</t>
  </si>
  <si>
    <t>Pieslēgšana pie esošā kanalizācija esošā akā</t>
  </si>
  <si>
    <t>Sadzīves kanalizācijas tīkla skalošana, hidrostatiskā pārbaude</t>
  </si>
  <si>
    <t>Trases nospraušana, uzmērīšana, CCTV inspekcija un citi saistītie darbi. CCTV inspekcija veicama SIA „Rīgas ūdens” darbinieka klātbūtnē.</t>
  </si>
  <si>
    <t>Zemes darbi (K1)</t>
  </si>
  <si>
    <t>Tranšejas rakšana, grunts izstrāde ar ekskavatoru, vidējais dziļums h=2.4 m</t>
  </si>
  <si>
    <t>Izlīdzinošā smilts slāņa 0.15m izbūve zem caurules</t>
  </si>
  <si>
    <t>Izpilddokumentācija, ģeodēzista izpilduzmērījumi un nodošana MDC LKT-ŪKT daļai</t>
  </si>
  <si>
    <t>Lokālā tāme Nr. 5</t>
  </si>
  <si>
    <t>Objekta nosaukums: Pamesta sadzīves kanalizācijas vada demontāža Starta iela 8A, Rīga robežās</t>
  </si>
  <si>
    <t>Demontāžas darbi</t>
  </si>
  <si>
    <t>Esošā kanalizācijas d1000 demontāža ar izrakšanu  un izvešanu uz atkritumu poligonu</t>
  </si>
  <si>
    <t xml:space="preserve">Dzelzbetona vairogs (betona klase C20/25, metāla sietu precizēt būvniecības laikā).Cauruļvada galu noslēgšanai   </t>
  </si>
  <si>
    <t xml:space="preserve">Zemes darbi </t>
  </si>
  <si>
    <t xml:space="preserve">Tranšejas rakšana, grunts izstrāde ar ekskavatoru. Vidējais iebūves dziļums līdz 2.0m. </t>
  </si>
  <si>
    <t>Tranšejas aizbēršana ar smilts</t>
  </si>
  <si>
    <t>Tranšejas aizbēršana ar izrakto gruni</t>
  </si>
  <si>
    <t>Grunts ūdens līmeņa pazemināšana.</t>
  </si>
  <si>
    <t>Izpilddokumentācijas (demontāžas izpilduzmērījumu sagatavošana, iesniegšana MDC, saskaņojuma saņemšana)</t>
  </si>
  <si>
    <t>Lokālā tāme Nr. 6</t>
  </si>
  <si>
    <t>Objekta nosaukums: Jauns pieslēgums. Starta iela 8A, Rīga. Paskaidrojuma raksta Nr. BIS-BV-2.5-2024-6598 (BIS-BL-727572-106576)</t>
  </si>
  <si>
    <t>Tāme sastādīta 2025. gada tirgus cenās, pamatojoties uz ELT daļas projektēšanas dokumentāciju.</t>
  </si>
  <si>
    <t xml:space="preserve">Esošā Žoga pārbūve </t>
  </si>
  <si>
    <t>Esošo žoga stabu saudzīga demontāža un atkārtota montāža</t>
  </si>
  <si>
    <t>Esošās manuālas formas stabu pasētas demontāža</t>
  </si>
  <si>
    <t>Jaunas manuālas formas stabu pasētas montāža</t>
  </si>
  <si>
    <t>Standarta stabu pasētas saudzīga demontāža un montāža jaunā vietā</t>
  </si>
  <si>
    <t>Esošās saīsinātas pasētas demontāža un vēl saīsināšana līdz vajadzīgajam izmēram</t>
  </si>
  <si>
    <t>Esošās saīsinātas pasētas demontāža un utilizācija. To vietā montējamas jaunas</t>
  </si>
  <si>
    <t>Esošo standarta pasētu saudzīga demontāža un atkārtota montāža</t>
  </si>
  <si>
    <t>Esošo nestandarta žoga paneļu demontāža un saīsināšana līdz vajadzīgajam izmēram 3D panelis, antracītpelēks</t>
  </si>
  <si>
    <t>Esošo nestandarta žoga paneļu demontāža un utilizācija. To vietā montējami jauni paneļi 3D panelis, antracītpelēks</t>
  </si>
  <si>
    <t>Esošo standarta žoga paneļu saudzīga demontāža un atkārta izmantošana 3D panelis, antracītpelēks</t>
  </si>
  <si>
    <t>Lokālā tāme Nr. 7</t>
  </si>
  <si>
    <t>Bruģakmens seguma izbūve</t>
  </si>
  <si>
    <t>* KTA izbūvi veiks AS Sadales Tīkls</t>
  </si>
  <si>
    <t>Lokālā tāme Nr. 8</t>
  </si>
  <si>
    <t>Objekta nosaukums: Teritorijas apgaismojums un elektroapgāde BIS-BL-771835-103391</t>
  </si>
  <si>
    <t>\</t>
  </si>
  <si>
    <t>Darbu saraksts</t>
  </si>
  <si>
    <t>Tranšejas rakšana un aizbēršana zemējuma kontūra gūldīšanai</t>
  </si>
  <si>
    <t>Tranšejas rakšana un aizbēršana viena kabeļa (caurules) gūldīšanai 0.7m dziļumā</t>
  </si>
  <si>
    <t>Tranšejas rakšana un aizbēršana divu kabeļu (cauruļu) gūldīšanai 0.7m dziļumā</t>
  </si>
  <si>
    <t>Tranšejas rakšana un aizbēršana deviņu kabeļu (cauruļu) gūldīšanai 0.7m dziļumā</t>
  </si>
  <si>
    <t>Tranšejas rakšana un aizbēršana vienpadsmit kabeļu (cauruļu) gūldīšanai 0.7m dziļumā</t>
  </si>
  <si>
    <t>Tranšejas rakšana un aizbēršana viena kabeļa (caurules) gūldīšanai 1.0m dziļumā</t>
  </si>
  <si>
    <t>Tranšejas rakšana un aizbēršana divu kabeļu (cauruļu) gūldīšanai 1.0m dziļumā</t>
  </si>
  <si>
    <t>Tranšejas rakšana un aizbēršana trīs kabeļu (cauruļu) gūldīšanai 1.0m dziļumā</t>
  </si>
  <si>
    <t>Tranšejas rakšana un aizbēršana četru kabeļu (cauruļu) gūldīšanai 1.0m dziļumā</t>
  </si>
  <si>
    <t>Tranšejas rakšana un aizbēršana piecu kabeļu (cauruļu) gūldīšanai 1.0m dziļumā</t>
  </si>
  <si>
    <t>Tranšejas rakšana un aizbēršana astoņu kabeļu (cauruļu) gūldīšanai 1.0m dziļumā</t>
  </si>
  <si>
    <t>Tranšejas rakšana un aizbēršana desmit kabeļu (cauruļu) gūldīšanai 1.0m dziļumā</t>
  </si>
  <si>
    <t>Tranšejas rakšana un aizbēršana viena kabeļa (caurules) gūldīšanai 1.5m dziļumā</t>
  </si>
  <si>
    <t>Tranšejas rakšana un aizbēršana divu kabeļu (cauruļu) gūldīšanai 1.05m dziļumā</t>
  </si>
  <si>
    <t>Tranšejas rakšana un aizbēršana divu kabeļu (cauruļu) gūldīšanai 1.1m dziļumā</t>
  </si>
  <si>
    <t>Tranšejas rakšana un aizbēršana trīs kabeļu (cauruļu) gūldīšanai 1.1m dziļumā</t>
  </si>
  <si>
    <t>Tranšejas rakšana un aizbēršana trīs kabeļu (cauruļu) gūldīšanai 1.2m dziļumā</t>
  </si>
  <si>
    <t>Tranšejas rakšana un aizbēršana trīs kabeļu (cauruļu) gūldīšanai 1.3m dziļumā</t>
  </si>
  <si>
    <t>Tranšejas rakšana un aizbēršana desmit kabeļu (cauruļu) gūldīšanai 1.5m dziļumā</t>
  </si>
  <si>
    <t>Kabeļu aizsargcaurules ieguldīšana gatavā tranšejā</t>
  </si>
  <si>
    <t>Kabeļa ievēršana caurulē</t>
  </si>
  <si>
    <t>Kabeļa ieguldīšana tranšējā</t>
  </si>
  <si>
    <t>Sadalnes montāža</t>
  </si>
  <si>
    <t>Horizontālā zemētāja montāža tranšejā</t>
  </si>
  <si>
    <t>Vertikālā zemētāja dziļumā 4.5 m montāža</t>
  </si>
  <si>
    <t>Apgaismojuma staba ar gaismekli montāža</t>
  </si>
  <si>
    <t>Elektriskās sadales</t>
  </si>
  <si>
    <t>Spēka sadale GS, ārtipa, IP44, (Pēc spec pasūtijuma)</t>
  </si>
  <si>
    <t>Slodzes slēdzis iSW, 63A, 3-polu, "Schneider Electric" (vai analogs)</t>
  </si>
  <si>
    <t>Automatslēdzis iC60N, C16A, 3-polu, "Schneider Electric" (vai analogs)</t>
  </si>
  <si>
    <t>Automatslēdzis iC60N, B16A, 1-polu, ar noplūdstrāvas aizsardzības aparatu Vigi iC60, In=25A, Iaizs.=30mA, 2-polu, "Schneider Electric" (vai analogs)</t>
  </si>
  <si>
    <t>Automatslēdzis iC60N, C16A, 1-polu, "Schneider Electric" (vai analogs)</t>
  </si>
  <si>
    <t>Automatslēdzis iC60N, C10A, 1-polu, "Schneider Electric" (vai analogs)</t>
  </si>
  <si>
    <t>Zemējuma komplekts sadalei</t>
  </si>
  <si>
    <t xml:space="preserve">Kombinēta zibensaizsardzība un pārsprieguma aizsardzība </t>
  </si>
  <si>
    <t>Spēka sadale S1, ārtipa, IP65,  (Pēc spec pasūtijuma)</t>
  </si>
  <si>
    <t>Slodzes slēdzis 315kW 630A , 3-polu, "Schneider Electric" (vai analogs)</t>
  </si>
  <si>
    <t>Automātslēdzis 250A , 3-polu, "Schneider Electric" (vai analogs)</t>
  </si>
  <si>
    <t>Automatslēdzis iC60N, C25A, 3-polu, "Schneider Electric" (vai analogs)</t>
  </si>
  <si>
    <t>Automatslēdzis iC60N, C20A, 3-polu, "Schneider Electric" (vai analogs)</t>
  </si>
  <si>
    <t>Automatslēdzis iC60N, C10A, 3-polu, "Schneider Electric" (vai analogs)</t>
  </si>
  <si>
    <t>Spēka sadale S2, ārtipa, IP65,  (Pēc spec pasūtijuma)</t>
  </si>
  <si>
    <t>Slodzes slēdzis 250A , 3-polu, "Schneider Electric" (vai analogs)</t>
  </si>
  <si>
    <t>Automātlēdzis 200A , 3-polu, "Schneider Electric" (vai analogs)</t>
  </si>
  <si>
    <t>Spēka sadale S3.1, iekštipa, IP65,  (Pēc spec pasūtijuma)</t>
  </si>
  <si>
    <t>Automatslēdzis iC60N, C6A, 3-polu, "Schneider Electric" (vai analogs)</t>
  </si>
  <si>
    <t>Spēka sadale S3.2, iekštipa, IP65,  (Pēc spec pasūtijuma)</t>
  </si>
  <si>
    <t>Automātslēdzis 180A , 3-polu, "Schneider Electric" (vai analogs)</t>
  </si>
  <si>
    <t>Automātslēdziss 100A , 3-polu, "Schneider Electric" (vai analogs)</t>
  </si>
  <si>
    <t>Spēka sadale S4,  iekštipa, IP65,  (Pēc spec pasūtijuma)</t>
  </si>
  <si>
    <t>Automatslēdzis iC60N, C50A, 3-polu, "Schneider Electric" (vai analogs)</t>
  </si>
  <si>
    <t>Spēka sadale S5,  iekštipa, IP65,  (Pēc spec pasūtijuma)</t>
  </si>
  <si>
    <t>Slodzes slēdzis32A , 3-polu, "Schneider Electric" (vai analogs)</t>
  </si>
  <si>
    <t>Kabelis ar Al dzīslām 1/0,6 kV, AXPK 4x300 mm2</t>
  </si>
  <si>
    <t>Kabelis ar Al dzīslām 1/0,6 kV, AXPK 4x240 mm2</t>
  </si>
  <si>
    <t>Kabelis ar vara dzīslām šķērsgr. 3x2.5mm², NYY-J-3x2.5</t>
  </si>
  <si>
    <t>Kabelis ar vara dzīslām šķērsgr. 5x2.5mm², NYY-J-5x2.5</t>
  </si>
  <si>
    <t>Kabelis ar vara dzīslām šķērsgr. 5x10mm², NYY-J-5x10</t>
  </si>
  <si>
    <t>Caurules līkums, L=1.5m, gofrēta 750N, d=50 ("Evopipes")</t>
  </si>
  <si>
    <t>Apgaismojuma aprīkojums un rozetes</t>
  </si>
  <si>
    <t>Apgaismojuma balsts, h=3.5m, CP3500-60, "Tecnopali" vai analogs</t>
  </si>
  <si>
    <t>Apgaismojuma balsta betona pamats, balstam ar augtumu 3m</t>
  </si>
  <si>
    <t>Konsole L-veida 1.5/1.5/15 (Hv/V/leņķis) cinkota, P115-1500, "Tecnopali" vai analogs</t>
  </si>
  <si>
    <t>Gaismeklis ārējam apgaismojumam BRP102 T25 xLED54/730 DW, LED 39.5W, 3000 K, 5400 lm, IP66, "Philips" vai analogs</t>
  </si>
  <si>
    <t>Pārējie montāžas darbi</t>
  </si>
  <si>
    <t>Teritorijas labiekārtošana un zāliena seguma atjaunošana iekļaujot materiāla izmaksa (āprus projektēšanas zonas)</t>
  </si>
  <si>
    <t>Organizatoriskie pasākumi</t>
  </si>
  <si>
    <t>EPL vai sarkanās līnijas nospraušana</t>
  </si>
  <si>
    <t>EPL digitālā uzmērīšana</t>
  </si>
  <si>
    <t>Darbu organizācijas projekts</t>
  </si>
  <si>
    <t>Dokumentācijas sagatavošana nodošanai</t>
  </si>
  <si>
    <t>Izpilddokumentācija, izpilduzmērījumi ELT daļai un izilduzmērījumu nodošana MDC</t>
  </si>
  <si>
    <t>Lokālā tāme Nr. 9</t>
  </si>
  <si>
    <t>Objekta nosaukums: Būvlaukuma sagatavošanas, uzturēšanas darbi</t>
  </si>
  <si>
    <t>Tāme sastādīta 2025. gada tirgus cenās, pamatojoties uz DOP, GP daļu projektēšanas dokumentāciju.</t>
  </si>
  <si>
    <t>Tāme sastādīta 2024. gada _____</t>
  </si>
  <si>
    <t>Būvlaukuma sagatavošanas darbi</t>
  </si>
  <si>
    <t>Konstrukciju pagaidu nosegšana būvniecības laikā</t>
  </si>
  <si>
    <t>obj</t>
  </si>
  <si>
    <t>Pagaidu ūdensvada (PAGAIDU ŪDENS ŅEMŠANAS VIETA BŪVNIECĪ BAS VAJADZĪ BĀM)</t>
  </si>
  <si>
    <t>Ugunsdrošības nodrošināšana būvobjektā</t>
  </si>
  <si>
    <t>Pagaidu materiālu krautuves vietas ierīkošana</t>
  </si>
  <si>
    <t xml:space="preserve">Būvgružu konteineri 10 m3 (2 gab. jeb ne mazāk atbilstoši DVP), to īre, ieskaitot būvgružu izvešanu- uz visu objekta laiku </t>
  </si>
  <si>
    <t>Pārvietojamo WC uzstādīšana un noma-  uz visu objekta laiku</t>
  </si>
  <si>
    <t>Strādnieku vagoniņu uzstādīšana un īre/Konteinera tipa celtnieku kantoris 2.5*6*2.35(m) , ieskaitot konteinera uzstādīšanu, demontāžu- uz visu objekta laiku (skaits atbilstoši Pretendenta nepieciešamībām)</t>
  </si>
  <si>
    <t>Administrācijas (biroja) konteiners (1 gab.)  2.5*6*2.35(m) , tā uzstādīšana, īre pēc nepieciešamības</t>
  </si>
  <si>
    <t>Instrumentu noliktava jūras konteiners/Konteinera tipa noliktava 2.5*6*2.35(m) 1 gab. (atbilstoši DVP), ieskaitot konteinera uzstādīšanu, demontāžu- uz visu objekta laiku (skaits atbilstoši Pretendenta nepieciešamībām)</t>
  </si>
  <si>
    <t>Elektroapgādes izmaksas- uz visu objekta laiku. Tai skaitā objekta pagaidu elektrības pieslēgums pie esošā (jaunā) transformatora vai dīzeļģenerators būvniecības laikā)</t>
  </si>
  <si>
    <t>Būvtāfeles izgatavošana, piegāde, montāža, ieskaitot palīgmateriālus</t>
  </si>
  <si>
    <t>Sadzīves atkritumu konteineri to izvešanu, izgāztuves izmaksas</t>
  </si>
  <si>
    <t>Pagaidu apgaismojuma ierīkošana- prožektori (LED starmeši)</t>
  </si>
  <si>
    <t xml:space="preserve">Pagaidu norāžu – ceļa zīmju izvietošana </t>
  </si>
  <si>
    <t>Auto transporta riteņu tīrīšanas/ mazgāšanas vieta, tās organizēšana, uzturēšana</t>
  </si>
  <si>
    <t>Tehniskā apsardzem videokameru tīkla ierīkošana, tās uzturēšana visā objekta laikā</t>
  </si>
  <si>
    <t>Apsarga telpa (3*2,5 m) (konteiners), tā īre, atvešana, uzstādīšana, demontāža pēc būvdarbu beigām</t>
  </si>
  <si>
    <t>Strādnieku uzkaites sistēmas uztādīšana, uzturēšana</t>
  </si>
  <si>
    <t>Telpu tīrīšana pēc būvobjekta pabeigšanas</t>
  </si>
  <si>
    <t>Telpu grīdas ieklāšana ar celtniecības plēvi min. 200 mikroni būvniecības laikā (pēc nepieciešamības)</t>
  </si>
  <si>
    <t>Demontāža</t>
  </si>
  <si>
    <t>Dzegas demontāža esošai ēkai, būvgružu izvešana uz izgāztuvi, ieskaitot utilizēšanas izmaksas</t>
  </si>
  <si>
    <t>Esošās teknes, notekas demontāža, utilizēšana</t>
  </si>
  <si>
    <t>Esošā gaismekļa uz ēkas pie ugunsmūra demontāža, utilizēšana</t>
  </si>
  <si>
    <t>Teritorijā esošo būvgružu izvešana no objekta un utilizācija</t>
  </si>
  <si>
    <t>Objekts kā komplekts nozīmē, ka ir jāparedz izmaksas visām būvniecības perioda laikam atbilstoši būvdarbu veicēja prognozētajam laikam, kurā konkrētais elements ir nepieciešams.</t>
  </si>
  <si>
    <t>Lokālā tāme Nr. 10</t>
  </si>
  <si>
    <t>Apdrošināšana</t>
  </si>
  <si>
    <t xml:space="preserve">Objekta nosaukums: Teritorijas Starta iela 8A attīstība
</t>
  </si>
  <si>
    <t>Objekta adrese: 
Starta iela 8a, Rīga</t>
  </si>
  <si>
    <t>Tāme sastādīta 2025.gada tirgus cenās.</t>
  </si>
  <si>
    <t>Tāme sastādīta 2025.gada ____</t>
  </si>
  <si>
    <t>CTA polise</t>
  </si>
  <si>
    <t>CAR polise</t>
  </si>
  <si>
    <t>Profesionālās CTA polise</t>
  </si>
  <si>
    <t>Līguma saistību izpildes garantija</t>
  </si>
  <si>
    <t>Avansa garantija (ja attiecināms)</t>
  </si>
  <si>
    <t>Piedāvājuma nodrošinājums vai polise</t>
  </si>
  <si>
    <t>Garantijas perioda garantijas polise vai garantija</t>
  </si>
  <si>
    <t>“SIA “3R” nolietotu riepu šķirošanas un pārstrādes ražotnes un saistītās infrastruktūras izveide"</t>
  </si>
  <si>
    <t>Finanšu piedāvājums - būvdarbu koptāme</t>
  </si>
  <si>
    <t>FINANŠU PIEDĀVĀJUMS - kopējās būvniecības izmaksas, bez PVN:</t>
  </si>
  <si>
    <t>Pielikums Nr.10 iepirkumam</t>
  </si>
  <si>
    <t>Automātiskās barjeras piegāde un uzstādīšana uz izbūvētiem pamatiem BFT Michelangelo BT A60 vai ekvivalenta piegāde. Tehniskā specifikācija pieejama būvniecības ieceres mapē - 01 IZBP Angars - Razosanas eka BIS-BL-775703-103659 / 18_TN_Tehnologija / svari barjera</t>
  </si>
  <si>
    <t>Auto svaru Bilanciai SBP/M-SB (platforma zem līmeņa) vai ekvivalenta piegāde, uzstādīšana un verifikācija uz izbūvētiem pamatiem.Tehniskā specifikācija pieejama būvniecības ieceres mapē - 01 IZBP Angars - Razosanas eka BIS-BL-775703-103659 / 18_TN_Tehnologija / svari barjera</t>
  </si>
  <si>
    <r>
      <rPr>
        <sz val="10"/>
        <color theme="1"/>
        <rFont val="Times New Roman"/>
        <charset val="186"/>
      </rPr>
      <t>Apzīmējumi: kompl.- komplekts, t.m. - tekošais metrs, m</t>
    </r>
    <r>
      <rPr>
        <vertAlign val="superscript"/>
        <sz val="10"/>
        <color indexed="8"/>
        <rFont val="Times New Roman"/>
        <charset val="186"/>
      </rPr>
      <t>2</t>
    </r>
    <r>
      <rPr>
        <sz val="10"/>
        <color indexed="8"/>
        <rFont val="Times New Roman"/>
        <charset val="186"/>
      </rPr>
      <t xml:space="preserve"> - kvadrātmetrs.</t>
    </r>
  </si>
  <si>
    <t>40</t>
  </si>
  <si>
    <t>Betona bloks 1200x800x800 ar piegādi</t>
  </si>
  <si>
    <t>39</t>
  </si>
  <si>
    <t>Betona bloks 800x800x800 ar piegādi</t>
  </si>
  <si>
    <t>38</t>
  </si>
  <si>
    <t>Betona bloks 1600x800x800 ar piegādi</t>
  </si>
  <si>
    <t>37</t>
  </si>
  <si>
    <t>Betona bloks 600x600x600 ar piegādi</t>
  </si>
  <si>
    <t>36</t>
  </si>
  <si>
    <t>Betona bloks 1200x600x600 ar piegādi</t>
  </si>
  <si>
    <t>35</t>
  </si>
  <si>
    <t>Betona bloks 1800x600x600 ar piegādi</t>
  </si>
  <si>
    <t>34</t>
  </si>
  <si>
    <t>33</t>
  </si>
  <si>
    <t>perimetrālā siena</t>
  </si>
  <si>
    <t>Betona bloku mobilā siena "SIA Priekuļu bloks"</t>
  </si>
  <si>
    <t xml:space="preserve">(Id.nr. KF-2025/12-01) </t>
  </si>
  <si>
    <t>Pasūtītājs: SIA "3R"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</si>
</sst>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00"/>
  </numFmts>
  <fonts count="75">
    <font>
      <sz val="10"/>
      <name val="Arial"/>
      <charset val="186"/>
    </font>
    <font>
      <sz val="12"/>
      <name val="Times New Roman"/>
      <family val="1"/>
    </font>
    <font>
      <sz val="8"/>
      <name val="Times New Roman"/>
      <family val="1"/>
    </font>
    <font>
      <sz val="10"/>
      <name val="Times New Roman"/>
      <family val="1"/>
    </font>
    <font>
      <b/>
      <sz val="10"/>
      <name val="Times New Roman"/>
      <family val="1"/>
    </font>
    <font>
      <sz val="14"/>
      <name val="Times New Roman"/>
      <family val="1"/>
    </font>
    <font>
      <b/>
      <sz val="14"/>
      <color indexed="8"/>
      <name val="Times New Roman"/>
      <family val="1"/>
    </font>
    <font>
      <sz val="14"/>
      <color indexed="8"/>
      <name val="Times New Roman"/>
      <family val="1"/>
    </font>
    <font>
      <b/>
      <sz val="14"/>
      <name val="Times New Roman"/>
      <family val="1"/>
    </font>
    <font>
      <b/>
      <sz val="12"/>
      <name val="Times New Roman"/>
      <family val="1"/>
    </font>
    <font>
      <b/>
      <sz val="9"/>
      <name val="Times New Roman"/>
      <family val="1"/>
    </font>
    <font>
      <b/>
      <sz val="11"/>
      <name val="Times New Roman"/>
      <family val="1"/>
    </font>
    <font>
      <sz val="11"/>
      <name val="Times New Roman"/>
      <family val="1"/>
    </font>
    <font>
      <sz val="11"/>
      <color indexed="8"/>
      <name val="Calibri"/>
      <family val="2"/>
    </font>
    <font>
      <sz val="9"/>
      <name val="Times New Roman"/>
      <family val="1"/>
    </font>
    <font>
      <b/>
      <sz val="10"/>
      <color theme="1"/>
      <name val="Times New Roman"/>
      <family val="1"/>
    </font>
    <font>
      <sz val="10"/>
      <color theme="1"/>
      <name val="Times New Roman"/>
      <family val="1"/>
    </font>
    <font>
      <b/>
      <sz val="6"/>
      <name val="Times New Roman"/>
      <family val="1"/>
    </font>
    <font>
      <b/>
      <sz val="7"/>
      <name val="Times New Roman"/>
      <family val="1"/>
    </font>
    <font>
      <sz val="8"/>
      <color rgb="FFFF0000"/>
      <name val="Times New Roman"/>
      <family val="1"/>
    </font>
    <font>
      <b/>
      <i/>
      <sz val="9"/>
      <name val="Times New Roman"/>
      <family val="1"/>
    </font>
    <font>
      <sz val="10"/>
      <color rgb="FFFF0000"/>
      <name val="Times New Roman"/>
      <family val="1"/>
    </font>
    <font>
      <i/>
      <sz val="9"/>
      <name val="Times New Roman"/>
      <family val="1"/>
    </font>
    <font>
      <b/>
      <sz val="8"/>
      <name val="Times New Roman"/>
      <family val="1"/>
    </font>
    <font>
      <sz val="9"/>
      <name val="Times New Roman"/>
      <family val="1"/>
    </font>
    <font>
      <i/>
      <sz val="8"/>
      <name val="Times New Roman"/>
      <family val="1"/>
    </font>
    <font>
      <sz val="10"/>
      <color indexed="8"/>
      <name val="Times New Roman"/>
      <family val="1"/>
    </font>
    <font>
      <i/>
      <sz val="10"/>
      <name val="Times New Roman"/>
      <family val="1"/>
    </font>
    <font>
      <sz val="11"/>
      <color theme="1"/>
      <name val="Times New Roman"/>
      <family val="1"/>
    </font>
    <font>
      <sz val="11"/>
      <color indexed="8"/>
      <name val="Times New Roman"/>
      <family val="1"/>
    </font>
    <font>
      <sz val="7"/>
      <color theme="1"/>
      <name val="Times New Roman"/>
      <family val="1"/>
    </font>
    <font>
      <b/>
      <sz val="11"/>
      <color theme="1"/>
      <name val="Times New Roman"/>
      <family val="1"/>
    </font>
    <font>
      <sz val="8"/>
      <color theme="1"/>
      <name val="Times New Roman"/>
      <family val="1"/>
    </font>
    <font>
      <i/>
      <sz val="10"/>
      <name val="Arial"/>
      <family val="2"/>
    </font>
    <font>
      <sz val="10"/>
      <color rgb="FF000000"/>
      <name val="Times New Roman"/>
      <family val="1"/>
    </font>
    <font>
      <b/>
      <i/>
      <sz val="10"/>
      <name val="Times New Roman"/>
      <family val="1"/>
    </font>
    <font>
      <b/>
      <sz val="8"/>
      <color rgb="FFFF0000"/>
      <name val="Times New Roman"/>
      <family val="1"/>
    </font>
    <font>
      <sz val="10"/>
      <name val="Times New Roman"/>
      <family val="1"/>
    </font>
    <font>
      <sz val="11"/>
      <color theme="1"/>
      <name val="Calibri"/>
      <family val="2"/>
      <scheme val="minor"/>
    </font>
    <font>
      <sz val="11"/>
      <color rgb="FF000000"/>
      <name val="Times New Roman"/>
      <family val="1"/>
    </font>
    <font>
      <b/>
      <i/>
      <sz val="11"/>
      <name val="Times New Roman"/>
      <family val="1"/>
    </font>
    <font>
      <i/>
      <sz val="11"/>
      <name val="Times New Roman"/>
      <family val="1"/>
    </font>
    <font>
      <i/>
      <sz val="7"/>
      <name val="Times New Roman"/>
      <family val="1"/>
    </font>
    <font>
      <sz val="7"/>
      <color indexed="8"/>
      <name val="Times New Roman"/>
      <family val="1"/>
    </font>
    <font>
      <vertAlign val="superscript"/>
      <sz val="10"/>
      <color indexed="8"/>
      <name val="Times New Roman"/>
      <family val="1"/>
    </font>
    <font>
      <i/>
      <sz val="11"/>
      <color indexed="8"/>
      <name val="Times New Roman"/>
      <family val="1"/>
    </font>
    <font>
      <sz val="10"/>
      <name val="Arial"/>
      <family val="2"/>
    </font>
    <font>
      <b/>
      <sz val="12"/>
      <color theme="1"/>
      <name val="Times New Roman"/>
      <family val="1"/>
      <charset val="186"/>
    </font>
    <font>
      <sz val="12"/>
      <color theme="1"/>
      <name val="Times New Roman"/>
      <family val="1"/>
      <charset val="186"/>
    </font>
    <font>
      <sz val="10"/>
      <name val="Arial"/>
      <charset val="186"/>
    </font>
    <font>
      <sz val="10"/>
      <name val="Times New Roman"/>
      <charset val="186"/>
    </font>
    <font>
      <sz val="8"/>
      <name val="Times New Roman"/>
      <charset val="186"/>
    </font>
    <font>
      <sz val="10"/>
      <color theme="1"/>
      <name val="Times New Roman"/>
      <charset val="186"/>
    </font>
    <font>
      <vertAlign val="superscript"/>
      <sz val="10"/>
      <color indexed="8"/>
      <name val="Times New Roman"/>
      <charset val="186"/>
    </font>
    <font>
      <sz val="10"/>
      <color indexed="8"/>
      <name val="Times New Roman"/>
      <charset val="186"/>
    </font>
    <font>
      <b/>
      <sz val="10"/>
      <color theme="1"/>
      <name val="Times New Roman"/>
      <charset val="186"/>
    </font>
    <font>
      <sz val="11"/>
      <color indexed="8"/>
      <name val="Calibri"/>
      <charset val="186"/>
    </font>
    <font>
      <b/>
      <sz val="11"/>
      <name val="Times New Roman"/>
      <charset val="186"/>
    </font>
    <font>
      <sz val="11"/>
      <name val="Times New Roman"/>
      <charset val="186"/>
    </font>
    <font>
      <b/>
      <sz val="10"/>
      <name val="Times New Roman"/>
      <charset val="186"/>
    </font>
    <font>
      <b/>
      <i/>
      <sz val="10"/>
      <name val="Times New Roman"/>
      <charset val="186"/>
    </font>
    <font>
      <b/>
      <sz val="9"/>
      <name val="Times New Roman"/>
      <charset val="186"/>
    </font>
    <font>
      <sz val="9"/>
      <name val="Times New Roman"/>
      <charset val="186"/>
    </font>
    <font>
      <sz val="10"/>
      <color rgb="FFFF0000"/>
      <name val="Times New Roman"/>
      <charset val="186"/>
    </font>
    <font>
      <b/>
      <i/>
      <sz val="9"/>
      <name val="Times New Roman"/>
      <charset val="186"/>
    </font>
    <font>
      <sz val="9"/>
      <name val="Times New Roman"/>
      <charset val="134"/>
    </font>
    <font>
      <i/>
      <sz val="8"/>
      <name val="Times New Roman"/>
      <charset val="186"/>
    </font>
    <font>
      <b/>
      <sz val="7"/>
      <name val="Times New Roman"/>
      <charset val="186"/>
    </font>
    <font>
      <b/>
      <sz val="6"/>
      <name val="Times New Roman"/>
      <charset val="186"/>
    </font>
    <font>
      <sz val="12"/>
      <name val="Times New Roman"/>
      <charset val="186"/>
    </font>
    <font>
      <b/>
      <sz val="12"/>
      <name val="Times New Roman"/>
      <charset val="186"/>
    </font>
    <font>
      <b/>
      <sz val="14"/>
      <name val="Times New Roman"/>
      <charset val="186"/>
    </font>
    <font>
      <sz val="14"/>
      <color indexed="8"/>
      <name val="Times New Roman"/>
      <charset val="186"/>
    </font>
    <font>
      <b/>
      <sz val="14"/>
      <color indexed="8"/>
      <name val="Times New Roman"/>
      <charset val="186"/>
    </font>
    <font>
      <sz val="14"/>
      <name val="Times New Roman"/>
      <charset val="186"/>
    </font>
  </fonts>
  <fills count="13">
    <fill>
      <patternFill patternType="none"/>
    </fill>
    <fill>
      <patternFill patternType="gray125"/>
    </fill>
    <fill>
      <patternFill patternType="solid">
        <fgColor theme="0" tint="-0.14993743705557422"/>
        <bgColor indexed="64"/>
      </patternFill>
    </fill>
    <fill>
      <patternFill patternType="solid">
        <fgColor indexed="22"/>
        <bgColor indexed="31"/>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249977111117893"/>
        <bgColor indexed="31"/>
      </patternFill>
    </fill>
    <fill>
      <patternFill patternType="solid">
        <fgColor theme="9" tint="0.59999389629810485"/>
        <bgColor indexed="31"/>
      </patternFill>
    </fill>
    <fill>
      <patternFill patternType="solid">
        <fgColor theme="6" tint="0.39994506668294322"/>
        <bgColor indexed="64"/>
      </patternFill>
    </fill>
    <fill>
      <patternFill patternType="solid">
        <fgColor theme="9" tint="0.79992065187536243"/>
        <bgColor indexed="64"/>
      </patternFill>
    </fill>
    <fill>
      <patternFill patternType="solid">
        <fgColor theme="0"/>
        <bgColor indexed="31"/>
      </patternFill>
    </fill>
    <fill>
      <patternFill patternType="solid">
        <fgColor theme="0"/>
        <bgColor indexed="64"/>
      </patternFill>
    </fill>
    <fill>
      <patternFill patternType="solid">
        <fgColor theme="2" tint="-0.249977111117893"/>
        <bgColor indexed="64"/>
      </patternFill>
    </fill>
  </fills>
  <borders count="69">
    <border>
      <left/>
      <right/>
      <top/>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indexed="8"/>
      </left>
      <right style="hair">
        <color indexed="8"/>
      </right>
      <top/>
      <bottom style="hair">
        <color indexed="8"/>
      </bottom>
      <diagonal/>
    </border>
    <border>
      <left/>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thin">
        <color indexed="8"/>
      </left>
      <right style="hair">
        <color indexed="8"/>
      </right>
      <top style="hair">
        <color indexed="8"/>
      </top>
      <bottom style="medium">
        <color indexed="8"/>
      </bottom>
      <diagonal/>
    </border>
    <border>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hair">
        <color indexed="8"/>
      </left>
      <right style="thin">
        <color indexed="8"/>
      </right>
      <top style="hair">
        <color indexed="8"/>
      </top>
      <bottom style="hair">
        <color indexed="8"/>
      </bottom>
      <diagonal/>
    </border>
    <border>
      <left style="hair">
        <color indexed="8"/>
      </left>
      <right style="thin">
        <color indexed="8"/>
      </right>
      <top style="hair">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8"/>
      </left>
      <right style="hair">
        <color indexed="8"/>
      </right>
      <top style="hair">
        <color indexed="8"/>
      </top>
      <bottom/>
      <diagonal/>
    </border>
    <border>
      <left/>
      <right/>
      <top style="hair">
        <color indexed="8"/>
      </top>
      <bottom/>
      <diagonal/>
    </border>
    <border>
      <left style="hair">
        <color indexed="8"/>
      </left>
      <right/>
      <top style="hair">
        <color indexed="8"/>
      </top>
      <bottom/>
      <diagonal/>
    </border>
    <border>
      <left style="hair">
        <color indexed="8"/>
      </left>
      <right style="hair">
        <color indexed="8"/>
      </right>
      <top style="hair">
        <color indexed="8"/>
      </top>
      <bottom/>
      <diagonal/>
    </border>
    <border>
      <left style="medium">
        <color indexed="8"/>
      </left>
      <right style="thin">
        <color indexed="8"/>
      </right>
      <top style="medium">
        <color indexed="8"/>
      </top>
      <bottom style="medium">
        <color indexed="8"/>
      </bottom>
      <diagonal/>
    </border>
    <border>
      <left/>
      <right style="thin">
        <color indexed="8"/>
      </right>
      <top style="medium">
        <color indexed="8"/>
      </top>
      <bottom style="medium">
        <color indexed="8"/>
      </bottom>
      <diagonal/>
    </border>
    <border>
      <left style="hair">
        <color indexed="8"/>
      </left>
      <right style="thin">
        <color indexed="8"/>
      </right>
      <top/>
      <bottom style="hair">
        <color indexed="8"/>
      </bottom>
      <diagonal/>
    </border>
    <border>
      <left style="hair">
        <color indexed="8"/>
      </left>
      <right style="thin">
        <color indexed="8"/>
      </right>
      <top style="hair">
        <color indexed="8"/>
      </top>
      <bottom/>
      <diagonal/>
    </border>
    <border>
      <left style="thin">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style="thin">
        <color indexed="8"/>
      </right>
      <top style="medium">
        <color indexed="8"/>
      </top>
      <bottom style="hair">
        <color indexed="8"/>
      </bottom>
      <diagonal/>
    </border>
    <border>
      <left/>
      <right style="thin">
        <color indexed="8"/>
      </right>
      <top/>
      <bottom/>
      <diagonal/>
    </border>
    <border>
      <left style="medium">
        <color auto="1"/>
      </left>
      <right style="hair">
        <color indexed="8"/>
      </right>
      <top style="medium">
        <color auto="1"/>
      </top>
      <bottom style="medium">
        <color auto="1"/>
      </bottom>
      <diagonal/>
    </border>
    <border>
      <left style="hair">
        <color indexed="8"/>
      </left>
      <right style="hair">
        <color indexed="8"/>
      </right>
      <top style="medium">
        <color auto="1"/>
      </top>
      <bottom style="medium">
        <color auto="1"/>
      </bottom>
      <diagonal/>
    </border>
    <border>
      <left style="thin">
        <color indexed="8"/>
      </left>
      <right style="medium">
        <color indexed="8"/>
      </right>
      <top style="thin">
        <color indexed="8"/>
      </top>
      <bottom/>
      <diagonal/>
    </border>
    <border>
      <left style="hair">
        <color indexed="8"/>
      </left>
      <right style="medium">
        <color auto="1"/>
      </right>
      <top style="medium">
        <color auto="1"/>
      </top>
      <bottom style="medium">
        <color auto="1"/>
      </bottom>
      <diagonal/>
    </border>
    <border>
      <left/>
      <right style="hair">
        <color indexed="8"/>
      </right>
      <top/>
      <bottom/>
      <diagonal/>
    </border>
    <border>
      <left style="hair">
        <color indexed="8"/>
      </left>
      <right style="hair">
        <color indexed="8"/>
      </right>
      <top/>
      <bottom/>
      <diagonal/>
    </border>
    <border>
      <left style="hair">
        <color auto="1"/>
      </left>
      <right style="hair">
        <color auto="1"/>
      </right>
      <top style="hair">
        <color auto="1"/>
      </top>
      <bottom style="hair">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top/>
      <bottom/>
      <diagonal/>
    </border>
    <border>
      <left/>
      <right/>
      <top/>
      <bottom style="thin">
        <color auto="1"/>
      </bottom>
      <diagonal/>
    </border>
    <border>
      <left style="medium">
        <color auto="1"/>
      </left>
      <right/>
      <top style="hair">
        <color auto="1"/>
      </top>
      <bottom style="hair">
        <color auto="1"/>
      </bottom>
      <diagonal/>
    </border>
    <border>
      <left style="hair">
        <color rgb="FF000000"/>
      </left>
      <right style="hair">
        <color indexed="8"/>
      </right>
      <top style="hair">
        <color indexed="8"/>
      </top>
      <bottom style="hair">
        <color indexed="8"/>
      </bottom>
      <diagonal/>
    </border>
    <border>
      <left style="hair">
        <color indexed="8"/>
      </left>
      <right style="hair">
        <color indexed="8"/>
      </right>
      <top style="medium">
        <color indexed="8"/>
      </top>
      <bottom/>
      <diagonal/>
    </border>
    <border>
      <left style="hair">
        <color indexed="8"/>
      </left>
      <right/>
      <top/>
      <bottom style="hair">
        <color indexed="8"/>
      </bottom>
      <diagonal/>
    </border>
    <border>
      <left/>
      <right style="hair">
        <color indexed="8"/>
      </right>
      <top style="hair">
        <color indexed="8"/>
      </top>
      <bottom style="hair">
        <color indexed="8"/>
      </bottom>
      <diagonal/>
    </border>
    <border>
      <left style="hair">
        <color indexed="8"/>
      </left>
      <right style="thin">
        <color indexed="8"/>
      </right>
      <top style="medium">
        <color indexed="8"/>
      </top>
      <bottom/>
      <diagonal/>
    </border>
    <border>
      <left/>
      <right style="hair">
        <color indexed="8"/>
      </right>
      <top style="hair">
        <color indexed="8"/>
      </top>
      <bottom/>
      <diagonal/>
    </border>
    <border>
      <left style="thin">
        <color indexed="8"/>
      </left>
      <right style="hair">
        <color indexed="8"/>
      </right>
      <top/>
      <bottom/>
      <diagonal/>
    </border>
    <border>
      <left style="thin">
        <color indexed="8"/>
      </left>
      <right style="thin">
        <color indexed="8"/>
      </right>
      <top style="thin">
        <color indexed="8"/>
      </top>
      <bottom style="double">
        <color auto="1"/>
      </bottom>
      <diagonal/>
    </border>
    <border>
      <left style="thin">
        <color indexed="8"/>
      </left>
      <right/>
      <top style="thin">
        <color indexed="8"/>
      </top>
      <bottom style="double">
        <color auto="1"/>
      </bottom>
      <diagonal/>
    </border>
    <border>
      <left style="thin">
        <color auto="1"/>
      </left>
      <right style="thin">
        <color auto="1"/>
      </right>
      <top style="thin">
        <color auto="1"/>
      </top>
      <bottom style="double">
        <color auto="1"/>
      </bottom>
      <diagonal/>
    </border>
    <border>
      <left style="thin">
        <color indexed="8"/>
      </left>
      <right/>
      <top/>
      <bottom style="thin">
        <color indexed="8"/>
      </bottom>
      <diagonal/>
    </border>
    <border>
      <left style="thin">
        <color auto="1"/>
      </left>
      <right style="thin">
        <color auto="1"/>
      </right>
      <top/>
      <bottom style="thin">
        <color auto="1"/>
      </bottom>
      <diagonal/>
    </border>
    <border>
      <left/>
      <right/>
      <top style="thin">
        <color auto="1"/>
      </top>
      <bottom/>
      <diagonal/>
    </border>
    <border>
      <left/>
      <right/>
      <top style="thin">
        <color auto="1"/>
      </top>
      <bottom style="thin">
        <color auto="1"/>
      </bottom>
      <diagonal/>
    </border>
    <border>
      <left/>
      <right/>
      <top/>
      <bottom style="hair">
        <color indexed="8"/>
      </bottom>
      <diagonal/>
    </border>
    <border>
      <left style="medium">
        <color indexed="8"/>
      </left>
      <right style="thin">
        <color indexed="8"/>
      </right>
      <top/>
      <bottom style="medium">
        <color indexed="8"/>
      </bottom>
      <diagonal/>
    </border>
  </borders>
  <cellStyleXfs count="11">
    <xf numFmtId="0" fontId="0" fillId="0" borderId="0"/>
    <xf numFmtId="0" fontId="13" fillId="0" borderId="0"/>
    <xf numFmtId="0" fontId="38" fillId="0" borderId="0"/>
    <xf numFmtId="0" fontId="38" fillId="0" borderId="0"/>
    <xf numFmtId="0" fontId="46" fillId="0" borderId="0"/>
    <xf numFmtId="0" fontId="46" fillId="0" borderId="0"/>
    <xf numFmtId="0" fontId="46" fillId="0" borderId="0"/>
    <xf numFmtId="0" fontId="49" fillId="0" borderId="0"/>
    <xf numFmtId="0" fontId="49" fillId="0" borderId="0"/>
    <xf numFmtId="0" fontId="56" fillId="0" borderId="0"/>
    <xf numFmtId="43" fontId="49" fillId="0" borderId="0" applyFont="0" applyFill="0" applyBorder="0" applyAlignment="0" applyProtection="0"/>
  </cellStyleXfs>
  <cellXfs count="613">
    <xf numFmtId="0" fontId="0" fillId="0" borderId="0" xfId="0"/>
    <xf numFmtId="164" fontId="1" fillId="0" borderId="0" xfId="5" applyNumberFormat="1" applyFont="1" applyAlignment="1">
      <alignment vertical="center"/>
    </xf>
    <xf numFmtId="164" fontId="2" fillId="0" borderId="0" xfId="5" applyNumberFormat="1" applyFont="1" applyAlignment="1">
      <alignment vertical="center"/>
    </xf>
    <xf numFmtId="164" fontId="3" fillId="0" borderId="0" xfId="5" applyNumberFormat="1" applyFont="1" applyAlignment="1">
      <alignment horizontal="left" vertical="center"/>
    </xf>
    <xf numFmtId="164" fontId="4" fillId="0" borderId="0" xfId="5" applyNumberFormat="1" applyFont="1" applyAlignment="1">
      <alignment vertical="center"/>
    </xf>
    <xf numFmtId="49" fontId="3" fillId="0" borderId="0" xfId="5" applyNumberFormat="1" applyFont="1" applyAlignment="1">
      <alignment vertical="center" wrapText="1"/>
    </xf>
    <xf numFmtId="164" fontId="2" fillId="0" borderId="0" xfId="5" applyNumberFormat="1" applyFont="1" applyAlignment="1">
      <alignment vertical="center" wrapText="1"/>
    </xf>
    <xf numFmtId="164" fontId="3" fillId="0" borderId="0" xfId="5" applyNumberFormat="1" applyFont="1" applyAlignment="1">
      <alignment horizontal="center" vertical="center"/>
    </xf>
    <xf numFmtId="2" fontId="3" fillId="0" borderId="0" xfId="5" applyNumberFormat="1" applyFont="1" applyAlignment="1">
      <alignment horizontal="center" vertical="center"/>
    </xf>
    <xf numFmtId="164" fontId="3" fillId="0" borderId="0" xfId="5" applyNumberFormat="1" applyFont="1" applyAlignment="1">
      <alignment vertical="center"/>
    </xf>
    <xf numFmtId="49" fontId="1" fillId="0" borderId="0" xfId="5" applyNumberFormat="1" applyFont="1" applyAlignment="1">
      <alignment horizontal="left" vertical="center"/>
    </xf>
    <xf numFmtId="164" fontId="7" fillId="0" borderId="0" xfId="5" applyNumberFormat="1" applyFont="1" applyAlignment="1">
      <alignment horizontal="center" vertical="center"/>
    </xf>
    <xf numFmtId="164" fontId="1" fillId="0" borderId="0" xfId="5" applyNumberFormat="1" applyFont="1" applyAlignment="1">
      <alignment horizontal="left" vertical="center"/>
    </xf>
    <xf numFmtId="2" fontId="1" fillId="0" borderId="0" xfId="5" applyNumberFormat="1" applyFont="1" applyAlignment="1">
      <alignment horizontal="center" vertical="center"/>
    </xf>
    <xf numFmtId="164" fontId="1" fillId="0" borderId="0" xfId="5" applyNumberFormat="1" applyFont="1" applyAlignment="1">
      <alignment horizontal="center" vertical="center"/>
    </xf>
    <xf numFmtId="49" fontId="1" fillId="2" borderId="0" xfId="5" applyNumberFormat="1" applyFont="1" applyFill="1" applyAlignment="1">
      <alignment horizontal="left" vertical="center"/>
    </xf>
    <xf numFmtId="164" fontId="1" fillId="2" borderId="0" xfId="5" applyNumberFormat="1" applyFont="1" applyFill="1" applyAlignment="1">
      <alignment horizontal="center" vertical="center" wrapText="1"/>
    </xf>
    <xf numFmtId="164" fontId="1" fillId="2" borderId="0" xfId="5" applyNumberFormat="1" applyFont="1" applyFill="1" applyAlignment="1">
      <alignment horizontal="center" vertical="center"/>
    </xf>
    <xf numFmtId="49" fontId="8" fillId="0" borderId="0" xfId="5" applyNumberFormat="1" applyFont="1" applyAlignment="1">
      <alignment vertical="center"/>
    </xf>
    <xf numFmtId="49" fontId="9" fillId="0" borderId="0" xfId="5" applyNumberFormat="1" applyFont="1" applyAlignment="1">
      <alignment horizontal="center" vertical="center"/>
    </xf>
    <xf numFmtId="164" fontId="1" fillId="0" borderId="0" xfId="5" applyNumberFormat="1" applyFont="1" applyAlignment="1">
      <alignment horizontal="center" vertical="center" wrapText="1"/>
    </xf>
    <xf numFmtId="164" fontId="10" fillId="0" borderId="6" xfId="5" applyNumberFormat="1" applyFont="1" applyBorder="1" applyAlignment="1">
      <alignment horizontal="center" vertical="center" wrapText="1"/>
    </xf>
    <xf numFmtId="164" fontId="10" fillId="0" borderId="5" xfId="5" applyNumberFormat="1" applyFont="1" applyBorder="1" applyAlignment="1">
      <alignment horizontal="center" vertical="center" wrapText="1"/>
    </xf>
    <xf numFmtId="1" fontId="3" fillId="0" borderId="7" xfId="5" applyNumberFormat="1" applyFont="1" applyBorder="1" applyAlignment="1">
      <alignment horizontal="center" vertical="center" wrapText="1"/>
    </xf>
    <xf numFmtId="49" fontId="3" fillId="0" borderId="8" xfId="5" applyNumberFormat="1" applyFont="1" applyBorder="1" applyAlignment="1">
      <alignment horizontal="center" vertical="center" wrapText="1"/>
    </xf>
    <xf numFmtId="2" fontId="3" fillId="0" borderId="9" xfId="5" applyNumberFormat="1" applyFont="1" applyBorder="1" applyAlignment="1">
      <alignment horizontal="center" vertical="center"/>
    </xf>
    <xf numFmtId="164" fontId="3" fillId="0" borderId="9" xfId="5" applyNumberFormat="1" applyFont="1" applyBorder="1" applyAlignment="1">
      <alignment horizontal="left" vertical="center" wrapText="1"/>
    </xf>
    <xf numFmtId="2" fontId="3" fillId="0" borderId="10" xfId="5" applyNumberFormat="1" applyFont="1" applyBorder="1" applyAlignment="1">
      <alignment horizontal="center" vertical="center" wrapText="1"/>
    </xf>
    <xf numFmtId="2" fontId="3" fillId="0" borderId="11" xfId="5" applyNumberFormat="1" applyFont="1" applyBorder="1" applyAlignment="1">
      <alignment horizontal="center" vertical="center" wrapText="1"/>
    </xf>
    <xf numFmtId="2" fontId="3" fillId="0" borderId="9" xfId="5" applyNumberFormat="1" applyFont="1" applyBorder="1" applyAlignment="1">
      <alignment horizontal="center" vertical="center" wrapText="1"/>
    </xf>
    <xf numFmtId="49" fontId="3" fillId="0" borderId="12" xfId="5" applyNumberFormat="1" applyFont="1" applyBorder="1" applyAlignment="1">
      <alignment horizontal="center" vertical="center" wrapText="1"/>
    </xf>
    <xf numFmtId="49" fontId="3" fillId="0" borderId="13" xfId="5" applyNumberFormat="1" applyFont="1" applyBorder="1" applyAlignment="1">
      <alignment horizontal="center" vertical="center" wrapText="1"/>
    </xf>
    <xf numFmtId="164" fontId="3" fillId="0" borderId="14" xfId="5" applyNumberFormat="1" applyFont="1" applyBorder="1" applyAlignment="1">
      <alignment horizontal="left" vertical="center" wrapText="1"/>
    </xf>
    <xf numFmtId="164" fontId="3" fillId="0" borderId="14" xfId="5" applyNumberFormat="1" applyFont="1" applyBorder="1" applyAlignment="1">
      <alignment horizontal="center" vertical="center"/>
    </xf>
    <xf numFmtId="2" fontId="3" fillId="0" borderId="14" xfId="5" applyNumberFormat="1" applyFont="1" applyBorder="1" applyAlignment="1">
      <alignment horizontal="center" vertical="center"/>
    </xf>
    <xf numFmtId="164" fontId="3" fillId="0" borderId="14" xfId="5" applyNumberFormat="1" applyFont="1" applyBorder="1" applyAlignment="1">
      <alignment horizontal="right" vertical="center"/>
    </xf>
    <xf numFmtId="164" fontId="11" fillId="0" borderId="0" xfId="5" applyNumberFormat="1" applyFont="1" applyAlignment="1">
      <alignment horizontal="left" vertical="center"/>
    </xf>
    <xf numFmtId="164" fontId="12" fillId="0" borderId="0" xfId="5" applyNumberFormat="1" applyFont="1" applyAlignment="1">
      <alignment horizontal="center" vertical="center"/>
    </xf>
    <xf numFmtId="2" fontId="12" fillId="0" borderId="0" xfId="5" applyNumberFormat="1" applyFont="1" applyAlignment="1">
      <alignment horizontal="center" vertical="center"/>
    </xf>
    <xf numFmtId="49" fontId="12" fillId="0" borderId="0" xfId="5" applyNumberFormat="1" applyFont="1" applyAlignment="1">
      <alignment horizontal="center" vertical="center" wrapText="1"/>
    </xf>
    <xf numFmtId="0" fontId="46" fillId="0" borderId="0" xfId="4" applyAlignment="1">
      <alignment horizontal="right"/>
    </xf>
    <xf numFmtId="0" fontId="46" fillId="0" borderId="15" xfId="4" applyBorder="1"/>
    <xf numFmtId="2" fontId="3" fillId="0" borderId="15" xfId="5" applyNumberFormat="1" applyFont="1" applyBorder="1" applyAlignment="1">
      <alignment horizontal="center" vertical="center"/>
    </xf>
    <xf numFmtId="164" fontId="3" fillId="0" borderId="15" xfId="5" applyNumberFormat="1" applyFont="1" applyBorder="1" applyAlignment="1">
      <alignment horizontal="left" vertical="center"/>
    </xf>
    <xf numFmtId="164" fontId="3" fillId="0" borderId="15" xfId="5" applyNumberFormat="1" applyFont="1" applyBorder="1" applyAlignment="1">
      <alignment horizontal="center" vertical="center"/>
    </xf>
    <xf numFmtId="0" fontId="46" fillId="0" borderId="0" xfId="4"/>
    <xf numFmtId="49" fontId="3" fillId="0" borderId="0" xfId="5" applyNumberFormat="1" applyFont="1" applyAlignment="1">
      <alignment vertical="top" wrapText="1"/>
    </xf>
    <xf numFmtId="164" fontId="9" fillId="0" borderId="0" xfId="5" applyNumberFormat="1" applyFont="1" applyAlignment="1">
      <alignment horizontal="left" vertical="center"/>
    </xf>
    <xf numFmtId="2" fontId="9" fillId="0" borderId="0" xfId="5" applyNumberFormat="1" applyFont="1" applyAlignment="1">
      <alignment horizontal="left" vertical="center"/>
    </xf>
    <xf numFmtId="0" fontId="1" fillId="0" borderId="0" xfId="5" applyFont="1" applyAlignment="1">
      <alignment horizontal="left" vertical="center"/>
    </xf>
    <xf numFmtId="0" fontId="1" fillId="0" borderId="0" xfId="5" applyFont="1" applyAlignment="1">
      <alignment horizontal="center" vertical="center"/>
    </xf>
    <xf numFmtId="164" fontId="10" fillId="0" borderId="17" xfId="5" applyNumberFormat="1" applyFont="1" applyBorder="1" applyAlignment="1">
      <alignment horizontal="center" vertical="center" wrapText="1"/>
    </xf>
    <xf numFmtId="164" fontId="10" fillId="0" borderId="18" xfId="5" applyNumberFormat="1" applyFont="1" applyBorder="1" applyAlignment="1">
      <alignment horizontal="center" vertical="center" wrapText="1"/>
    </xf>
    <xf numFmtId="2" fontId="3" fillId="0" borderId="19" xfId="5" applyNumberFormat="1" applyFont="1" applyBorder="1" applyAlignment="1">
      <alignment horizontal="center" vertical="center" wrapText="1"/>
    </xf>
    <xf numFmtId="164" fontId="9" fillId="0" borderId="14" xfId="5" applyNumberFormat="1" applyFont="1" applyBorder="1" applyAlignment="1">
      <alignment horizontal="right" vertical="center"/>
    </xf>
    <xf numFmtId="164" fontId="4" fillId="0" borderId="14" xfId="5" applyNumberFormat="1" applyFont="1" applyBorder="1" applyAlignment="1">
      <alignment horizontal="center" vertical="center"/>
    </xf>
    <xf numFmtId="164" fontId="4" fillId="0" borderId="20" xfId="5" applyNumberFormat="1" applyFont="1" applyBorder="1" applyAlignment="1">
      <alignment horizontal="center" vertical="center"/>
    </xf>
    <xf numFmtId="164" fontId="11" fillId="0" borderId="0" xfId="5" applyNumberFormat="1" applyFont="1" applyAlignment="1">
      <alignment horizontal="right" vertical="center"/>
    </xf>
    <xf numFmtId="2" fontId="12" fillId="0" borderId="21" xfId="5" applyNumberFormat="1" applyFont="1" applyBorder="1" applyAlignment="1">
      <alignment horizontal="center" vertical="center"/>
    </xf>
    <xf numFmtId="164" fontId="12" fillId="0" borderId="0" xfId="5" applyNumberFormat="1" applyFont="1" applyAlignment="1">
      <alignment horizontal="left" vertical="center"/>
    </xf>
    <xf numFmtId="0" fontId="13" fillId="0" borderId="0" xfId="1"/>
    <xf numFmtId="164" fontId="12" fillId="0" borderId="0" xfId="1" applyNumberFormat="1" applyFont="1" applyAlignment="1">
      <alignment horizontal="right" vertical="center"/>
    </xf>
    <xf numFmtId="165" fontId="11" fillId="0" borderId="0" xfId="5" applyNumberFormat="1" applyFont="1" applyAlignment="1">
      <alignment horizontal="center" vertical="center"/>
    </xf>
    <xf numFmtId="2" fontId="12" fillId="0" borderId="22" xfId="1" applyNumberFormat="1" applyFont="1" applyBorder="1" applyAlignment="1">
      <alignment horizontal="center" vertical="center"/>
    </xf>
    <xf numFmtId="2" fontId="12" fillId="0" borderId="23" xfId="1" applyNumberFormat="1" applyFont="1" applyBorder="1" applyAlignment="1">
      <alignment horizontal="center" vertical="center"/>
    </xf>
    <xf numFmtId="2" fontId="12" fillId="0" borderId="24" xfId="1" applyNumberFormat="1" applyFont="1" applyBorder="1" applyAlignment="1">
      <alignment horizontal="center" vertical="center"/>
    </xf>
    <xf numFmtId="164" fontId="11" fillId="0" borderId="0" xfId="1" applyNumberFormat="1" applyFont="1" applyAlignment="1">
      <alignment horizontal="right" vertical="center"/>
    </xf>
    <xf numFmtId="2" fontId="11" fillId="0" borderId="21" xfId="1" applyNumberFormat="1" applyFont="1" applyBorder="1" applyAlignment="1">
      <alignment horizontal="center" vertical="center"/>
    </xf>
    <xf numFmtId="164" fontId="2" fillId="4" borderId="0" xfId="5" applyNumberFormat="1" applyFont="1" applyFill="1" applyAlignment="1">
      <alignment vertical="center"/>
    </xf>
    <xf numFmtId="164" fontId="2" fillId="0" borderId="0" xfId="5" applyNumberFormat="1" applyFont="1" applyAlignment="1">
      <alignment horizontal="left" vertical="center"/>
    </xf>
    <xf numFmtId="164" fontId="2" fillId="4" borderId="0" xfId="5" applyNumberFormat="1" applyFont="1" applyFill="1" applyAlignment="1">
      <alignment horizontal="left" vertical="center"/>
    </xf>
    <xf numFmtId="0" fontId="0" fillId="0" borderId="0" xfId="0" applyAlignment="1">
      <alignment vertical="center" wrapText="1"/>
    </xf>
    <xf numFmtId="49" fontId="10" fillId="4" borderId="7" xfId="5" applyNumberFormat="1" applyFont="1" applyFill="1" applyBorder="1" applyAlignment="1">
      <alignment horizontal="center" vertical="center" wrapText="1"/>
    </xf>
    <xf numFmtId="49" fontId="10" fillId="4" borderId="11" xfId="5" applyNumberFormat="1" applyFont="1" applyFill="1" applyBorder="1" applyAlignment="1">
      <alignment horizontal="center" vertical="center" wrapText="1"/>
    </xf>
    <xf numFmtId="164" fontId="4" fillId="4" borderId="11" xfId="5" applyNumberFormat="1" applyFont="1" applyFill="1" applyBorder="1" applyAlignment="1">
      <alignment horizontal="center" vertical="center" wrapText="1"/>
    </xf>
    <xf numFmtId="164" fontId="4" fillId="4" borderId="11" xfId="5" applyNumberFormat="1" applyFont="1" applyFill="1" applyBorder="1" applyAlignment="1">
      <alignment horizontal="center" vertical="center" textRotation="90"/>
    </xf>
    <xf numFmtId="2" fontId="4" fillId="4" borderId="11" xfId="5" applyNumberFormat="1" applyFont="1" applyFill="1" applyBorder="1" applyAlignment="1">
      <alignment horizontal="center" vertical="center" textRotation="90"/>
    </xf>
    <xf numFmtId="164" fontId="10" fillId="4" borderId="11" xfId="5" applyNumberFormat="1" applyFont="1" applyFill="1" applyBorder="1" applyAlignment="1">
      <alignment horizontal="center" vertical="center" wrapText="1"/>
    </xf>
    <xf numFmtId="49" fontId="14" fillId="0" borderId="25" xfId="5" applyNumberFormat="1" applyFont="1" applyBorder="1" applyAlignment="1">
      <alignment horizontal="center" vertical="center" wrapText="1"/>
    </xf>
    <xf numFmtId="49" fontId="10" fillId="0" borderId="9" xfId="5" applyNumberFormat="1" applyFont="1" applyBorder="1" applyAlignment="1">
      <alignment horizontal="center" vertical="center" wrapText="1"/>
    </xf>
    <xf numFmtId="164" fontId="3" fillId="0" borderId="9" xfId="5" applyNumberFormat="1" applyFont="1" applyBorder="1" applyAlignment="1">
      <alignment horizontal="center" vertical="center" wrapText="1"/>
    </xf>
    <xf numFmtId="2" fontId="3" fillId="5" borderId="10" xfId="5" applyNumberFormat="1" applyFont="1" applyFill="1" applyBorder="1" applyAlignment="1">
      <alignment horizontal="center" vertical="center" wrapText="1"/>
    </xf>
    <xf numFmtId="2" fontId="3" fillId="5" borderId="11" xfId="5" applyNumberFormat="1" applyFont="1" applyFill="1" applyBorder="1" applyAlignment="1">
      <alignment horizontal="center" vertical="center" wrapText="1"/>
    </xf>
    <xf numFmtId="1" fontId="14" fillId="0" borderId="25" xfId="5" applyNumberFormat="1" applyFont="1" applyBorder="1" applyAlignment="1">
      <alignment horizontal="center" vertical="center" wrapText="1"/>
    </xf>
    <xf numFmtId="49" fontId="10" fillId="0" borderId="8" xfId="5" applyNumberFormat="1" applyFont="1" applyBorder="1" applyAlignment="1">
      <alignment horizontal="center" vertical="center" wrapText="1"/>
    </xf>
    <xf numFmtId="164" fontId="3" fillId="0" borderId="26" xfId="5" applyNumberFormat="1" applyFont="1" applyBorder="1" applyAlignment="1">
      <alignment horizontal="left" vertical="center" wrapText="1"/>
    </xf>
    <xf numFmtId="1" fontId="14" fillId="0" borderId="8" xfId="5" applyNumberFormat="1" applyFont="1" applyBorder="1" applyAlignment="1">
      <alignment horizontal="center" vertical="center" wrapText="1"/>
    </xf>
    <xf numFmtId="2" fontId="3" fillId="5" borderId="9" xfId="5" applyNumberFormat="1" applyFont="1" applyFill="1" applyBorder="1" applyAlignment="1">
      <alignment horizontal="center" vertical="center" wrapText="1"/>
    </xf>
    <xf numFmtId="1" fontId="14" fillId="4" borderId="27" xfId="5" applyNumberFormat="1" applyFont="1" applyFill="1" applyBorder="1" applyAlignment="1">
      <alignment horizontal="center" vertical="center" wrapText="1"/>
    </xf>
    <xf numFmtId="1" fontId="14" fillId="4" borderId="28" xfId="5" applyNumberFormat="1" applyFont="1" applyFill="1" applyBorder="1" applyAlignment="1">
      <alignment horizontal="center" vertical="center" wrapText="1"/>
    </xf>
    <xf numFmtId="164" fontId="4" fillId="4" borderId="29" xfId="5" applyNumberFormat="1" applyFont="1" applyFill="1" applyBorder="1" applyAlignment="1">
      <alignment horizontal="center" vertical="center" wrapText="1"/>
    </xf>
    <xf numFmtId="164" fontId="3" fillId="4" borderId="30" xfId="5" applyNumberFormat="1" applyFont="1" applyFill="1" applyBorder="1" applyAlignment="1">
      <alignment horizontal="center" vertical="center" wrapText="1"/>
    </xf>
    <xf numFmtId="2" fontId="3" fillId="4" borderId="30" xfId="5" applyNumberFormat="1" applyFont="1" applyFill="1" applyBorder="1" applyAlignment="1">
      <alignment horizontal="center" vertical="center"/>
    </xf>
    <xf numFmtId="1" fontId="14" fillId="0" borderId="27" xfId="5" applyNumberFormat="1" applyFont="1" applyBorder="1" applyAlignment="1">
      <alignment horizontal="center" vertical="center" wrapText="1"/>
    </xf>
    <xf numFmtId="1" fontId="14" fillId="0" borderId="28" xfId="5" applyNumberFormat="1" applyFont="1" applyBorder="1" applyAlignment="1">
      <alignment horizontal="center" vertical="center" wrapText="1"/>
    </xf>
    <xf numFmtId="164" fontId="3" fillId="0" borderId="29" xfId="5" applyNumberFormat="1" applyFont="1" applyBorder="1" applyAlignment="1">
      <alignment horizontal="left" vertical="center" wrapText="1"/>
    </xf>
    <xf numFmtId="164" fontId="3" fillId="0" borderId="30" xfId="5" applyNumberFormat="1" applyFont="1" applyBorder="1" applyAlignment="1">
      <alignment horizontal="center" vertical="center" wrapText="1"/>
    </xf>
    <xf numFmtId="2" fontId="3" fillId="0" borderId="30" xfId="5" applyNumberFormat="1" applyFont="1" applyBorder="1" applyAlignment="1">
      <alignment horizontal="center" vertical="center"/>
    </xf>
    <xf numFmtId="2" fontId="3" fillId="5" borderId="30" xfId="5" applyNumberFormat="1" applyFont="1" applyFill="1" applyBorder="1" applyAlignment="1">
      <alignment horizontal="center" vertical="center" wrapText="1"/>
    </xf>
    <xf numFmtId="49" fontId="4" fillId="0" borderId="31" xfId="5" applyNumberFormat="1" applyFont="1" applyBorder="1" applyAlignment="1">
      <alignment horizontal="center" vertical="center" wrapText="1"/>
    </xf>
    <xf numFmtId="49" fontId="4" fillId="0" borderId="32" xfId="5" applyNumberFormat="1" applyFont="1" applyBorder="1" applyAlignment="1">
      <alignment horizontal="center" vertical="center" wrapText="1"/>
    </xf>
    <xf numFmtId="164" fontId="11" fillId="0" borderId="1" xfId="5" applyNumberFormat="1" applyFont="1" applyBorder="1" applyAlignment="1">
      <alignment horizontal="right" vertical="center"/>
    </xf>
    <xf numFmtId="164" fontId="4" fillId="0" borderId="1" xfId="5" applyNumberFormat="1" applyFont="1" applyBorder="1" applyAlignment="1">
      <alignment horizontal="center" vertical="center"/>
    </xf>
    <xf numFmtId="2" fontId="4" fillId="0" borderId="1" xfId="5" applyNumberFormat="1" applyFont="1" applyBorder="1" applyAlignment="1">
      <alignment horizontal="center" vertical="center"/>
    </xf>
    <xf numFmtId="164" fontId="4" fillId="0" borderId="1" xfId="5" applyNumberFormat="1" applyFont="1" applyBorder="1" applyAlignment="1">
      <alignment horizontal="right" vertical="center"/>
    </xf>
    <xf numFmtId="49" fontId="3" fillId="0" borderId="0" xfId="5" applyNumberFormat="1" applyFont="1" applyAlignment="1">
      <alignment horizontal="right" vertical="top" wrapText="1"/>
    </xf>
    <xf numFmtId="0" fontId="15" fillId="0" borderId="0" xfId="0" applyFont="1"/>
    <xf numFmtId="0" fontId="16" fillId="0" borderId="0" xfId="0" applyFont="1"/>
    <xf numFmtId="0" fontId="16" fillId="0" borderId="0" xfId="0" applyFont="1" applyAlignment="1">
      <alignment wrapText="1"/>
    </xf>
    <xf numFmtId="0" fontId="16" fillId="0" borderId="0" xfId="0" applyFont="1" applyAlignment="1">
      <alignment horizontal="center" vertical="top" wrapText="1"/>
    </xf>
    <xf numFmtId="164" fontId="17" fillId="0" borderId="5" xfId="5" applyNumberFormat="1" applyFont="1" applyBorder="1" applyAlignment="1">
      <alignment horizontal="center" vertical="center" wrapText="1"/>
    </xf>
    <xf numFmtId="164" fontId="18" fillId="0" borderId="5" xfId="5" applyNumberFormat="1" applyFont="1" applyBorder="1" applyAlignment="1">
      <alignment horizontal="center" vertical="center" wrapText="1"/>
    </xf>
    <xf numFmtId="164" fontId="10" fillId="4" borderId="33" xfId="5" applyNumberFormat="1" applyFont="1" applyFill="1" applyBorder="1" applyAlignment="1">
      <alignment horizontal="center" vertical="center" wrapText="1"/>
    </xf>
    <xf numFmtId="2" fontId="3" fillId="4" borderId="30" xfId="5" applyNumberFormat="1" applyFont="1" applyFill="1" applyBorder="1" applyAlignment="1">
      <alignment horizontal="center" vertical="center" wrapText="1"/>
    </xf>
    <xf numFmtId="2" fontId="3" fillId="4" borderId="34" xfId="5" applyNumberFormat="1" applyFont="1" applyFill="1" applyBorder="1" applyAlignment="1">
      <alignment horizontal="center" vertical="center" wrapText="1"/>
    </xf>
    <xf numFmtId="2" fontId="4" fillId="0" borderId="1" xfId="5" applyNumberFormat="1" applyFont="1" applyBorder="1" applyAlignment="1">
      <alignment horizontal="center" vertical="center" wrapText="1"/>
    </xf>
    <xf numFmtId="164" fontId="19" fillId="0" borderId="0" xfId="5" applyNumberFormat="1" applyFont="1" applyAlignment="1">
      <alignment vertical="center"/>
    </xf>
    <xf numFmtId="2" fontId="2" fillId="0" borderId="0" xfId="5" applyNumberFormat="1" applyFont="1" applyAlignment="1">
      <alignment horizontal="center" vertical="center" wrapText="1"/>
    </xf>
    <xf numFmtId="0" fontId="0" fillId="4" borderId="0" xfId="0" applyFill="1"/>
    <xf numFmtId="2" fontId="2" fillId="4" borderId="0" xfId="5" applyNumberFormat="1" applyFont="1" applyFill="1" applyAlignment="1">
      <alignment horizontal="center" vertical="center" wrapText="1"/>
    </xf>
    <xf numFmtId="49" fontId="10" fillId="0" borderId="35" xfId="5" applyNumberFormat="1" applyFont="1" applyBorder="1" applyAlignment="1">
      <alignment horizontal="center" vertical="center" wrapText="1"/>
    </xf>
    <xf numFmtId="49" fontId="10" fillId="0" borderId="36" xfId="5" applyNumberFormat="1" applyFont="1" applyBorder="1" applyAlignment="1">
      <alignment horizontal="center" vertical="center" wrapText="1"/>
    </xf>
    <xf numFmtId="164" fontId="10" fillId="0" borderId="11" xfId="5" applyNumberFormat="1" applyFont="1" applyBorder="1" applyAlignment="1">
      <alignment horizontal="center" vertical="center" wrapText="1"/>
    </xf>
    <xf numFmtId="164" fontId="10" fillId="0" borderId="36" xfId="5" applyNumberFormat="1" applyFont="1" applyBorder="1" applyAlignment="1">
      <alignment horizontal="center" vertical="center" textRotation="90"/>
    </xf>
    <xf numFmtId="2" fontId="10" fillId="0" borderId="36" xfId="5" applyNumberFormat="1" applyFont="1" applyBorder="1" applyAlignment="1">
      <alignment horizontal="center" vertical="center" textRotation="90"/>
    </xf>
    <xf numFmtId="164" fontId="10" fillId="0" borderId="36" xfId="5" applyNumberFormat="1" applyFont="1" applyBorder="1" applyAlignment="1">
      <alignment horizontal="center" vertical="center" wrapText="1"/>
    </xf>
    <xf numFmtId="1" fontId="14" fillId="0" borderId="7" xfId="5" applyNumberFormat="1" applyFont="1" applyBorder="1" applyAlignment="1">
      <alignment horizontal="center" vertical="center" wrapText="1"/>
    </xf>
    <xf numFmtId="49" fontId="10" fillId="0" borderId="11" xfId="5" applyNumberFormat="1" applyFont="1" applyBorder="1" applyAlignment="1">
      <alignment horizontal="center" vertical="center" wrapText="1"/>
    </xf>
    <xf numFmtId="164" fontId="14" fillId="0" borderId="11" xfId="5" applyNumberFormat="1" applyFont="1" applyBorder="1" applyAlignment="1">
      <alignment vertical="center" wrapText="1"/>
    </xf>
    <xf numFmtId="164" fontId="14" fillId="0" borderId="9" xfId="5" applyNumberFormat="1" applyFont="1" applyBorder="1" applyAlignment="1">
      <alignment horizontal="center" vertical="center" wrapText="1"/>
    </xf>
    <xf numFmtId="2" fontId="14" fillId="0" borderId="9" xfId="5" applyNumberFormat="1" applyFont="1" applyBorder="1" applyAlignment="1">
      <alignment horizontal="center" vertical="center"/>
    </xf>
    <xf numFmtId="164" fontId="14" fillId="0" borderId="11" xfId="5" applyNumberFormat="1" applyFont="1" applyBorder="1" applyAlignment="1">
      <alignment horizontal="left" vertical="center" wrapText="1"/>
    </xf>
    <xf numFmtId="2" fontId="14" fillId="5" borderId="9" xfId="5" applyNumberFormat="1" applyFont="1" applyFill="1" applyBorder="1" applyAlignment="1">
      <alignment horizontal="center" vertical="center"/>
    </xf>
    <xf numFmtId="164" fontId="3" fillId="0" borderId="11" xfId="5" applyNumberFormat="1" applyFont="1" applyBorder="1" applyAlignment="1">
      <alignment horizontal="left" vertical="center" wrapText="1"/>
    </xf>
    <xf numFmtId="164" fontId="20" fillId="0" borderId="11" xfId="5" applyNumberFormat="1" applyFont="1" applyBorder="1" applyAlignment="1">
      <alignment horizontal="center" vertical="center" wrapText="1"/>
    </xf>
    <xf numFmtId="2" fontId="14" fillId="5" borderId="10" xfId="5" applyNumberFormat="1" applyFont="1" applyFill="1" applyBorder="1" applyAlignment="1">
      <alignment horizontal="center" vertical="center"/>
    </xf>
    <xf numFmtId="2" fontId="14" fillId="5" borderId="11" xfId="5" applyNumberFormat="1" applyFont="1" applyFill="1" applyBorder="1" applyAlignment="1">
      <alignment horizontal="center" vertical="center"/>
    </xf>
    <xf numFmtId="2" fontId="3" fillId="3" borderId="10" xfId="5" applyNumberFormat="1" applyFont="1" applyFill="1" applyBorder="1" applyAlignment="1">
      <alignment horizontal="center" vertical="center" wrapText="1"/>
    </xf>
    <xf numFmtId="2" fontId="3" fillId="3" borderId="11" xfId="5" applyNumberFormat="1" applyFont="1" applyFill="1" applyBorder="1" applyAlignment="1">
      <alignment horizontal="center" vertical="center" wrapText="1"/>
    </xf>
    <xf numFmtId="164" fontId="10" fillId="0" borderId="37" xfId="5" applyNumberFormat="1" applyFont="1" applyBorder="1" applyAlignment="1">
      <alignment horizontal="center" vertical="center" wrapText="1"/>
    </xf>
    <xf numFmtId="2" fontId="3" fillId="6" borderId="10" xfId="5" applyNumberFormat="1" applyFont="1" applyFill="1" applyBorder="1" applyAlignment="1">
      <alignment horizontal="center" vertical="center" wrapText="1"/>
    </xf>
    <xf numFmtId="2" fontId="3" fillId="0" borderId="33" xfId="5" applyNumberFormat="1" applyFont="1" applyBorder="1" applyAlignment="1">
      <alignment horizontal="center" vertical="center" wrapText="1"/>
    </xf>
    <xf numFmtId="164" fontId="14" fillId="0" borderId="11" xfId="5" applyNumberFormat="1" applyFont="1" applyBorder="1" applyAlignment="1">
      <alignment horizontal="center" vertical="center" wrapText="1"/>
    </xf>
    <xf numFmtId="2" fontId="14" fillId="0" borderId="11" xfId="5" applyNumberFormat="1" applyFont="1" applyBorder="1" applyAlignment="1">
      <alignment horizontal="center" vertical="center"/>
    </xf>
    <xf numFmtId="2" fontId="14" fillId="0" borderId="10" xfId="5" applyNumberFormat="1" applyFont="1" applyBorder="1" applyAlignment="1">
      <alignment horizontal="center" vertical="center"/>
    </xf>
    <xf numFmtId="164" fontId="4" fillId="0" borderId="11" xfId="5" applyNumberFormat="1" applyFont="1" applyBorder="1" applyAlignment="1">
      <alignment horizontal="left" vertical="center" wrapText="1"/>
    </xf>
    <xf numFmtId="164" fontId="21" fillId="0" borderId="11" xfId="5" applyNumberFormat="1" applyFont="1" applyBorder="1" applyAlignment="1">
      <alignment horizontal="left" vertical="center" wrapText="1"/>
    </xf>
    <xf numFmtId="164" fontId="21" fillId="0" borderId="10" xfId="5" applyNumberFormat="1" applyFont="1" applyBorder="1" applyAlignment="1">
      <alignment horizontal="left" vertical="center" wrapText="1"/>
    </xf>
    <xf numFmtId="2" fontId="3" fillId="0" borderId="0" xfId="5" applyNumberFormat="1" applyFont="1" applyAlignment="1">
      <alignment horizontal="left" vertical="center"/>
    </xf>
    <xf numFmtId="166" fontId="3" fillId="0" borderId="0" xfId="5" applyNumberFormat="1" applyFont="1" applyAlignment="1">
      <alignment vertical="center"/>
    </xf>
    <xf numFmtId="164" fontId="10" fillId="0" borderId="38" xfId="5" applyNumberFormat="1" applyFont="1" applyBorder="1" applyAlignment="1">
      <alignment horizontal="center" vertical="center" wrapText="1"/>
    </xf>
    <xf numFmtId="164" fontId="10" fillId="0" borderId="4" xfId="5" applyNumberFormat="1" applyFont="1" applyBorder="1" applyAlignment="1">
      <alignment horizontal="center" vertical="center" wrapText="1"/>
    </xf>
    <xf numFmtId="49" fontId="10" fillId="0" borderId="39" xfId="5" applyNumberFormat="1" applyFont="1" applyBorder="1" applyAlignment="1">
      <alignment horizontal="center" vertical="center" wrapText="1"/>
    </xf>
    <xf numFmtId="49" fontId="10" fillId="0" borderId="40" xfId="5" applyNumberFormat="1" applyFont="1" applyBorder="1" applyAlignment="1">
      <alignment horizontal="center" vertical="center" wrapText="1"/>
    </xf>
    <xf numFmtId="164" fontId="10" fillId="0" borderId="40" xfId="5" applyNumberFormat="1" applyFont="1" applyBorder="1" applyAlignment="1">
      <alignment horizontal="center" vertical="center" wrapText="1"/>
    </xf>
    <xf numFmtId="164" fontId="10" fillId="0" borderId="40" xfId="5" applyNumberFormat="1" applyFont="1" applyBorder="1" applyAlignment="1">
      <alignment horizontal="center" vertical="center" textRotation="90"/>
    </xf>
    <xf numFmtId="2" fontId="10" fillId="0" borderId="40" xfId="5" applyNumberFormat="1" applyFont="1" applyBorder="1" applyAlignment="1">
      <alignment horizontal="center" vertical="center" textRotation="90"/>
    </xf>
    <xf numFmtId="164" fontId="10" fillId="4" borderId="11" xfId="5" applyNumberFormat="1" applyFont="1" applyFill="1" applyBorder="1" applyAlignment="1">
      <alignment horizontal="center" vertical="center" textRotation="90"/>
    </xf>
    <xf numFmtId="2" fontId="10" fillId="4" borderId="11" xfId="5" applyNumberFormat="1" applyFont="1" applyFill="1" applyBorder="1" applyAlignment="1">
      <alignment horizontal="center" vertical="center" textRotation="90"/>
    </xf>
    <xf numFmtId="164" fontId="10" fillId="4" borderId="10" xfId="5" applyNumberFormat="1" applyFont="1" applyFill="1" applyBorder="1" applyAlignment="1">
      <alignment horizontal="center" vertical="center" wrapText="1"/>
    </xf>
    <xf numFmtId="1" fontId="14" fillId="4" borderId="7" xfId="5" applyNumberFormat="1" applyFont="1" applyFill="1" applyBorder="1" applyAlignment="1">
      <alignment horizontal="center" vertical="center" wrapText="1"/>
    </xf>
    <xf numFmtId="164" fontId="10" fillId="4" borderId="9" xfId="5" applyNumberFormat="1" applyFont="1" applyFill="1" applyBorder="1" applyAlignment="1">
      <alignment horizontal="center" vertical="center" wrapText="1"/>
    </xf>
    <xf numFmtId="2" fontId="14" fillId="4" borderId="9" xfId="5" applyNumberFormat="1" applyFont="1" applyFill="1" applyBorder="1" applyAlignment="1">
      <alignment horizontal="center" vertical="center"/>
    </xf>
    <xf numFmtId="2" fontId="3" fillId="7" borderId="10" xfId="5" applyNumberFormat="1" applyFont="1" applyFill="1" applyBorder="1" applyAlignment="1">
      <alignment horizontal="center" vertical="center" wrapText="1"/>
    </xf>
    <xf numFmtId="2" fontId="3" fillId="7" borderId="11" xfId="5" applyNumberFormat="1" applyFont="1" applyFill="1" applyBorder="1" applyAlignment="1">
      <alignment horizontal="center" vertical="center" wrapText="1"/>
    </xf>
    <xf numFmtId="2" fontId="3" fillId="4" borderId="11" xfId="5" applyNumberFormat="1" applyFont="1" applyFill="1" applyBorder="1" applyAlignment="1">
      <alignment horizontal="center" vertical="center" wrapText="1"/>
    </xf>
    <xf numFmtId="164" fontId="17" fillId="0" borderId="4" xfId="5" applyNumberFormat="1" applyFont="1" applyBorder="1" applyAlignment="1">
      <alignment horizontal="center" vertical="center" wrapText="1"/>
    </xf>
    <xf numFmtId="164" fontId="10" fillId="0" borderId="24" xfId="5" applyNumberFormat="1" applyFont="1" applyBorder="1" applyAlignment="1">
      <alignment horizontal="center" vertical="center" wrapText="1"/>
    </xf>
    <xf numFmtId="164" fontId="18" fillId="0" borderId="4" xfId="5" applyNumberFormat="1" applyFont="1" applyBorder="1" applyAlignment="1">
      <alignment horizontal="center" vertical="center" wrapText="1"/>
    </xf>
    <xf numFmtId="164" fontId="10" fillId="0" borderId="41" xfId="5" applyNumberFormat="1" applyFont="1" applyBorder="1" applyAlignment="1">
      <alignment horizontal="center" vertical="center" wrapText="1"/>
    </xf>
    <xf numFmtId="164" fontId="10" fillId="0" borderId="42" xfId="5" applyNumberFormat="1" applyFont="1" applyBorder="1" applyAlignment="1">
      <alignment horizontal="center" vertical="center" wrapText="1"/>
    </xf>
    <xf numFmtId="2" fontId="3" fillId="4" borderId="33" xfId="5" applyNumberFormat="1" applyFont="1" applyFill="1" applyBorder="1" applyAlignment="1">
      <alignment horizontal="center" vertical="center" wrapText="1"/>
    </xf>
    <xf numFmtId="164" fontId="3" fillId="4" borderId="0" xfId="5" applyNumberFormat="1" applyFont="1" applyFill="1" applyAlignment="1">
      <alignment vertical="center"/>
    </xf>
    <xf numFmtId="164" fontId="14" fillId="4" borderId="9" xfId="5" applyNumberFormat="1" applyFont="1" applyFill="1" applyBorder="1" applyAlignment="1">
      <alignment horizontal="center" vertical="center" wrapText="1"/>
    </xf>
    <xf numFmtId="164" fontId="3" fillId="0" borderId="11" xfId="5" applyNumberFormat="1" applyFont="1" applyBorder="1" applyAlignment="1">
      <alignment horizontal="center" vertical="center" wrapText="1"/>
    </xf>
    <xf numFmtId="49" fontId="10" fillId="0" borderId="25" xfId="5" applyNumberFormat="1" applyFont="1" applyBorder="1" applyAlignment="1">
      <alignment horizontal="center" vertical="center" wrapText="1"/>
    </xf>
    <xf numFmtId="164" fontId="4" fillId="0" borderId="11" xfId="5" applyNumberFormat="1" applyFont="1" applyBorder="1" applyAlignment="1">
      <alignment vertical="center" wrapText="1"/>
    </xf>
    <xf numFmtId="164" fontId="10" fillId="0" borderId="9" xfId="5" applyNumberFormat="1" applyFont="1" applyBorder="1" applyAlignment="1">
      <alignment horizontal="center" vertical="center" textRotation="90"/>
    </xf>
    <xf numFmtId="2" fontId="10" fillId="0" borderId="9" xfId="5" applyNumberFormat="1" applyFont="1" applyBorder="1" applyAlignment="1">
      <alignment horizontal="center" vertical="center" textRotation="90"/>
    </xf>
    <xf numFmtId="164" fontId="10" fillId="0" borderId="9" xfId="5" applyNumberFormat="1" applyFont="1" applyBorder="1" applyAlignment="1">
      <alignment horizontal="center" vertical="center" wrapText="1"/>
    </xf>
    <xf numFmtId="49" fontId="10" fillId="0" borderId="7" xfId="5" applyNumberFormat="1" applyFont="1" applyBorder="1" applyAlignment="1">
      <alignment horizontal="center" vertical="center" wrapText="1"/>
    </xf>
    <xf numFmtId="164" fontId="10" fillId="0" borderId="10" xfId="5" applyNumberFormat="1" applyFont="1" applyBorder="1" applyAlignment="1">
      <alignment horizontal="center" vertical="center" wrapText="1"/>
    </xf>
    <xf numFmtId="2" fontId="3" fillId="6" borderId="11" xfId="5" applyNumberFormat="1" applyFont="1" applyFill="1" applyBorder="1" applyAlignment="1">
      <alignment horizontal="center" vertical="center" wrapText="1"/>
    </xf>
    <xf numFmtId="164" fontId="22" fillId="0" borderId="11" xfId="5" applyNumberFormat="1" applyFont="1" applyBorder="1" applyAlignment="1">
      <alignment horizontal="center" vertical="center" wrapText="1"/>
    </xf>
    <xf numFmtId="164" fontId="3" fillId="0" borderId="9" xfId="5" applyNumberFormat="1" applyFont="1" applyBorder="1" applyAlignment="1">
      <alignment vertical="center" wrapText="1"/>
    </xf>
    <xf numFmtId="164" fontId="3" fillId="0" borderId="11" xfId="5" applyNumberFormat="1" applyFont="1" applyBorder="1" applyAlignment="1">
      <alignment vertical="center" wrapText="1"/>
    </xf>
    <xf numFmtId="164" fontId="17" fillId="0" borderId="36" xfId="5" applyNumberFormat="1" applyFont="1" applyBorder="1" applyAlignment="1">
      <alignment horizontal="center" vertical="center" wrapText="1"/>
    </xf>
    <xf numFmtId="164" fontId="18" fillId="0" borderId="36" xfId="5" applyNumberFormat="1" applyFont="1" applyBorder="1" applyAlignment="1">
      <alignment horizontal="center" vertical="center" wrapText="1"/>
    </xf>
    <xf numFmtId="164" fontId="10" fillId="0" borderId="19" xfId="5" applyNumberFormat="1" applyFont="1" applyBorder="1" applyAlignment="1">
      <alignment horizontal="center" vertical="center" wrapText="1"/>
    </xf>
    <xf numFmtId="164" fontId="10" fillId="0" borderId="33" xfId="5" applyNumberFormat="1" applyFont="1" applyBorder="1" applyAlignment="1">
      <alignment horizontal="center" vertical="center" wrapText="1"/>
    </xf>
    <xf numFmtId="164" fontId="23" fillId="0" borderId="0" xfId="5" applyNumberFormat="1" applyFont="1" applyAlignment="1">
      <alignment vertical="center"/>
    </xf>
    <xf numFmtId="49" fontId="10" fillId="0" borderId="43" xfId="5" applyNumberFormat="1" applyFont="1" applyBorder="1" applyAlignment="1">
      <alignment horizontal="center" vertical="center" wrapText="1"/>
    </xf>
    <xf numFmtId="164" fontId="14" fillId="0" borderId="44" xfId="5" applyNumberFormat="1" applyFont="1" applyBorder="1" applyAlignment="1">
      <alignment vertical="center" wrapText="1"/>
    </xf>
    <xf numFmtId="164" fontId="14" fillId="0" borderId="44" xfId="5" applyNumberFormat="1" applyFont="1" applyBorder="1" applyAlignment="1">
      <alignment horizontal="center" vertical="center" wrapText="1"/>
    </xf>
    <xf numFmtId="2" fontId="14" fillId="0" borderId="44" xfId="5" applyNumberFormat="1" applyFont="1" applyBorder="1" applyAlignment="1">
      <alignment horizontal="center" vertical="center"/>
    </xf>
    <xf numFmtId="2" fontId="3" fillId="6" borderId="43" xfId="5" applyNumberFormat="1" applyFont="1" applyFill="1" applyBorder="1" applyAlignment="1">
      <alignment horizontal="center" vertical="center" wrapText="1"/>
    </xf>
    <xf numFmtId="2" fontId="3" fillId="6" borderId="44" xfId="5" applyNumberFormat="1" applyFont="1" applyFill="1" applyBorder="1" applyAlignment="1">
      <alignment horizontal="center" vertical="center" wrapText="1"/>
    </xf>
    <xf numFmtId="2" fontId="24" fillId="0" borderId="9" xfId="5" applyNumberFormat="1" applyFont="1" applyBorder="1" applyAlignment="1">
      <alignment horizontal="center" vertical="center"/>
    </xf>
    <xf numFmtId="164" fontId="14" fillId="4" borderId="11" xfId="5" applyNumberFormat="1" applyFont="1" applyFill="1" applyBorder="1" applyAlignment="1">
      <alignment horizontal="center" vertical="center" wrapText="1"/>
    </xf>
    <xf numFmtId="2" fontId="14" fillId="4" borderId="11" xfId="5" applyNumberFormat="1" applyFont="1" applyFill="1" applyBorder="1" applyAlignment="1">
      <alignment horizontal="center" vertical="center"/>
    </xf>
    <xf numFmtId="164" fontId="14" fillId="0" borderId="11" xfId="5" applyNumberFormat="1" applyFont="1" applyBorder="1" applyAlignment="1">
      <alignment horizontal="right" vertical="center" wrapText="1"/>
    </xf>
    <xf numFmtId="164" fontId="25" fillId="0" borderId="0" xfId="5" applyNumberFormat="1" applyFont="1" applyAlignment="1">
      <alignment vertical="center"/>
    </xf>
    <xf numFmtId="164" fontId="14" fillId="0" borderId="9" xfId="5" applyNumberFormat="1" applyFont="1" applyBorder="1" applyAlignment="1">
      <alignment vertical="center" wrapText="1"/>
    </xf>
    <xf numFmtId="164" fontId="4" fillId="0" borderId="9" xfId="5" applyNumberFormat="1" applyFont="1" applyBorder="1" applyAlignment="1">
      <alignment horizontal="center" vertical="center" wrapText="1"/>
    </xf>
    <xf numFmtId="0" fontId="3" fillId="0" borderId="9" xfId="3" applyFont="1" applyBorder="1" applyAlignment="1">
      <alignment horizontal="left" vertical="center" wrapText="1"/>
    </xf>
    <xf numFmtId="0" fontId="26" fillId="0" borderId="9" xfId="3" applyFont="1" applyBorder="1" applyAlignment="1">
      <alignment horizontal="center" vertical="center"/>
    </xf>
    <xf numFmtId="164" fontId="14" fillId="0" borderId="9" xfId="5" applyNumberFormat="1" applyFont="1" applyBorder="1" applyAlignment="1">
      <alignment horizontal="right" vertical="center" wrapText="1"/>
    </xf>
    <xf numFmtId="49" fontId="10" fillId="4" borderId="35" xfId="5" applyNumberFormat="1" applyFont="1" applyFill="1" applyBorder="1" applyAlignment="1">
      <alignment horizontal="center" vertical="center" wrapText="1"/>
    </xf>
    <xf numFmtId="49" fontId="10" fillId="4" borderId="36" xfId="5" applyNumberFormat="1" applyFont="1" applyFill="1" applyBorder="1" applyAlignment="1">
      <alignment horizontal="center" vertical="center" wrapText="1"/>
    </xf>
    <xf numFmtId="164" fontId="10" fillId="4" borderId="36" xfId="5" applyNumberFormat="1" applyFont="1" applyFill="1" applyBorder="1" applyAlignment="1">
      <alignment horizontal="center" vertical="center" wrapText="1"/>
    </xf>
    <xf numFmtId="164" fontId="10" fillId="4" borderId="36" xfId="5" applyNumberFormat="1" applyFont="1" applyFill="1" applyBorder="1" applyAlignment="1">
      <alignment horizontal="center" vertical="center" textRotation="90"/>
    </xf>
    <xf numFmtId="2" fontId="10" fillId="4" borderId="36" xfId="5" applyNumberFormat="1" applyFont="1" applyFill="1" applyBorder="1" applyAlignment="1">
      <alignment horizontal="center" vertical="center" textRotation="90"/>
    </xf>
    <xf numFmtId="164" fontId="14" fillId="0" borderId="9" xfId="5" applyNumberFormat="1" applyFont="1" applyBorder="1" applyAlignment="1">
      <alignment horizontal="left" vertical="center" wrapText="1"/>
    </xf>
    <xf numFmtId="2" fontId="3" fillId="8" borderId="10" xfId="5" applyNumberFormat="1" applyFont="1" applyFill="1" applyBorder="1" applyAlignment="1">
      <alignment horizontal="center" vertical="center" wrapText="1"/>
    </xf>
    <xf numFmtId="2" fontId="3" fillId="8" borderId="11" xfId="5" applyNumberFormat="1" applyFont="1" applyFill="1" applyBorder="1" applyAlignment="1">
      <alignment horizontal="center" vertical="center" wrapText="1"/>
    </xf>
    <xf numFmtId="164" fontId="3" fillId="4" borderId="9" xfId="5" applyNumberFormat="1" applyFont="1" applyFill="1" applyBorder="1" applyAlignment="1">
      <alignment horizontal="center" vertical="center" wrapText="1"/>
    </xf>
    <xf numFmtId="2" fontId="3" fillId="4" borderId="9" xfId="5" applyNumberFormat="1" applyFont="1" applyFill="1" applyBorder="1" applyAlignment="1">
      <alignment horizontal="center" vertical="center"/>
    </xf>
    <xf numFmtId="2" fontId="3" fillId="8" borderId="9" xfId="5" applyNumberFormat="1" applyFont="1" applyFill="1" applyBorder="1" applyAlignment="1">
      <alignment horizontal="center" vertical="center"/>
    </xf>
    <xf numFmtId="164" fontId="24" fillId="0" borderId="11" xfId="5" applyNumberFormat="1" applyFont="1" applyBorder="1" applyAlignment="1">
      <alignment horizontal="left" vertical="center" wrapText="1"/>
    </xf>
    <xf numFmtId="2" fontId="3" fillId="8" borderId="10" xfId="5" applyNumberFormat="1" applyFont="1" applyFill="1" applyBorder="1" applyAlignment="1">
      <alignment horizontal="center" vertical="center"/>
    </xf>
    <xf numFmtId="2" fontId="3" fillId="8" borderId="11" xfId="5" applyNumberFormat="1" applyFont="1" applyFill="1" applyBorder="1" applyAlignment="1">
      <alignment horizontal="center" vertical="center"/>
    </xf>
    <xf numFmtId="164" fontId="10" fillId="4" borderId="37" xfId="5" applyNumberFormat="1" applyFont="1" applyFill="1" applyBorder="1" applyAlignment="1">
      <alignment horizontal="center" vertical="center" wrapText="1"/>
    </xf>
    <xf numFmtId="164" fontId="10" fillId="4" borderId="11" xfId="5" applyNumberFormat="1" applyFont="1" applyFill="1" applyBorder="1" applyAlignment="1">
      <alignment horizontal="center" vertical="center"/>
    </xf>
    <xf numFmtId="2" fontId="10" fillId="4" borderId="11" xfId="5" applyNumberFormat="1" applyFont="1" applyFill="1" applyBorder="1" applyAlignment="1">
      <alignment horizontal="center" vertical="center"/>
    </xf>
    <xf numFmtId="164" fontId="3" fillId="0" borderId="9" xfId="5" applyNumberFormat="1" applyFont="1" applyBorder="1" applyAlignment="1">
      <alignment horizontal="right" vertical="center" wrapText="1"/>
    </xf>
    <xf numFmtId="164" fontId="14" fillId="0" borderId="30" xfId="5" applyNumberFormat="1" applyFont="1" applyBorder="1" applyAlignment="1">
      <alignment horizontal="center" vertical="center" wrapText="1"/>
    </xf>
    <xf numFmtId="2" fontId="14" fillId="0" borderId="29" xfId="5" applyNumberFormat="1" applyFont="1" applyBorder="1" applyAlignment="1">
      <alignment horizontal="center" vertical="center"/>
    </xf>
    <xf numFmtId="2" fontId="3" fillId="5" borderId="45" xfId="5" applyNumberFormat="1" applyFont="1" applyFill="1" applyBorder="1" applyAlignment="1">
      <alignment horizontal="center" vertical="center" wrapText="1"/>
    </xf>
    <xf numFmtId="2" fontId="3" fillId="0" borderId="45" xfId="5" applyNumberFormat="1" applyFont="1" applyBorder="1" applyAlignment="1">
      <alignment horizontal="center" vertical="center" wrapText="1"/>
    </xf>
    <xf numFmtId="1" fontId="22" fillId="0" borderId="7" xfId="5" applyNumberFormat="1" applyFont="1" applyBorder="1" applyAlignment="1">
      <alignment horizontal="center" vertical="center" wrapText="1"/>
    </xf>
    <xf numFmtId="49" fontId="20" fillId="0" borderId="11" xfId="5" applyNumberFormat="1" applyFont="1" applyBorder="1" applyAlignment="1">
      <alignment horizontal="center" vertical="center" wrapText="1"/>
    </xf>
    <xf numFmtId="164" fontId="20" fillId="0" borderId="11" xfId="5" applyNumberFormat="1" applyFont="1" applyBorder="1" applyAlignment="1">
      <alignment horizontal="right" vertical="center" wrapText="1"/>
    </xf>
    <xf numFmtId="164" fontId="22" fillId="0" borderId="9" xfId="5" applyNumberFormat="1" applyFont="1" applyBorder="1" applyAlignment="1">
      <alignment horizontal="center" vertical="center" wrapText="1"/>
    </xf>
    <xf numFmtId="2" fontId="22" fillId="0" borderId="9" xfId="5" applyNumberFormat="1" applyFont="1" applyBorder="1" applyAlignment="1">
      <alignment horizontal="center" vertical="center"/>
    </xf>
    <xf numFmtId="2" fontId="27" fillId="0" borderId="10" xfId="5" applyNumberFormat="1" applyFont="1" applyBorder="1" applyAlignment="1">
      <alignment horizontal="center" vertical="center" wrapText="1"/>
    </xf>
    <xf numFmtId="2" fontId="27" fillId="0" borderId="11" xfId="5" applyNumberFormat="1" applyFont="1" applyBorder="1" applyAlignment="1">
      <alignment horizontal="center" vertical="center" wrapText="1"/>
    </xf>
    <xf numFmtId="164" fontId="22" fillId="0" borderId="11" xfId="5" applyNumberFormat="1" applyFont="1" applyBorder="1" applyAlignment="1">
      <alignment horizontal="right" vertical="center" wrapText="1"/>
    </xf>
    <xf numFmtId="2" fontId="27" fillId="0" borderId="33" xfId="5" applyNumberFormat="1" applyFont="1" applyBorder="1" applyAlignment="1">
      <alignment horizontal="center" vertical="center" wrapText="1"/>
    </xf>
    <xf numFmtId="164" fontId="27" fillId="0" borderId="0" xfId="5" applyNumberFormat="1" applyFont="1" applyAlignment="1">
      <alignment vertical="center"/>
    </xf>
    <xf numFmtId="164" fontId="1" fillId="4" borderId="0" xfId="5" applyNumberFormat="1" applyFont="1" applyFill="1" applyAlignment="1">
      <alignment vertical="center"/>
    </xf>
    <xf numFmtId="164" fontId="23" fillId="0" borderId="5" xfId="5" applyNumberFormat="1" applyFont="1" applyBorder="1" applyAlignment="1">
      <alignment horizontal="center" vertical="center" wrapText="1"/>
    </xf>
    <xf numFmtId="0" fontId="28" fillId="0" borderId="0" xfId="0" applyFont="1"/>
    <xf numFmtId="0" fontId="12" fillId="0" borderId="0" xfId="4" applyFont="1"/>
    <xf numFmtId="0" fontId="28" fillId="0" borderId="0" xfId="4" applyFont="1"/>
    <xf numFmtId="0" fontId="28"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8" fillId="0" borderId="24" xfId="0" applyFont="1" applyBorder="1" applyAlignment="1">
      <alignment horizontal="center" vertical="center" wrapText="1"/>
    </xf>
    <xf numFmtId="49" fontId="28" fillId="0" borderId="23" xfId="0" applyNumberFormat="1" applyFont="1" applyBorder="1" applyAlignment="1">
      <alignment horizontal="center" vertical="center"/>
    </xf>
    <xf numFmtId="2" fontId="28" fillId="0" borderId="24" xfId="0" applyNumberFormat="1" applyFont="1" applyBorder="1" applyAlignment="1">
      <alignment horizontal="center" vertical="center" wrapText="1"/>
    </xf>
    <xf numFmtId="2" fontId="11" fillId="0" borderId="48" xfId="0" applyNumberFormat="1" applyFont="1" applyBorder="1" applyAlignment="1">
      <alignment horizontal="center" vertical="center" wrapText="1"/>
    </xf>
    <xf numFmtId="10" fontId="12" fillId="9" borderId="47" xfId="0" applyNumberFormat="1" applyFont="1" applyFill="1" applyBorder="1" applyAlignment="1" applyProtection="1">
      <alignment horizontal="center" vertical="center" wrapText="1"/>
      <protection locked="0"/>
    </xf>
    <xf numFmtId="2" fontId="28" fillId="0" borderId="49" xfId="0" applyNumberFormat="1" applyFont="1" applyBorder="1" applyAlignment="1">
      <alignment horizontal="center" vertical="center"/>
    </xf>
    <xf numFmtId="10" fontId="28" fillId="9" borderId="23" xfId="0" applyNumberFormat="1" applyFont="1" applyFill="1" applyBorder="1" applyAlignment="1" applyProtection="1">
      <alignment horizontal="center" vertical="center" wrapText="1"/>
      <protection locked="0"/>
    </xf>
    <xf numFmtId="2" fontId="28" fillId="0" borderId="23" xfId="0" applyNumberFormat="1" applyFont="1" applyBorder="1" applyAlignment="1">
      <alignment horizontal="center" vertical="center"/>
    </xf>
    <xf numFmtId="10" fontId="12" fillId="9" borderId="23" xfId="0" applyNumberFormat="1" applyFont="1" applyFill="1" applyBorder="1" applyAlignment="1" applyProtection="1">
      <alignment horizontal="center" vertical="center" wrapText="1"/>
      <protection locked="0"/>
    </xf>
    <xf numFmtId="2" fontId="31" fillId="0" borderId="23" xfId="0" applyNumberFormat="1" applyFont="1" applyBorder="1" applyAlignment="1">
      <alignment horizontal="center" vertical="center"/>
    </xf>
    <xf numFmtId="0" fontId="11" fillId="0" borderId="0" xfId="4" applyFont="1" applyAlignment="1">
      <alignment horizontal="center" vertical="top"/>
    </xf>
    <xf numFmtId="0" fontId="31" fillId="0" borderId="0" xfId="4" applyFont="1"/>
    <xf numFmtId="0" fontId="12" fillId="0" borderId="0" xfId="4" applyFont="1" applyAlignment="1">
      <alignment horizontal="right" vertical="top" wrapText="1"/>
    </xf>
    <xf numFmtId="0" fontId="26" fillId="0" borderId="0" xfId="0" applyFont="1"/>
    <xf numFmtId="0" fontId="3" fillId="0" borderId="0" xfId="0" applyFont="1"/>
    <xf numFmtId="0" fontId="28" fillId="0" borderId="0" xfId="0" applyFont="1" applyAlignment="1">
      <alignment wrapText="1"/>
    </xf>
    <xf numFmtId="164" fontId="4" fillId="0" borderId="11" xfId="5" applyNumberFormat="1" applyFont="1" applyBorder="1" applyAlignment="1">
      <alignment horizontal="center" vertical="center" wrapText="1"/>
    </xf>
    <xf numFmtId="2" fontId="14" fillId="0" borderId="30" xfId="5" applyNumberFormat="1" applyFont="1" applyBorder="1" applyAlignment="1">
      <alignment horizontal="center" vertical="center"/>
    </xf>
    <xf numFmtId="2" fontId="3" fillId="3" borderId="43" xfId="5" applyNumberFormat="1" applyFont="1" applyFill="1" applyBorder="1" applyAlignment="1">
      <alignment horizontal="center" vertical="center" wrapText="1"/>
    </xf>
    <xf numFmtId="2" fontId="3" fillId="3" borderId="44" xfId="5" applyNumberFormat="1" applyFont="1" applyFill="1" applyBorder="1" applyAlignment="1">
      <alignment horizontal="center" vertical="center" wrapText="1"/>
    </xf>
    <xf numFmtId="164" fontId="27" fillId="0" borderId="9" xfId="5" applyNumberFormat="1" applyFont="1" applyBorder="1" applyAlignment="1">
      <alignment horizontal="center" vertical="center" wrapText="1"/>
    </xf>
    <xf numFmtId="164" fontId="27" fillId="0" borderId="9" xfId="5" applyNumberFormat="1" applyFont="1" applyBorder="1" applyAlignment="1">
      <alignment horizontal="left" vertical="center" wrapText="1"/>
    </xf>
    <xf numFmtId="2" fontId="27" fillId="0" borderId="9" xfId="5" applyNumberFormat="1" applyFont="1" applyBorder="1" applyAlignment="1">
      <alignment horizontal="center" vertical="center"/>
    </xf>
    <xf numFmtId="164" fontId="27" fillId="0" borderId="9" xfId="5" applyNumberFormat="1" applyFont="1" applyBorder="1" applyAlignment="1">
      <alignment horizontal="right" vertical="center" wrapText="1"/>
    </xf>
    <xf numFmtId="164" fontId="22" fillId="0" borderId="9" xfId="5" applyNumberFormat="1" applyFont="1" applyBorder="1" applyAlignment="1">
      <alignment horizontal="right" vertical="center" wrapText="1"/>
    </xf>
    <xf numFmtId="164" fontId="27" fillId="0" borderId="11" xfId="5" applyNumberFormat="1" applyFont="1" applyBorder="1" applyAlignment="1">
      <alignment horizontal="right" vertical="center" wrapText="1"/>
    </xf>
    <xf numFmtId="2" fontId="27" fillId="0" borderId="9" xfId="5" applyNumberFormat="1" applyFont="1" applyBorder="1" applyAlignment="1">
      <alignment horizontal="center" vertical="center" wrapText="1"/>
    </xf>
    <xf numFmtId="0" fontId="33" fillId="0" borderId="0" xfId="0" applyFont="1"/>
    <xf numFmtId="2" fontId="3" fillId="10" borderId="10" xfId="5" applyNumberFormat="1" applyFont="1" applyFill="1" applyBorder="1" applyAlignment="1">
      <alignment horizontal="center" vertical="center" wrapText="1"/>
    </xf>
    <xf numFmtId="2" fontId="3" fillId="10" borderId="11" xfId="5" applyNumberFormat="1" applyFont="1" applyFill="1" applyBorder="1" applyAlignment="1">
      <alignment horizontal="center" vertical="center" wrapText="1"/>
    </xf>
    <xf numFmtId="2" fontId="3" fillId="11" borderId="11" xfId="5" applyNumberFormat="1" applyFont="1" applyFill="1" applyBorder="1" applyAlignment="1">
      <alignment horizontal="center" vertical="center" wrapText="1"/>
    </xf>
    <xf numFmtId="1" fontId="34" fillId="11" borderId="52" xfId="0" applyNumberFormat="1" applyFont="1" applyFill="1" applyBorder="1" applyAlignment="1">
      <alignment horizontal="center" vertical="top" shrinkToFit="1"/>
    </xf>
    <xf numFmtId="49" fontId="10" fillId="0" borderId="53" xfId="5" applyNumberFormat="1" applyFont="1" applyBorder="1" applyAlignment="1">
      <alignment horizontal="center" vertical="center" wrapText="1"/>
    </xf>
    <xf numFmtId="2" fontId="14" fillId="11" borderId="9" xfId="5" applyNumberFormat="1" applyFont="1" applyFill="1" applyBorder="1" applyAlignment="1">
      <alignment horizontal="center" vertical="center"/>
    </xf>
    <xf numFmtId="49" fontId="14" fillId="0" borderId="11" xfId="5" applyNumberFormat="1" applyFont="1" applyBorder="1" applyAlignment="1">
      <alignment horizontal="center" vertical="center" wrapText="1"/>
    </xf>
    <xf numFmtId="49" fontId="4" fillId="0" borderId="0" xfId="5" applyNumberFormat="1" applyFont="1" applyAlignment="1">
      <alignment horizontal="center" vertical="center" wrapText="1"/>
    </xf>
    <xf numFmtId="164" fontId="4" fillId="0" borderId="0" xfId="5" applyNumberFormat="1" applyFont="1" applyAlignment="1">
      <alignment horizontal="center" vertical="center"/>
    </xf>
    <xf numFmtId="2" fontId="4" fillId="0" borderId="0" xfId="5" applyNumberFormat="1" applyFont="1" applyAlignment="1">
      <alignment horizontal="center" vertical="center"/>
    </xf>
    <xf numFmtId="164" fontId="4" fillId="0" borderId="0" xfId="5" applyNumberFormat="1" applyFont="1" applyAlignment="1">
      <alignment horizontal="right" vertical="center"/>
    </xf>
    <xf numFmtId="49" fontId="35" fillId="0" borderId="0" xfId="5" applyNumberFormat="1" applyFont="1" applyAlignment="1">
      <alignment horizontal="left" vertical="center"/>
    </xf>
    <xf numFmtId="2" fontId="4" fillId="0" borderId="0" xfId="5" applyNumberFormat="1" applyFont="1" applyAlignment="1">
      <alignment horizontal="center" vertical="center" wrapText="1"/>
    </xf>
    <xf numFmtId="2" fontId="2" fillId="4" borderId="0" xfId="5" applyNumberFormat="1" applyFont="1" applyFill="1" applyAlignment="1">
      <alignment vertical="center"/>
    </xf>
    <xf numFmtId="2" fontId="3" fillId="4" borderId="10" xfId="5" applyNumberFormat="1" applyFont="1" applyFill="1" applyBorder="1" applyAlignment="1">
      <alignment horizontal="center" vertical="center" wrapText="1"/>
    </xf>
    <xf numFmtId="164" fontId="10" fillId="4" borderId="36" xfId="5" applyNumberFormat="1" applyFont="1" applyFill="1" applyBorder="1" applyAlignment="1">
      <alignment horizontal="center" vertical="center"/>
    </xf>
    <xf numFmtId="2" fontId="10" fillId="4" borderId="36" xfId="5" applyNumberFormat="1" applyFont="1" applyFill="1" applyBorder="1" applyAlignment="1">
      <alignment horizontal="center" vertical="center"/>
    </xf>
    <xf numFmtId="2" fontId="10" fillId="4" borderId="9" xfId="5" applyNumberFormat="1" applyFont="1" applyFill="1" applyBorder="1" applyAlignment="1">
      <alignment horizontal="center" vertical="center"/>
    </xf>
    <xf numFmtId="2" fontId="3" fillId="12" borderId="10" xfId="5" applyNumberFormat="1" applyFont="1" applyFill="1" applyBorder="1" applyAlignment="1">
      <alignment horizontal="center" vertical="center" wrapText="1"/>
    </xf>
    <xf numFmtId="2" fontId="3" fillId="12" borderId="11" xfId="5" applyNumberFormat="1" applyFont="1" applyFill="1" applyBorder="1" applyAlignment="1">
      <alignment horizontal="center" vertical="center" wrapText="1"/>
    </xf>
    <xf numFmtId="2" fontId="3" fillId="12" borderId="9" xfId="5" applyNumberFormat="1" applyFont="1" applyFill="1" applyBorder="1" applyAlignment="1">
      <alignment horizontal="center" vertical="center" wrapText="1"/>
    </xf>
    <xf numFmtId="164" fontId="36" fillId="0" borderId="0" xfId="5" applyNumberFormat="1" applyFont="1" applyAlignment="1">
      <alignment vertical="center"/>
    </xf>
    <xf numFmtId="164" fontId="3" fillId="0" borderId="11" xfId="5" applyNumberFormat="1" applyFont="1" applyBorder="1" applyAlignment="1">
      <alignment horizontal="right" vertical="center" wrapText="1"/>
    </xf>
    <xf numFmtId="164" fontId="35" fillId="0" borderId="11" xfId="5" applyNumberFormat="1" applyFont="1" applyBorder="1" applyAlignment="1">
      <alignment horizontal="center" vertical="center" wrapText="1"/>
    </xf>
    <xf numFmtId="2" fontId="4" fillId="0" borderId="9" xfId="5" applyNumberFormat="1" applyFont="1" applyBorder="1" applyAlignment="1">
      <alignment horizontal="center" vertical="center"/>
    </xf>
    <xf numFmtId="164" fontId="35" fillId="0" borderId="9" xfId="5" applyNumberFormat="1" applyFont="1" applyBorder="1" applyAlignment="1">
      <alignment horizontal="center" vertical="center" wrapText="1"/>
    </xf>
    <xf numFmtId="164" fontId="10" fillId="4" borderId="54" xfId="5" applyNumberFormat="1" applyFont="1" applyFill="1" applyBorder="1" applyAlignment="1">
      <alignment horizontal="center" vertical="center" wrapText="1"/>
    </xf>
    <xf numFmtId="164" fontId="4" fillId="4" borderId="9" xfId="5" applyNumberFormat="1" applyFont="1" applyFill="1" applyBorder="1" applyAlignment="1">
      <alignment horizontal="center" vertical="center" wrapText="1"/>
    </xf>
    <xf numFmtId="2" fontId="4" fillId="4" borderId="9" xfId="5" applyNumberFormat="1" applyFont="1" applyFill="1" applyBorder="1" applyAlignment="1">
      <alignment horizontal="center" vertical="center"/>
    </xf>
    <xf numFmtId="49" fontId="10" fillId="0" borderId="55" xfId="5" applyNumberFormat="1" applyFont="1" applyBorder="1" applyAlignment="1">
      <alignment horizontal="center" vertical="center" wrapText="1"/>
    </xf>
    <xf numFmtId="164" fontId="10" fillId="0" borderId="45" xfId="5" applyNumberFormat="1" applyFont="1" applyBorder="1" applyAlignment="1">
      <alignment horizontal="center" vertical="center" wrapText="1"/>
    </xf>
    <xf numFmtId="164" fontId="4" fillId="0" borderId="56" xfId="5" applyNumberFormat="1" applyFont="1" applyBorder="1" applyAlignment="1">
      <alignment horizontal="center" vertical="center" wrapText="1"/>
    </xf>
    <xf numFmtId="2" fontId="4" fillId="0" borderId="26" xfId="5" applyNumberFormat="1" applyFont="1" applyBorder="1" applyAlignment="1">
      <alignment horizontal="center" vertical="center"/>
    </xf>
    <xf numFmtId="1" fontId="3" fillId="0" borderId="9" xfId="5" applyNumberFormat="1" applyFont="1" applyBorder="1" applyAlignment="1">
      <alignment horizontal="center" vertical="center"/>
    </xf>
    <xf numFmtId="1" fontId="3" fillId="0" borderId="11" xfId="5" applyNumberFormat="1" applyFont="1" applyBorder="1" applyAlignment="1">
      <alignment horizontal="center" vertical="center"/>
    </xf>
    <xf numFmtId="164" fontId="10" fillId="4" borderId="57" xfId="5" applyNumberFormat="1" applyFont="1" applyFill="1" applyBorder="1" applyAlignment="1">
      <alignment horizontal="center" vertical="center" wrapText="1"/>
    </xf>
    <xf numFmtId="2" fontId="2" fillId="0" borderId="0" xfId="5" applyNumberFormat="1" applyFont="1" applyAlignment="1">
      <alignment horizontal="center" vertical="center"/>
    </xf>
    <xf numFmtId="2" fontId="23" fillId="0" borderId="0" xfId="5" applyNumberFormat="1" applyFont="1" applyAlignment="1">
      <alignment horizontal="center" vertical="center"/>
    </xf>
    <xf numFmtId="164" fontId="2" fillId="4" borderId="0" xfId="5" applyNumberFormat="1" applyFont="1" applyFill="1" applyAlignment="1">
      <alignment horizontal="center" vertical="center"/>
    </xf>
    <xf numFmtId="164" fontId="23" fillId="4" borderId="0" xfId="5" applyNumberFormat="1" applyFont="1" applyFill="1" applyAlignment="1">
      <alignment horizontal="center" vertical="center"/>
    </xf>
    <xf numFmtId="164" fontId="2" fillId="0" borderId="0" xfId="5" applyNumberFormat="1" applyFont="1" applyAlignment="1">
      <alignment horizontal="center" vertical="center"/>
    </xf>
    <xf numFmtId="164" fontId="23" fillId="0" borderId="0" xfId="5" applyNumberFormat="1" applyFont="1" applyAlignment="1">
      <alignment horizontal="center" vertical="center"/>
    </xf>
    <xf numFmtId="4" fontId="3" fillId="0" borderId="11" xfId="5" applyNumberFormat="1" applyFont="1" applyBorder="1" applyAlignment="1">
      <alignment horizontal="center" vertical="center"/>
    </xf>
    <xf numFmtId="4" fontId="14" fillId="0" borderId="9" xfId="5" applyNumberFormat="1" applyFont="1" applyBorder="1" applyAlignment="1">
      <alignment horizontal="center" vertical="center"/>
    </xf>
    <xf numFmtId="3" fontId="3" fillId="0" borderId="11" xfId="5" applyNumberFormat="1" applyFont="1" applyBorder="1" applyAlignment="1">
      <alignment horizontal="center" vertical="center"/>
    </xf>
    <xf numFmtId="4" fontId="35" fillId="0" borderId="11" xfId="5" applyNumberFormat="1" applyFont="1" applyBorder="1" applyAlignment="1">
      <alignment horizontal="center" vertical="center"/>
    </xf>
    <xf numFmtId="164" fontId="4" fillId="0" borderId="11" xfId="5" applyNumberFormat="1" applyFont="1" applyBorder="1" applyAlignment="1">
      <alignment horizontal="center" vertical="center" textRotation="90"/>
    </xf>
    <xf numFmtId="2" fontId="4" fillId="0" borderId="11" xfId="5" applyNumberFormat="1" applyFont="1" applyBorder="1" applyAlignment="1">
      <alignment horizontal="center" vertical="center" textRotation="90"/>
    </xf>
    <xf numFmtId="49" fontId="14" fillId="4" borderId="7" xfId="5" applyNumberFormat="1" applyFont="1" applyFill="1" applyBorder="1" applyAlignment="1">
      <alignment horizontal="center" vertical="center" wrapText="1"/>
    </xf>
    <xf numFmtId="49" fontId="14" fillId="4" borderId="11" xfId="5" applyNumberFormat="1" applyFont="1" applyFill="1" applyBorder="1" applyAlignment="1">
      <alignment horizontal="center" vertical="center" wrapText="1"/>
    </xf>
    <xf numFmtId="164" fontId="3" fillId="4" borderId="11" xfId="5" applyNumberFormat="1" applyFont="1" applyFill="1" applyBorder="1" applyAlignment="1">
      <alignment horizontal="center" vertical="center"/>
    </xf>
    <xf numFmtId="2" fontId="3" fillId="4" borderId="11" xfId="5" applyNumberFormat="1" applyFont="1" applyFill="1" applyBorder="1" applyAlignment="1">
      <alignment horizontal="center" vertical="center"/>
    </xf>
    <xf numFmtId="2" fontId="3" fillId="4" borderId="9" xfId="5" applyNumberFormat="1" applyFont="1" applyFill="1" applyBorder="1" applyAlignment="1">
      <alignment horizontal="center" vertical="center" wrapText="1"/>
    </xf>
    <xf numFmtId="164" fontId="37" fillId="0" borderId="9" xfId="5" applyNumberFormat="1" applyFont="1" applyBorder="1" applyAlignment="1">
      <alignment horizontal="left" vertical="center" wrapText="1"/>
    </xf>
    <xf numFmtId="49" fontId="10" fillId="0" borderId="58" xfId="5" applyNumberFormat="1" applyFont="1" applyBorder="1" applyAlignment="1">
      <alignment horizontal="center" vertical="center" wrapText="1"/>
    </xf>
    <xf numFmtId="164" fontId="3" fillId="0" borderId="30" xfId="5" applyNumberFormat="1" applyFont="1" applyBorder="1" applyAlignment="1">
      <alignment horizontal="left" vertical="center" wrapText="1"/>
    </xf>
    <xf numFmtId="2" fontId="3" fillId="0" borderId="43" xfId="5" applyNumberFormat="1" applyFont="1" applyBorder="1" applyAlignment="1">
      <alignment horizontal="center" vertical="center" wrapText="1"/>
    </xf>
    <xf numFmtId="2" fontId="3" fillId="0" borderId="44" xfId="5" applyNumberFormat="1" applyFont="1" applyBorder="1" applyAlignment="1">
      <alignment horizontal="center" vertical="center" wrapText="1"/>
    </xf>
    <xf numFmtId="2" fontId="3" fillId="0" borderId="30" xfId="5" applyNumberFormat="1" applyFont="1" applyBorder="1" applyAlignment="1">
      <alignment horizontal="center" vertical="center" wrapText="1"/>
    </xf>
    <xf numFmtId="1" fontId="14" fillId="4" borderId="45" xfId="5" applyNumberFormat="1" applyFont="1" applyFill="1" applyBorder="1" applyAlignment="1">
      <alignment horizontal="center" vertical="center" wrapText="1"/>
    </xf>
    <xf numFmtId="49" fontId="10" fillId="4" borderId="45" xfId="5" applyNumberFormat="1" applyFont="1" applyFill="1" applyBorder="1" applyAlignment="1">
      <alignment horizontal="center" vertical="center" wrapText="1"/>
    </xf>
    <xf numFmtId="164" fontId="4" fillId="4" borderId="45" xfId="5" applyNumberFormat="1" applyFont="1" applyFill="1" applyBorder="1" applyAlignment="1">
      <alignment horizontal="center" vertical="center" wrapText="1"/>
    </xf>
    <xf numFmtId="164" fontId="3" fillId="4" borderId="45" xfId="5" applyNumberFormat="1" applyFont="1" applyFill="1" applyBorder="1" applyAlignment="1">
      <alignment horizontal="center" vertical="center" wrapText="1"/>
    </xf>
    <xf numFmtId="2" fontId="3" fillId="4" borderId="45" xfId="5" applyNumberFormat="1" applyFont="1" applyFill="1" applyBorder="1" applyAlignment="1">
      <alignment horizontal="center" vertical="center"/>
    </xf>
    <xf numFmtId="2" fontId="3" fillId="7" borderId="45" xfId="5" applyNumberFormat="1" applyFont="1" applyFill="1" applyBorder="1" applyAlignment="1">
      <alignment horizontal="center" vertical="center" wrapText="1"/>
    </xf>
    <xf numFmtId="2" fontId="3" fillId="4" borderId="45" xfId="5" applyNumberFormat="1" applyFont="1" applyFill="1" applyBorder="1" applyAlignment="1">
      <alignment horizontal="center" vertical="center" wrapText="1"/>
    </xf>
    <xf numFmtId="1" fontId="14" fillId="0" borderId="59" xfId="5" applyNumberFormat="1" applyFont="1" applyBorder="1" applyAlignment="1">
      <alignment horizontal="center" vertical="center" wrapText="1"/>
    </xf>
    <xf numFmtId="164" fontId="3" fillId="0" borderId="11"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5" borderId="43" xfId="5" applyNumberFormat="1" applyFont="1" applyFill="1" applyBorder="1" applyAlignment="1">
      <alignment horizontal="center" vertical="center" wrapText="1"/>
    </xf>
    <xf numFmtId="2" fontId="3" fillId="5" borderId="44" xfId="5" applyNumberFormat="1" applyFont="1" applyFill="1" applyBorder="1" applyAlignment="1">
      <alignment horizontal="center" vertical="center" wrapText="1"/>
    </xf>
    <xf numFmtId="2" fontId="3" fillId="4" borderId="19" xfId="5" applyNumberFormat="1" applyFont="1" applyFill="1" applyBorder="1" applyAlignment="1">
      <alignment horizontal="center" vertical="center" wrapText="1"/>
    </xf>
    <xf numFmtId="2" fontId="3" fillId="0" borderId="34" xfId="5" applyNumberFormat="1" applyFont="1" applyBorder="1" applyAlignment="1">
      <alignment horizontal="center" vertical="center" wrapText="1"/>
    </xf>
    <xf numFmtId="2" fontId="3" fillId="4" borderId="58" xfId="5" applyNumberFormat="1" applyFont="1" applyFill="1" applyBorder="1" applyAlignment="1">
      <alignment horizontal="center" vertical="center" wrapText="1"/>
    </xf>
    <xf numFmtId="164" fontId="36" fillId="4" borderId="0" xfId="5" applyNumberFormat="1" applyFont="1" applyFill="1" applyAlignment="1">
      <alignment vertical="center"/>
    </xf>
    <xf numFmtId="0" fontId="3" fillId="0" borderId="0" xfId="4" applyFont="1"/>
    <xf numFmtId="0" fontId="3" fillId="0" borderId="0" xfId="4" applyFont="1" applyAlignment="1">
      <alignment horizontal="center"/>
    </xf>
    <xf numFmtId="0" fontId="29" fillId="0" borderId="0" xfId="2" applyFont="1"/>
    <xf numFmtId="0" fontId="26" fillId="0" borderId="0" xfId="2" applyFont="1"/>
    <xf numFmtId="0" fontId="26" fillId="0" borderId="0" xfId="2" applyFont="1" applyAlignment="1">
      <alignment horizontal="center"/>
    </xf>
    <xf numFmtId="0" fontId="12" fillId="0" borderId="0" xfId="2" applyFont="1"/>
    <xf numFmtId="0" fontId="3" fillId="0" borderId="0" xfId="2" applyFont="1"/>
    <xf numFmtId="0" fontId="3" fillId="0" borderId="0" xfId="2" applyFont="1" applyAlignment="1">
      <alignment horizontal="center"/>
    </xf>
    <xf numFmtId="0" fontId="28" fillId="2" borderId="0" xfId="2" applyFont="1" applyFill="1" applyAlignment="1" applyProtection="1">
      <alignment horizontal="left" vertical="center"/>
      <protection locked="0"/>
    </xf>
    <xf numFmtId="0" fontId="28" fillId="0" borderId="0" xfId="2" applyFont="1" applyAlignment="1">
      <alignment vertical="center"/>
    </xf>
    <xf numFmtId="0" fontId="31" fillId="0" borderId="60" xfId="4" applyFont="1" applyBorder="1" applyAlignment="1">
      <alignment horizontal="center" vertical="center"/>
    </xf>
    <xf numFmtId="0" fontId="31" fillId="0" borderId="61" xfId="4" applyFont="1" applyBorder="1" applyAlignment="1">
      <alignment horizontal="center" vertical="center"/>
    </xf>
    <xf numFmtId="0" fontId="31" fillId="0" borderId="62" xfId="4" applyFont="1" applyBorder="1" applyAlignment="1">
      <alignment horizontal="center" vertical="center"/>
    </xf>
    <xf numFmtId="0" fontId="28" fillId="0" borderId="23" xfId="4" applyFont="1" applyBorder="1" applyAlignment="1">
      <alignment horizontal="center" vertical="center" wrapText="1"/>
    </xf>
    <xf numFmtId="0" fontId="28" fillId="0" borderId="46" xfId="4" applyFont="1" applyBorder="1" applyAlignment="1">
      <alignment horizontal="left" vertical="center" wrapText="1"/>
    </xf>
    <xf numFmtId="2" fontId="28" fillId="0" borderId="48" xfId="4" applyNumberFormat="1" applyFont="1" applyBorder="1" applyAlignment="1">
      <alignment horizontal="center" vertical="center" wrapText="1"/>
    </xf>
    <xf numFmtId="0" fontId="3" fillId="0" borderId="0" xfId="4" applyFont="1" applyAlignment="1">
      <alignment horizontal="center" vertical="top"/>
    </xf>
    <xf numFmtId="0" fontId="28" fillId="0" borderId="63" xfId="4" applyFont="1" applyBorder="1" applyAlignment="1">
      <alignment horizontal="left" vertical="center" wrapText="1"/>
    </xf>
    <xf numFmtId="2" fontId="31" fillId="0" borderId="64" xfId="4" applyNumberFormat="1" applyFont="1" applyBorder="1" applyAlignment="1">
      <alignment horizontal="center" vertical="center"/>
    </xf>
    <xf numFmtId="2" fontId="28" fillId="0" borderId="0" xfId="4" applyNumberFormat="1" applyFont="1"/>
    <xf numFmtId="0" fontId="16" fillId="2" borderId="51" xfId="4" applyFont="1" applyFill="1" applyBorder="1" applyProtection="1">
      <protection locked="0"/>
    </xf>
    <xf numFmtId="0" fontId="16" fillId="0" borderId="65" xfId="4" applyFont="1" applyBorder="1" applyAlignment="1">
      <alignment horizontal="center"/>
    </xf>
    <xf numFmtId="0" fontId="16" fillId="2" borderId="0" xfId="4" applyFont="1" applyFill="1" applyProtection="1">
      <protection locked="0"/>
    </xf>
    <xf numFmtId="14" fontId="16" fillId="2" borderId="66" xfId="2" applyNumberFormat="1" applyFont="1" applyFill="1" applyBorder="1" applyProtection="1">
      <protection locked="0"/>
    </xf>
    <xf numFmtId="0" fontId="28" fillId="0" borderId="0" xfId="2" applyFont="1"/>
    <xf numFmtId="2" fontId="3" fillId="0" borderId="56" xfId="5" applyNumberFormat="1" applyFont="1" applyBorder="1" applyAlignment="1">
      <alignment horizontal="center" vertical="center"/>
    </xf>
    <xf numFmtId="164" fontId="4" fillId="0" borderId="30" xfId="5" applyNumberFormat="1" applyFont="1" applyBorder="1" applyAlignment="1">
      <alignment horizontal="left" vertical="center" wrapText="1"/>
    </xf>
    <xf numFmtId="2" fontId="3" fillId="0" borderId="10" xfId="5" applyNumberFormat="1" applyFont="1" applyBorder="1" applyAlignment="1">
      <alignment horizontal="center" vertical="center"/>
    </xf>
    <xf numFmtId="1" fontId="3" fillId="0" borderId="59" xfId="5" applyNumberFormat="1" applyFont="1" applyBorder="1" applyAlignment="1">
      <alignment horizontal="center" vertical="center" wrapText="1"/>
    </xf>
    <xf numFmtId="49" fontId="3" fillId="0" borderId="28" xfId="5" applyNumberFormat="1" applyFont="1" applyBorder="1" applyAlignment="1">
      <alignment horizontal="center" vertical="center" wrapText="1"/>
    </xf>
    <xf numFmtId="49" fontId="3" fillId="0" borderId="67" xfId="5" applyNumberFormat="1" applyFont="1" applyBorder="1" applyAlignment="1">
      <alignment horizontal="center" vertical="center" wrapText="1"/>
    </xf>
    <xf numFmtId="1" fontId="3" fillId="0" borderId="0" xfId="5" applyNumberFormat="1" applyFont="1" applyBorder="1" applyAlignment="1">
      <alignment horizontal="center" vertical="center" wrapText="1"/>
    </xf>
    <xf numFmtId="49" fontId="3" fillId="0" borderId="0" xfId="5" applyNumberFormat="1" applyFont="1" applyBorder="1" applyAlignment="1">
      <alignment horizontal="center" vertical="center" wrapText="1"/>
    </xf>
    <xf numFmtId="0" fontId="47" fillId="0" borderId="0" xfId="0" applyFont="1" applyAlignment="1">
      <alignment horizontal="left" vertical="center"/>
    </xf>
    <xf numFmtId="0" fontId="48" fillId="0" borderId="0" xfId="0" applyFont="1" applyAlignment="1">
      <alignment horizontal="left" vertical="center"/>
    </xf>
    <xf numFmtId="164" fontId="14" fillId="0" borderId="11" xfId="5" applyNumberFormat="1" applyFont="1" applyFill="1" applyBorder="1" applyAlignment="1">
      <alignment vertical="center" wrapText="1"/>
    </xf>
    <xf numFmtId="2" fontId="14" fillId="0" borderId="9" xfId="5" applyNumberFormat="1" applyFont="1" applyFill="1" applyBorder="1" applyAlignment="1">
      <alignment horizontal="center" vertical="center"/>
    </xf>
    <xf numFmtId="164" fontId="14" fillId="0" borderId="9" xfId="5" applyNumberFormat="1" applyFont="1" applyFill="1" applyBorder="1" applyAlignment="1">
      <alignment horizontal="left" vertical="center" wrapText="1"/>
    </xf>
    <xf numFmtId="164" fontId="14" fillId="0" borderId="11" xfId="5" applyNumberFormat="1" applyFont="1" applyFill="1" applyBorder="1" applyAlignment="1">
      <alignment horizontal="left" vertical="center" wrapText="1"/>
    </xf>
    <xf numFmtId="164" fontId="3" fillId="0" borderId="11" xfId="5" applyNumberFormat="1" applyFont="1" applyFill="1" applyBorder="1" applyAlignment="1">
      <alignment horizontal="left" vertical="center" wrapText="1"/>
    </xf>
    <xf numFmtId="164" fontId="3" fillId="0" borderId="14" xfId="5" applyNumberFormat="1" applyFont="1" applyFill="1" applyBorder="1" applyAlignment="1">
      <alignment horizontal="left" vertical="center" wrapText="1"/>
    </xf>
    <xf numFmtId="164" fontId="3" fillId="0" borderId="0" xfId="5" applyNumberFormat="1" applyFont="1" applyFill="1" applyBorder="1" applyAlignment="1">
      <alignment horizontal="left" vertical="center" wrapText="1"/>
    </xf>
    <xf numFmtId="164" fontId="3" fillId="0" borderId="44" xfId="5" applyNumberFormat="1"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164" fontId="3" fillId="0" borderId="9" xfId="5" applyNumberFormat="1" applyFont="1" applyFill="1" applyBorder="1" applyAlignment="1">
      <alignment horizontal="left" vertical="center" wrapText="1"/>
    </xf>
    <xf numFmtId="164" fontId="50" fillId="0" borderId="0" xfId="7" applyNumberFormat="1" applyFont="1" applyAlignment="1">
      <alignment vertical="center"/>
    </xf>
    <xf numFmtId="164" fontId="50" fillId="0" borderId="0" xfId="7" applyNumberFormat="1" applyFont="1" applyAlignment="1">
      <alignment horizontal="center" vertical="center"/>
    </xf>
    <xf numFmtId="2" fontId="50" fillId="0" borderId="0" xfId="7" applyNumberFormat="1" applyFont="1" applyAlignment="1">
      <alignment horizontal="center" vertical="center"/>
    </xf>
    <xf numFmtId="164" fontId="51" fillId="0" borderId="0" xfId="7" applyNumberFormat="1" applyFont="1" applyAlignment="1">
      <alignment vertical="center" wrapText="1"/>
    </xf>
    <xf numFmtId="49" fontId="50" fillId="0" borderId="0" xfId="7" applyNumberFormat="1" applyFont="1" applyAlignment="1">
      <alignment vertical="center" wrapText="1"/>
    </xf>
    <xf numFmtId="0" fontId="52" fillId="0" borderId="0" xfId="0" applyFont="1" applyAlignment="1">
      <alignment horizontal="center" vertical="top" wrapText="1"/>
    </xf>
    <xf numFmtId="0" fontId="52" fillId="0" borderId="0" xfId="0" applyFont="1"/>
    <xf numFmtId="0" fontId="52" fillId="0" borderId="0" xfId="0" applyFont="1" applyAlignment="1">
      <alignment wrapText="1"/>
    </xf>
    <xf numFmtId="0" fontId="55" fillId="0" borderId="0" xfId="0" applyFont="1"/>
    <xf numFmtId="49" fontId="50" fillId="0" borderId="0" xfId="7" applyNumberFormat="1" applyFont="1" applyAlignment="1">
      <alignment vertical="top" wrapText="1"/>
    </xf>
    <xf numFmtId="0" fontId="49" fillId="0" borderId="0" xfId="8"/>
    <xf numFmtId="0" fontId="49" fillId="0" borderId="0" xfId="8" applyAlignment="1">
      <alignment horizontal="right"/>
    </xf>
    <xf numFmtId="164" fontId="50" fillId="0" borderId="15" xfId="7" applyNumberFormat="1" applyFont="1" applyBorder="1" applyAlignment="1">
      <alignment horizontal="center" vertical="center"/>
    </xf>
    <xf numFmtId="164" fontId="50" fillId="0" borderId="15" xfId="7" applyNumberFormat="1" applyFont="1" applyBorder="1" applyAlignment="1">
      <alignment horizontal="left" vertical="center"/>
    </xf>
    <xf numFmtId="2" fontId="50" fillId="0" borderId="15" xfId="7" applyNumberFormat="1" applyFont="1" applyBorder="1" applyAlignment="1">
      <alignment horizontal="center" vertical="center"/>
    </xf>
    <xf numFmtId="0" fontId="49" fillId="0" borderId="15" xfId="8" applyBorder="1"/>
    <xf numFmtId="49" fontId="50" fillId="0" borderId="0" xfId="7" applyNumberFormat="1" applyFont="1" applyAlignment="1">
      <alignment horizontal="right" vertical="top" wrapText="1"/>
    </xf>
    <xf numFmtId="2" fontId="57" fillId="0" borderId="21" xfId="9" applyNumberFormat="1" applyFont="1" applyBorder="1" applyAlignment="1">
      <alignment horizontal="center" vertical="center"/>
    </xf>
    <xf numFmtId="164" fontId="57" fillId="0" borderId="0" xfId="9" applyNumberFormat="1" applyFont="1" applyAlignment="1">
      <alignment horizontal="right" vertical="center"/>
    </xf>
    <xf numFmtId="0" fontId="56" fillId="0" borderId="0" xfId="9"/>
    <xf numFmtId="2" fontId="58" fillId="0" borderId="24" xfId="9" applyNumberFormat="1" applyFont="1" applyBorder="1" applyAlignment="1">
      <alignment horizontal="center" vertical="center"/>
    </xf>
    <xf numFmtId="165" fontId="57" fillId="0" borderId="0" xfId="7" applyNumberFormat="1" applyFont="1" applyAlignment="1">
      <alignment horizontal="center" vertical="center"/>
    </xf>
    <xf numFmtId="164" fontId="58" fillId="0" borderId="0" xfId="9" applyNumberFormat="1" applyFont="1" applyAlignment="1">
      <alignment horizontal="right" vertical="center"/>
    </xf>
    <xf numFmtId="2" fontId="58" fillId="0" borderId="23" xfId="9" applyNumberFormat="1" applyFont="1" applyBorder="1" applyAlignment="1">
      <alignment horizontal="center" vertical="center"/>
    </xf>
    <xf numFmtId="166" fontId="50" fillId="0" borderId="0" xfId="7" applyNumberFormat="1" applyFont="1" applyAlignment="1">
      <alignment vertical="center"/>
    </xf>
    <xf numFmtId="2" fontId="58" fillId="0" borderId="22" xfId="9" applyNumberFormat="1" applyFont="1" applyBorder="1" applyAlignment="1">
      <alignment horizontal="center" vertical="center"/>
    </xf>
    <xf numFmtId="164" fontId="58" fillId="0" borderId="0" xfId="7" applyNumberFormat="1" applyFont="1" applyAlignment="1">
      <alignment horizontal="left" vertical="center"/>
    </xf>
    <xf numFmtId="49" fontId="58" fillId="0" borderId="0" xfId="7" applyNumberFormat="1" applyFont="1" applyAlignment="1">
      <alignment horizontal="center" vertical="center" wrapText="1"/>
    </xf>
    <xf numFmtId="164" fontId="59" fillId="0" borderId="0" xfId="7" applyNumberFormat="1" applyFont="1" applyAlignment="1">
      <alignment vertical="center"/>
    </xf>
    <xf numFmtId="2" fontId="59" fillId="0" borderId="5" xfId="7" applyNumberFormat="1" applyFont="1" applyBorder="1" applyAlignment="1">
      <alignment horizontal="center" vertical="center" wrapText="1"/>
    </xf>
    <xf numFmtId="164" fontId="59" fillId="0" borderId="5" xfId="7" applyNumberFormat="1" applyFont="1" applyBorder="1" applyAlignment="1">
      <alignment horizontal="right" vertical="center"/>
    </xf>
    <xf numFmtId="2" fontId="59" fillId="0" borderId="5" xfId="7" applyNumberFormat="1" applyFont="1" applyBorder="1" applyAlignment="1">
      <alignment horizontal="center" vertical="center"/>
    </xf>
    <xf numFmtId="164" fontId="59" fillId="0" borderId="5" xfId="7" applyNumberFormat="1" applyFont="1" applyBorder="1" applyAlignment="1">
      <alignment horizontal="center" vertical="center"/>
    </xf>
    <xf numFmtId="164" fontId="57" fillId="0" borderId="5" xfId="7" applyNumberFormat="1" applyFont="1" applyBorder="1" applyAlignment="1">
      <alignment horizontal="right" vertical="center"/>
    </xf>
    <xf numFmtId="49" fontId="59" fillId="0" borderId="6" xfId="7" applyNumberFormat="1" applyFont="1" applyBorder="1" applyAlignment="1">
      <alignment horizontal="center" vertical="center" wrapText="1"/>
    </xf>
    <xf numFmtId="49" fontId="59" fillId="0" borderId="68" xfId="7" applyNumberFormat="1" applyFont="1" applyBorder="1" applyAlignment="1">
      <alignment horizontal="center" vertical="center" wrapText="1"/>
    </xf>
    <xf numFmtId="2" fontId="59" fillId="0" borderId="48" xfId="7" applyNumberFormat="1" applyFont="1" applyBorder="1" applyAlignment="1">
      <alignment horizontal="center" vertical="center" wrapText="1"/>
    </xf>
    <xf numFmtId="164" fontId="59" fillId="0" borderId="48" xfId="7" applyNumberFormat="1" applyFont="1" applyBorder="1" applyAlignment="1">
      <alignment horizontal="right" vertical="center"/>
    </xf>
    <xf numFmtId="2" fontId="59" fillId="0" borderId="48" xfId="7" applyNumberFormat="1" applyFont="1" applyBorder="1" applyAlignment="1">
      <alignment horizontal="center" vertical="center"/>
    </xf>
    <xf numFmtId="164" fontId="59" fillId="0" borderId="48" xfId="7" applyNumberFormat="1" applyFont="1" applyBorder="1" applyAlignment="1">
      <alignment horizontal="center" vertical="center"/>
    </xf>
    <xf numFmtId="164" fontId="57" fillId="0" borderId="48" xfId="7" applyNumberFormat="1" applyFont="1" applyBorder="1" applyAlignment="1">
      <alignment horizontal="right" vertical="center"/>
    </xf>
    <xf numFmtId="49" fontId="59" fillId="0" borderId="48" xfId="7" applyNumberFormat="1" applyFont="1" applyBorder="1" applyAlignment="1">
      <alignment horizontal="center" vertical="center" wrapText="1"/>
    </xf>
    <xf numFmtId="2" fontId="50" fillId="0" borderId="48" xfId="7" applyNumberFormat="1" applyFont="1" applyBorder="1" applyAlignment="1">
      <alignment horizontal="center" vertical="center"/>
    </xf>
    <xf numFmtId="164" fontId="50" fillId="0" borderId="48" xfId="7" applyNumberFormat="1" applyFont="1" applyBorder="1" applyAlignment="1">
      <alignment horizontal="center" vertical="center"/>
    </xf>
    <xf numFmtId="164" fontId="58" fillId="0" borderId="48" xfId="7" applyNumberFormat="1" applyFont="1" applyBorder="1" applyAlignment="1">
      <alignment horizontal="right" vertical="center"/>
    </xf>
    <xf numFmtId="49" fontId="50" fillId="0" borderId="48" xfId="7" applyNumberFormat="1" applyFont="1" applyBorder="1" applyAlignment="1">
      <alignment horizontal="center" vertical="center" wrapText="1"/>
    </xf>
    <xf numFmtId="2" fontId="50" fillId="0" borderId="33" xfId="7" applyNumberFormat="1" applyFont="1" applyBorder="1" applyAlignment="1">
      <alignment horizontal="center" vertical="center" wrapText="1"/>
    </xf>
    <xf numFmtId="2" fontId="50" fillId="0" borderId="11" xfId="7" applyNumberFormat="1" applyFont="1" applyBorder="1" applyAlignment="1">
      <alignment horizontal="center" vertical="center" wrapText="1"/>
    </xf>
    <xf numFmtId="2" fontId="14" fillId="0" borderId="48" xfId="7" applyNumberFormat="1" applyFont="1" applyBorder="1" applyAlignment="1">
      <alignment horizontal="center" vertical="center"/>
    </xf>
    <xf numFmtId="164" fontId="14" fillId="0" borderId="48" xfId="7" applyNumberFormat="1" applyFont="1" applyBorder="1" applyAlignment="1">
      <alignment horizontal="center" vertical="center"/>
    </xf>
    <xf numFmtId="164" fontId="14" fillId="0" borderId="48" xfId="7" applyNumberFormat="1" applyFont="1" applyBorder="1" applyAlignment="1">
      <alignment horizontal="left" vertical="center" wrapText="1"/>
    </xf>
    <xf numFmtId="49" fontId="14" fillId="0" borderId="48" xfId="7" applyNumberFormat="1" applyFont="1" applyBorder="1" applyAlignment="1">
      <alignment horizontal="center" vertical="center" wrapText="1"/>
    </xf>
    <xf numFmtId="164" fontId="14" fillId="0" borderId="48" xfId="7" applyNumberFormat="1" applyFont="1" applyBorder="1" applyAlignment="1">
      <alignment horizontal="right" vertical="center" wrapText="1"/>
    </xf>
    <xf numFmtId="164" fontId="14" fillId="0" borderId="48" xfId="7" applyNumberFormat="1" applyFont="1" applyBorder="1" applyAlignment="1">
      <alignment vertical="center" wrapText="1"/>
    </xf>
    <xf numFmtId="164" fontId="50" fillId="0" borderId="30" xfId="7" applyNumberFormat="1" applyFont="1" applyBorder="1" applyAlignment="1">
      <alignment horizontal="right" vertical="center"/>
    </xf>
    <xf numFmtId="2" fontId="50" fillId="0" borderId="30" xfId="7" applyNumberFormat="1" applyFont="1" applyBorder="1" applyAlignment="1">
      <alignment horizontal="center" vertical="center"/>
    </xf>
    <xf numFmtId="164" fontId="50" fillId="0" borderId="30" xfId="7" applyNumberFormat="1" applyFont="1" applyBorder="1" applyAlignment="1">
      <alignment horizontal="center" vertical="center"/>
    </xf>
    <xf numFmtId="164" fontId="60" fillId="0" borderId="30" xfId="7" applyNumberFormat="1" applyFont="1" applyBorder="1" applyAlignment="1">
      <alignment horizontal="center" vertical="center" wrapText="1"/>
    </xf>
    <xf numFmtId="49" fontId="50" fillId="0" borderId="58" xfId="7" applyNumberFormat="1" applyFont="1" applyBorder="1" applyAlignment="1">
      <alignment horizontal="center" vertical="center" wrapText="1"/>
    </xf>
    <xf numFmtId="49" fontId="50" fillId="0" borderId="27" xfId="7" applyNumberFormat="1" applyFont="1" applyBorder="1" applyAlignment="1">
      <alignment horizontal="center" vertical="center" wrapText="1"/>
    </xf>
    <xf numFmtId="164" fontId="50" fillId="0" borderId="0" xfId="7" applyNumberFormat="1" applyFont="1" applyAlignment="1">
      <alignment horizontal="left" vertical="center"/>
    </xf>
    <xf numFmtId="2" fontId="50" fillId="0" borderId="0" xfId="7" applyNumberFormat="1" applyFont="1" applyAlignment="1">
      <alignment horizontal="left" vertical="center"/>
    </xf>
    <xf numFmtId="2" fontId="50" fillId="5" borderId="11" xfId="7" applyNumberFormat="1" applyFont="1" applyFill="1" applyBorder="1" applyAlignment="1">
      <alignment horizontal="center" vertical="center" wrapText="1"/>
    </xf>
    <xf numFmtId="2" fontId="50" fillId="5" borderId="10" xfId="7" applyNumberFormat="1" applyFont="1" applyFill="1" applyBorder="1" applyAlignment="1">
      <alignment horizontal="center" vertical="center" wrapText="1"/>
    </xf>
    <xf numFmtId="2" fontId="50" fillId="0" borderId="9" xfId="7" applyNumberFormat="1" applyFont="1" applyBorder="1" applyAlignment="1">
      <alignment horizontal="center" vertical="center"/>
    </xf>
    <xf numFmtId="164" fontId="50" fillId="0" borderId="9" xfId="7" applyNumberFormat="1" applyFont="1" applyBorder="1" applyAlignment="1">
      <alignment horizontal="center" vertical="center" wrapText="1"/>
    </xf>
    <xf numFmtId="164" fontId="50" fillId="0" borderId="9" xfId="7" applyNumberFormat="1" applyFont="1" applyBorder="1" applyAlignment="1">
      <alignment horizontal="left" vertical="center" wrapText="1"/>
    </xf>
    <xf numFmtId="49" fontId="61" fillId="0" borderId="9" xfId="7" applyNumberFormat="1" applyFont="1" applyBorder="1" applyAlignment="1">
      <alignment horizontal="center" vertical="center" wrapText="1"/>
    </xf>
    <xf numFmtId="1" fontId="62" fillId="0" borderId="7" xfId="7" applyNumberFormat="1" applyFont="1" applyBorder="1" applyAlignment="1">
      <alignment horizontal="center" vertical="center" wrapText="1"/>
    </xf>
    <xf numFmtId="164" fontId="63" fillId="0" borderId="11" xfId="7" applyNumberFormat="1" applyFont="1" applyBorder="1" applyAlignment="1">
      <alignment horizontal="left" vertical="center" wrapText="1"/>
    </xf>
    <xf numFmtId="164" fontId="59" fillId="0" borderId="11" xfId="7" applyNumberFormat="1" applyFont="1" applyBorder="1" applyAlignment="1">
      <alignment horizontal="left" vertical="center" wrapText="1"/>
    </xf>
    <xf numFmtId="49" fontId="61" fillId="0" borderId="11" xfId="7" applyNumberFormat="1" applyFont="1" applyBorder="1" applyAlignment="1">
      <alignment horizontal="center" vertical="center" wrapText="1"/>
    </xf>
    <xf numFmtId="164" fontId="51" fillId="0" borderId="0" xfId="7" applyNumberFormat="1" applyFont="1" applyAlignment="1">
      <alignment vertical="center"/>
    </xf>
    <xf numFmtId="2" fontId="62" fillId="0" borderId="11" xfId="7" applyNumberFormat="1" applyFont="1" applyBorder="1" applyAlignment="1">
      <alignment horizontal="center" vertical="center"/>
    </xf>
    <xf numFmtId="164" fontId="62" fillId="0" borderId="11" xfId="7" applyNumberFormat="1" applyFont="1" applyBorder="1" applyAlignment="1">
      <alignment horizontal="center" vertical="center" wrapText="1"/>
    </xf>
    <xf numFmtId="164" fontId="62" fillId="0" borderId="11" xfId="7" applyNumberFormat="1" applyFont="1" applyBorder="1" applyAlignment="1">
      <alignment horizontal="right" vertical="center" wrapText="1"/>
    </xf>
    <xf numFmtId="164" fontId="62" fillId="0" borderId="11" xfId="7" applyNumberFormat="1" applyFont="1" applyBorder="1" applyAlignment="1">
      <alignment vertical="center" wrapText="1"/>
    </xf>
    <xf numFmtId="2" fontId="50" fillId="0" borderId="10" xfId="7" applyNumberFormat="1" applyFont="1" applyBorder="1" applyAlignment="1">
      <alignment horizontal="center" vertical="center" wrapText="1"/>
    </xf>
    <xf numFmtId="164" fontId="64" fillId="0" borderId="11" xfId="7" applyNumberFormat="1" applyFont="1" applyBorder="1" applyAlignment="1">
      <alignment horizontal="center" vertical="center" wrapText="1"/>
    </xf>
    <xf numFmtId="164" fontId="51" fillId="4" borderId="0" xfId="7" applyNumberFormat="1" applyFont="1" applyFill="1" applyAlignment="1">
      <alignment vertical="center"/>
    </xf>
    <xf numFmtId="164" fontId="50" fillId="4" borderId="0" xfId="7" applyNumberFormat="1" applyFont="1" applyFill="1" applyAlignment="1">
      <alignment vertical="center"/>
    </xf>
    <xf numFmtId="2" fontId="50" fillId="4" borderId="33" xfId="7" applyNumberFormat="1" applyFont="1" applyFill="1" applyBorder="1" applyAlignment="1">
      <alignment horizontal="center" vertical="center" wrapText="1"/>
    </xf>
    <xf numFmtId="2" fontId="50" fillId="4" borderId="11" xfId="7" applyNumberFormat="1" applyFont="1" applyFill="1" applyBorder="1" applyAlignment="1">
      <alignment horizontal="center" vertical="center" wrapText="1"/>
    </xf>
    <xf numFmtId="2" fontId="50" fillId="7" borderId="11" xfId="7" applyNumberFormat="1" applyFont="1" applyFill="1" applyBorder="1" applyAlignment="1">
      <alignment horizontal="center" vertical="center" wrapText="1"/>
    </xf>
    <xf numFmtId="2" fontId="50" fillId="7" borderId="10" xfId="7" applyNumberFormat="1" applyFont="1" applyFill="1" applyBorder="1" applyAlignment="1">
      <alignment horizontal="center" vertical="center" wrapText="1"/>
    </xf>
    <xf numFmtId="2" fontId="62" fillId="4" borderId="11" xfId="7" applyNumberFormat="1" applyFont="1" applyFill="1" applyBorder="1" applyAlignment="1">
      <alignment horizontal="center" vertical="center"/>
    </xf>
    <xf numFmtId="164" fontId="62" fillId="4" borderId="11" xfId="7" applyNumberFormat="1" applyFont="1" applyFill="1" applyBorder="1" applyAlignment="1">
      <alignment horizontal="center" vertical="center" wrapText="1"/>
    </xf>
    <xf numFmtId="164" fontId="61" fillId="4" borderId="11" xfId="7" applyNumberFormat="1" applyFont="1" applyFill="1" applyBorder="1" applyAlignment="1">
      <alignment horizontal="center" vertical="center" wrapText="1"/>
    </xf>
    <xf numFmtId="49" fontId="61" fillId="4" borderId="11" xfId="7" applyNumberFormat="1" applyFont="1" applyFill="1" applyBorder="1" applyAlignment="1">
      <alignment horizontal="center" vertical="center" wrapText="1"/>
    </xf>
    <xf numFmtId="1" fontId="62" fillId="4" borderId="7" xfId="7" applyNumberFormat="1" applyFont="1" applyFill="1" applyBorder="1" applyAlignment="1">
      <alignment horizontal="center" vertical="center" wrapText="1"/>
    </xf>
    <xf numFmtId="2" fontId="62" fillId="0" borderId="9" xfId="7" applyNumberFormat="1" applyFont="1" applyBorder="1" applyAlignment="1">
      <alignment horizontal="center" vertical="center"/>
    </xf>
    <xf numFmtId="164" fontId="62" fillId="0" borderId="9" xfId="7" applyNumberFormat="1" applyFont="1" applyBorder="1" applyAlignment="1">
      <alignment horizontal="center" vertical="center" wrapText="1"/>
    </xf>
    <xf numFmtId="2" fontId="62" fillId="4" borderId="9" xfId="7" applyNumberFormat="1" applyFont="1" applyFill="1" applyBorder="1" applyAlignment="1">
      <alignment horizontal="center" vertical="center"/>
    </xf>
    <xf numFmtId="164" fontId="62" fillId="4" borderId="9" xfId="7" applyNumberFormat="1" applyFont="1" applyFill="1" applyBorder="1" applyAlignment="1">
      <alignment horizontal="center" vertical="center" wrapText="1"/>
    </xf>
    <xf numFmtId="164" fontId="59" fillId="4" borderId="11" xfId="7" applyNumberFormat="1" applyFont="1" applyFill="1" applyBorder="1" applyAlignment="1">
      <alignment horizontal="center" vertical="center" wrapText="1"/>
    </xf>
    <xf numFmtId="2" fontId="14" fillId="0" borderId="9" xfId="7" applyNumberFormat="1" applyFont="1" applyBorder="1" applyAlignment="1">
      <alignment horizontal="center" vertical="center"/>
    </xf>
    <xf numFmtId="43" fontId="51" fillId="0" borderId="0" xfId="10" applyFont="1" applyFill="1" applyAlignment="1">
      <alignment vertical="center"/>
    </xf>
    <xf numFmtId="43" fontId="59" fillId="4" borderId="0" xfId="10" applyFont="1" applyFill="1" applyAlignment="1">
      <alignment vertical="center"/>
    </xf>
    <xf numFmtId="43" fontId="50" fillId="4" borderId="0" xfId="10" applyFont="1" applyFill="1" applyAlignment="1">
      <alignment vertical="center"/>
    </xf>
    <xf numFmtId="43" fontId="51" fillId="4" borderId="0" xfId="10" applyFont="1" applyFill="1" applyAlignment="1">
      <alignment vertical="center"/>
    </xf>
    <xf numFmtId="2" fontId="65" fillId="0" borderId="9" xfId="7" applyNumberFormat="1" applyFont="1" applyBorder="1" applyAlignment="1">
      <alignment horizontal="center" vertical="center"/>
    </xf>
    <xf numFmtId="164" fontId="65" fillId="0" borderId="9" xfId="7" applyNumberFormat="1" applyFont="1" applyBorder="1" applyAlignment="1">
      <alignment horizontal="center" vertical="center" wrapText="1"/>
    </xf>
    <xf numFmtId="164" fontId="65" fillId="0" borderId="9" xfId="7" applyNumberFormat="1" applyFont="1" applyBorder="1" applyAlignment="1">
      <alignment vertical="center" wrapText="1"/>
    </xf>
    <xf numFmtId="164" fontId="61" fillId="0" borderId="11" xfId="7" applyNumberFormat="1" applyFont="1" applyBorder="1" applyAlignment="1">
      <alignment horizontal="center" vertical="center" wrapText="1"/>
    </xf>
    <xf numFmtId="164" fontId="66" fillId="0" borderId="0" xfId="7" applyNumberFormat="1" applyFont="1" applyAlignment="1">
      <alignment vertical="center"/>
    </xf>
    <xf numFmtId="164" fontId="61" fillId="0" borderId="37" xfId="7" applyNumberFormat="1" applyFont="1" applyBorder="1" applyAlignment="1">
      <alignment horizontal="center" vertical="center" wrapText="1"/>
    </xf>
    <xf numFmtId="164" fontId="61" fillId="0" borderId="36" xfId="7" applyNumberFormat="1" applyFont="1" applyBorder="1" applyAlignment="1">
      <alignment horizontal="center" vertical="center" wrapText="1"/>
    </xf>
    <xf numFmtId="2" fontId="61" fillId="0" borderId="36" xfId="7" applyNumberFormat="1" applyFont="1" applyBorder="1" applyAlignment="1">
      <alignment horizontal="center" vertical="center" textRotation="90"/>
    </xf>
    <xf numFmtId="164" fontId="61" fillId="0" borderId="36" xfId="7" applyNumberFormat="1" applyFont="1" applyBorder="1" applyAlignment="1">
      <alignment horizontal="center" vertical="center" textRotation="90"/>
    </xf>
    <xf numFmtId="49" fontId="61" fillId="0" borderId="36" xfId="7" applyNumberFormat="1" applyFont="1" applyBorder="1" applyAlignment="1">
      <alignment horizontal="center" vertical="center" wrapText="1"/>
    </xf>
    <xf numFmtId="49" fontId="61" fillId="0" borderId="35" xfId="7" applyNumberFormat="1" applyFont="1" applyBorder="1" applyAlignment="1">
      <alignment horizontal="center" vertical="center" wrapText="1"/>
    </xf>
    <xf numFmtId="164" fontId="61" fillId="0" borderId="18" xfId="7" applyNumberFormat="1" applyFont="1" applyBorder="1" applyAlignment="1">
      <alignment horizontal="center" vertical="center" wrapText="1"/>
    </xf>
    <xf numFmtId="164" fontId="61" fillId="0" borderId="17" xfId="7" applyNumberFormat="1" applyFont="1" applyBorder="1" applyAlignment="1">
      <alignment horizontal="center" vertical="center" wrapText="1"/>
    </xf>
    <xf numFmtId="164" fontId="67" fillId="0" borderId="5" xfId="7" applyNumberFormat="1" applyFont="1" applyBorder="1" applyAlignment="1">
      <alignment horizontal="center" vertical="center" wrapText="1"/>
    </xf>
    <xf numFmtId="164" fontId="61" fillId="0" borderId="6" xfId="7" applyNumberFormat="1" applyFont="1" applyBorder="1" applyAlignment="1">
      <alignment horizontal="center" vertical="center" wrapText="1"/>
    </xf>
    <xf numFmtId="164" fontId="61" fillId="0" borderId="5" xfId="7" applyNumberFormat="1" applyFont="1" applyBorder="1" applyAlignment="1">
      <alignment horizontal="center" vertical="center" wrapText="1"/>
    </xf>
    <xf numFmtId="164" fontId="68" fillId="0" borderId="5" xfId="7" applyNumberFormat="1" applyFont="1" applyBorder="1" applyAlignment="1">
      <alignment horizontal="center" vertical="center" wrapText="1"/>
    </xf>
    <xf numFmtId="164" fontId="69" fillId="0" borderId="0" xfId="7" applyNumberFormat="1" applyFont="1" applyAlignment="1">
      <alignment vertical="center"/>
    </xf>
    <xf numFmtId="164" fontId="69" fillId="0" borderId="0" xfId="7" applyNumberFormat="1" applyFont="1" applyAlignment="1">
      <alignment horizontal="center" vertical="center"/>
    </xf>
    <xf numFmtId="2" fontId="69" fillId="0" borderId="0" xfId="7" applyNumberFormat="1" applyFont="1" applyAlignment="1">
      <alignment horizontal="center" vertical="center"/>
    </xf>
    <xf numFmtId="164" fontId="69" fillId="0" borderId="0" xfId="7" applyNumberFormat="1" applyFont="1" applyAlignment="1">
      <alignment horizontal="center" vertical="center" wrapText="1"/>
    </xf>
    <xf numFmtId="49" fontId="70" fillId="0" borderId="0" xfId="7" applyNumberFormat="1" applyFont="1" applyAlignment="1">
      <alignment horizontal="center" vertical="center"/>
    </xf>
    <xf numFmtId="0" fontId="69" fillId="0" borderId="0" xfId="7" applyFont="1" applyAlignment="1">
      <alignment horizontal="center" vertical="center"/>
    </xf>
    <xf numFmtId="2" fontId="70" fillId="0" borderId="0" xfId="7" applyNumberFormat="1" applyFont="1" applyAlignment="1">
      <alignment horizontal="left" vertical="center"/>
    </xf>
    <xf numFmtId="0" fontId="69" fillId="0" borderId="0" xfId="7" applyFont="1" applyAlignment="1">
      <alignment horizontal="left" vertical="center"/>
    </xf>
    <xf numFmtId="164" fontId="69" fillId="0" borderId="0" xfId="7" applyNumberFormat="1" applyFont="1" applyAlignment="1">
      <alignment horizontal="left" vertical="center"/>
    </xf>
    <xf numFmtId="49" fontId="71" fillId="0" borderId="0" xfId="7" applyNumberFormat="1" applyFont="1" applyAlignment="1">
      <alignment vertical="center"/>
    </xf>
    <xf numFmtId="164" fontId="70" fillId="0" borderId="0" xfId="7" applyNumberFormat="1" applyFont="1" applyAlignment="1">
      <alignment horizontal="left" vertical="center"/>
    </xf>
    <xf numFmtId="164" fontId="69" fillId="2" borderId="0" xfId="7" applyNumberFormat="1" applyFont="1" applyFill="1" applyAlignment="1">
      <alignment horizontal="center" vertical="center"/>
    </xf>
    <xf numFmtId="164" fontId="69" fillId="2" borderId="0" xfId="7" applyNumberFormat="1" applyFont="1" applyFill="1" applyAlignment="1">
      <alignment horizontal="center" vertical="center" wrapText="1"/>
    </xf>
    <xf numFmtId="49" fontId="69" fillId="2" borderId="0" xfId="7" applyNumberFormat="1" applyFont="1" applyFill="1" applyAlignment="1">
      <alignment horizontal="left" vertical="center"/>
    </xf>
    <xf numFmtId="49" fontId="69" fillId="0" borderId="0" xfId="7" applyNumberFormat="1" applyFont="1" applyAlignment="1">
      <alignment horizontal="left" vertical="center"/>
    </xf>
    <xf numFmtId="164" fontId="72" fillId="0" borderId="0" xfId="7" applyNumberFormat="1" applyFont="1" applyAlignment="1">
      <alignment horizontal="center" vertical="center"/>
    </xf>
    <xf numFmtId="0" fontId="9" fillId="0" borderId="0" xfId="4" applyFont="1" applyAlignment="1">
      <alignment horizontal="center" vertical="center" wrapText="1"/>
    </xf>
    <xf numFmtId="0" fontId="11" fillId="0" borderId="0" xfId="4" applyFont="1" applyAlignment="1">
      <alignment horizontal="center" vertical="center" wrapText="1"/>
    </xf>
    <xf numFmtId="0" fontId="29" fillId="0" borderId="0" xfId="2" applyFont="1" applyAlignment="1">
      <alignment horizontal="left"/>
    </xf>
    <xf numFmtId="0" fontId="29" fillId="0" borderId="0" xfId="2" applyFont="1" applyAlignment="1">
      <alignment horizontal="left" vertical="top" wrapText="1"/>
    </xf>
    <xf numFmtId="0" fontId="28" fillId="0" borderId="0" xfId="2" applyFont="1" applyAlignment="1">
      <alignment horizontal="left" vertical="top" wrapText="1"/>
    </xf>
    <xf numFmtId="0" fontId="12" fillId="0" borderId="0" xfId="2" applyFont="1" applyAlignment="1">
      <alignment horizontal="left" wrapText="1"/>
    </xf>
    <xf numFmtId="0" fontId="16" fillId="0" borderId="0" xfId="4" applyFont="1" applyAlignment="1">
      <alignment horizontal="right"/>
    </xf>
    <xf numFmtId="0" fontId="12" fillId="0" borderId="0" xfId="4" applyFont="1" applyAlignment="1">
      <alignment horizontal="right"/>
    </xf>
    <xf numFmtId="0" fontId="29" fillId="2" borderId="0" xfId="2" applyFont="1" applyFill="1" applyAlignment="1" applyProtection="1">
      <alignment horizontal="center"/>
      <protection locked="0"/>
    </xf>
    <xf numFmtId="0" fontId="3" fillId="0" borderId="0" xfId="2" applyFont="1" applyAlignment="1">
      <alignment horizontal="left"/>
    </xf>
    <xf numFmtId="0" fontId="28" fillId="0" borderId="0" xfId="2" applyFont="1" applyAlignment="1">
      <alignment horizontal="center" vertical="top"/>
    </xf>
    <xf numFmtId="0" fontId="28" fillId="0" borderId="0" xfId="2" applyFont="1" applyAlignment="1">
      <alignment horizontal="right" vertical="center"/>
    </xf>
    <xf numFmtId="0" fontId="11" fillId="0" borderId="63" xfId="4" applyFont="1" applyBorder="1" applyAlignment="1">
      <alignment horizontal="right" vertical="top"/>
    </xf>
    <xf numFmtId="0" fontId="11" fillId="0" borderId="15" xfId="4" applyFont="1" applyBorder="1" applyAlignment="1">
      <alignment horizontal="right" vertical="top"/>
    </xf>
    <xf numFmtId="0" fontId="16" fillId="0" borderId="0" xfId="2" applyFont="1" applyAlignment="1">
      <alignment horizontal="right"/>
    </xf>
    <xf numFmtId="0" fontId="16" fillId="0" borderId="0" xfId="4" applyFont="1" applyAlignment="1">
      <alignment horizontal="center"/>
    </xf>
    <xf numFmtId="0" fontId="29" fillId="0" borderId="0" xfId="0" applyFont="1" applyAlignment="1">
      <alignment horizontal="left" wrapText="1"/>
    </xf>
    <xf numFmtId="0" fontId="29" fillId="0" borderId="0" xfId="0" applyFont="1" applyAlignment="1">
      <alignment horizontal="left"/>
    </xf>
    <xf numFmtId="0" fontId="12" fillId="0" borderId="0" xfId="0" applyFont="1" applyAlignment="1">
      <alignment horizontal="left"/>
    </xf>
    <xf numFmtId="0" fontId="29" fillId="9" borderId="0" xfId="0" applyFont="1" applyFill="1" applyAlignment="1" applyProtection="1">
      <alignment horizontal="center"/>
      <protection locked="0"/>
    </xf>
    <xf numFmtId="0" fontId="3" fillId="0" borderId="0" xfId="0" applyFont="1" applyAlignment="1">
      <alignment horizontal="left"/>
    </xf>
    <xf numFmtId="0" fontId="28" fillId="0" borderId="0" xfId="0" applyFont="1" applyAlignment="1">
      <alignment horizontal="right" vertical="center"/>
    </xf>
    <xf numFmtId="2" fontId="12" fillId="0" borderId="0" xfId="4" applyNumberFormat="1" applyFont="1" applyAlignment="1">
      <alignment horizontal="center"/>
    </xf>
    <xf numFmtId="0" fontId="12" fillId="0" borderId="0" xfId="4" applyFont="1" applyAlignment="1">
      <alignment horizontal="center"/>
    </xf>
    <xf numFmtId="0" fontId="3" fillId="0" borderId="0" xfId="0" applyFont="1" applyAlignment="1">
      <alignment horizontal="right" vertical="center"/>
    </xf>
    <xf numFmtId="0" fontId="28" fillId="0" borderId="0" xfId="0" applyFont="1" applyAlignment="1">
      <alignment horizontal="center" vertical="center"/>
    </xf>
    <xf numFmtId="0" fontId="12" fillId="9" borderId="0" xfId="4" applyFont="1" applyFill="1" applyAlignment="1" applyProtection="1">
      <alignment horizontal="left"/>
      <protection locked="0"/>
    </xf>
    <xf numFmtId="0" fontId="12" fillId="0" borderId="15" xfId="4" applyFont="1" applyBorder="1" applyAlignment="1">
      <alignment horizontal="center"/>
    </xf>
    <xf numFmtId="0" fontId="28" fillId="0" borderId="23" xfId="0" applyFont="1" applyBorder="1" applyAlignment="1">
      <alignment horizontal="center" vertical="center" wrapText="1"/>
    </xf>
    <xf numFmtId="0" fontId="31" fillId="0" borderId="23" xfId="0" applyFont="1" applyBorder="1" applyAlignment="1">
      <alignment horizontal="left" vertical="center" wrapText="1"/>
    </xf>
    <xf numFmtId="0" fontId="28" fillId="0" borderId="23" xfId="0" applyFont="1" applyBorder="1" applyAlignment="1">
      <alignment horizontal="left" vertical="center" wrapText="1"/>
    </xf>
    <xf numFmtId="0" fontId="31" fillId="0" borderId="46" xfId="0" applyFont="1" applyBorder="1" applyAlignment="1">
      <alignment horizontal="left" vertical="center" wrapText="1"/>
    </xf>
    <xf numFmtId="0" fontId="31" fillId="0" borderId="47" xfId="0" applyFont="1" applyBorder="1" applyAlignment="1">
      <alignment horizontal="left" vertical="center" wrapText="1"/>
    </xf>
    <xf numFmtId="0" fontId="11" fillId="0" borderId="23" xfId="0" applyFont="1" applyBorder="1" applyAlignment="1">
      <alignment horizontal="right" wrapText="1"/>
    </xf>
    <xf numFmtId="0" fontId="11" fillId="0" borderId="46" xfId="0" applyFont="1" applyBorder="1" applyAlignment="1">
      <alignment horizontal="right" wrapText="1"/>
    </xf>
    <xf numFmtId="0" fontId="11" fillId="0" borderId="23" xfId="0" applyFont="1" applyBorder="1" applyAlignment="1">
      <alignment horizontal="right" vertical="center" wrapText="1"/>
    </xf>
    <xf numFmtId="0" fontId="28" fillId="0" borderId="23" xfId="0" applyFont="1" applyBorder="1" applyAlignment="1">
      <alignment horizontal="right" vertical="center" wrapText="1"/>
    </xf>
    <xf numFmtId="0" fontId="31" fillId="0" borderId="0" xfId="0" applyFont="1" applyAlignment="1">
      <alignment horizontal="left"/>
    </xf>
    <xf numFmtId="0" fontId="28" fillId="0" borderId="0" xfId="0" applyFont="1" applyAlignment="1">
      <alignment horizontal="left" vertical="top" wrapText="1"/>
    </xf>
    <xf numFmtId="0" fontId="28" fillId="9" borderId="51" xfId="4" applyFont="1" applyFill="1" applyBorder="1" applyAlignment="1" applyProtection="1">
      <alignment horizontal="center"/>
      <protection locked="0"/>
    </xf>
    <xf numFmtId="0" fontId="28" fillId="0" borderId="0" xfId="4" applyFont="1" applyAlignment="1">
      <alignment horizontal="center"/>
    </xf>
    <xf numFmtId="0" fontId="11" fillId="0" borderId="0" xfId="4" applyFont="1" applyAlignment="1">
      <alignment horizontal="center" vertical="top"/>
    </xf>
    <xf numFmtId="0" fontId="28" fillId="0" borderId="0" xfId="4" applyFont="1" applyAlignment="1">
      <alignment horizontal="right"/>
    </xf>
    <xf numFmtId="0" fontId="28" fillId="0" borderId="0" xfId="4" applyFont="1" applyAlignment="1">
      <alignment horizontal="left" vertical="top" wrapText="1"/>
    </xf>
    <xf numFmtId="0" fontId="3" fillId="0" borderId="0" xfId="0" applyFont="1" applyAlignment="1">
      <alignment horizontal="left" vertical="top" wrapText="1"/>
    </xf>
    <xf numFmtId="0" fontId="32" fillId="0" borderId="23" xfId="0" applyFont="1" applyBorder="1" applyAlignment="1">
      <alignment horizontal="center" vertical="center" wrapText="1"/>
    </xf>
    <xf numFmtId="0" fontId="28" fillId="0" borderId="50" xfId="0" applyFont="1" applyBorder="1" applyAlignment="1">
      <alignment horizontal="center"/>
    </xf>
    <xf numFmtId="0" fontId="28" fillId="0" borderId="0" xfId="0" applyFont="1" applyAlignment="1">
      <alignment horizontal="center"/>
    </xf>
    <xf numFmtId="0" fontId="28" fillId="9" borderId="0" xfId="4" applyFont="1" applyFill="1" applyAlignment="1" applyProtection="1">
      <alignment horizontal="center"/>
      <protection locked="0"/>
    </xf>
    <xf numFmtId="164" fontId="5" fillId="0" borderId="0" xfId="5" applyNumberFormat="1" applyFont="1" applyAlignment="1">
      <alignment horizontal="center" vertical="center"/>
    </xf>
    <xf numFmtId="164" fontId="6" fillId="0" borderId="0" xfId="5" applyNumberFormat="1" applyFont="1" applyAlignment="1">
      <alignment horizontal="center" vertical="center" wrapText="1"/>
    </xf>
    <xf numFmtId="164" fontId="1" fillId="0" borderId="0" xfId="5" applyNumberFormat="1" applyFont="1" applyAlignment="1">
      <alignment horizontal="left" vertical="center" wrapText="1"/>
    </xf>
    <xf numFmtId="0" fontId="0" fillId="0" borderId="0" xfId="0" applyAlignment="1">
      <alignment vertical="center" wrapText="1"/>
    </xf>
    <xf numFmtId="0" fontId="16" fillId="0" borderId="0" xfId="0" applyFont="1" applyAlignment="1">
      <alignment horizontal="justify" vertical="top" wrapText="1"/>
    </xf>
    <xf numFmtId="0" fontId="0" fillId="0" borderId="0" xfId="0" applyAlignment="1">
      <alignment horizontal="justify" vertical="top" wrapText="1"/>
    </xf>
    <xf numFmtId="49" fontId="10" fillId="0" borderId="1" xfId="5" applyNumberFormat="1" applyFont="1" applyBorder="1" applyAlignment="1">
      <alignment horizontal="center" vertical="center" wrapText="1"/>
    </xf>
    <xf numFmtId="49" fontId="10" fillId="0" borderId="2" xfId="5" applyNumberFormat="1" applyFont="1" applyBorder="1" applyAlignment="1">
      <alignment horizontal="center" vertical="center" wrapText="1"/>
    </xf>
    <xf numFmtId="49" fontId="10" fillId="0" borderId="4" xfId="5" applyNumberFormat="1" applyFont="1" applyBorder="1" applyAlignment="1">
      <alignment horizontal="center" vertical="center" wrapText="1"/>
    </xf>
    <xf numFmtId="49" fontId="10" fillId="0" borderId="5" xfId="5" applyNumberFormat="1" applyFont="1" applyBorder="1" applyAlignment="1">
      <alignment horizontal="center" vertical="center" wrapText="1"/>
    </xf>
    <xf numFmtId="164" fontId="10" fillId="0" borderId="1" xfId="5" applyNumberFormat="1" applyFont="1" applyBorder="1" applyAlignment="1">
      <alignment horizontal="center" vertical="center" wrapText="1"/>
    </xf>
    <xf numFmtId="164" fontId="10" fillId="0" borderId="1" xfId="5" applyNumberFormat="1" applyFont="1" applyBorder="1" applyAlignment="1">
      <alignment horizontal="center" vertical="center" textRotation="90"/>
    </xf>
    <xf numFmtId="2" fontId="10" fillId="0" borderId="1" xfId="5" applyNumberFormat="1" applyFont="1" applyBorder="1" applyAlignment="1">
      <alignment horizontal="center" vertical="center" textRotation="90"/>
    </xf>
    <xf numFmtId="164" fontId="10" fillId="0" borderId="3" xfId="5" applyNumberFormat="1" applyFont="1" applyBorder="1" applyAlignment="1">
      <alignment horizontal="center" vertical="center"/>
    </xf>
    <xf numFmtId="164" fontId="10" fillId="0" borderId="16" xfId="5" applyNumberFormat="1" applyFont="1" applyBorder="1" applyAlignment="1">
      <alignment horizontal="center" vertical="center"/>
    </xf>
    <xf numFmtId="164" fontId="2" fillId="0" borderId="0" xfId="5" applyNumberFormat="1" applyFont="1" applyAlignment="1">
      <alignment vertical="center" wrapText="1"/>
    </xf>
    <xf numFmtId="0" fontId="52" fillId="0" borderId="0" xfId="0" applyFont="1" applyAlignment="1">
      <alignment horizontal="justify" vertical="top" wrapText="1"/>
    </xf>
    <xf numFmtId="164" fontId="61" fillId="0" borderId="3" xfId="7" applyNumberFormat="1" applyFont="1" applyBorder="1" applyAlignment="1">
      <alignment horizontal="center" vertical="center"/>
    </xf>
    <xf numFmtId="164" fontId="61" fillId="0" borderId="16" xfId="7" applyNumberFormat="1" applyFont="1" applyBorder="1" applyAlignment="1">
      <alignment horizontal="center" vertical="center"/>
    </xf>
    <xf numFmtId="164" fontId="74" fillId="0" borderId="0" xfId="7" applyNumberFormat="1" applyFont="1" applyAlignment="1">
      <alignment horizontal="center" vertical="center"/>
    </xf>
    <xf numFmtId="164" fontId="73" fillId="0" borderId="0" xfId="7" applyNumberFormat="1" applyFont="1" applyAlignment="1">
      <alignment horizontal="center" vertical="center" wrapText="1"/>
    </xf>
    <xf numFmtId="164" fontId="69" fillId="0" borderId="0" xfId="7" applyNumberFormat="1" applyFont="1" applyAlignment="1">
      <alignment horizontal="left" vertical="center" wrapText="1"/>
    </xf>
    <xf numFmtId="164" fontId="51" fillId="0" borderId="0" xfId="7" applyNumberFormat="1" applyFont="1" applyAlignment="1">
      <alignment vertical="center" wrapText="1"/>
    </xf>
    <xf numFmtId="49" fontId="61" fillId="0" borderId="1" xfId="7" applyNumberFormat="1" applyFont="1" applyBorder="1" applyAlignment="1">
      <alignment horizontal="center" vertical="center" wrapText="1"/>
    </xf>
    <xf numFmtId="49" fontId="61" fillId="0" borderId="2" xfId="7" applyNumberFormat="1" applyFont="1" applyBorder="1" applyAlignment="1">
      <alignment horizontal="center" vertical="center" wrapText="1"/>
    </xf>
    <xf numFmtId="49" fontId="61" fillId="0" borderId="4" xfId="7" applyNumberFormat="1" applyFont="1" applyBorder="1" applyAlignment="1">
      <alignment horizontal="center" vertical="center" wrapText="1"/>
    </xf>
    <xf numFmtId="49" fontId="61" fillId="0" borderId="5" xfId="7" applyNumberFormat="1" applyFont="1" applyBorder="1" applyAlignment="1">
      <alignment horizontal="center" vertical="center" wrapText="1"/>
    </xf>
    <xf numFmtId="164" fontId="61" fillId="0" borderId="1" xfId="7" applyNumberFormat="1" applyFont="1" applyBorder="1" applyAlignment="1">
      <alignment horizontal="center" vertical="center" wrapText="1"/>
    </xf>
    <xf numFmtId="164" fontId="61" fillId="0" borderId="1" xfId="7" applyNumberFormat="1" applyFont="1" applyBorder="1" applyAlignment="1">
      <alignment horizontal="center" vertical="center" textRotation="90"/>
    </xf>
    <xf numFmtId="2" fontId="61" fillId="0" borderId="1" xfId="7" applyNumberFormat="1" applyFont="1" applyBorder="1" applyAlignment="1">
      <alignment horizontal="center" vertical="center" textRotation="90"/>
    </xf>
    <xf numFmtId="164" fontId="10" fillId="0" borderId="2" xfId="5" applyNumberFormat="1" applyFont="1" applyBorder="1" applyAlignment="1">
      <alignment horizontal="center" vertical="center" wrapText="1"/>
    </xf>
    <xf numFmtId="164" fontId="10" fillId="0" borderId="2" xfId="5" applyNumberFormat="1" applyFont="1" applyBorder="1" applyAlignment="1">
      <alignment horizontal="center" vertical="center" textRotation="90"/>
    </xf>
    <xf numFmtId="2" fontId="10" fillId="0" borderId="2" xfId="5" applyNumberFormat="1" applyFont="1" applyBorder="1" applyAlignment="1">
      <alignment horizontal="center" vertical="center" textRotation="90"/>
    </xf>
    <xf numFmtId="49" fontId="3" fillId="0" borderId="0" xfId="5" applyNumberFormat="1" applyFont="1" applyAlignment="1">
      <alignment horizontal="left" vertical="top" wrapText="1"/>
    </xf>
    <xf numFmtId="0" fontId="0" fillId="0" borderId="0" xfId="0" applyAlignment="1">
      <alignment horizontal="left" vertical="top" wrapText="1"/>
    </xf>
    <xf numFmtId="164" fontId="1" fillId="0" borderId="0" xfId="5" applyNumberFormat="1" applyFont="1" applyAlignment="1">
      <alignment horizontal="left" vertical="center"/>
    </xf>
  </cellXfs>
  <cellStyles count="11">
    <cellStyle name="Comma 2" xfId="10" xr:uid="{936DEE5F-C152-478E-BDED-70F4E637AA3A}"/>
    <cellStyle name="Excel Built-in Normal" xfId="1" xr:uid="{00000000-0005-0000-0000-000031000000}"/>
    <cellStyle name="Excel Built-in Normal 2" xfId="9" xr:uid="{1DF3DA57-5BFD-42D4-B234-08A5B1D58D68}"/>
    <cellStyle name="Normal" xfId="0" builtinId="0"/>
    <cellStyle name="Normal 2" xfId="2" xr:uid="{00000000-0005-0000-0000-000032000000}"/>
    <cellStyle name="Normal 3" xfId="3" xr:uid="{00000000-0005-0000-0000-000033000000}"/>
    <cellStyle name="Normal_Saldetava2011Oktobris" xfId="4" xr:uid="{00000000-0005-0000-0000-000034000000}"/>
    <cellStyle name="Normal_Saldetava2011Oktobris 2" xfId="8" xr:uid="{450BF069-0925-4E38-B6F9-B03A2BE3AF5A}"/>
    <cellStyle name="Normal_TameTuristu5-2011-08-06" xfId="5" xr:uid="{00000000-0005-0000-0000-000035000000}"/>
    <cellStyle name="Normal_TameTuristu5-2011-08-06 2" xfId="7" xr:uid="{E6DDF9EB-1C69-427C-82E7-2315B9644C99}"/>
    <cellStyle name="Parastais_4_Tame_2019.03.11_specdarbi1 2" xfId="6" xr:uid="{00000000-0005-0000-0000-000036000000}"/>
  </cellStyles>
  <dxfs count="0"/>
  <tableStyles count="0" defaultTableStyle="TableStyleMedium2" defaultPivotStyle="PivotStyleLight16"/>
  <colors>
    <mruColors>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9"/>
  <sheetViews>
    <sheetView tabSelected="1" view="pageBreakPreview" zoomScaleNormal="100" zoomScaleSheetLayoutView="100" workbookViewId="0">
      <selection activeCell="A6" sqref="A6:C6"/>
    </sheetView>
  </sheetViews>
  <sheetFormatPr defaultColWidth="9.140625" defaultRowHeight="15"/>
  <cols>
    <col min="1" max="1" width="10.85546875" style="242" customWidth="1"/>
    <col min="2" max="2" width="58.42578125" style="243" customWidth="1"/>
    <col min="3" max="3" width="26.85546875" style="243" customWidth="1"/>
    <col min="4" max="4" width="9.140625" style="242"/>
    <col min="5" max="5" width="24.5703125" style="349" customWidth="1"/>
    <col min="6" max="6" width="47.85546875" style="350" customWidth="1"/>
    <col min="7" max="12" width="9.140625" style="349"/>
    <col min="13" max="16384" width="9.140625" style="242"/>
  </cols>
  <sheetData>
    <row r="1" spans="1:21" ht="15.75">
      <c r="A1" s="382" t="s">
        <v>1317</v>
      </c>
    </row>
    <row r="2" spans="1:21" ht="15.75">
      <c r="A2" s="383" t="s">
        <v>1314</v>
      </c>
    </row>
    <row r="3" spans="1:21" ht="15.75">
      <c r="A3" s="383" t="s">
        <v>1337</v>
      </c>
    </row>
    <row r="4" spans="1:21" ht="15.75">
      <c r="A4" s="528" t="s">
        <v>1315</v>
      </c>
      <c r="B4" s="528"/>
      <c r="C4" s="528"/>
    </row>
    <row r="5" spans="1:21">
      <c r="A5" s="529"/>
      <c r="B5" s="529"/>
      <c r="C5" s="529"/>
    </row>
    <row r="6" spans="1:21">
      <c r="A6" s="530" t="s">
        <v>1338</v>
      </c>
      <c r="B6" s="530"/>
      <c r="C6" s="530"/>
      <c r="D6" s="351"/>
      <c r="E6" s="352"/>
      <c r="F6" s="353"/>
      <c r="G6" s="352"/>
      <c r="H6" s="352"/>
      <c r="I6" s="352"/>
      <c r="J6" s="352"/>
      <c r="K6" s="352"/>
    </row>
    <row r="7" spans="1:21" ht="18" customHeight="1">
      <c r="A7" s="531" t="s">
        <v>0</v>
      </c>
      <c r="B7" s="532"/>
      <c r="C7" s="532"/>
      <c r="D7" s="351"/>
      <c r="E7" s="352"/>
      <c r="F7" s="353"/>
      <c r="G7" s="352"/>
      <c r="H7" s="352"/>
      <c r="I7" s="352"/>
      <c r="J7" s="352"/>
      <c r="K7" s="352"/>
    </row>
    <row r="8" spans="1:21">
      <c r="A8" s="533" t="s">
        <v>1</v>
      </c>
      <c r="B8" s="533"/>
      <c r="C8" s="533"/>
      <c r="D8" s="354"/>
      <c r="E8" s="355"/>
      <c r="F8" s="356"/>
      <c r="G8" s="355"/>
      <c r="H8" s="355"/>
      <c r="I8" s="355"/>
      <c r="J8" s="355"/>
      <c r="K8" s="355"/>
    </row>
    <row r="9" spans="1:21" ht="17.25" customHeight="1">
      <c r="A9" s="351" t="s">
        <v>2</v>
      </c>
      <c r="B9" s="536"/>
      <c r="C9" s="536"/>
      <c r="D9" s="351"/>
      <c r="K9" s="537"/>
      <c r="L9" s="537"/>
      <c r="M9" s="537"/>
      <c r="N9" s="537"/>
      <c r="O9" s="537"/>
      <c r="P9" s="537"/>
      <c r="Q9" s="537"/>
      <c r="R9" s="537"/>
      <c r="S9" s="537"/>
      <c r="T9" s="537"/>
      <c r="U9" s="537"/>
    </row>
    <row r="10" spans="1:21">
      <c r="A10" s="538"/>
      <c r="B10" s="538"/>
      <c r="C10" s="538"/>
    </row>
    <row r="11" spans="1:21">
      <c r="A11" s="539" t="s">
        <v>3</v>
      </c>
      <c r="B11" s="539"/>
      <c r="C11" s="357"/>
      <c r="D11" s="358"/>
    </row>
    <row r="13" spans="1:21" ht="27" customHeight="1">
      <c r="A13" s="359" t="s">
        <v>4</v>
      </c>
      <c r="B13" s="360" t="s">
        <v>5</v>
      </c>
      <c r="C13" s="361" t="s">
        <v>6</v>
      </c>
    </row>
    <row r="14" spans="1:21" ht="21.75" customHeight="1">
      <c r="A14" s="362">
        <v>1</v>
      </c>
      <c r="B14" s="363" t="s">
        <v>7</v>
      </c>
      <c r="C14" s="364">
        <f>'1_Kopsav_Angārs'!E39</f>
        <v>0</v>
      </c>
      <c r="F14" s="365"/>
    </row>
    <row r="15" spans="1:21" ht="30">
      <c r="A15" s="362">
        <f t="shared" ref="A15:A23" si="0">A14+1</f>
        <v>2</v>
      </c>
      <c r="B15" s="363" t="s">
        <v>8</v>
      </c>
      <c r="C15" s="364">
        <f>'2_Kopsav_Admin'!E27</f>
        <v>0</v>
      </c>
      <c r="F15" s="365"/>
    </row>
    <row r="16" spans="1:21" ht="17.25" customHeight="1">
      <c r="A16" s="362">
        <f t="shared" si="0"/>
        <v>3</v>
      </c>
      <c r="B16" s="363" t="s">
        <v>9</v>
      </c>
      <c r="C16" s="364">
        <f>'3-BIS'!P78</f>
        <v>0</v>
      </c>
      <c r="F16" s="365"/>
    </row>
    <row r="17" spans="1:6" ht="18.75" customHeight="1">
      <c r="A17" s="362">
        <f t="shared" si="0"/>
        <v>4</v>
      </c>
      <c r="B17" s="363" t="s">
        <v>10</v>
      </c>
      <c r="C17" s="364">
        <f>'4-BIS'!P131</f>
        <v>0</v>
      </c>
      <c r="F17" s="365"/>
    </row>
    <row r="18" spans="1:6" ht="30">
      <c r="A18" s="362">
        <f t="shared" si="0"/>
        <v>5</v>
      </c>
      <c r="B18" s="363" t="s">
        <v>11</v>
      </c>
      <c r="C18" s="364">
        <f>'5-BIS'!P32</f>
        <v>0</v>
      </c>
      <c r="F18" s="365"/>
    </row>
    <row r="19" spans="1:6" ht="17.25" customHeight="1">
      <c r="A19" s="362">
        <f t="shared" si="0"/>
        <v>6</v>
      </c>
      <c r="B19" s="363" t="s">
        <v>12</v>
      </c>
      <c r="C19" s="364">
        <f>'6-BIS'!P33</f>
        <v>0</v>
      </c>
      <c r="F19" s="365"/>
    </row>
    <row r="20" spans="1:6" ht="30">
      <c r="A20" s="362">
        <f t="shared" si="0"/>
        <v>7</v>
      </c>
      <c r="B20" s="363" t="s">
        <v>13</v>
      </c>
      <c r="C20" s="364">
        <f>'7-BIS'!P31</f>
        <v>0</v>
      </c>
      <c r="F20" s="365"/>
    </row>
    <row r="21" spans="1:6" ht="30">
      <c r="A21" s="362">
        <f t="shared" si="0"/>
        <v>8</v>
      </c>
      <c r="B21" s="363" t="s">
        <v>14</v>
      </c>
      <c r="C21" s="364">
        <f>'8-BIS'!P139</f>
        <v>0</v>
      </c>
      <c r="F21" s="365"/>
    </row>
    <row r="22" spans="1:6">
      <c r="A22" s="362">
        <f t="shared" si="0"/>
        <v>9</v>
      </c>
      <c r="B22" s="366" t="s">
        <v>15</v>
      </c>
      <c r="C22" s="364">
        <f>'9'!P46</f>
        <v>0</v>
      </c>
      <c r="F22" s="365"/>
    </row>
    <row r="23" spans="1:6" ht="18" customHeight="1">
      <c r="A23" s="362">
        <f t="shared" si="0"/>
        <v>10</v>
      </c>
      <c r="B23" s="363" t="s">
        <v>16</v>
      </c>
      <c r="C23" s="364">
        <f>'10'!P27</f>
        <v>0</v>
      </c>
      <c r="F23" s="365"/>
    </row>
    <row r="24" spans="1:6" ht="16.5" customHeight="1">
      <c r="A24" s="540" t="s">
        <v>1316</v>
      </c>
      <c r="B24" s="541"/>
      <c r="C24" s="367">
        <f>SUM(C14:C23)</f>
        <v>0</v>
      </c>
    </row>
    <row r="25" spans="1:6" ht="18.75" customHeight="1">
      <c r="A25" s="256"/>
      <c r="B25" s="256"/>
      <c r="C25" s="256"/>
      <c r="D25" s="368"/>
    </row>
    <row r="26" spans="1:6" ht="18.75" customHeight="1">
      <c r="A26" s="256"/>
      <c r="B26" s="256"/>
      <c r="C26" s="256"/>
      <c r="D26" s="368"/>
    </row>
    <row r="27" spans="1:6" ht="15" customHeight="1">
      <c r="A27" s="534" t="s">
        <v>17</v>
      </c>
      <c r="B27" s="534"/>
      <c r="C27" s="369"/>
      <c r="D27" s="368"/>
    </row>
    <row r="28" spans="1:6">
      <c r="A28" s="535"/>
      <c r="B28" s="535"/>
      <c r="C28" s="370" t="s">
        <v>18</v>
      </c>
    </row>
    <row r="29" spans="1:6" ht="15" customHeight="1">
      <c r="A29" s="534" t="s">
        <v>19</v>
      </c>
      <c r="B29" s="534"/>
      <c r="C29" s="371"/>
    </row>
    <row r="30" spans="1:6" ht="15" customHeight="1">
      <c r="A30" s="543"/>
      <c r="B30" s="543"/>
      <c r="C30" s="543"/>
    </row>
    <row r="31" spans="1:6">
      <c r="A31" s="543"/>
      <c r="B31" s="543"/>
      <c r="C31" s="543"/>
    </row>
    <row r="32" spans="1:6">
      <c r="A32" s="534" t="s">
        <v>20</v>
      </c>
      <c r="B32" s="534"/>
      <c r="C32" s="369"/>
    </row>
    <row r="33" spans="1:3">
      <c r="A33" s="535"/>
      <c r="B33" s="535"/>
      <c r="C33" s="370" t="s">
        <v>18</v>
      </c>
    </row>
    <row r="34" spans="1:3">
      <c r="A34" s="534" t="s">
        <v>19</v>
      </c>
      <c r="B34" s="534"/>
      <c r="C34" s="371"/>
    </row>
    <row r="35" spans="1:3" ht="11.25" customHeight="1">
      <c r="A35" s="543"/>
      <c r="B35" s="543"/>
      <c r="C35" s="543"/>
    </row>
    <row r="36" spans="1:3" ht="12" customHeight="1">
      <c r="A36" s="543"/>
      <c r="B36" s="543"/>
      <c r="C36" s="543"/>
    </row>
    <row r="37" spans="1:3" ht="21.75" customHeight="1">
      <c r="A37" s="542" t="s">
        <v>21</v>
      </c>
      <c r="B37" s="542"/>
      <c r="C37" s="372"/>
    </row>
    <row r="38" spans="1:3">
      <c r="B38" s="373"/>
      <c r="C38" s="242"/>
    </row>
    <row r="39" spans="1:3">
      <c r="B39" s="373"/>
      <c r="C39" s="242"/>
    </row>
  </sheetData>
  <sheetProtection selectLockedCells="1"/>
  <mergeCells count="19">
    <mergeCell ref="A29:B29"/>
    <mergeCell ref="A32:B32"/>
    <mergeCell ref="A33:B33"/>
    <mergeCell ref="A34:B34"/>
    <mergeCell ref="A37:B37"/>
    <mergeCell ref="A35:C36"/>
    <mergeCell ref="A30:C31"/>
    <mergeCell ref="A27:B27"/>
    <mergeCell ref="A28:B28"/>
    <mergeCell ref="B9:C9"/>
    <mergeCell ref="K9:U9"/>
    <mergeCell ref="A10:C10"/>
    <mergeCell ref="A11:B11"/>
    <mergeCell ref="A24:B24"/>
    <mergeCell ref="A4:C4"/>
    <mergeCell ref="A5:C5"/>
    <mergeCell ref="A6:C6"/>
    <mergeCell ref="A7:C7"/>
    <mergeCell ref="A8:C8"/>
  </mergeCells>
  <printOptions horizontalCentered="1" verticalCentered="1"/>
  <pageMargins left="0.78740157480314998" right="0.59055118110236204" top="0.78740157480314998" bottom="0.78740157480314998" header="0.39370078740157499" footer="0.39370078740157499"/>
  <pageSetup paperSize="9" scale="74" orientation="portrait" blackAndWhite="1" r:id="rId1"/>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37"/>
  <sheetViews>
    <sheetView view="pageBreakPreview" topLeftCell="A7" zoomScaleNormal="100" workbookViewId="0">
      <selection activeCell="M30" sqref="M30"/>
    </sheetView>
  </sheetViews>
  <sheetFormatPr defaultColWidth="9.140625" defaultRowHeight="12.75"/>
  <cols>
    <col min="1" max="2" width="7.85546875" style="5" customWidth="1"/>
    <col min="3" max="3" width="49.855468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c r="A1" s="577" t="s">
        <v>310</v>
      </c>
      <c r="B1" s="577"/>
      <c r="C1" s="577"/>
      <c r="D1" s="577"/>
      <c r="E1" s="577"/>
      <c r="F1" s="577"/>
      <c r="G1" s="577"/>
      <c r="H1" s="577"/>
      <c r="I1" s="577"/>
      <c r="J1" s="577"/>
      <c r="K1" s="577"/>
      <c r="L1" s="577"/>
      <c r="M1" s="577"/>
      <c r="N1" s="577"/>
      <c r="O1" s="577"/>
      <c r="P1" s="577"/>
    </row>
    <row r="2" spans="1:25" s="1" customFormat="1" ht="35.25" customHeight="1">
      <c r="A2" s="578" t="s">
        <v>51</v>
      </c>
      <c r="B2" s="578"/>
      <c r="C2" s="578"/>
      <c r="D2" s="578"/>
      <c r="E2" s="578"/>
      <c r="F2" s="578"/>
      <c r="G2" s="578"/>
      <c r="H2" s="578"/>
      <c r="I2" s="578"/>
      <c r="J2" s="578"/>
      <c r="K2" s="578"/>
      <c r="L2" s="578"/>
      <c r="M2" s="578"/>
      <c r="N2" s="578"/>
      <c r="O2" s="578"/>
      <c r="P2" s="578"/>
    </row>
    <row r="3" spans="1:25" s="1" customFormat="1" ht="18" customHeight="1">
      <c r="A3" s="10" t="s">
        <v>85</v>
      </c>
      <c r="B3" s="10"/>
      <c r="C3" s="11"/>
      <c r="D3" s="12"/>
      <c r="E3" s="11"/>
      <c r="F3" s="11"/>
      <c r="G3" s="11"/>
      <c r="H3" s="11"/>
      <c r="I3" s="11"/>
      <c r="J3" s="11"/>
      <c r="K3" s="11"/>
      <c r="L3" s="11"/>
      <c r="M3" s="11"/>
      <c r="N3" s="11"/>
      <c r="O3" s="11"/>
      <c r="P3" s="11"/>
    </row>
    <row r="4" spans="1:25" s="1" customFormat="1" ht="18" customHeight="1">
      <c r="A4" s="10" t="s">
        <v>24</v>
      </c>
      <c r="B4" s="10"/>
      <c r="C4" s="10"/>
      <c r="D4" s="12"/>
      <c r="E4" s="13"/>
      <c r="F4" s="14"/>
      <c r="G4" s="14"/>
      <c r="H4" s="14"/>
      <c r="I4" s="14"/>
      <c r="J4" s="14"/>
      <c r="K4" s="14"/>
      <c r="L4" s="14"/>
      <c r="M4" s="14"/>
      <c r="N4" s="14"/>
      <c r="O4" s="14"/>
      <c r="P4" s="14"/>
    </row>
    <row r="5" spans="1:25" s="1" customFormat="1" ht="18" customHeight="1">
      <c r="A5" s="10" t="s">
        <v>86</v>
      </c>
      <c r="B5" s="10"/>
      <c r="C5" s="10" t="s">
        <v>87</v>
      </c>
      <c r="D5" s="12"/>
      <c r="E5" s="13"/>
      <c r="F5" s="14"/>
      <c r="G5" s="14"/>
      <c r="H5" s="14"/>
      <c r="I5" s="14"/>
      <c r="J5" s="14"/>
      <c r="K5" s="14"/>
      <c r="L5" s="14"/>
      <c r="M5" s="14"/>
      <c r="N5" s="14"/>
      <c r="O5" s="14"/>
      <c r="P5" s="14"/>
    </row>
    <row r="6" spans="1:25" s="1" customFormat="1" ht="18" customHeight="1">
      <c r="A6" s="10" t="s">
        <v>88</v>
      </c>
      <c r="B6" s="10"/>
      <c r="C6" s="20"/>
      <c r="D6" s="14"/>
      <c r="E6" s="13"/>
      <c r="F6" s="14"/>
      <c r="G6" s="14"/>
      <c r="H6" s="14"/>
      <c r="I6" s="14"/>
      <c r="J6" s="14"/>
      <c r="K6" s="14"/>
      <c r="L6" s="14"/>
      <c r="M6" s="14"/>
      <c r="N6" s="14"/>
      <c r="O6" s="14"/>
      <c r="P6" s="14"/>
    </row>
    <row r="7" spans="1:25" s="1" customFormat="1" ht="18" customHeight="1">
      <c r="A7" s="15" t="s">
        <v>2</v>
      </c>
      <c r="B7" s="15"/>
      <c r="C7" s="16"/>
      <c r="D7" s="17"/>
      <c r="E7" s="13"/>
      <c r="F7" s="14"/>
      <c r="G7" s="14"/>
      <c r="H7" s="14"/>
      <c r="I7" s="14"/>
      <c r="J7" s="14"/>
      <c r="K7" s="14"/>
      <c r="L7" s="14"/>
      <c r="M7" s="14"/>
      <c r="N7" s="14"/>
      <c r="O7" s="14"/>
      <c r="P7" s="14"/>
    </row>
    <row r="8" spans="1:25" s="1" customFormat="1" ht="18" customHeight="1">
      <c r="A8" s="579" t="s">
        <v>311</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90</v>
      </c>
      <c r="M9" s="14"/>
      <c r="N9" s="47"/>
      <c r="O9" s="48">
        <f>P21</f>
        <v>0</v>
      </c>
      <c r="P9" s="14"/>
    </row>
    <row r="10" spans="1:25" s="1" customFormat="1" ht="18" customHeight="1">
      <c r="A10" s="18"/>
      <c r="B10" s="18"/>
      <c r="C10" s="6"/>
      <c r="D10" s="7"/>
      <c r="E10" s="13"/>
      <c r="F10" s="12"/>
      <c r="G10" s="14"/>
      <c r="H10" s="14"/>
      <c r="I10" s="14"/>
      <c r="J10" s="14"/>
      <c r="K10" s="14"/>
      <c r="L10" s="49" t="s">
        <v>91</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5" s="2" customFormat="1" ht="12.75" customHeight="1">
      <c r="A13" s="583"/>
      <c r="B13" s="585"/>
      <c r="C13" s="587"/>
      <c r="D13" s="588"/>
      <c r="E13" s="589"/>
      <c r="F13" s="590"/>
      <c r="G13" s="590"/>
      <c r="H13" s="590"/>
      <c r="I13" s="590"/>
      <c r="J13" s="590"/>
      <c r="K13" s="590"/>
      <c r="L13" s="591" t="s">
        <v>99</v>
      </c>
      <c r="M13" s="591"/>
      <c r="N13" s="591" t="s">
        <v>100</v>
      </c>
      <c r="O13" s="591"/>
      <c r="P13" s="591" t="s">
        <v>101</v>
      </c>
      <c r="S13" s="9"/>
      <c r="T13" s="9"/>
      <c r="U13" s="9"/>
      <c r="V13" s="9"/>
      <c r="W13" s="9"/>
      <c r="X13" s="9"/>
      <c r="Y13" s="9"/>
    </row>
    <row r="14" spans="1:25" s="2" customFormat="1" ht="59.25" customHeight="1">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S14" s="9"/>
      <c r="T14" s="9"/>
      <c r="U14" s="9"/>
      <c r="V14" s="9"/>
      <c r="W14" s="9"/>
      <c r="X14" s="9"/>
      <c r="Y14" s="9"/>
    </row>
    <row r="15" spans="1:25" s="2" customFormat="1">
      <c r="A15" s="120"/>
      <c r="B15" s="121"/>
      <c r="C15" s="125"/>
      <c r="D15" s="123"/>
      <c r="E15" s="124"/>
      <c r="F15" s="125"/>
      <c r="G15" s="125"/>
      <c r="H15" s="125"/>
      <c r="I15" s="125"/>
      <c r="J15" s="125"/>
      <c r="K15" s="125"/>
      <c r="L15" s="125"/>
      <c r="M15" s="125"/>
      <c r="N15" s="125"/>
      <c r="O15" s="125"/>
      <c r="P15" s="139"/>
      <c r="S15" s="9"/>
      <c r="T15" s="9"/>
      <c r="U15" s="9"/>
      <c r="V15" s="9"/>
      <c r="W15" s="9"/>
      <c r="X15" s="9"/>
      <c r="Y15" s="9"/>
    </row>
    <row r="16" spans="1:25" s="68" customFormat="1" ht="17.25" customHeight="1">
      <c r="A16" s="160"/>
      <c r="B16" s="73"/>
      <c r="C16" s="77" t="s">
        <v>312</v>
      </c>
      <c r="D16" s="173"/>
      <c r="E16" s="162"/>
      <c r="F16" s="163"/>
      <c r="G16" s="164"/>
      <c r="H16" s="165"/>
      <c r="I16" s="163"/>
      <c r="J16" s="164"/>
      <c r="K16" s="165"/>
      <c r="L16" s="165"/>
      <c r="M16" s="165"/>
      <c r="N16" s="165"/>
      <c r="O16" s="165"/>
      <c r="P16" s="171"/>
      <c r="R16" s="287"/>
      <c r="S16" s="172"/>
      <c r="T16" s="172"/>
      <c r="U16" s="172"/>
      <c r="V16" s="172"/>
      <c r="W16" s="172"/>
      <c r="X16" s="172"/>
      <c r="Y16" s="172"/>
    </row>
    <row r="17" spans="1:25" s="2" customFormat="1" ht="63.75">
      <c r="A17" s="126">
        <f>A16+1</f>
        <v>1</v>
      </c>
      <c r="B17" s="127"/>
      <c r="C17" s="133" t="s">
        <v>313</v>
      </c>
      <c r="D17" s="25" t="s">
        <v>115</v>
      </c>
      <c r="E17" s="25">
        <v>480</v>
      </c>
      <c r="F17" s="137"/>
      <c r="G17" s="138"/>
      <c r="H17" s="28">
        <f t="shared" ref="H17" si="0">ROUND(G17*F17,2)</f>
        <v>0</v>
      </c>
      <c r="I17" s="137"/>
      <c r="J17" s="138"/>
      <c r="K17" s="28">
        <f t="shared" ref="K17:K19" si="1">J17+I17+H17</f>
        <v>0</v>
      </c>
      <c r="L17" s="28">
        <f t="shared" ref="L17:L19" si="2">ROUND(F17*E17,2)</f>
        <v>0</v>
      </c>
      <c r="M17" s="28">
        <f t="shared" ref="M17:M19" si="3">ROUND(H17*E17,2)</f>
        <v>0</v>
      </c>
      <c r="N17" s="28">
        <f t="shared" ref="N17:N19" si="4">ROUND(I17*E17,2)</f>
        <v>0</v>
      </c>
      <c r="O17" s="28">
        <f t="shared" ref="O17:O19" si="5">ROUND(J17*E17,2)</f>
        <v>0</v>
      </c>
      <c r="P17" s="141">
        <f t="shared" ref="P17:P19" si="6">O17+N17+M17</f>
        <v>0</v>
      </c>
      <c r="S17" s="9"/>
      <c r="T17" s="9"/>
      <c r="U17" s="9"/>
      <c r="V17" s="9"/>
      <c r="W17" s="9"/>
      <c r="X17" s="9"/>
      <c r="Y17" s="9"/>
    </row>
    <row r="18" spans="1:25" s="68" customFormat="1">
      <c r="A18" s="160"/>
      <c r="B18" s="73"/>
      <c r="C18" s="74" t="s">
        <v>314</v>
      </c>
      <c r="D18" s="216"/>
      <c r="E18" s="216"/>
      <c r="F18" s="163"/>
      <c r="G18" s="164"/>
      <c r="H18" s="165"/>
      <c r="I18" s="163"/>
      <c r="J18" s="164"/>
      <c r="K18" s="165"/>
      <c r="L18" s="165"/>
      <c r="M18" s="165"/>
      <c r="N18" s="165"/>
      <c r="O18" s="165"/>
      <c r="P18" s="171"/>
      <c r="S18" s="172"/>
      <c r="T18" s="172"/>
      <c r="U18" s="172"/>
      <c r="V18" s="172"/>
      <c r="W18" s="172"/>
      <c r="X18" s="172"/>
      <c r="Y18" s="172"/>
    </row>
    <row r="19" spans="1:25" s="2" customFormat="1" ht="51">
      <c r="A19" s="126">
        <v>2</v>
      </c>
      <c r="B19" s="127"/>
      <c r="C19" s="133" t="s">
        <v>315</v>
      </c>
      <c r="D19" s="25" t="s">
        <v>115</v>
      </c>
      <c r="E19" s="25">
        <v>17.600000000000001</v>
      </c>
      <c r="F19" s="137"/>
      <c r="G19" s="138"/>
      <c r="H19" s="28">
        <f t="shared" ref="H19" si="7">ROUND(G19*F19,2)</f>
        <v>0</v>
      </c>
      <c r="I19" s="137"/>
      <c r="J19" s="138"/>
      <c r="K19" s="28">
        <f t="shared" si="1"/>
        <v>0</v>
      </c>
      <c r="L19" s="28">
        <f t="shared" si="2"/>
        <v>0</v>
      </c>
      <c r="M19" s="28">
        <f t="shared" si="3"/>
        <v>0</v>
      </c>
      <c r="N19" s="28">
        <f t="shared" si="4"/>
        <v>0</v>
      </c>
      <c r="O19" s="28">
        <f t="shared" si="5"/>
        <v>0</v>
      </c>
      <c r="P19" s="141">
        <f t="shared" si="6"/>
        <v>0</v>
      </c>
      <c r="S19" s="9"/>
      <c r="T19" s="9"/>
      <c r="U19" s="9"/>
      <c r="V19" s="9"/>
      <c r="W19" s="9"/>
      <c r="X19" s="9"/>
      <c r="Y19" s="9"/>
    </row>
    <row r="20" spans="1:25" s="4" customFormat="1" ht="18" customHeight="1">
      <c r="A20" s="30"/>
      <c r="B20" s="31"/>
      <c r="C20" s="32"/>
      <c r="D20" s="33"/>
      <c r="E20" s="34"/>
      <c r="F20" s="35"/>
      <c r="G20" s="35"/>
      <c r="H20" s="35"/>
      <c r="I20" s="35"/>
      <c r="J20" s="35"/>
      <c r="K20" s="35"/>
      <c r="L20" s="54"/>
      <c r="M20" s="55"/>
      <c r="N20" s="55"/>
      <c r="O20" s="55"/>
      <c r="P20" s="56"/>
    </row>
    <row r="21" spans="1:25" s="4" customFormat="1" ht="18" customHeight="1">
      <c r="A21" s="99"/>
      <c r="B21" s="100"/>
      <c r="C21" s="101" t="s">
        <v>122</v>
      </c>
      <c r="D21" s="102"/>
      <c r="E21" s="103"/>
      <c r="F21" s="104"/>
      <c r="G21" s="104"/>
      <c r="H21" s="104"/>
      <c r="I21" s="104"/>
      <c r="J21" s="104"/>
      <c r="K21" s="104"/>
      <c r="L21" s="115">
        <f>SUM(L16:L19)</f>
        <v>0</v>
      </c>
      <c r="M21" s="115">
        <f>SUM(M16:M19)</f>
        <v>0</v>
      </c>
      <c r="N21" s="115">
        <f>SUM(N16:N19)</f>
        <v>0</v>
      </c>
      <c r="O21" s="115">
        <f>SUM(O16:O19)</f>
        <v>0</v>
      </c>
      <c r="P21" s="115">
        <f>SUM(P16:P19)</f>
        <v>0</v>
      </c>
    </row>
    <row r="22" spans="1:25" ht="18" customHeight="1">
      <c r="A22" s="39"/>
      <c r="B22" s="39"/>
      <c r="C22" s="40" t="s">
        <v>17</v>
      </c>
      <c r="D22" s="41"/>
      <c r="E22" s="42"/>
      <c r="F22" s="43"/>
      <c r="G22" s="44"/>
      <c r="I22" s="59"/>
      <c r="J22" s="59"/>
      <c r="K22" s="59"/>
      <c r="M22" s="60"/>
      <c r="N22"/>
      <c r="O22"/>
      <c r="P22"/>
      <c r="R22" s="149"/>
    </row>
    <row r="23" spans="1:25" ht="15">
      <c r="C23" s="45"/>
      <c r="D23" s="45" t="s">
        <v>18</v>
      </c>
      <c r="M23" s="60"/>
      <c r="N23"/>
      <c r="O23"/>
      <c r="P23"/>
    </row>
    <row r="24" spans="1:25" ht="15">
      <c r="C24" s="45"/>
      <c r="D24" s="45"/>
      <c r="M24" s="60"/>
      <c r="N24"/>
      <c r="O24"/>
      <c r="P24"/>
    </row>
    <row r="25" spans="1:25" ht="15">
      <c r="C25" s="40" t="s">
        <v>123</v>
      </c>
      <c r="D25" s="45"/>
      <c r="M25" s="60"/>
      <c r="N25"/>
      <c r="O25"/>
      <c r="P25"/>
    </row>
    <row r="26" spans="1:25">
      <c r="C26" s="9"/>
      <c r="D26" s="9"/>
      <c r="E26" s="9"/>
      <c r="F26" s="9"/>
      <c r="G26" s="9"/>
      <c r="N26"/>
      <c r="O26"/>
      <c r="P26"/>
    </row>
    <row r="27" spans="1:25">
      <c r="A27" s="105"/>
      <c r="B27" s="105"/>
      <c r="C27" s="40" t="s">
        <v>124</v>
      </c>
      <c r="D27" s="41"/>
      <c r="E27" s="42"/>
      <c r="F27" s="43"/>
      <c r="G27" s="44"/>
      <c r="N27"/>
      <c r="O27"/>
      <c r="P27"/>
    </row>
    <row r="28" spans="1:25">
      <c r="C28" s="45"/>
      <c r="D28" s="45" t="s">
        <v>18</v>
      </c>
      <c r="N28"/>
      <c r="O28"/>
      <c r="P28"/>
    </row>
    <row r="29" spans="1:25">
      <c r="C29" s="40" t="s">
        <v>123</v>
      </c>
      <c r="D29" s="45"/>
    </row>
    <row r="30" spans="1:25" ht="12.75" customHeight="1">
      <c r="A30" s="46"/>
      <c r="B30" s="9"/>
      <c r="C30" s="9"/>
      <c r="D30" s="592"/>
      <c r="E30" s="580"/>
      <c r="F30" s="580"/>
      <c r="G30" s="9"/>
      <c r="H30" s="9"/>
      <c r="I30" s="9"/>
      <c r="J30" s="9"/>
    </row>
    <row r="31" spans="1:25" ht="15" customHeight="1">
      <c r="A31" s="106" t="s">
        <v>77</v>
      </c>
      <c r="B31" s="107"/>
      <c r="C31" s="108"/>
      <c r="D31" s="108"/>
      <c r="E31" s="108"/>
      <c r="F31" s="108"/>
      <c r="G31" s="108"/>
      <c r="H31" s="108"/>
      <c r="I31" s="108"/>
      <c r="J31" s="108"/>
      <c r="K31" s="108"/>
      <c r="L31" s="108"/>
      <c r="M31" s="108"/>
      <c r="N31" s="108"/>
      <c r="O31" s="108"/>
      <c r="P31" s="107"/>
    </row>
    <row r="32" spans="1:25" ht="12.75" customHeight="1">
      <c r="A32" s="109">
        <v>1</v>
      </c>
      <c r="B32" s="581" t="s">
        <v>125</v>
      </c>
      <c r="C32" s="582"/>
      <c r="D32" s="582"/>
      <c r="E32" s="582"/>
      <c r="F32" s="582"/>
      <c r="G32" s="582"/>
      <c r="H32" s="582"/>
      <c r="I32" s="582"/>
      <c r="J32" s="582"/>
      <c r="K32" s="582"/>
      <c r="L32" s="582"/>
      <c r="M32" s="582"/>
      <c r="N32" s="582"/>
      <c r="O32" s="582"/>
      <c r="P32" s="582"/>
    </row>
    <row r="33" spans="1:16" ht="12.75" customHeight="1">
      <c r="A33" s="109">
        <f>A32+1</f>
        <v>2</v>
      </c>
      <c r="B33" s="581" t="s">
        <v>126</v>
      </c>
      <c r="C33" s="582"/>
      <c r="D33" s="582"/>
      <c r="E33" s="582"/>
      <c r="F33" s="582"/>
      <c r="G33" s="582"/>
      <c r="H33" s="582"/>
      <c r="I33" s="582"/>
      <c r="J33" s="582"/>
      <c r="K33" s="582"/>
      <c r="L33" s="582"/>
      <c r="M33" s="582"/>
      <c r="N33" s="582"/>
      <c r="O33" s="582"/>
      <c r="P33" s="582"/>
    </row>
    <row r="34" spans="1:16" ht="12.75" customHeight="1">
      <c r="A34" s="109">
        <f t="shared" ref="A34:A37" si="8">A33+1</f>
        <v>3</v>
      </c>
      <c r="B34" s="581" t="s">
        <v>127</v>
      </c>
      <c r="C34" s="582"/>
      <c r="D34" s="582"/>
      <c r="E34" s="582"/>
      <c r="F34" s="582"/>
      <c r="G34" s="582"/>
      <c r="H34" s="582"/>
      <c r="I34" s="582"/>
      <c r="J34" s="582"/>
      <c r="K34" s="582"/>
      <c r="L34" s="582"/>
      <c r="M34" s="582"/>
      <c r="N34" s="582"/>
      <c r="O34" s="582"/>
      <c r="P34" s="582"/>
    </row>
    <row r="35" spans="1:16" ht="12.75" customHeight="1">
      <c r="A35" s="109">
        <f t="shared" si="8"/>
        <v>4</v>
      </c>
      <c r="B35" s="581" t="s">
        <v>128</v>
      </c>
      <c r="C35" s="582"/>
      <c r="D35" s="582"/>
      <c r="E35" s="582"/>
      <c r="F35" s="582"/>
      <c r="G35" s="582"/>
      <c r="H35" s="582"/>
      <c r="I35" s="582"/>
      <c r="J35" s="582"/>
      <c r="K35" s="582"/>
      <c r="L35" s="582"/>
      <c r="M35" s="582"/>
      <c r="N35" s="582"/>
      <c r="O35" s="582"/>
      <c r="P35" s="582"/>
    </row>
    <row r="36" spans="1:16" ht="24.75" customHeight="1">
      <c r="A36" s="109">
        <f t="shared" si="8"/>
        <v>5</v>
      </c>
      <c r="B36" s="581" t="s">
        <v>129</v>
      </c>
      <c r="C36" s="582"/>
      <c r="D36" s="582"/>
      <c r="E36" s="582"/>
      <c r="F36" s="582"/>
      <c r="G36" s="582"/>
      <c r="H36" s="582"/>
      <c r="I36" s="582"/>
      <c r="J36" s="582"/>
      <c r="K36" s="582"/>
      <c r="L36" s="582"/>
      <c r="M36" s="582"/>
      <c r="N36" s="582"/>
      <c r="O36" s="582"/>
      <c r="P36" s="582"/>
    </row>
    <row r="37" spans="1:16" ht="12.75" customHeight="1">
      <c r="A37" s="109">
        <f t="shared" si="8"/>
        <v>6</v>
      </c>
      <c r="B37" s="581" t="s">
        <v>130</v>
      </c>
      <c r="C37" s="582"/>
      <c r="D37" s="582"/>
      <c r="E37" s="582"/>
      <c r="F37" s="582"/>
      <c r="G37" s="582"/>
      <c r="H37" s="582"/>
      <c r="I37" s="582"/>
      <c r="J37" s="582"/>
      <c r="K37" s="582"/>
      <c r="L37" s="582"/>
      <c r="M37" s="582"/>
      <c r="N37" s="582"/>
      <c r="O37" s="582"/>
      <c r="P37" s="582"/>
    </row>
  </sheetData>
  <sheetProtection selectLockedCells="1" selectUnlockedCells="1"/>
  <mergeCells count="17">
    <mergeCell ref="B33:P33"/>
    <mergeCell ref="B34:P34"/>
    <mergeCell ref="B35:P35"/>
    <mergeCell ref="B36:P36"/>
    <mergeCell ref="B37:P37"/>
    <mergeCell ref="A1:P1"/>
    <mergeCell ref="A2:P2"/>
    <mergeCell ref="A8:H8"/>
    <mergeCell ref="D30:F30"/>
    <mergeCell ref="B32:P32"/>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55"/>
  <sheetViews>
    <sheetView view="pageBreakPreview" topLeftCell="A34" zoomScaleNormal="100" workbookViewId="0">
      <selection activeCell="C37" sqref="C37"/>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c r="A1" s="577" t="s">
        <v>316</v>
      </c>
      <c r="B1" s="577"/>
      <c r="C1" s="577"/>
      <c r="D1" s="577"/>
      <c r="E1" s="577"/>
      <c r="F1" s="577"/>
      <c r="G1" s="577"/>
      <c r="H1" s="577"/>
      <c r="I1" s="577"/>
      <c r="J1" s="577"/>
      <c r="K1" s="577"/>
      <c r="L1" s="577"/>
      <c r="M1" s="577"/>
      <c r="N1" s="577"/>
      <c r="O1" s="577"/>
      <c r="P1" s="577"/>
    </row>
    <row r="2" spans="1:25" s="1" customFormat="1" ht="35.25" customHeight="1">
      <c r="A2" s="578" t="s">
        <v>53</v>
      </c>
      <c r="B2" s="578"/>
      <c r="C2" s="578"/>
      <c r="D2" s="578"/>
      <c r="E2" s="578"/>
      <c r="F2" s="578"/>
      <c r="G2" s="578"/>
      <c r="H2" s="578"/>
      <c r="I2" s="578"/>
      <c r="J2" s="578"/>
      <c r="K2" s="578"/>
      <c r="L2" s="578"/>
      <c r="M2" s="578"/>
      <c r="N2" s="578"/>
      <c r="O2" s="578"/>
      <c r="P2" s="578"/>
    </row>
    <row r="3" spans="1:25" s="1" customFormat="1" ht="18" customHeight="1">
      <c r="A3" s="10" t="s">
        <v>85</v>
      </c>
      <c r="B3" s="10"/>
      <c r="C3" s="11"/>
      <c r="D3" s="12"/>
      <c r="E3" s="11"/>
      <c r="F3" s="11"/>
      <c r="G3" s="11"/>
      <c r="H3" s="11"/>
      <c r="I3" s="11"/>
      <c r="J3" s="11"/>
      <c r="K3" s="11"/>
      <c r="L3" s="11"/>
      <c r="M3" s="11"/>
      <c r="N3" s="11"/>
      <c r="O3" s="11"/>
      <c r="P3" s="11"/>
    </row>
    <row r="4" spans="1:25" s="1" customFormat="1" ht="18" customHeight="1">
      <c r="A4" s="10" t="s">
        <v>24</v>
      </c>
      <c r="B4" s="10"/>
      <c r="C4" s="10"/>
      <c r="D4" s="12"/>
      <c r="E4" s="13"/>
      <c r="F4" s="14"/>
      <c r="G4" s="14"/>
      <c r="H4" s="14"/>
      <c r="I4" s="14"/>
      <c r="J4" s="14"/>
      <c r="K4" s="14"/>
      <c r="L4" s="14"/>
      <c r="M4" s="14"/>
      <c r="N4" s="14"/>
      <c r="O4" s="14"/>
      <c r="P4" s="14"/>
    </row>
    <row r="5" spans="1:25" s="1" customFormat="1" ht="18" customHeight="1">
      <c r="A5" s="10" t="s">
        <v>86</v>
      </c>
      <c r="B5" s="10"/>
      <c r="C5" s="10" t="s">
        <v>87</v>
      </c>
      <c r="D5" s="12"/>
      <c r="E5" s="13"/>
      <c r="F5" s="14"/>
      <c r="G5" s="14"/>
      <c r="H5" s="14"/>
      <c r="I5" s="14"/>
      <c r="J5" s="14"/>
      <c r="K5" s="14"/>
      <c r="L5" s="14"/>
      <c r="M5" s="14"/>
      <c r="N5" s="14"/>
      <c r="O5" s="14"/>
      <c r="P5" s="14"/>
    </row>
    <row r="6" spans="1:25" s="1" customFormat="1" ht="18" customHeight="1">
      <c r="A6" s="10" t="s">
        <v>88</v>
      </c>
      <c r="B6" s="10"/>
      <c r="C6" s="20"/>
      <c r="D6" s="14"/>
      <c r="E6" s="13"/>
      <c r="F6" s="14"/>
      <c r="G6" s="14"/>
      <c r="H6" s="14"/>
      <c r="I6" s="14"/>
      <c r="J6" s="14"/>
      <c r="K6" s="14"/>
      <c r="L6" s="14"/>
      <c r="M6" s="14"/>
      <c r="N6" s="14"/>
      <c r="O6" s="14"/>
      <c r="P6" s="14"/>
    </row>
    <row r="7" spans="1:25" s="1" customFormat="1" ht="18" customHeight="1">
      <c r="A7" s="15" t="s">
        <v>2</v>
      </c>
      <c r="B7" s="15"/>
      <c r="C7" s="16"/>
      <c r="D7" s="17"/>
      <c r="E7" s="13"/>
      <c r="F7" s="14"/>
      <c r="G7" s="14"/>
      <c r="H7" s="14"/>
      <c r="I7" s="14"/>
      <c r="J7" s="14"/>
      <c r="K7" s="14"/>
      <c r="L7" s="14"/>
      <c r="M7" s="14"/>
      <c r="N7" s="14"/>
      <c r="O7" s="14"/>
      <c r="P7" s="14"/>
    </row>
    <row r="8" spans="1:25" s="1" customFormat="1" ht="18" customHeight="1">
      <c r="A8" s="579" t="s">
        <v>301</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90</v>
      </c>
      <c r="M9" s="14"/>
      <c r="N9" s="47"/>
      <c r="O9" s="48">
        <f>P39</f>
        <v>0</v>
      </c>
      <c r="P9" s="14"/>
    </row>
    <row r="10" spans="1:25" s="1" customFormat="1" ht="18" customHeight="1">
      <c r="A10" s="18"/>
      <c r="B10" s="18"/>
      <c r="C10" s="6"/>
      <c r="D10" s="7"/>
      <c r="E10" s="13"/>
      <c r="F10" s="12"/>
      <c r="G10" s="14"/>
      <c r="H10" s="14"/>
      <c r="I10" s="14"/>
      <c r="J10" s="14"/>
      <c r="K10" s="14"/>
      <c r="L10" s="49" t="s">
        <v>91</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5" s="2" customFormat="1" ht="12.75" customHeight="1">
      <c r="A13" s="583"/>
      <c r="B13" s="585"/>
      <c r="C13" s="587"/>
      <c r="D13" s="588"/>
      <c r="E13" s="589"/>
      <c r="F13" s="590"/>
      <c r="G13" s="590"/>
      <c r="H13" s="590"/>
      <c r="I13" s="590"/>
      <c r="J13" s="590"/>
      <c r="K13" s="590"/>
      <c r="L13" s="591" t="s">
        <v>99</v>
      </c>
      <c r="M13" s="591"/>
      <c r="N13" s="591" t="s">
        <v>100</v>
      </c>
      <c r="O13" s="591"/>
      <c r="P13" s="591" t="s">
        <v>101</v>
      </c>
      <c r="S13" s="9"/>
      <c r="T13" s="9"/>
      <c r="U13" s="9"/>
      <c r="V13" s="9"/>
      <c r="W13" s="9"/>
      <c r="X13" s="9"/>
      <c r="Y13" s="9"/>
    </row>
    <row r="14" spans="1:25" s="2" customFormat="1" ht="61.5" customHeight="1">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S14" s="9"/>
      <c r="T14" s="9"/>
      <c r="U14" s="9"/>
      <c r="V14" s="9"/>
      <c r="W14" s="9"/>
      <c r="X14" s="9"/>
      <c r="Y14" s="9"/>
    </row>
    <row r="15" spans="1:25" s="68" customFormat="1">
      <c r="A15" s="207"/>
      <c r="B15" s="208"/>
      <c r="C15" s="209" t="s">
        <v>317</v>
      </c>
      <c r="D15" s="210"/>
      <c r="E15" s="211"/>
      <c r="F15" s="209"/>
      <c r="G15" s="209"/>
      <c r="H15" s="209"/>
      <c r="I15" s="209"/>
      <c r="J15" s="209"/>
      <c r="K15" s="209"/>
      <c r="L15" s="209"/>
      <c r="M15" s="209"/>
      <c r="N15" s="209"/>
      <c r="O15" s="209"/>
      <c r="P15" s="221"/>
      <c r="S15" s="172"/>
      <c r="T15" s="172"/>
      <c r="U15" s="172"/>
      <c r="V15" s="172"/>
      <c r="W15" s="172"/>
      <c r="X15" s="172"/>
      <c r="Y15" s="172"/>
    </row>
    <row r="16" spans="1:25" s="2" customFormat="1" ht="37.5" customHeight="1">
      <c r="A16" s="126" t="s">
        <v>133</v>
      </c>
      <c r="B16" s="127"/>
      <c r="C16" s="128" t="s">
        <v>318</v>
      </c>
      <c r="D16" s="129" t="s">
        <v>115</v>
      </c>
      <c r="E16" s="130">
        <v>552.4</v>
      </c>
      <c r="F16" s="81"/>
      <c r="G16" s="82"/>
      <c r="H16" s="28">
        <f t="shared" ref="H16:H25" si="0">ROUND(G16*F16,2)</f>
        <v>0</v>
      </c>
      <c r="I16" s="81"/>
      <c r="J16" s="82"/>
      <c r="K16" s="28">
        <f t="shared" ref="K16:K18" si="1">J16+I16+H16</f>
        <v>0</v>
      </c>
      <c r="L16" s="28">
        <f t="shared" ref="L16:L18" si="2">ROUND(F16*E16,2)</f>
        <v>0</v>
      </c>
      <c r="M16" s="28">
        <f t="shared" ref="M16:M18" si="3">ROUND(H16*E16,2)</f>
        <v>0</v>
      </c>
      <c r="N16" s="28">
        <f t="shared" ref="N16:N18" si="4">ROUND(I16*E16,2)</f>
        <v>0</v>
      </c>
      <c r="O16" s="28">
        <f t="shared" ref="O16:O18" si="5">ROUND(J16*E16,2)</f>
        <v>0</v>
      </c>
      <c r="P16" s="141">
        <f t="shared" ref="P16:P18" si="6">O16+N16+M16</f>
        <v>0</v>
      </c>
      <c r="S16" s="9"/>
      <c r="T16" s="9"/>
      <c r="U16" s="9"/>
      <c r="V16" s="9"/>
      <c r="W16" s="9"/>
      <c r="X16" s="9"/>
      <c r="Y16" s="9"/>
    </row>
    <row r="17" spans="1:25" s="2" customFormat="1" ht="45.75" customHeight="1">
      <c r="A17" s="126">
        <f>A16+1</f>
        <v>2</v>
      </c>
      <c r="B17" s="127"/>
      <c r="C17" s="128" t="s">
        <v>319</v>
      </c>
      <c r="D17" s="129" t="s">
        <v>115</v>
      </c>
      <c r="E17" s="130">
        <f>E16</f>
        <v>552.4</v>
      </c>
      <c r="F17" s="81"/>
      <c r="G17" s="82"/>
      <c r="H17" s="28">
        <f t="shared" ref="H17" si="7">ROUND(G17*F17,2)</f>
        <v>0</v>
      </c>
      <c r="I17" s="81"/>
      <c r="J17" s="82"/>
      <c r="K17" s="28">
        <f t="shared" ref="K17" si="8">J17+I17+H17</f>
        <v>0</v>
      </c>
      <c r="L17" s="28">
        <f t="shared" ref="L17" si="9">ROUND(F17*E17,2)</f>
        <v>0</v>
      </c>
      <c r="M17" s="28">
        <f t="shared" ref="M17" si="10">ROUND(H17*E17,2)</f>
        <v>0</v>
      </c>
      <c r="N17" s="28">
        <f t="shared" ref="N17" si="11">ROUND(I17*E17,2)</f>
        <v>0</v>
      </c>
      <c r="O17" s="28">
        <f t="shared" ref="O17" si="12">ROUND(J17*E17,2)</f>
        <v>0</v>
      </c>
      <c r="P17" s="141">
        <f t="shared" ref="P17" si="13">O17+N17+M17</f>
        <v>0</v>
      </c>
      <c r="S17" s="9"/>
      <c r="T17" s="9"/>
      <c r="U17" s="9"/>
      <c r="V17" s="9"/>
      <c r="W17" s="9"/>
      <c r="X17" s="9"/>
      <c r="Y17" s="9"/>
    </row>
    <row r="18" spans="1:25" s="2" customFormat="1" ht="36">
      <c r="A18" s="126">
        <f>A17+1</f>
        <v>3</v>
      </c>
      <c r="B18" s="127"/>
      <c r="C18" s="128" t="s">
        <v>320</v>
      </c>
      <c r="D18" s="129" t="s">
        <v>115</v>
      </c>
      <c r="E18" s="130">
        <f>E16</f>
        <v>552.4</v>
      </c>
      <c r="F18" s="81"/>
      <c r="G18" s="82"/>
      <c r="H18" s="28">
        <f t="shared" si="0"/>
        <v>0</v>
      </c>
      <c r="I18" s="81"/>
      <c r="J18" s="82"/>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24.75" customHeight="1">
      <c r="A19" s="126">
        <f>A18+1</f>
        <v>4</v>
      </c>
      <c r="B19" s="127"/>
      <c r="C19" s="128" t="s">
        <v>321</v>
      </c>
      <c r="D19" s="129" t="s">
        <v>228</v>
      </c>
      <c r="E19" s="130">
        <v>64.75</v>
      </c>
      <c r="F19" s="81"/>
      <c r="G19" s="82"/>
      <c r="H19" s="28">
        <f t="shared" si="0"/>
        <v>0</v>
      </c>
      <c r="I19" s="81"/>
      <c r="J19" s="82"/>
      <c r="K19" s="28">
        <f t="shared" ref="K19:K22" si="14">J19+I19+H19</f>
        <v>0</v>
      </c>
      <c r="L19" s="28">
        <f t="shared" ref="L19:L22" si="15">ROUND(F19*E19,2)</f>
        <v>0</v>
      </c>
      <c r="M19" s="28">
        <f t="shared" ref="M19:M22" si="16">ROUND(H19*E19,2)</f>
        <v>0</v>
      </c>
      <c r="N19" s="28">
        <f t="shared" ref="N19:N22" si="17">ROUND(I19*E19,2)</f>
        <v>0</v>
      </c>
      <c r="O19" s="28">
        <f t="shared" ref="O19:O22" si="18">ROUND(J19*E19,2)</f>
        <v>0</v>
      </c>
      <c r="P19" s="141">
        <f t="shared" ref="P19:P22" si="19">O19+N19+M19</f>
        <v>0</v>
      </c>
      <c r="S19" s="9"/>
      <c r="T19" s="9"/>
      <c r="U19" s="9"/>
      <c r="V19" s="9"/>
      <c r="W19" s="9"/>
      <c r="X19" s="9"/>
      <c r="Y19" s="9"/>
    </row>
    <row r="20" spans="1:25" s="2" customFormat="1" ht="29.25" customHeight="1">
      <c r="A20" s="126">
        <f t="shared" ref="A20:A25" si="20">A19+1</f>
        <v>5</v>
      </c>
      <c r="B20" s="127"/>
      <c r="C20" s="128" t="s">
        <v>322</v>
      </c>
      <c r="D20" s="129" t="s">
        <v>115</v>
      </c>
      <c r="E20" s="130">
        <f>E16</f>
        <v>552.4</v>
      </c>
      <c r="F20" s="81"/>
      <c r="G20" s="82"/>
      <c r="H20" s="28">
        <f t="shared" si="0"/>
        <v>0</v>
      </c>
      <c r="I20" s="81"/>
      <c r="J20" s="82"/>
      <c r="K20" s="28">
        <f t="shared" si="14"/>
        <v>0</v>
      </c>
      <c r="L20" s="28">
        <f t="shared" si="15"/>
        <v>0</v>
      </c>
      <c r="M20" s="28">
        <f t="shared" si="16"/>
        <v>0</v>
      </c>
      <c r="N20" s="28">
        <f t="shared" si="17"/>
        <v>0</v>
      </c>
      <c r="O20" s="28">
        <f t="shared" si="18"/>
        <v>0</v>
      </c>
      <c r="P20" s="141">
        <f t="shared" si="19"/>
        <v>0</v>
      </c>
      <c r="S20" s="9"/>
      <c r="T20" s="9"/>
      <c r="U20" s="9"/>
      <c r="V20" s="9"/>
      <c r="W20" s="9"/>
      <c r="X20" s="9"/>
      <c r="Y20" s="9"/>
    </row>
    <row r="21" spans="1:25" s="68" customFormat="1" ht="14.25" customHeight="1">
      <c r="A21" s="160"/>
      <c r="B21" s="73"/>
      <c r="C21" s="77" t="s">
        <v>323</v>
      </c>
      <c r="D21" s="173"/>
      <c r="E21" s="162"/>
      <c r="F21" s="163"/>
      <c r="G21" s="164"/>
      <c r="H21" s="165"/>
      <c r="I21" s="163"/>
      <c r="J21" s="164"/>
      <c r="K21" s="165"/>
      <c r="L21" s="165"/>
      <c r="M21" s="165"/>
      <c r="N21" s="165"/>
      <c r="O21" s="165"/>
      <c r="P21" s="171"/>
      <c r="S21" s="172"/>
      <c r="T21" s="172"/>
      <c r="U21" s="172"/>
      <c r="V21" s="172"/>
      <c r="W21" s="172"/>
      <c r="X21" s="172"/>
      <c r="Y21" s="172"/>
    </row>
    <row r="22" spans="1:25" s="2" customFormat="1" ht="36">
      <c r="A22" s="126">
        <f>A20+1</f>
        <v>6</v>
      </c>
      <c r="B22" s="127"/>
      <c r="C22" s="128" t="s">
        <v>324</v>
      </c>
      <c r="D22" s="129" t="s">
        <v>115</v>
      </c>
      <c r="E22" s="25">
        <f>95.4*0.8</f>
        <v>76.320000000000007</v>
      </c>
      <c r="F22" s="81"/>
      <c r="G22" s="82"/>
      <c r="H22" s="28">
        <f t="shared" si="0"/>
        <v>0</v>
      </c>
      <c r="I22" s="81"/>
      <c r="J22" s="82"/>
      <c r="K22" s="28">
        <f t="shared" si="14"/>
        <v>0</v>
      </c>
      <c r="L22" s="28">
        <f t="shared" si="15"/>
        <v>0</v>
      </c>
      <c r="M22" s="28">
        <f t="shared" si="16"/>
        <v>0</v>
      </c>
      <c r="N22" s="28">
        <f t="shared" si="17"/>
        <v>0</v>
      </c>
      <c r="O22" s="28">
        <f t="shared" si="18"/>
        <v>0</v>
      </c>
      <c r="P22" s="141">
        <f t="shared" si="19"/>
        <v>0</v>
      </c>
      <c r="S22" s="9"/>
      <c r="T22" s="9"/>
      <c r="U22" s="9"/>
      <c r="V22" s="9"/>
      <c r="W22" s="9"/>
      <c r="X22" s="9"/>
      <c r="Y22" s="9"/>
    </row>
    <row r="23" spans="1:25" s="2" customFormat="1" ht="27.75" customHeight="1">
      <c r="A23" s="126">
        <f t="shared" si="20"/>
        <v>7</v>
      </c>
      <c r="B23" s="127"/>
      <c r="C23" s="128" t="s">
        <v>325</v>
      </c>
      <c r="D23" s="129" t="s">
        <v>228</v>
      </c>
      <c r="E23" s="130">
        <v>85.59</v>
      </c>
      <c r="F23" s="81"/>
      <c r="G23" s="82"/>
      <c r="H23" s="28">
        <f t="shared" si="0"/>
        <v>0</v>
      </c>
      <c r="I23" s="81"/>
      <c r="J23" s="82"/>
      <c r="K23" s="28">
        <f t="shared" ref="K23:K25" si="21">J23+I23+H23</f>
        <v>0</v>
      </c>
      <c r="L23" s="28">
        <f t="shared" ref="L23:L25" si="22">ROUND(F23*E23,2)</f>
        <v>0</v>
      </c>
      <c r="M23" s="28">
        <f t="shared" ref="M23:M25" si="23">ROUND(H23*E23,2)</f>
        <v>0</v>
      </c>
      <c r="N23" s="28">
        <f t="shared" ref="N23:N25" si="24">ROUND(I23*E23,2)</f>
        <v>0</v>
      </c>
      <c r="O23" s="28">
        <f t="shared" ref="O23:O25" si="25">ROUND(J23*E23,2)</f>
        <v>0</v>
      </c>
      <c r="P23" s="141">
        <f t="shared" ref="P23:P25" si="26">O23+N23+M23</f>
        <v>0</v>
      </c>
      <c r="S23" s="9"/>
      <c r="T23" s="9"/>
      <c r="U23" s="9"/>
      <c r="V23" s="9"/>
      <c r="W23" s="9"/>
      <c r="X23" s="9"/>
      <c r="Y23" s="9"/>
    </row>
    <row r="24" spans="1:25" s="2" customFormat="1" ht="36">
      <c r="A24" s="126">
        <f t="shared" si="20"/>
        <v>8</v>
      </c>
      <c r="B24" s="127"/>
      <c r="C24" s="128" t="s">
        <v>326</v>
      </c>
      <c r="D24" s="129" t="s">
        <v>115</v>
      </c>
      <c r="E24" s="130">
        <v>25.7</v>
      </c>
      <c r="F24" s="81"/>
      <c r="G24" s="82"/>
      <c r="H24" s="28">
        <f t="shared" si="0"/>
        <v>0</v>
      </c>
      <c r="I24" s="81"/>
      <c r="J24" s="82"/>
      <c r="K24" s="28">
        <f t="shared" si="21"/>
        <v>0</v>
      </c>
      <c r="L24" s="28">
        <f t="shared" si="22"/>
        <v>0</v>
      </c>
      <c r="M24" s="28">
        <f t="shared" si="23"/>
        <v>0</v>
      </c>
      <c r="N24" s="28">
        <f t="shared" si="24"/>
        <v>0</v>
      </c>
      <c r="O24" s="28">
        <f t="shared" si="25"/>
        <v>0</v>
      </c>
      <c r="P24" s="141">
        <f t="shared" si="26"/>
        <v>0</v>
      </c>
      <c r="S24" s="9"/>
      <c r="T24" s="9"/>
      <c r="U24" s="9"/>
      <c r="V24" s="9"/>
      <c r="W24" s="9"/>
      <c r="X24" s="9"/>
      <c r="Y24" s="9"/>
    </row>
    <row r="25" spans="1:25" s="2" customFormat="1" ht="36">
      <c r="A25" s="126">
        <f t="shared" si="20"/>
        <v>9</v>
      </c>
      <c r="B25" s="127"/>
      <c r="C25" s="128" t="s">
        <v>327</v>
      </c>
      <c r="D25" s="129" t="s">
        <v>115</v>
      </c>
      <c r="E25" s="130">
        <f>E24</f>
        <v>25.7</v>
      </c>
      <c r="F25" s="81"/>
      <c r="G25" s="82"/>
      <c r="H25" s="28">
        <f t="shared" si="0"/>
        <v>0</v>
      </c>
      <c r="I25" s="81"/>
      <c r="J25" s="82"/>
      <c r="K25" s="28">
        <f t="shared" si="21"/>
        <v>0</v>
      </c>
      <c r="L25" s="28">
        <f t="shared" si="22"/>
        <v>0</v>
      </c>
      <c r="M25" s="28">
        <f t="shared" si="23"/>
        <v>0</v>
      </c>
      <c r="N25" s="28">
        <f t="shared" si="24"/>
        <v>0</v>
      </c>
      <c r="O25" s="28">
        <f t="shared" si="25"/>
        <v>0</v>
      </c>
      <c r="P25" s="141">
        <f t="shared" si="26"/>
        <v>0</v>
      </c>
      <c r="S25" s="9"/>
      <c r="T25" s="9"/>
      <c r="U25" s="9"/>
      <c r="V25" s="9"/>
      <c r="W25" s="9"/>
      <c r="X25" s="9"/>
      <c r="Y25" s="9"/>
    </row>
    <row r="26" spans="1:25" s="2" customFormat="1">
      <c r="A26" s="126"/>
      <c r="B26" s="127"/>
      <c r="C26" s="128"/>
      <c r="D26" s="129"/>
      <c r="E26" s="130"/>
      <c r="F26" s="27"/>
      <c r="G26" s="28"/>
      <c r="H26" s="28"/>
      <c r="I26" s="27"/>
      <c r="J26" s="28"/>
      <c r="K26" s="28"/>
      <c r="L26" s="28"/>
      <c r="M26" s="28"/>
      <c r="N26" s="28"/>
      <c r="O26" s="28"/>
      <c r="P26" s="141"/>
      <c r="S26" s="9"/>
      <c r="T26" s="9"/>
      <c r="U26" s="9"/>
      <c r="V26" s="9"/>
      <c r="W26" s="9"/>
      <c r="X26" s="9"/>
      <c r="Y26" s="9"/>
    </row>
    <row r="27" spans="1:25" s="68" customFormat="1">
      <c r="A27" s="160"/>
      <c r="B27" s="73"/>
      <c r="C27" s="77" t="s">
        <v>328</v>
      </c>
      <c r="D27" s="173"/>
      <c r="E27" s="162"/>
      <c r="F27" s="163"/>
      <c r="G27" s="164"/>
      <c r="H27" s="165"/>
      <c r="I27" s="163"/>
      <c r="J27" s="164"/>
      <c r="K27" s="165"/>
      <c r="L27" s="165"/>
      <c r="M27" s="165"/>
      <c r="N27" s="165"/>
      <c r="O27" s="165"/>
      <c r="P27" s="171"/>
      <c r="S27" s="172"/>
      <c r="T27" s="172"/>
      <c r="U27" s="172"/>
      <c r="V27" s="172"/>
      <c r="W27" s="172"/>
      <c r="X27" s="172"/>
      <c r="Y27" s="172"/>
    </row>
    <row r="28" spans="1:25" s="2" customFormat="1" ht="79.5" customHeight="1">
      <c r="A28" s="126">
        <f>A25+1</f>
        <v>10</v>
      </c>
      <c r="B28" s="127"/>
      <c r="C28" s="128" t="s">
        <v>329</v>
      </c>
      <c r="D28" s="129" t="s">
        <v>115</v>
      </c>
      <c r="E28" s="130">
        <v>271</v>
      </c>
      <c r="F28" s="81"/>
      <c r="G28" s="82"/>
      <c r="H28" s="28">
        <f t="shared" ref="H28:H37" si="27">ROUND(G28*F28,2)</f>
        <v>0</v>
      </c>
      <c r="I28" s="81"/>
      <c r="J28" s="82"/>
      <c r="K28" s="28">
        <f t="shared" ref="K28" si="28">J28+I28+H28</f>
        <v>0</v>
      </c>
      <c r="L28" s="28">
        <f t="shared" ref="L28" si="29">ROUND(F28*E28,2)</f>
        <v>0</v>
      </c>
      <c r="M28" s="28">
        <f t="shared" ref="M28" si="30">ROUND(H28*E28,2)</f>
        <v>0</v>
      </c>
      <c r="N28" s="28">
        <f t="shared" ref="N28" si="31">ROUND(I28*E28,2)</f>
        <v>0</v>
      </c>
      <c r="O28" s="28">
        <f t="shared" ref="O28" si="32">ROUND(J28*E28,2)</f>
        <v>0</v>
      </c>
      <c r="P28" s="141">
        <f t="shared" ref="P28" si="33">O28+N28+M28</f>
        <v>0</v>
      </c>
      <c r="S28" s="9"/>
      <c r="T28" s="9"/>
      <c r="U28" s="9"/>
      <c r="V28" s="9"/>
      <c r="W28" s="9"/>
      <c r="X28" s="9"/>
      <c r="Y28" s="9"/>
    </row>
    <row r="29" spans="1:25" s="2" customFormat="1" ht="30" customHeight="1">
      <c r="A29" s="126">
        <f>A28+1</f>
        <v>11</v>
      </c>
      <c r="B29" s="127"/>
      <c r="C29" s="200" t="s">
        <v>330</v>
      </c>
      <c r="D29" s="129" t="s">
        <v>178</v>
      </c>
      <c r="E29" s="130">
        <v>1</v>
      </c>
      <c r="F29" s="81"/>
      <c r="G29" s="82"/>
      <c r="H29" s="28">
        <f t="shared" si="27"/>
        <v>0</v>
      </c>
      <c r="I29" s="81"/>
      <c r="J29" s="82"/>
      <c r="K29" s="28">
        <f t="shared" ref="K29" si="34">J29+I29+H29</f>
        <v>0</v>
      </c>
      <c r="L29" s="28">
        <f t="shared" ref="L29" si="35">ROUND(F29*E29,2)</f>
        <v>0</v>
      </c>
      <c r="M29" s="28">
        <f t="shared" ref="M29" si="36">ROUND(H29*E29,2)</f>
        <v>0</v>
      </c>
      <c r="N29" s="28">
        <f t="shared" ref="N29" si="37">ROUND(I29*E29,2)</f>
        <v>0</v>
      </c>
      <c r="O29" s="28">
        <f t="shared" ref="O29" si="38">ROUND(J29*E29,2)</f>
        <v>0</v>
      </c>
      <c r="P29" s="141">
        <f t="shared" ref="P29" si="39">O29+N29+M29</f>
        <v>0</v>
      </c>
      <c r="S29" s="9"/>
      <c r="T29" s="9"/>
      <c r="U29" s="9"/>
      <c r="V29" s="9"/>
      <c r="W29" s="9"/>
      <c r="X29" s="9"/>
      <c r="Y29" s="9"/>
    </row>
    <row r="30" spans="1:25" s="2" customFormat="1" ht="29.25" customHeight="1">
      <c r="A30" s="126">
        <f t="shared" ref="A30:A32" si="40">A29+1</f>
        <v>12</v>
      </c>
      <c r="B30" s="127"/>
      <c r="C30" s="128" t="s">
        <v>331</v>
      </c>
      <c r="D30" s="129" t="s">
        <v>332</v>
      </c>
      <c r="E30" s="130">
        <v>44.51</v>
      </c>
      <c r="F30" s="81"/>
      <c r="G30" s="82"/>
      <c r="H30" s="28">
        <f t="shared" si="27"/>
        <v>0</v>
      </c>
      <c r="I30" s="81"/>
      <c r="J30" s="82"/>
      <c r="K30" s="28">
        <f t="shared" ref="K30:K37" si="41">J30+I30+H30</f>
        <v>0</v>
      </c>
      <c r="L30" s="28">
        <f t="shared" ref="L30:L37" si="42">ROUND(F30*E30,2)</f>
        <v>0</v>
      </c>
      <c r="M30" s="28">
        <f t="shared" ref="M30:M37" si="43">ROUND(H30*E30,2)</f>
        <v>0</v>
      </c>
      <c r="N30" s="28">
        <f t="shared" ref="N30:N37" si="44">ROUND(I30*E30,2)</f>
        <v>0</v>
      </c>
      <c r="O30" s="28">
        <f t="shared" ref="O30:O37" si="45">ROUND(J30*E30,2)</f>
        <v>0</v>
      </c>
      <c r="P30" s="141">
        <f t="shared" ref="P30:P37" si="46">O30+N30+M30</f>
        <v>0</v>
      </c>
      <c r="S30" s="9"/>
      <c r="T30" s="9"/>
      <c r="U30" s="9"/>
      <c r="V30" s="9"/>
      <c r="W30" s="9"/>
      <c r="X30" s="9"/>
      <c r="Y30" s="9"/>
    </row>
    <row r="31" spans="1:25" s="2" customFormat="1" ht="36">
      <c r="A31" s="126">
        <f t="shared" si="40"/>
        <v>13</v>
      </c>
      <c r="B31" s="127"/>
      <c r="C31" s="128" t="s">
        <v>333</v>
      </c>
      <c r="D31" s="129" t="s">
        <v>332</v>
      </c>
      <c r="E31" s="130">
        <v>34.35</v>
      </c>
      <c r="F31" s="81"/>
      <c r="G31" s="82"/>
      <c r="H31" s="28">
        <f t="shared" si="27"/>
        <v>0</v>
      </c>
      <c r="I31" s="81"/>
      <c r="J31" s="82"/>
      <c r="K31" s="28">
        <f t="shared" si="41"/>
        <v>0</v>
      </c>
      <c r="L31" s="28">
        <f t="shared" si="42"/>
        <v>0</v>
      </c>
      <c r="M31" s="28">
        <f t="shared" si="43"/>
        <v>0</v>
      </c>
      <c r="N31" s="28">
        <f t="shared" si="44"/>
        <v>0</v>
      </c>
      <c r="O31" s="28">
        <f t="shared" si="45"/>
        <v>0</v>
      </c>
      <c r="P31" s="141">
        <f t="shared" si="46"/>
        <v>0</v>
      </c>
      <c r="S31" s="9"/>
      <c r="T31" s="9"/>
      <c r="U31" s="9"/>
      <c r="V31" s="9"/>
      <c r="W31" s="9"/>
      <c r="X31" s="9"/>
      <c r="Y31" s="9"/>
    </row>
    <row r="32" spans="1:25" s="2" customFormat="1" ht="36">
      <c r="A32" s="126">
        <f t="shared" si="40"/>
        <v>14</v>
      </c>
      <c r="B32" s="127"/>
      <c r="C32" s="128" t="s">
        <v>334</v>
      </c>
      <c r="D32" s="129" t="s">
        <v>332</v>
      </c>
      <c r="E32" s="130">
        <v>8.6</v>
      </c>
      <c r="F32" s="81"/>
      <c r="G32" s="82"/>
      <c r="H32" s="28">
        <f t="shared" si="27"/>
        <v>0</v>
      </c>
      <c r="I32" s="81"/>
      <c r="J32" s="82"/>
      <c r="K32" s="28">
        <f t="shared" si="41"/>
        <v>0</v>
      </c>
      <c r="L32" s="28">
        <f t="shared" si="42"/>
        <v>0</v>
      </c>
      <c r="M32" s="28">
        <f t="shared" si="43"/>
        <v>0</v>
      </c>
      <c r="N32" s="28">
        <f t="shared" si="44"/>
        <v>0</v>
      </c>
      <c r="O32" s="28">
        <f t="shared" si="45"/>
        <v>0</v>
      </c>
      <c r="P32" s="141">
        <f t="shared" si="46"/>
        <v>0</v>
      </c>
      <c r="S32" s="9"/>
      <c r="T32" s="9"/>
      <c r="U32" s="9"/>
      <c r="V32" s="9"/>
      <c r="W32" s="9"/>
      <c r="X32" s="9"/>
      <c r="Y32" s="9"/>
    </row>
    <row r="33" spans="1:25" s="2" customFormat="1" ht="24">
      <c r="A33" s="126">
        <f t="shared" ref="A33:A37" si="47">A32+1</f>
        <v>15</v>
      </c>
      <c r="B33" s="127"/>
      <c r="C33" s="128" t="s">
        <v>335</v>
      </c>
      <c r="D33" s="129" t="s">
        <v>228</v>
      </c>
      <c r="E33" s="130">
        <v>34.6</v>
      </c>
      <c r="F33" s="81"/>
      <c r="G33" s="82"/>
      <c r="H33" s="28">
        <f t="shared" si="27"/>
        <v>0</v>
      </c>
      <c r="I33" s="81"/>
      <c r="J33" s="82"/>
      <c r="K33" s="28">
        <f t="shared" ref="K33" si="48">J33+I33+H33</f>
        <v>0</v>
      </c>
      <c r="L33" s="28">
        <f t="shared" ref="L33" si="49">ROUND(F33*E33,2)</f>
        <v>0</v>
      </c>
      <c r="M33" s="28">
        <f t="shared" ref="M33" si="50">ROUND(H33*E33,2)</f>
        <v>0</v>
      </c>
      <c r="N33" s="28">
        <f t="shared" ref="N33" si="51">ROUND(I33*E33,2)</f>
        <v>0</v>
      </c>
      <c r="O33" s="28">
        <f t="shared" ref="O33" si="52">ROUND(J33*E33,2)</f>
        <v>0</v>
      </c>
      <c r="P33" s="141">
        <f t="shared" ref="P33" si="53">O33+N33+M33</f>
        <v>0</v>
      </c>
      <c r="S33" s="9"/>
      <c r="T33" s="9"/>
      <c r="U33" s="9"/>
      <c r="V33" s="9"/>
      <c r="W33" s="9"/>
      <c r="X33" s="9"/>
      <c r="Y33" s="9"/>
    </row>
    <row r="34" spans="1:25" s="2" customFormat="1" ht="24">
      <c r="A34" s="126">
        <f t="shared" si="47"/>
        <v>16</v>
      </c>
      <c r="B34" s="127"/>
      <c r="C34" s="128" t="s">
        <v>336</v>
      </c>
      <c r="D34" s="129" t="s">
        <v>332</v>
      </c>
      <c r="E34" s="130">
        <v>8</v>
      </c>
      <c r="F34" s="81"/>
      <c r="G34" s="82"/>
      <c r="H34" s="28">
        <f t="shared" si="27"/>
        <v>0</v>
      </c>
      <c r="I34" s="81"/>
      <c r="J34" s="82"/>
      <c r="K34" s="28">
        <f t="shared" si="41"/>
        <v>0</v>
      </c>
      <c r="L34" s="28">
        <f t="shared" si="42"/>
        <v>0</v>
      </c>
      <c r="M34" s="28">
        <f t="shared" si="43"/>
        <v>0</v>
      </c>
      <c r="N34" s="28">
        <f t="shared" si="44"/>
        <v>0</v>
      </c>
      <c r="O34" s="28">
        <f t="shared" si="45"/>
        <v>0</v>
      </c>
      <c r="P34" s="141">
        <f t="shared" si="46"/>
        <v>0</v>
      </c>
      <c r="S34" s="9"/>
      <c r="T34" s="9"/>
      <c r="U34" s="9"/>
      <c r="V34" s="9"/>
      <c r="W34" s="9"/>
      <c r="X34" s="9"/>
      <c r="Y34" s="9"/>
    </row>
    <row r="35" spans="1:25" s="2" customFormat="1" ht="24">
      <c r="A35" s="126">
        <f t="shared" si="47"/>
        <v>17</v>
      </c>
      <c r="B35" s="127"/>
      <c r="C35" s="128" t="s">
        <v>337</v>
      </c>
      <c r="D35" s="129" t="s">
        <v>332</v>
      </c>
      <c r="E35" s="130">
        <v>15</v>
      </c>
      <c r="F35" s="81"/>
      <c r="G35" s="82"/>
      <c r="H35" s="28">
        <f t="shared" si="27"/>
        <v>0</v>
      </c>
      <c r="I35" s="81"/>
      <c r="J35" s="82"/>
      <c r="K35" s="28">
        <f t="shared" si="41"/>
        <v>0</v>
      </c>
      <c r="L35" s="28">
        <f t="shared" si="42"/>
        <v>0</v>
      </c>
      <c r="M35" s="28">
        <f t="shared" si="43"/>
        <v>0</v>
      </c>
      <c r="N35" s="28">
        <f t="shared" si="44"/>
        <v>0</v>
      </c>
      <c r="O35" s="28">
        <f t="shared" si="45"/>
        <v>0</v>
      </c>
      <c r="P35" s="141">
        <f t="shared" si="46"/>
        <v>0</v>
      </c>
      <c r="S35" s="9"/>
      <c r="T35" s="9"/>
      <c r="U35" s="9"/>
      <c r="V35" s="9"/>
      <c r="W35" s="9"/>
      <c r="X35" s="9"/>
      <c r="Y35" s="9"/>
    </row>
    <row r="36" spans="1:25" s="2" customFormat="1" ht="20.25" customHeight="1">
      <c r="A36" s="126">
        <f t="shared" si="47"/>
        <v>18</v>
      </c>
      <c r="B36" s="127"/>
      <c r="C36" s="128" t="s">
        <v>338</v>
      </c>
      <c r="D36" s="129" t="s">
        <v>332</v>
      </c>
      <c r="E36" s="130">
        <v>15</v>
      </c>
      <c r="F36" s="81"/>
      <c r="G36" s="82"/>
      <c r="H36" s="28">
        <f t="shared" si="27"/>
        <v>0</v>
      </c>
      <c r="I36" s="81"/>
      <c r="J36" s="82"/>
      <c r="K36" s="28">
        <f t="shared" si="41"/>
        <v>0</v>
      </c>
      <c r="L36" s="28">
        <f t="shared" si="42"/>
        <v>0</v>
      </c>
      <c r="M36" s="28">
        <f t="shared" si="43"/>
        <v>0</v>
      </c>
      <c r="N36" s="28">
        <f t="shared" si="44"/>
        <v>0</v>
      </c>
      <c r="O36" s="28">
        <f t="shared" si="45"/>
        <v>0</v>
      </c>
      <c r="P36" s="141">
        <f t="shared" si="46"/>
        <v>0</v>
      </c>
      <c r="S36" s="9"/>
      <c r="T36" s="9"/>
      <c r="U36" s="9"/>
      <c r="V36" s="9"/>
      <c r="W36" s="9"/>
      <c r="X36" s="9"/>
      <c r="Y36" s="9"/>
    </row>
    <row r="37" spans="1:25" s="2" customFormat="1" ht="29.25" customHeight="1">
      <c r="A37" s="126">
        <f t="shared" si="47"/>
        <v>19</v>
      </c>
      <c r="B37" s="127"/>
      <c r="C37" s="128" t="s">
        <v>339</v>
      </c>
      <c r="D37" s="129" t="s">
        <v>332</v>
      </c>
      <c r="E37" s="130">
        <v>42.03</v>
      </c>
      <c r="F37" s="81"/>
      <c r="G37" s="82"/>
      <c r="H37" s="28">
        <f t="shared" si="27"/>
        <v>0</v>
      </c>
      <c r="I37" s="81"/>
      <c r="J37" s="82"/>
      <c r="K37" s="28">
        <f t="shared" si="41"/>
        <v>0</v>
      </c>
      <c r="L37" s="28">
        <f t="shared" si="42"/>
        <v>0</v>
      </c>
      <c r="M37" s="28">
        <f t="shared" si="43"/>
        <v>0</v>
      </c>
      <c r="N37" s="28">
        <f t="shared" si="44"/>
        <v>0</v>
      </c>
      <c r="O37" s="28">
        <f t="shared" si="45"/>
        <v>0</v>
      </c>
      <c r="P37" s="141">
        <f t="shared" si="46"/>
        <v>0</v>
      </c>
      <c r="S37" s="9"/>
      <c r="T37" s="9"/>
      <c r="U37" s="9"/>
      <c r="V37" s="9"/>
      <c r="W37" s="9"/>
      <c r="X37" s="9"/>
      <c r="Y37" s="9"/>
    </row>
    <row r="38" spans="1:25" s="4" customFormat="1" ht="18" customHeight="1">
      <c r="A38" s="30"/>
      <c r="B38" s="31"/>
      <c r="C38" s="32"/>
      <c r="D38" s="33"/>
      <c r="E38" s="34"/>
      <c r="F38" s="35"/>
      <c r="G38" s="35"/>
      <c r="H38" s="35"/>
      <c r="I38" s="35"/>
      <c r="J38" s="35"/>
      <c r="K38" s="35"/>
      <c r="L38" s="54"/>
      <c r="M38" s="55"/>
      <c r="N38" s="55"/>
      <c r="O38" s="55"/>
      <c r="P38" s="56"/>
    </row>
    <row r="39" spans="1:25" s="4" customFormat="1" ht="18" customHeight="1">
      <c r="A39" s="99"/>
      <c r="B39" s="100"/>
      <c r="C39" s="101" t="s">
        <v>122</v>
      </c>
      <c r="D39" s="102"/>
      <c r="E39" s="103"/>
      <c r="F39" s="104"/>
      <c r="G39" s="104"/>
      <c r="H39" s="104"/>
      <c r="I39" s="104"/>
      <c r="J39" s="104"/>
      <c r="K39" s="104"/>
      <c r="L39" s="115">
        <f>SUM(L16:L37)</f>
        <v>0</v>
      </c>
      <c r="M39" s="115">
        <f>SUM(M16:M37)</f>
        <v>0</v>
      </c>
      <c r="N39" s="115">
        <f>SUM(N16:N37)</f>
        <v>0</v>
      </c>
      <c r="O39" s="115">
        <f>SUM(O16:O37)</f>
        <v>0</v>
      </c>
      <c r="P39" s="115">
        <f>SUM(P16:P37)</f>
        <v>0</v>
      </c>
    </row>
    <row r="40" spans="1:25" ht="18" customHeight="1">
      <c r="A40" s="39"/>
      <c r="B40" s="39"/>
      <c r="C40" s="40" t="s">
        <v>17</v>
      </c>
      <c r="D40" s="41"/>
      <c r="E40" s="42"/>
      <c r="F40" s="43"/>
      <c r="G40" s="44"/>
      <c r="I40" s="59"/>
      <c r="J40" s="59"/>
      <c r="K40" s="59"/>
      <c r="M40" s="60"/>
      <c r="N40"/>
      <c r="O40"/>
      <c r="P40"/>
      <c r="R40" s="149"/>
    </row>
    <row r="41" spans="1:25" ht="15">
      <c r="C41" s="45"/>
      <c r="D41" s="45" t="s">
        <v>18</v>
      </c>
      <c r="M41" s="60"/>
      <c r="N41"/>
      <c r="O41"/>
      <c r="P41"/>
    </row>
    <row r="42" spans="1:25" ht="15">
      <c r="C42" s="45"/>
      <c r="D42" s="45"/>
      <c r="M42" s="60"/>
      <c r="N42"/>
      <c r="O42"/>
      <c r="P42"/>
    </row>
    <row r="43" spans="1:25" ht="15">
      <c r="C43" s="40" t="s">
        <v>123</v>
      </c>
      <c r="D43" s="45"/>
      <c r="M43" s="60"/>
      <c r="N43"/>
      <c r="O43"/>
      <c r="P43"/>
    </row>
    <row r="44" spans="1:25">
      <c r="C44" s="9"/>
      <c r="D44" s="9"/>
      <c r="E44" s="9"/>
      <c r="F44" s="9"/>
      <c r="G44" s="9"/>
      <c r="N44"/>
      <c r="O44"/>
      <c r="P44"/>
    </row>
    <row r="45" spans="1:25">
      <c r="A45" s="105"/>
      <c r="B45" s="105"/>
      <c r="C45" s="40" t="s">
        <v>124</v>
      </c>
      <c r="D45" s="41"/>
      <c r="E45" s="42"/>
      <c r="F45" s="43"/>
      <c r="G45" s="44"/>
      <c r="N45"/>
      <c r="O45"/>
      <c r="P45"/>
    </row>
    <row r="46" spans="1:25">
      <c r="C46" s="45"/>
      <c r="D46" s="45" t="s">
        <v>18</v>
      </c>
      <c r="N46"/>
      <c r="O46"/>
      <c r="P46"/>
    </row>
    <row r="47" spans="1:25">
      <c r="C47" s="40" t="s">
        <v>123</v>
      </c>
      <c r="D47" s="45"/>
    </row>
    <row r="48" spans="1:25" ht="12.75" customHeight="1">
      <c r="A48" s="46"/>
      <c r="B48" s="9"/>
      <c r="C48" s="9"/>
      <c r="D48" s="592"/>
      <c r="E48" s="580"/>
      <c r="F48" s="580"/>
      <c r="G48" s="9"/>
      <c r="H48" s="9"/>
      <c r="I48" s="9"/>
      <c r="J48" s="9"/>
    </row>
    <row r="49" spans="1:16" ht="15" customHeight="1">
      <c r="A49" s="106" t="s">
        <v>77</v>
      </c>
      <c r="B49" s="107"/>
      <c r="C49" s="108"/>
      <c r="D49" s="108"/>
      <c r="E49" s="108"/>
      <c r="F49" s="108"/>
      <c r="G49" s="108"/>
      <c r="H49" s="108"/>
      <c r="I49" s="108"/>
      <c r="J49" s="108"/>
      <c r="K49" s="108"/>
      <c r="L49" s="108"/>
      <c r="M49" s="108"/>
      <c r="N49" s="108"/>
      <c r="O49" s="108"/>
      <c r="P49" s="107"/>
    </row>
    <row r="50" spans="1:16" ht="12.75" customHeight="1">
      <c r="A50" s="109">
        <v>1</v>
      </c>
      <c r="B50" s="581" t="s">
        <v>125</v>
      </c>
      <c r="C50" s="582"/>
      <c r="D50" s="582"/>
      <c r="E50" s="582"/>
      <c r="F50" s="582"/>
      <c r="G50" s="582"/>
      <c r="H50" s="582"/>
      <c r="I50" s="582"/>
      <c r="J50" s="582"/>
      <c r="K50" s="582"/>
      <c r="L50" s="582"/>
      <c r="M50" s="582"/>
      <c r="N50" s="582"/>
      <c r="O50" s="582"/>
      <c r="P50" s="582"/>
    </row>
    <row r="51" spans="1:16" ht="12.75" customHeight="1">
      <c r="A51" s="109">
        <f>A50+1</f>
        <v>2</v>
      </c>
      <c r="B51" s="581" t="s">
        <v>126</v>
      </c>
      <c r="C51" s="582"/>
      <c r="D51" s="582"/>
      <c r="E51" s="582"/>
      <c r="F51" s="582"/>
      <c r="G51" s="582"/>
      <c r="H51" s="582"/>
      <c r="I51" s="582"/>
      <c r="J51" s="582"/>
      <c r="K51" s="582"/>
      <c r="L51" s="582"/>
      <c r="M51" s="582"/>
      <c r="N51" s="582"/>
      <c r="O51" s="582"/>
      <c r="P51" s="582"/>
    </row>
    <row r="52" spans="1:16" ht="12.75" customHeight="1">
      <c r="A52" s="109">
        <f t="shared" ref="A52:A55" si="54">A51+1</f>
        <v>3</v>
      </c>
      <c r="B52" s="581" t="s">
        <v>127</v>
      </c>
      <c r="C52" s="582"/>
      <c r="D52" s="582"/>
      <c r="E52" s="582"/>
      <c r="F52" s="582"/>
      <c r="G52" s="582"/>
      <c r="H52" s="582"/>
      <c r="I52" s="582"/>
      <c r="J52" s="582"/>
      <c r="K52" s="582"/>
      <c r="L52" s="582"/>
      <c r="M52" s="582"/>
      <c r="N52" s="582"/>
      <c r="O52" s="582"/>
      <c r="P52" s="582"/>
    </row>
    <row r="53" spans="1:16" ht="12.75" customHeight="1">
      <c r="A53" s="109">
        <f t="shared" si="54"/>
        <v>4</v>
      </c>
      <c r="B53" s="581" t="s">
        <v>128</v>
      </c>
      <c r="C53" s="582"/>
      <c r="D53" s="582"/>
      <c r="E53" s="582"/>
      <c r="F53" s="582"/>
      <c r="G53" s="582"/>
      <c r="H53" s="582"/>
      <c r="I53" s="582"/>
      <c r="J53" s="582"/>
      <c r="K53" s="582"/>
      <c r="L53" s="582"/>
      <c r="M53" s="582"/>
      <c r="N53" s="582"/>
      <c r="O53" s="582"/>
      <c r="P53" s="582"/>
    </row>
    <row r="54" spans="1:16" ht="17.25" customHeight="1">
      <c r="A54" s="109">
        <f t="shared" si="54"/>
        <v>5</v>
      </c>
      <c r="B54" s="581" t="s">
        <v>129</v>
      </c>
      <c r="C54" s="582"/>
      <c r="D54" s="582"/>
      <c r="E54" s="582"/>
      <c r="F54" s="582"/>
      <c r="G54" s="582"/>
      <c r="H54" s="582"/>
      <c r="I54" s="582"/>
      <c r="J54" s="582"/>
      <c r="K54" s="582"/>
      <c r="L54" s="582"/>
      <c r="M54" s="582"/>
      <c r="N54" s="582"/>
      <c r="O54" s="582"/>
      <c r="P54" s="582"/>
    </row>
    <row r="55" spans="1:16" ht="12.75" customHeight="1">
      <c r="A55" s="109">
        <f t="shared" si="54"/>
        <v>6</v>
      </c>
      <c r="B55" s="581" t="s">
        <v>130</v>
      </c>
      <c r="C55" s="582"/>
      <c r="D55" s="582"/>
      <c r="E55" s="582"/>
      <c r="F55" s="582"/>
      <c r="G55" s="582"/>
      <c r="H55" s="582"/>
      <c r="I55" s="582"/>
      <c r="J55" s="582"/>
      <c r="K55" s="582"/>
      <c r="L55" s="582"/>
      <c r="M55" s="582"/>
      <c r="N55" s="582"/>
      <c r="O55" s="582"/>
      <c r="P55" s="582"/>
    </row>
  </sheetData>
  <sheetProtection selectLockedCells="1" selectUnlockedCells="1"/>
  <mergeCells count="17">
    <mergeCell ref="B51:P51"/>
    <mergeCell ref="B52:P52"/>
    <mergeCell ref="B53:P53"/>
    <mergeCell ref="B54:P54"/>
    <mergeCell ref="B55:P55"/>
    <mergeCell ref="A1:P1"/>
    <mergeCell ref="A2:P2"/>
    <mergeCell ref="A8:H8"/>
    <mergeCell ref="D48:F48"/>
    <mergeCell ref="B50:P50"/>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84"/>
  <sheetViews>
    <sheetView view="pageBreakPreview" topLeftCell="A49" zoomScaleNormal="100" workbookViewId="0">
      <selection activeCell="K76" sqref="K76"/>
    </sheetView>
  </sheetViews>
  <sheetFormatPr defaultColWidth="9.140625" defaultRowHeight="12.75"/>
  <cols>
    <col min="1" max="2" width="7.85546875" style="5" customWidth="1"/>
    <col min="3" max="3" width="43.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c r="A1" s="577" t="s">
        <v>340</v>
      </c>
      <c r="B1" s="577"/>
      <c r="C1" s="577"/>
      <c r="D1" s="577"/>
      <c r="E1" s="577"/>
      <c r="F1" s="577"/>
      <c r="G1" s="577"/>
      <c r="H1" s="577"/>
      <c r="I1" s="577"/>
      <c r="J1" s="577"/>
      <c r="K1" s="577"/>
      <c r="L1" s="577"/>
      <c r="M1" s="577"/>
      <c r="N1" s="577"/>
      <c r="O1" s="577"/>
      <c r="P1" s="577"/>
      <c r="Q1"/>
      <c r="R1"/>
      <c r="S1"/>
      <c r="T1"/>
      <c r="U1"/>
      <c r="V1"/>
      <c r="W1"/>
      <c r="X1"/>
      <c r="Y1"/>
      <c r="Z1"/>
      <c r="AA1"/>
      <c r="AB1"/>
      <c r="AC1"/>
    </row>
    <row r="2" spans="1:29" s="1" customFormat="1" ht="35.25" customHeight="1">
      <c r="A2" s="578" t="s">
        <v>56</v>
      </c>
      <c r="B2" s="578"/>
      <c r="C2" s="578"/>
      <c r="D2" s="578"/>
      <c r="E2" s="578"/>
      <c r="F2" s="578"/>
      <c r="G2" s="578"/>
      <c r="H2" s="578"/>
      <c r="I2" s="578"/>
      <c r="J2" s="578"/>
      <c r="K2" s="578"/>
      <c r="L2" s="578"/>
      <c r="M2" s="578"/>
      <c r="N2" s="578"/>
      <c r="O2" s="578"/>
      <c r="P2" s="578"/>
      <c r="Q2"/>
      <c r="R2"/>
      <c r="S2"/>
      <c r="T2"/>
      <c r="U2"/>
      <c r="V2"/>
      <c r="W2"/>
      <c r="X2"/>
      <c r="Y2"/>
      <c r="Z2"/>
      <c r="AA2"/>
      <c r="AB2"/>
      <c r="AC2"/>
    </row>
    <row r="3" spans="1:29" s="1" customFormat="1" ht="18" customHeight="1">
      <c r="A3" s="10" t="s">
        <v>85</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c r="A4" s="10" t="s">
        <v>24</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c r="A5" s="10" t="s">
        <v>86</v>
      </c>
      <c r="B5" s="10"/>
      <c r="C5" s="10" t="s">
        <v>87</v>
      </c>
      <c r="D5" s="12"/>
      <c r="E5" s="13"/>
      <c r="F5" s="14"/>
      <c r="G5" s="14"/>
      <c r="H5" s="14"/>
      <c r="I5" s="14"/>
      <c r="J5" s="14"/>
      <c r="K5" s="14"/>
      <c r="L5" s="14"/>
      <c r="M5" s="14"/>
      <c r="N5" s="14"/>
      <c r="O5" s="14"/>
      <c r="P5" s="14"/>
      <c r="Q5"/>
      <c r="R5"/>
      <c r="S5"/>
      <c r="T5"/>
      <c r="U5"/>
      <c r="V5"/>
      <c r="W5"/>
      <c r="X5"/>
      <c r="Y5"/>
      <c r="Z5"/>
      <c r="AA5"/>
      <c r="AB5"/>
      <c r="AC5"/>
    </row>
    <row r="6" spans="1:29" s="1" customFormat="1" ht="18" customHeight="1">
      <c r="A6" s="10" t="s">
        <v>88</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c r="A7" s="15" t="s">
        <v>2</v>
      </c>
      <c r="B7" s="15"/>
      <c r="C7" s="16"/>
      <c r="D7" s="17"/>
      <c r="E7" s="13"/>
      <c r="F7" s="14"/>
      <c r="G7" s="14"/>
      <c r="H7" s="14"/>
      <c r="I7" s="14"/>
      <c r="J7" s="14"/>
      <c r="K7" s="14"/>
      <c r="L7" s="14"/>
      <c r="M7" s="14"/>
      <c r="N7" s="14"/>
      <c r="O7" s="14"/>
      <c r="P7" s="14"/>
      <c r="Q7"/>
      <c r="R7"/>
      <c r="S7"/>
      <c r="T7"/>
      <c r="U7"/>
      <c r="V7"/>
      <c r="W7"/>
      <c r="X7"/>
      <c r="Y7"/>
      <c r="Z7"/>
      <c r="AA7"/>
      <c r="AB7"/>
      <c r="AC7"/>
    </row>
    <row r="8" spans="1:29" s="1" customFormat="1" ht="18" customHeight="1">
      <c r="A8" s="579" t="s">
        <v>341</v>
      </c>
      <c r="B8" s="579"/>
      <c r="C8" s="579"/>
      <c r="D8" s="579"/>
      <c r="E8" s="579"/>
      <c r="F8" s="579"/>
      <c r="G8" s="579"/>
      <c r="H8" s="580"/>
      <c r="I8" s="14"/>
      <c r="J8" s="14"/>
      <c r="K8" s="14"/>
      <c r="L8" s="14"/>
      <c r="M8" s="14"/>
      <c r="N8" s="14"/>
      <c r="O8" s="14"/>
      <c r="P8" s="14"/>
      <c r="Q8"/>
      <c r="R8"/>
      <c r="S8"/>
      <c r="T8"/>
      <c r="U8"/>
      <c r="V8"/>
      <c r="W8"/>
      <c r="X8"/>
      <c r="Y8"/>
      <c r="Z8"/>
      <c r="AA8"/>
      <c r="AB8"/>
      <c r="AC8"/>
    </row>
    <row r="9" spans="1:29" s="1" customFormat="1" ht="18" customHeight="1">
      <c r="A9" s="18"/>
      <c r="B9" s="18"/>
      <c r="C9" s="6"/>
      <c r="D9" s="7"/>
      <c r="E9" s="13"/>
      <c r="F9" s="12"/>
      <c r="G9" s="14"/>
      <c r="H9" s="14"/>
      <c r="I9" s="14"/>
      <c r="J9" s="14"/>
      <c r="K9" s="14"/>
      <c r="L9" s="12" t="s">
        <v>90</v>
      </c>
      <c r="M9" s="14"/>
      <c r="N9" s="47"/>
      <c r="O9" s="48">
        <f>P65</f>
        <v>0</v>
      </c>
      <c r="P9" s="14"/>
      <c r="Q9"/>
      <c r="R9"/>
      <c r="S9"/>
      <c r="T9"/>
      <c r="U9"/>
      <c r="V9"/>
      <c r="W9"/>
      <c r="X9"/>
      <c r="Y9"/>
      <c r="Z9"/>
      <c r="AA9"/>
      <c r="AB9"/>
      <c r="AC9"/>
    </row>
    <row r="10" spans="1:29" s="1" customFormat="1" ht="18" customHeight="1">
      <c r="A10" s="18"/>
      <c r="B10" s="18"/>
      <c r="C10" s="6"/>
      <c r="D10" s="7"/>
      <c r="E10" s="13"/>
      <c r="F10" s="12"/>
      <c r="G10" s="14"/>
      <c r="H10" s="14"/>
      <c r="I10" s="14"/>
      <c r="J10" s="14"/>
      <c r="K10" s="14"/>
      <c r="L10" s="49" t="s">
        <v>91</v>
      </c>
      <c r="M10" s="50"/>
      <c r="N10" s="48"/>
      <c r="O10" s="50"/>
      <c r="P10" s="50"/>
      <c r="Q10"/>
      <c r="R10"/>
      <c r="S10"/>
      <c r="T10"/>
      <c r="U10"/>
      <c r="V10"/>
      <c r="W10"/>
      <c r="X10"/>
      <c r="Y10"/>
      <c r="Z10"/>
      <c r="AA10"/>
      <c r="AB10"/>
      <c r="AC10"/>
    </row>
    <row r="11" spans="1:29" s="1" customFormat="1" ht="5.25" customHeight="1">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9" s="2" customFormat="1" ht="12.75" customHeight="1">
      <c r="A13" s="583"/>
      <c r="B13" s="585"/>
      <c r="C13" s="587"/>
      <c r="D13" s="588"/>
      <c r="E13" s="589"/>
      <c r="F13" s="590"/>
      <c r="G13" s="590"/>
      <c r="H13" s="590"/>
      <c r="I13" s="590"/>
      <c r="J13" s="590"/>
      <c r="K13" s="590"/>
      <c r="L13" s="591" t="s">
        <v>99</v>
      </c>
      <c r="M13" s="591"/>
      <c r="N13" s="591" t="s">
        <v>100</v>
      </c>
      <c r="O13" s="591"/>
      <c r="P13" s="591" t="s">
        <v>101</v>
      </c>
      <c r="Q13"/>
      <c r="R13"/>
      <c r="S13"/>
      <c r="T13"/>
      <c r="U13"/>
      <c r="V13"/>
      <c r="W13"/>
      <c r="X13"/>
      <c r="Y13"/>
      <c r="Z13"/>
      <c r="AA13"/>
      <c r="AB13"/>
      <c r="AC13"/>
    </row>
    <row r="14" spans="1:29" s="2" customFormat="1" ht="48">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Q14"/>
      <c r="R14"/>
      <c r="S14"/>
      <c r="T14"/>
      <c r="U14"/>
      <c r="V14"/>
      <c r="W14"/>
      <c r="X14"/>
      <c r="Y14"/>
      <c r="Z14"/>
      <c r="AA14"/>
      <c r="AB14"/>
      <c r="AC14"/>
    </row>
    <row r="15" spans="1:29" s="2" customFormat="1">
      <c r="A15" s="120"/>
      <c r="B15" s="121"/>
      <c r="C15" s="125" t="s">
        <v>342</v>
      </c>
      <c r="D15" s="123"/>
      <c r="E15" s="124"/>
      <c r="F15" s="125"/>
      <c r="G15" s="125"/>
      <c r="H15" s="125"/>
      <c r="I15" s="125"/>
      <c r="J15" s="125"/>
      <c r="K15" s="125"/>
      <c r="L15" s="125"/>
      <c r="M15" s="125"/>
      <c r="N15" s="125"/>
      <c r="O15" s="125"/>
      <c r="P15" s="139"/>
      <c r="Q15"/>
      <c r="R15"/>
      <c r="S15"/>
      <c r="T15"/>
      <c r="U15"/>
      <c r="V15"/>
      <c r="W15"/>
      <c r="X15"/>
      <c r="Y15"/>
      <c r="Z15"/>
      <c r="AA15"/>
      <c r="AB15"/>
      <c r="AC15"/>
    </row>
    <row r="16" spans="1:29" s="2" customFormat="1">
      <c r="A16" s="126">
        <v>1</v>
      </c>
      <c r="B16" s="127"/>
      <c r="C16" s="131" t="s">
        <v>343</v>
      </c>
      <c r="D16" s="129" t="s">
        <v>228</v>
      </c>
      <c r="E16" s="130">
        <v>60</v>
      </c>
      <c r="F16" s="81"/>
      <c r="G16" s="82"/>
      <c r="H16" s="28">
        <f t="shared" ref="H16" si="0">ROUND(G16*F16,2)</f>
        <v>0</v>
      </c>
      <c r="I16" s="81"/>
      <c r="J16" s="82"/>
      <c r="K16" s="28">
        <f t="shared" ref="K16:K61" si="1">J16+I16+H16</f>
        <v>0</v>
      </c>
      <c r="L16" s="28">
        <f t="shared" ref="L16:L61" si="2">ROUND(F16*E16,2)</f>
        <v>0</v>
      </c>
      <c r="M16" s="28">
        <f t="shared" ref="M16:M61" si="3">ROUND(H16*E16,2)</f>
        <v>0</v>
      </c>
      <c r="N16" s="28">
        <f t="shared" ref="N16:N61" si="4">ROUND(I16*E16,2)</f>
        <v>0</v>
      </c>
      <c r="O16" s="28">
        <f t="shared" ref="O16:O61" si="5">ROUND(J16*E16,2)</f>
        <v>0</v>
      </c>
      <c r="P16" s="141">
        <f t="shared" ref="P16:P61" si="6">O16+N16+M16</f>
        <v>0</v>
      </c>
      <c r="Q16"/>
      <c r="R16"/>
      <c r="S16"/>
      <c r="T16"/>
      <c r="U16"/>
      <c r="V16"/>
      <c r="W16"/>
      <c r="X16"/>
      <c r="Y16"/>
      <c r="Z16"/>
      <c r="AA16"/>
      <c r="AB16"/>
      <c r="AC16"/>
    </row>
    <row r="17" spans="1:29" s="2" customFormat="1">
      <c r="A17" s="126">
        <v>2</v>
      </c>
      <c r="B17" s="127"/>
      <c r="C17" s="131" t="s">
        <v>344</v>
      </c>
      <c r="D17" s="129" t="s">
        <v>228</v>
      </c>
      <c r="E17" s="130">
        <v>230</v>
      </c>
      <c r="F17" s="81"/>
      <c r="G17" s="82"/>
      <c r="H17" s="28">
        <f t="shared" ref="H17:H61" si="7">ROUND(G17*F17,2)</f>
        <v>0</v>
      </c>
      <c r="I17" s="81"/>
      <c r="J17" s="82"/>
      <c r="K17" s="28">
        <f t="shared" si="1"/>
        <v>0</v>
      </c>
      <c r="L17" s="28">
        <f t="shared" si="2"/>
        <v>0</v>
      </c>
      <c r="M17" s="28">
        <f t="shared" si="3"/>
        <v>0</v>
      </c>
      <c r="N17" s="28">
        <f t="shared" si="4"/>
        <v>0</v>
      </c>
      <c r="O17" s="28">
        <f t="shared" si="5"/>
        <v>0</v>
      </c>
      <c r="P17" s="141">
        <f t="shared" si="6"/>
        <v>0</v>
      </c>
      <c r="Q17"/>
      <c r="R17"/>
      <c r="S17"/>
      <c r="T17"/>
      <c r="U17"/>
      <c r="V17"/>
      <c r="W17"/>
      <c r="X17"/>
      <c r="Y17"/>
      <c r="Z17"/>
      <c r="AA17"/>
      <c r="AB17"/>
      <c r="AC17"/>
    </row>
    <row r="18" spans="1:29" s="2" customFormat="1">
      <c r="A18" s="126"/>
      <c r="B18" s="127"/>
      <c r="C18" s="122"/>
      <c r="D18" s="129"/>
      <c r="E18" s="130"/>
      <c r="F18" s="130"/>
      <c r="G18" s="130"/>
      <c r="H18" s="28"/>
      <c r="I18" s="130"/>
      <c r="J18" s="130"/>
      <c r="K18" s="28"/>
      <c r="L18" s="28"/>
      <c r="M18" s="28"/>
      <c r="N18" s="28"/>
      <c r="O18" s="28"/>
      <c r="P18" s="141"/>
      <c r="Q18"/>
      <c r="R18"/>
      <c r="S18"/>
      <c r="T18"/>
      <c r="U18"/>
      <c r="V18"/>
      <c r="W18"/>
      <c r="X18"/>
      <c r="Y18"/>
      <c r="Z18"/>
      <c r="AA18"/>
      <c r="AB18"/>
      <c r="AC18"/>
    </row>
    <row r="19" spans="1:29" s="2" customFormat="1" ht="24">
      <c r="A19" s="126"/>
      <c r="B19" s="127"/>
      <c r="C19" s="122" t="s">
        <v>345</v>
      </c>
      <c r="D19" s="129"/>
      <c r="E19" s="130"/>
      <c r="F19" s="27"/>
      <c r="G19" s="28"/>
      <c r="H19" s="28"/>
      <c r="I19" s="27"/>
      <c r="J19" s="28"/>
      <c r="K19" s="28"/>
      <c r="L19" s="28"/>
      <c r="M19" s="28"/>
      <c r="N19" s="28"/>
      <c r="O19" s="28"/>
      <c r="P19" s="141"/>
      <c r="Q19"/>
      <c r="R19"/>
      <c r="S19"/>
      <c r="T19"/>
      <c r="U19"/>
      <c r="V19"/>
      <c r="W19"/>
      <c r="X19"/>
      <c r="Y19"/>
      <c r="Z19"/>
      <c r="AA19"/>
      <c r="AB19"/>
      <c r="AC19"/>
    </row>
    <row r="20" spans="1:29" s="2" customFormat="1" ht="18" customHeight="1">
      <c r="A20" s="126">
        <v>3</v>
      </c>
      <c r="B20" s="127"/>
      <c r="C20" s="128" t="s">
        <v>346</v>
      </c>
      <c r="D20" s="129" t="s">
        <v>228</v>
      </c>
      <c r="E20" s="130">
        <v>100</v>
      </c>
      <c r="F20" s="81"/>
      <c r="G20" s="82"/>
      <c r="H20" s="28">
        <f t="shared" si="7"/>
        <v>0</v>
      </c>
      <c r="I20" s="81"/>
      <c r="J20" s="82"/>
      <c r="K20" s="28">
        <f t="shared" si="1"/>
        <v>0</v>
      </c>
      <c r="L20" s="28">
        <f t="shared" si="2"/>
        <v>0</v>
      </c>
      <c r="M20" s="28">
        <f t="shared" si="3"/>
        <v>0</v>
      </c>
      <c r="N20" s="28">
        <f t="shared" si="4"/>
        <v>0</v>
      </c>
      <c r="O20" s="28">
        <f t="shared" si="5"/>
        <v>0</v>
      </c>
      <c r="P20" s="141">
        <f t="shared" si="6"/>
        <v>0</v>
      </c>
      <c r="Q20"/>
      <c r="R20"/>
      <c r="S20"/>
      <c r="T20"/>
      <c r="U20"/>
      <c r="V20"/>
      <c r="W20"/>
      <c r="X20"/>
      <c r="Y20"/>
      <c r="Z20"/>
      <c r="AA20"/>
      <c r="AB20"/>
      <c r="AC20"/>
    </row>
    <row r="21" spans="1:29" s="2" customFormat="1" ht="18" customHeight="1">
      <c r="A21" s="126">
        <v>4</v>
      </c>
      <c r="B21" s="127"/>
      <c r="C21" s="128" t="s">
        <v>347</v>
      </c>
      <c r="D21" s="129" t="s">
        <v>228</v>
      </c>
      <c r="E21" s="130">
        <v>4</v>
      </c>
      <c r="F21" s="81"/>
      <c r="G21" s="82"/>
      <c r="H21" s="28">
        <f t="shared" si="7"/>
        <v>0</v>
      </c>
      <c r="I21" s="81"/>
      <c r="J21" s="82"/>
      <c r="K21" s="28">
        <f t="shared" si="1"/>
        <v>0</v>
      </c>
      <c r="L21" s="28">
        <f t="shared" si="2"/>
        <v>0</v>
      </c>
      <c r="M21" s="28">
        <f t="shared" si="3"/>
        <v>0</v>
      </c>
      <c r="N21" s="28">
        <f t="shared" si="4"/>
        <v>0</v>
      </c>
      <c r="O21" s="28">
        <f t="shared" si="5"/>
        <v>0</v>
      </c>
      <c r="P21" s="141">
        <f t="shared" si="6"/>
        <v>0</v>
      </c>
      <c r="Q21"/>
      <c r="R21"/>
      <c r="S21"/>
      <c r="T21"/>
      <c r="U21"/>
      <c r="V21"/>
      <c r="W21"/>
      <c r="X21"/>
      <c r="Y21"/>
      <c r="Z21"/>
      <c r="AA21"/>
      <c r="AB21"/>
      <c r="AC21"/>
    </row>
    <row r="22" spans="1:29" s="2" customFormat="1" ht="18" customHeight="1">
      <c r="A22" s="126">
        <v>5</v>
      </c>
      <c r="B22" s="127"/>
      <c r="C22" s="128" t="s">
        <v>348</v>
      </c>
      <c r="D22" s="129" t="s">
        <v>228</v>
      </c>
      <c r="E22" s="130">
        <v>151</v>
      </c>
      <c r="F22" s="81"/>
      <c r="G22" s="82"/>
      <c r="H22" s="28">
        <f t="shared" si="7"/>
        <v>0</v>
      </c>
      <c r="I22" s="81"/>
      <c r="J22" s="82"/>
      <c r="K22" s="28">
        <f t="shared" si="1"/>
        <v>0</v>
      </c>
      <c r="L22" s="28">
        <f t="shared" si="2"/>
        <v>0</v>
      </c>
      <c r="M22" s="28">
        <f t="shared" si="3"/>
        <v>0</v>
      </c>
      <c r="N22" s="28">
        <f t="shared" si="4"/>
        <v>0</v>
      </c>
      <c r="O22" s="28">
        <f t="shared" si="5"/>
        <v>0</v>
      </c>
      <c r="P22" s="141">
        <f t="shared" si="6"/>
        <v>0</v>
      </c>
      <c r="Q22"/>
      <c r="R22"/>
      <c r="S22"/>
      <c r="T22"/>
      <c r="U22"/>
      <c r="V22"/>
      <c r="W22"/>
      <c r="X22"/>
      <c r="Y22"/>
      <c r="Z22"/>
      <c r="AA22"/>
      <c r="AB22"/>
      <c r="AC22"/>
    </row>
    <row r="23" spans="1:29" s="2" customFormat="1" ht="18" customHeight="1">
      <c r="A23" s="126">
        <v>6</v>
      </c>
      <c r="B23" s="127"/>
      <c r="C23" s="128" t="s">
        <v>349</v>
      </c>
      <c r="D23" s="129" t="s">
        <v>228</v>
      </c>
      <c r="E23" s="130">
        <v>398</v>
      </c>
      <c r="F23" s="81"/>
      <c r="G23" s="82"/>
      <c r="H23" s="28">
        <f t="shared" si="7"/>
        <v>0</v>
      </c>
      <c r="I23" s="81"/>
      <c r="J23" s="82"/>
      <c r="K23" s="28">
        <f t="shared" si="1"/>
        <v>0</v>
      </c>
      <c r="L23" s="28">
        <f t="shared" si="2"/>
        <v>0</v>
      </c>
      <c r="M23" s="28">
        <f t="shared" si="3"/>
        <v>0</v>
      </c>
      <c r="N23" s="28">
        <f t="shared" si="4"/>
        <v>0</v>
      </c>
      <c r="O23" s="28">
        <f t="shared" si="5"/>
        <v>0</v>
      </c>
      <c r="P23" s="141">
        <f t="shared" si="6"/>
        <v>0</v>
      </c>
      <c r="Q23"/>
      <c r="R23"/>
      <c r="S23"/>
      <c r="T23"/>
      <c r="U23"/>
      <c r="V23"/>
      <c r="W23"/>
      <c r="X23"/>
      <c r="Y23"/>
      <c r="Z23"/>
      <c r="AA23"/>
      <c r="AB23"/>
      <c r="AC23"/>
    </row>
    <row r="24" spans="1:29" s="2" customFormat="1" ht="18" customHeight="1">
      <c r="A24" s="126">
        <v>7</v>
      </c>
      <c r="B24" s="127"/>
      <c r="C24" s="128" t="s">
        <v>350</v>
      </c>
      <c r="D24" s="129" t="s">
        <v>164</v>
      </c>
      <c r="E24" s="130">
        <v>9</v>
      </c>
      <c r="F24" s="81"/>
      <c r="G24" s="82"/>
      <c r="H24" s="28">
        <f t="shared" si="7"/>
        <v>0</v>
      </c>
      <c r="I24" s="81"/>
      <c r="J24" s="82"/>
      <c r="K24" s="28">
        <f t="shared" si="1"/>
        <v>0</v>
      </c>
      <c r="L24" s="28">
        <f t="shared" si="2"/>
        <v>0</v>
      </c>
      <c r="M24" s="28">
        <f t="shared" si="3"/>
        <v>0</v>
      </c>
      <c r="N24" s="28">
        <f t="shared" si="4"/>
        <v>0</v>
      </c>
      <c r="O24" s="28">
        <f t="shared" si="5"/>
        <v>0</v>
      </c>
      <c r="P24" s="141">
        <f t="shared" si="6"/>
        <v>0</v>
      </c>
      <c r="Q24"/>
      <c r="R24"/>
      <c r="S24"/>
      <c r="T24"/>
      <c r="U24"/>
      <c r="V24"/>
      <c r="W24"/>
      <c r="X24"/>
      <c r="Y24"/>
      <c r="Z24"/>
      <c r="AA24"/>
      <c r="AB24"/>
      <c r="AC24"/>
    </row>
    <row r="25" spans="1:29" s="2" customFormat="1" ht="24">
      <c r="A25" s="126">
        <v>8</v>
      </c>
      <c r="B25" s="127"/>
      <c r="C25" s="128" t="s">
        <v>351</v>
      </c>
      <c r="D25" s="129" t="s">
        <v>164</v>
      </c>
      <c r="E25" s="130">
        <v>150</v>
      </c>
      <c r="F25" s="132"/>
      <c r="G25" s="132"/>
      <c r="H25" s="28">
        <f t="shared" si="7"/>
        <v>0</v>
      </c>
      <c r="I25" s="132"/>
      <c r="J25" s="132"/>
      <c r="K25" s="28">
        <f t="shared" si="1"/>
        <v>0</v>
      </c>
      <c r="L25" s="28">
        <f t="shared" si="2"/>
        <v>0</v>
      </c>
      <c r="M25" s="28">
        <f t="shared" si="3"/>
        <v>0</v>
      </c>
      <c r="N25" s="28">
        <f t="shared" si="4"/>
        <v>0</v>
      </c>
      <c r="O25" s="28">
        <f t="shared" si="5"/>
        <v>0</v>
      </c>
      <c r="P25" s="141">
        <f t="shared" si="6"/>
        <v>0</v>
      </c>
      <c r="Q25"/>
      <c r="R25"/>
      <c r="S25"/>
      <c r="T25"/>
      <c r="U25"/>
      <c r="V25"/>
      <c r="W25"/>
      <c r="X25"/>
      <c r="Y25"/>
      <c r="Z25"/>
      <c r="AA25"/>
      <c r="AB25"/>
      <c r="AC25"/>
    </row>
    <row r="26" spans="1:29" s="2" customFormat="1" ht="15" customHeight="1">
      <c r="A26" s="126">
        <v>9</v>
      </c>
      <c r="B26" s="127"/>
      <c r="C26" s="128" t="s">
        <v>352</v>
      </c>
      <c r="D26" s="129" t="s">
        <v>164</v>
      </c>
      <c r="E26" s="130">
        <v>50</v>
      </c>
      <c r="F26" s="81"/>
      <c r="G26" s="82"/>
      <c r="H26" s="28">
        <f t="shared" si="7"/>
        <v>0</v>
      </c>
      <c r="I26" s="81"/>
      <c r="J26" s="82"/>
      <c r="K26" s="28">
        <f t="shared" si="1"/>
        <v>0</v>
      </c>
      <c r="L26" s="28">
        <f t="shared" si="2"/>
        <v>0</v>
      </c>
      <c r="M26" s="28">
        <f t="shared" si="3"/>
        <v>0</v>
      </c>
      <c r="N26" s="28">
        <f t="shared" si="4"/>
        <v>0</v>
      </c>
      <c r="O26" s="28">
        <f t="shared" si="5"/>
        <v>0</v>
      </c>
      <c r="P26" s="141">
        <f t="shared" si="6"/>
        <v>0</v>
      </c>
      <c r="Q26"/>
      <c r="R26"/>
      <c r="S26"/>
      <c r="T26"/>
      <c r="U26"/>
      <c r="V26"/>
      <c r="W26"/>
      <c r="X26"/>
      <c r="Y26"/>
      <c r="Z26"/>
      <c r="AA26"/>
      <c r="AB26"/>
      <c r="AC26"/>
    </row>
    <row r="27" spans="1:29" s="2" customFormat="1" ht="15" customHeight="1">
      <c r="A27" s="126">
        <v>10</v>
      </c>
      <c r="B27" s="127"/>
      <c r="C27" s="128" t="s">
        <v>353</v>
      </c>
      <c r="D27" s="129" t="s">
        <v>167</v>
      </c>
      <c r="E27" s="130">
        <v>1</v>
      </c>
      <c r="F27" s="81"/>
      <c r="G27" s="82"/>
      <c r="H27" s="28">
        <f t="shared" si="7"/>
        <v>0</v>
      </c>
      <c r="I27" s="81"/>
      <c r="J27" s="82"/>
      <c r="K27" s="28">
        <f t="shared" si="1"/>
        <v>0</v>
      </c>
      <c r="L27" s="28">
        <f t="shared" si="2"/>
        <v>0</v>
      </c>
      <c r="M27" s="28">
        <f t="shared" si="3"/>
        <v>0</v>
      </c>
      <c r="N27" s="28">
        <f t="shared" si="4"/>
        <v>0</v>
      </c>
      <c r="O27" s="28">
        <f t="shared" si="5"/>
        <v>0</v>
      </c>
      <c r="P27" s="141">
        <f t="shared" si="6"/>
        <v>0</v>
      </c>
      <c r="Q27"/>
      <c r="R27"/>
      <c r="S27"/>
      <c r="T27"/>
      <c r="U27"/>
      <c r="V27"/>
      <c r="W27"/>
      <c r="X27"/>
      <c r="Y27"/>
      <c r="Z27"/>
      <c r="AA27"/>
      <c r="AB27"/>
      <c r="AC27"/>
    </row>
    <row r="28" spans="1:29" s="2" customFormat="1" ht="15" customHeight="1">
      <c r="A28" s="126">
        <v>11</v>
      </c>
      <c r="B28" s="127"/>
      <c r="C28" s="128" t="s">
        <v>354</v>
      </c>
      <c r="D28" s="129" t="s">
        <v>167</v>
      </c>
      <c r="E28" s="130">
        <v>1</v>
      </c>
      <c r="F28" s="81"/>
      <c r="G28" s="82"/>
      <c r="H28" s="28">
        <f t="shared" si="7"/>
        <v>0</v>
      </c>
      <c r="I28" s="81"/>
      <c r="J28" s="82"/>
      <c r="K28" s="28">
        <f t="shared" si="1"/>
        <v>0</v>
      </c>
      <c r="L28" s="28">
        <f t="shared" si="2"/>
        <v>0</v>
      </c>
      <c r="M28" s="28">
        <f t="shared" si="3"/>
        <v>0</v>
      </c>
      <c r="N28" s="28">
        <f t="shared" si="4"/>
        <v>0</v>
      </c>
      <c r="O28" s="28">
        <f t="shared" si="5"/>
        <v>0</v>
      </c>
      <c r="P28" s="141">
        <f t="shared" si="6"/>
        <v>0</v>
      </c>
      <c r="Q28"/>
      <c r="R28"/>
      <c r="S28"/>
      <c r="T28"/>
      <c r="U28"/>
      <c r="V28"/>
      <c r="W28"/>
      <c r="X28"/>
      <c r="Y28"/>
      <c r="Z28"/>
      <c r="AA28"/>
      <c r="AB28"/>
      <c r="AC28"/>
    </row>
    <row r="29" spans="1:29" s="2" customFormat="1" ht="15" customHeight="1">
      <c r="A29" s="126">
        <v>12</v>
      </c>
      <c r="B29" s="127"/>
      <c r="C29" s="128" t="s">
        <v>355</v>
      </c>
      <c r="D29" s="129" t="s">
        <v>167</v>
      </c>
      <c r="E29" s="130">
        <v>1</v>
      </c>
      <c r="F29" s="81"/>
      <c r="G29" s="82"/>
      <c r="H29" s="28">
        <f t="shared" si="7"/>
        <v>0</v>
      </c>
      <c r="I29" s="81"/>
      <c r="J29" s="82"/>
      <c r="K29" s="28">
        <f t="shared" si="1"/>
        <v>0</v>
      </c>
      <c r="L29" s="28">
        <f t="shared" si="2"/>
        <v>0</v>
      </c>
      <c r="M29" s="28">
        <f t="shared" si="3"/>
        <v>0</v>
      </c>
      <c r="N29" s="28">
        <f t="shared" si="4"/>
        <v>0</v>
      </c>
      <c r="O29" s="28">
        <f t="shared" si="5"/>
        <v>0</v>
      </c>
      <c r="P29" s="141">
        <f t="shared" si="6"/>
        <v>0</v>
      </c>
      <c r="Q29"/>
      <c r="R29"/>
      <c r="S29"/>
      <c r="T29"/>
      <c r="U29"/>
      <c r="V29"/>
      <c r="W29"/>
      <c r="X29"/>
      <c r="Y29"/>
      <c r="Z29"/>
      <c r="AA29"/>
      <c r="AB29"/>
      <c r="AC29"/>
    </row>
    <row r="30" spans="1:29" s="2" customFormat="1" ht="15" customHeight="1">
      <c r="A30" s="126">
        <v>13</v>
      </c>
      <c r="B30" s="127"/>
      <c r="C30" s="128" t="s">
        <v>356</v>
      </c>
      <c r="D30" s="129" t="s">
        <v>167</v>
      </c>
      <c r="E30" s="130">
        <v>1</v>
      </c>
      <c r="F30" s="81"/>
      <c r="G30" s="82"/>
      <c r="H30" s="28">
        <f t="shared" si="7"/>
        <v>0</v>
      </c>
      <c r="I30" s="81"/>
      <c r="J30" s="82"/>
      <c r="K30" s="28">
        <f t="shared" si="1"/>
        <v>0</v>
      </c>
      <c r="L30" s="28">
        <f t="shared" si="2"/>
        <v>0</v>
      </c>
      <c r="M30" s="28">
        <f t="shared" si="3"/>
        <v>0</v>
      </c>
      <c r="N30" s="28">
        <f t="shared" si="4"/>
        <v>0</v>
      </c>
      <c r="O30" s="28">
        <f t="shared" si="5"/>
        <v>0</v>
      </c>
      <c r="P30" s="141">
        <f t="shared" si="6"/>
        <v>0</v>
      </c>
      <c r="Q30"/>
      <c r="R30"/>
      <c r="S30"/>
      <c r="T30"/>
      <c r="U30"/>
      <c r="V30"/>
      <c r="W30"/>
      <c r="X30"/>
      <c r="Y30"/>
      <c r="Z30"/>
      <c r="AA30"/>
      <c r="AB30"/>
      <c r="AC30"/>
    </row>
    <row r="31" spans="1:29" s="2" customFormat="1" ht="15" customHeight="1">
      <c r="A31" s="126">
        <v>14</v>
      </c>
      <c r="B31" s="127"/>
      <c r="C31" s="128" t="s">
        <v>357</v>
      </c>
      <c r="D31" s="129" t="s">
        <v>167</v>
      </c>
      <c r="E31" s="130">
        <v>1</v>
      </c>
      <c r="F31" s="81"/>
      <c r="G31" s="82"/>
      <c r="H31" s="28">
        <f t="shared" si="7"/>
        <v>0</v>
      </c>
      <c r="I31" s="81"/>
      <c r="J31" s="82"/>
      <c r="K31" s="28">
        <f t="shared" si="1"/>
        <v>0</v>
      </c>
      <c r="L31" s="28">
        <f t="shared" si="2"/>
        <v>0</v>
      </c>
      <c r="M31" s="28">
        <f t="shared" si="3"/>
        <v>0</v>
      </c>
      <c r="N31" s="28">
        <f t="shared" si="4"/>
        <v>0</v>
      </c>
      <c r="O31" s="28">
        <f t="shared" si="5"/>
        <v>0</v>
      </c>
      <c r="P31" s="141">
        <f t="shared" si="6"/>
        <v>0</v>
      </c>
      <c r="Q31"/>
      <c r="R31"/>
      <c r="S31"/>
      <c r="T31"/>
      <c r="U31"/>
      <c r="V31"/>
      <c r="W31"/>
      <c r="X31"/>
      <c r="Y31"/>
      <c r="Z31"/>
      <c r="AA31"/>
      <c r="AB31"/>
      <c r="AC31"/>
    </row>
    <row r="32" spans="1:29" s="2" customFormat="1" ht="24">
      <c r="A32" s="126">
        <v>15</v>
      </c>
      <c r="B32" s="127"/>
      <c r="C32" s="128" t="s">
        <v>358</v>
      </c>
      <c r="D32" s="129" t="s">
        <v>167</v>
      </c>
      <c r="E32" s="130">
        <v>1</v>
      </c>
      <c r="F32" s="81"/>
      <c r="G32" s="82"/>
      <c r="H32" s="28">
        <f t="shared" si="7"/>
        <v>0</v>
      </c>
      <c r="I32" s="81"/>
      <c r="J32" s="82"/>
      <c r="K32" s="28">
        <f t="shared" si="1"/>
        <v>0</v>
      </c>
      <c r="L32" s="28">
        <f t="shared" si="2"/>
        <v>0</v>
      </c>
      <c r="M32" s="28">
        <f t="shared" si="3"/>
        <v>0</v>
      </c>
      <c r="N32" s="28">
        <f t="shared" si="4"/>
        <v>0</v>
      </c>
      <c r="O32" s="28">
        <f t="shared" si="5"/>
        <v>0</v>
      </c>
      <c r="P32" s="141">
        <f t="shared" si="6"/>
        <v>0</v>
      </c>
      <c r="Q32"/>
      <c r="R32"/>
      <c r="S32"/>
      <c r="T32"/>
      <c r="U32"/>
      <c r="V32"/>
      <c r="W32"/>
      <c r="X32"/>
      <c r="Y32"/>
      <c r="Z32"/>
      <c r="AA32"/>
      <c r="AB32"/>
      <c r="AC32"/>
    </row>
    <row r="33" spans="1:29" s="2" customFormat="1">
      <c r="A33" s="126"/>
      <c r="B33" s="127"/>
      <c r="C33" s="131"/>
      <c r="D33" s="129"/>
      <c r="E33" s="130"/>
      <c r="F33" s="27"/>
      <c r="G33" s="28"/>
      <c r="H33" s="28"/>
      <c r="I33" s="27"/>
      <c r="J33" s="28"/>
      <c r="K33" s="28"/>
      <c r="L33" s="28"/>
      <c r="M33" s="28"/>
      <c r="N33" s="28"/>
      <c r="O33" s="28"/>
      <c r="P33" s="141"/>
      <c r="Q33"/>
      <c r="R33"/>
      <c r="S33"/>
      <c r="T33"/>
      <c r="U33"/>
      <c r="V33"/>
      <c r="W33"/>
      <c r="X33"/>
      <c r="Y33"/>
      <c r="Z33"/>
      <c r="AA33"/>
      <c r="AB33"/>
      <c r="AC33"/>
    </row>
    <row r="34" spans="1:29" s="2" customFormat="1">
      <c r="A34" s="126"/>
      <c r="B34" s="127"/>
      <c r="C34" s="122" t="s">
        <v>359</v>
      </c>
      <c r="D34" s="129"/>
      <c r="E34" s="130"/>
      <c r="F34" s="27"/>
      <c r="G34" s="28"/>
      <c r="H34" s="28"/>
      <c r="I34" s="27"/>
      <c r="J34" s="28"/>
      <c r="K34" s="28"/>
      <c r="L34" s="28"/>
      <c r="M34" s="28"/>
      <c r="N34" s="28"/>
      <c r="O34" s="28"/>
      <c r="P34" s="141"/>
      <c r="Q34"/>
      <c r="R34"/>
      <c r="S34"/>
      <c r="T34"/>
      <c r="U34"/>
      <c r="V34"/>
      <c r="W34"/>
      <c r="X34"/>
      <c r="Y34"/>
      <c r="Z34"/>
      <c r="AA34"/>
      <c r="AB34"/>
      <c r="AC34"/>
    </row>
    <row r="35" spans="1:29" s="2" customFormat="1" ht="24">
      <c r="A35" s="126">
        <v>16</v>
      </c>
      <c r="B35" s="280" t="s">
        <v>360</v>
      </c>
      <c r="C35" s="131" t="s">
        <v>361</v>
      </c>
      <c r="D35" s="129" t="s">
        <v>164</v>
      </c>
      <c r="E35" s="130">
        <v>27</v>
      </c>
      <c r="F35" s="81"/>
      <c r="G35" s="82"/>
      <c r="H35" s="28">
        <f t="shared" si="7"/>
        <v>0</v>
      </c>
      <c r="I35" s="81"/>
      <c r="J35" s="82"/>
      <c r="K35" s="28">
        <f t="shared" si="1"/>
        <v>0</v>
      </c>
      <c r="L35" s="28">
        <f t="shared" si="2"/>
        <v>0</v>
      </c>
      <c r="M35" s="28">
        <f t="shared" si="3"/>
        <v>0</v>
      </c>
      <c r="N35" s="28">
        <f t="shared" si="4"/>
        <v>0</v>
      </c>
      <c r="O35" s="28">
        <f t="shared" si="5"/>
        <v>0</v>
      </c>
      <c r="P35" s="141">
        <f t="shared" si="6"/>
        <v>0</v>
      </c>
      <c r="Q35"/>
      <c r="R35"/>
      <c r="S35"/>
      <c r="T35"/>
      <c r="U35"/>
      <c r="V35"/>
      <c r="W35"/>
      <c r="X35"/>
      <c r="Y35"/>
      <c r="Z35"/>
      <c r="AA35"/>
      <c r="AB35"/>
      <c r="AC35"/>
    </row>
    <row r="36" spans="1:29" s="2" customFormat="1" ht="24">
      <c r="A36" s="126">
        <v>17</v>
      </c>
      <c r="B36" s="280" t="s">
        <v>362</v>
      </c>
      <c r="C36" s="131" t="s">
        <v>363</v>
      </c>
      <c r="D36" s="129" t="s">
        <v>164</v>
      </c>
      <c r="E36" s="130">
        <v>2</v>
      </c>
      <c r="F36" s="81"/>
      <c r="G36" s="82"/>
      <c r="H36" s="28">
        <f t="shared" si="7"/>
        <v>0</v>
      </c>
      <c r="I36" s="81"/>
      <c r="J36" s="82"/>
      <c r="K36" s="28">
        <f t="shared" si="1"/>
        <v>0</v>
      </c>
      <c r="L36" s="28">
        <f t="shared" si="2"/>
        <v>0</v>
      </c>
      <c r="M36" s="28">
        <f t="shared" si="3"/>
        <v>0</v>
      </c>
      <c r="N36" s="28">
        <f t="shared" si="4"/>
        <v>0</v>
      </c>
      <c r="O36" s="28">
        <f t="shared" si="5"/>
        <v>0</v>
      </c>
      <c r="P36" s="141">
        <f t="shared" si="6"/>
        <v>0</v>
      </c>
      <c r="Q36"/>
      <c r="R36"/>
      <c r="S36"/>
      <c r="T36"/>
      <c r="U36"/>
      <c r="V36"/>
      <c r="W36"/>
      <c r="X36"/>
      <c r="Y36"/>
      <c r="Z36"/>
      <c r="AA36"/>
      <c r="AB36"/>
      <c r="AC36"/>
    </row>
    <row r="37" spans="1:29" s="2" customFormat="1" ht="36">
      <c r="A37" s="126">
        <v>18</v>
      </c>
      <c r="B37" s="280" t="s">
        <v>364</v>
      </c>
      <c r="C37" s="131" t="s">
        <v>365</v>
      </c>
      <c r="D37" s="129" t="s">
        <v>164</v>
      </c>
      <c r="E37" s="130">
        <v>2</v>
      </c>
      <c r="F37" s="81"/>
      <c r="G37" s="82"/>
      <c r="H37" s="28">
        <f t="shared" si="7"/>
        <v>0</v>
      </c>
      <c r="I37" s="81"/>
      <c r="J37" s="82"/>
      <c r="K37" s="28">
        <f t="shared" si="1"/>
        <v>0</v>
      </c>
      <c r="L37" s="28">
        <f t="shared" si="2"/>
        <v>0</v>
      </c>
      <c r="M37" s="28">
        <f t="shared" si="3"/>
        <v>0</v>
      </c>
      <c r="N37" s="28">
        <f t="shared" si="4"/>
        <v>0</v>
      </c>
      <c r="O37" s="28">
        <f t="shared" si="5"/>
        <v>0</v>
      </c>
      <c r="P37" s="141">
        <f t="shared" si="6"/>
        <v>0</v>
      </c>
      <c r="Q37"/>
      <c r="R37"/>
      <c r="S37"/>
      <c r="T37"/>
      <c r="U37"/>
      <c r="V37"/>
      <c r="W37"/>
      <c r="X37"/>
      <c r="Y37"/>
      <c r="Z37"/>
      <c r="AA37"/>
      <c r="AB37"/>
      <c r="AC37"/>
    </row>
    <row r="38" spans="1:29" s="2" customFormat="1" ht="36">
      <c r="A38" s="126">
        <v>19</v>
      </c>
      <c r="B38" s="280" t="s">
        <v>366</v>
      </c>
      <c r="C38" s="131" t="s">
        <v>367</v>
      </c>
      <c r="D38" s="129" t="s">
        <v>164</v>
      </c>
      <c r="E38" s="130">
        <v>1</v>
      </c>
      <c r="F38" s="132"/>
      <c r="G38" s="132"/>
      <c r="H38" s="28">
        <f t="shared" si="7"/>
        <v>0</v>
      </c>
      <c r="I38" s="132"/>
      <c r="J38" s="132"/>
      <c r="K38" s="28">
        <f t="shared" si="1"/>
        <v>0</v>
      </c>
      <c r="L38" s="28">
        <f t="shared" si="2"/>
        <v>0</v>
      </c>
      <c r="M38" s="28">
        <f t="shared" si="3"/>
        <v>0</v>
      </c>
      <c r="N38" s="28">
        <f t="shared" si="4"/>
        <v>0</v>
      </c>
      <c r="O38" s="28">
        <f t="shared" si="5"/>
        <v>0</v>
      </c>
      <c r="P38" s="141">
        <f t="shared" si="6"/>
        <v>0</v>
      </c>
      <c r="Q38"/>
      <c r="R38"/>
      <c r="S38"/>
      <c r="T38"/>
      <c r="U38"/>
      <c r="V38"/>
      <c r="W38"/>
      <c r="X38"/>
      <c r="Y38"/>
      <c r="Z38"/>
      <c r="AA38"/>
      <c r="AB38"/>
      <c r="AC38"/>
    </row>
    <row r="39" spans="1:29" s="2" customFormat="1" ht="60">
      <c r="A39" s="126">
        <v>20</v>
      </c>
      <c r="B39" s="127"/>
      <c r="C39" s="131" t="s">
        <v>368</v>
      </c>
      <c r="D39" s="129" t="s">
        <v>164</v>
      </c>
      <c r="E39" s="130">
        <v>3</v>
      </c>
      <c r="F39" s="81"/>
      <c r="G39" s="82"/>
      <c r="H39" s="28">
        <f t="shared" si="7"/>
        <v>0</v>
      </c>
      <c r="I39" s="81"/>
      <c r="J39" s="82"/>
      <c r="K39" s="28">
        <f t="shared" si="1"/>
        <v>0</v>
      </c>
      <c r="L39" s="28">
        <f t="shared" si="2"/>
        <v>0</v>
      </c>
      <c r="M39" s="28">
        <f t="shared" si="3"/>
        <v>0</v>
      </c>
      <c r="N39" s="28">
        <f t="shared" si="4"/>
        <v>0</v>
      </c>
      <c r="O39" s="28">
        <f t="shared" si="5"/>
        <v>0</v>
      </c>
      <c r="P39" s="141">
        <f t="shared" si="6"/>
        <v>0</v>
      </c>
      <c r="Q39"/>
      <c r="R39"/>
      <c r="S39"/>
      <c r="T39"/>
      <c r="U39"/>
      <c r="V39"/>
      <c r="W39"/>
      <c r="X39"/>
      <c r="Y39"/>
      <c r="Z39"/>
      <c r="AA39"/>
      <c r="AB39"/>
      <c r="AC39"/>
    </row>
    <row r="40" spans="1:29" s="2" customFormat="1" ht="60">
      <c r="A40" s="126">
        <v>21</v>
      </c>
      <c r="B40" s="127"/>
      <c r="C40" s="131" t="s">
        <v>369</v>
      </c>
      <c r="D40" s="129" t="s">
        <v>164</v>
      </c>
      <c r="E40" s="130">
        <v>7</v>
      </c>
      <c r="F40" s="81"/>
      <c r="G40" s="82"/>
      <c r="H40" s="28">
        <f t="shared" si="7"/>
        <v>0</v>
      </c>
      <c r="I40" s="81"/>
      <c r="J40" s="82"/>
      <c r="K40" s="28">
        <f t="shared" si="1"/>
        <v>0</v>
      </c>
      <c r="L40" s="28">
        <f t="shared" si="2"/>
        <v>0</v>
      </c>
      <c r="M40" s="28">
        <f t="shared" si="3"/>
        <v>0</v>
      </c>
      <c r="N40" s="28">
        <f t="shared" si="4"/>
        <v>0</v>
      </c>
      <c r="O40" s="28">
        <f t="shared" si="5"/>
        <v>0</v>
      </c>
      <c r="P40" s="141">
        <f t="shared" si="6"/>
        <v>0</v>
      </c>
      <c r="Q40"/>
      <c r="R40"/>
      <c r="S40"/>
      <c r="T40"/>
      <c r="U40"/>
      <c r="V40"/>
      <c r="W40"/>
      <c r="X40"/>
      <c r="Y40"/>
      <c r="Z40"/>
      <c r="AA40"/>
      <c r="AB40"/>
      <c r="AC40"/>
    </row>
    <row r="41" spans="1:29" s="2" customFormat="1">
      <c r="A41" s="126"/>
      <c r="B41" s="127"/>
      <c r="C41" s="131"/>
      <c r="D41" s="129"/>
      <c r="E41" s="130"/>
      <c r="F41" s="27"/>
      <c r="G41" s="28"/>
      <c r="H41" s="28"/>
      <c r="I41" s="27"/>
      <c r="J41" s="28"/>
      <c r="K41" s="28"/>
      <c r="L41" s="28"/>
      <c r="M41" s="28"/>
      <c r="N41" s="28"/>
      <c r="O41" s="28"/>
      <c r="P41" s="141"/>
      <c r="Q41"/>
      <c r="R41"/>
      <c r="S41"/>
      <c r="T41"/>
      <c r="U41"/>
      <c r="V41"/>
      <c r="W41"/>
      <c r="X41"/>
      <c r="Y41"/>
      <c r="Z41"/>
      <c r="AA41"/>
      <c r="AB41"/>
      <c r="AC41"/>
    </row>
    <row r="42" spans="1:29" s="2" customFormat="1">
      <c r="A42" s="126"/>
      <c r="B42" s="127"/>
      <c r="C42" s="122" t="s">
        <v>370</v>
      </c>
      <c r="D42" s="129"/>
      <c r="E42" s="130"/>
      <c r="F42" s="27"/>
      <c r="G42" s="28"/>
      <c r="H42" s="28"/>
      <c r="I42" s="27"/>
      <c r="J42" s="28"/>
      <c r="K42" s="28"/>
      <c r="L42" s="28"/>
      <c r="M42" s="28"/>
      <c r="N42" s="28"/>
      <c r="O42" s="28"/>
      <c r="P42" s="141"/>
      <c r="Q42"/>
      <c r="R42"/>
      <c r="S42"/>
      <c r="T42"/>
      <c r="U42"/>
      <c r="V42"/>
      <c r="W42"/>
      <c r="X42"/>
      <c r="Y42"/>
      <c r="Z42"/>
      <c r="AA42"/>
      <c r="AB42"/>
      <c r="AC42"/>
    </row>
    <row r="43" spans="1:29" s="2" customFormat="1">
      <c r="A43" s="126">
        <v>21</v>
      </c>
      <c r="B43" s="127"/>
      <c r="C43" s="131" t="s">
        <v>371</v>
      </c>
      <c r="D43" s="129" t="s">
        <v>164</v>
      </c>
      <c r="E43" s="130">
        <v>5</v>
      </c>
      <c r="F43" s="81"/>
      <c r="G43" s="82"/>
      <c r="H43" s="28">
        <f t="shared" si="7"/>
        <v>0</v>
      </c>
      <c r="I43" s="81"/>
      <c r="J43" s="82"/>
      <c r="K43" s="28">
        <f t="shared" si="1"/>
        <v>0</v>
      </c>
      <c r="L43" s="28">
        <f t="shared" si="2"/>
        <v>0</v>
      </c>
      <c r="M43" s="28">
        <f t="shared" si="3"/>
        <v>0</v>
      </c>
      <c r="N43" s="28">
        <f t="shared" si="4"/>
        <v>0</v>
      </c>
      <c r="O43" s="28">
        <f t="shared" si="5"/>
        <v>0</v>
      </c>
      <c r="P43" s="141">
        <f t="shared" si="6"/>
        <v>0</v>
      </c>
      <c r="Q43"/>
      <c r="R43"/>
      <c r="S43"/>
      <c r="T43"/>
      <c r="U43"/>
      <c r="V43"/>
      <c r="W43"/>
      <c r="X43"/>
      <c r="Y43"/>
      <c r="Z43"/>
      <c r="AA43"/>
      <c r="AB43"/>
      <c r="AC43"/>
    </row>
    <row r="44" spans="1:29" s="2" customFormat="1" ht="24">
      <c r="A44" s="126">
        <v>22</v>
      </c>
      <c r="B44" s="127"/>
      <c r="C44" s="131" t="s">
        <v>372</v>
      </c>
      <c r="D44" s="129" t="s">
        <v>164</v>
      </c>
      <c r="E44" s="130">
        <v>3</v>
      </c>
      <c r="F44" s="81"/>
      <c r="G44" s="82"/>
      <c r="H44" s="28">
        <f t="shared" si="7"/>
        <v>0</v>
      </c>
      <c r="I44" s="81"/>
      <c r="J44" s="82"/>
      <c r="K44" s="28">
        <f t="shared" si="1"/>
        <v>0</v>
      </c>
      <c r="L44" s="28">
        <f t="shared" si="2"/>
        <v>0</v>
      </c>
      <c r="M44" s="28">
        <f t="shared" si="3"/>
        <v>0</v>
      </c>
      <c r="N44" s="28">
        <f t="shared" si="4"/>
        <v>0</v>
      </c>
      <c r="O44" s="28">
        <f t="shared" si="5"/>
        <v>0</v>
      </c>
      <c r="P44" s="141">
        <f t="shared" si="6"/>
        <v>0</v>
      </c>
      <c r="Q44"/>
      <c r="R44"/>
      <c r="S44"/>
      <c r="T44"/>
      <c r="U44"/>
      <c r="V44"/>
      <c r="W44"/>
      <c r="X44"/>
      <c r="Y44"/>
      <c r="Z44"/>
      <c r="AA44"/>
      <c r="AB44"/>
      <c r="AC44"/>
    </row>
    <row r="45" spans="1:29" s="2" customFormat="1">
      <c r="A45" s="126"/>
      <c r="B45" s="127"/>
      <c r="C45" s="122"/>
      <c r="D45" s="129"/>
      <c r="E45" s="130"/>
      <c r="F45" s="130"/>
      <c r="G45" s="130"/>
      <c r="H45" s="28"/>
      <c r="I45" s="130"/>
      <c r="J45" s="130"/>
      <c r="K45" s="28"/>
      <c r="L45" s="28"/>
      <c r="M45" s="28"/>
      <c r="N45" s="28"/>
      <c r="O45" s="28"/>
      <c r="P45" s="141"/>
      <c r="Q45"/>
      <c r="R45"/>
      <c r="S45"/>
      <c r="T45"/>
      <c r="U45"/>
      <c r="V45"/>
      <c r="W45"/>
      <c r="X45"/>
      <c r="Y45"/>
      <c r="Z45"/>
      <c r="AA45"/>
      <c r="AB45"/>
      <c r="AC45"/>
    </row>
    <row r="46" spans="1:29" s="2" customFormat="1" ht="15.75" customHeight="1">
      <c r="A46" s="126"/>
      <c r="B46" s="127"/>
      <c r="C46" s="122" t="s">
        <v>373</v>
      </c>
      <c r="D46" s="129"/>
      <c r="E46" s="130"/>
      <c r="F46" s="27"/>
      <c r="G46" s="28"/>
      <c r="H46" s="28"/>
      <c r="I46" s="27"/>
      <c r="J46" s="28"/>
      <c r="K46" s="28"/>
      <c r="L46" s="28"/>
      <c r="M46" s="28"/>
      <c r="N46" s="28"/>
      <c r="O46" s="28"/>
      <c r="P46" s="141"/>
      <c r="Q46"/>
      <c r="R46"/>
      <c r="S46"/>
      <c r="T46"/>
      <c r="U46"/>
      <c r="V46"/>
      <c r="W46"/>
      <c r="X46"/>
      <c r="Y46"/>
      <c r="Z46"/>
      <c r="AA46"/>
      <c r="AB46"/>
      <c r="AC46"/>
    </row>
    <row r="47" spans="1:29" s="2" customFormat="1">
      <c r="A47" s="126">
        <v>23</v>
      </c>
      <c r="B47" s="127"/>
      <c r="C47" s="131" t="s">
        <v>374</v>
      </c>
      <c r="D47" s="129" t="s">
        <v>164</v>
      </c>
      <c r="E47" s="130">
        <v>1</v>
      </c>
      <c r="F47" s="81"/>
      <c r="G47" s="82"/>
      <c r="H47" s="28">
        <f t="shared" si="7"/>
        <v>0</v>
      </c>
      <c r="I47" s="81"/>
      <c r="J47" s="82"/>
      <c r="K47" s="28">
        <f t="shared" si="1"/>
        <v>0</v>
      </c>
      <c r="L47" s="28">
        <f t="shared" si="2"/>
        <v>0</v>
      </c>
      <c r="M47" s="28">
        <f t="shared" si="3"/>
        <v>0</v>
      </c>
      <c r="N47" s="28">
        <f t="shared" si="4"/>
        <v>0</v>
      </c>
      <c r="O47" s="28">
        <f t="shared" si="5"/>
        <v>0</v>
      </c>
      <c r="P47" s="141">
        <f t="shared" si="6"/>
        <v>0</v>
      </c>
      <c r="Q47"/>
      <c r="R47"/>
      <c r="S47"/>
      <c r="T47"/>
      <c r="U47"/>
      <c r="V47"/>
      <c r="W47"/>
      <c r="X47"/>
      <c r="Y47"/>
      <c r="Z47"/>
      <c r="AA47"/>
      <c r="AB47"/>
      <c r="AC47"/>
    </row>
    <row r="48" spans="1:29" s="2" customFormat="1" ht="24">
      <c r="A48" s="126">
        <v>24</v>
      </c>
      <c r="B48" s="127"/>
      <c r="C48" s="131" t="s">
        <v>375</v>
      </c>
      <c r="D48" s="129" t="s">
        <v>228</v>
      </c>
      <c r="E48" s="130">
        <v>100</v>
      </c>
      <c r="F48" s="132"/>
      <c r="G48" s="132"/>
      <c r="H48" s="28">
        <f t="shared" si="7"/>
        <v>0</v>
      </c>
      <c r="I48" s="132"/>
      <c r="J48" s="132"/>
      <c r="K48" s="28">
        <f t="shared" si="1"/>
        <v>0</v>
      </c>
      <c r="L48" s="28">
        <f t="shared" si="2"/>
        <v>0</v>
      </c>
      <c r="M48" s="28">
        <f t="shared" si="3"/>
        <v>0</v>
      </c>
      <c r="N48" s="28">
        <f t="shared" si="4"/>
        <v>0</v>
      </c>
      <c r="O48" s="28">
        <f t="shared" si="5"/>
        <v>0</v>
      </c>
      <c r="P48" s="141">
        <f t="shared" si="6"/>
        <v>0</v>
      </c>
      <c r="Q48"/>
      <c r="R48"/>
      <c r="S48"/>
      <c r="T48"/>
      <c r="U48"/>
      <c r="V48"/>
      <c r="W48"/>
      <c r="X48"/>
      <c r="Y48"/>
      <c r="Z48"/>
      <c r="AA48"/>
      <c r="AB48"/>
      <c r="AC48"/>
    </row>
    <row r="49" spans="1:29" s="2" customFormat="1" ht="24">
      <c r="A49" s="126">
        <v>25</v>
      </c>
      <c r="B49" s="127"/>
      <c r="C49" s="131" t="s">
        <v>376</v>
      </c>
      <c r="D49" s="129" t="s">
        <v>228</v>
      </c>
      <c r="E49" s="130">
        <v>100</v>
      </c>
      <c r="F49" s="81"/>
      <c r="G49" s="82"/>
      <c r="H49" s="28">
        <f t="shared" si="7"/>
        <v>0</v>
      </c>
      <c r="I49" s="81"/>
      <c r="J49" s="82"/>
      <c r="K49" s="28">
        <f t="shared" si="1"/>
        <v>0</v>
      </c>
      <c r="L49" s="28">
        <f t="shared" si="2"/>
        <v>0</v>
      </c>
      <c r="M49" s="28">
        <f t="shared" si="3"/>
        <v>0</v>
      </c>
      <c r="N49" s="28">
        <f t="shared" si="4"/>
        <v>0</v>
      </c>
      <c r="O49" s="28">
        <f t="shared" si="5"/>
        <v>0</v>
      </c>
      <c r="P49" s="141">
        <f t="shared" si="6"/>
        <v>0</v>
      </c>
      <c r="Q49"/>
      <c r="R49"/>
      <c r="S49"/>
      <c r="T49"/>
      <c r="U49"/>
      <c r="V49"/>
      <c r="W49"/>
      <c r="X49"/>
      <c r="Y49"/>
      <c r="Z49"/>
      <c r="AA49"/>
      <c r="AB49"/>
      <c r="AC49"/>
    </row>
    <row r="50" spans="1:29" s="2" customFormat="1">
      <c r="A50" s="126">
        <v>26</v>
      </c>
      <c r="B50" s="127"/>
      <c r="C50" s="131" t="s">
        <v>377</v>
      </c>
      <c r="D50" s="129" t="s">
        <v>164</v>
      </c>
      <c r="E50" s="130">
        <v>3</v>
      </c>
      <c r="F50" s="81"/>
      <c r="G50" s="82"/>
      <c r="H50" s="28">
        <f t="shared" si="7"/>
        <v>0</v>
      </c>
      <c r="I50" s="81"/>
      <c r="J50" s="82"/>
      <c r="K50" s="28">
        <f t="shared" si="1"/>
        <v>0</v>
      </c>
      <c r="L50" s="28">
        <f t="shared" si="2"/>
        <v>0</v>
      </c>
      <c r="M50" s="28">
        <f t="shared" si="3"/>
        <v>0</v>
      </c>
      <c r="N50" s="28">
        <f t="shared" si="4"/>
        <v>0</v>
      </c>
      <c r="O50" s="28">
        <f t="shared" si="5"/>
        <v>0</v>
      </c>
      <c r="P50" s="141">
        <f t="shared" si="6"/>
        <v>0</v>
      </c>
      <c r="Q50"/>
      <c r="R50"/>
      <c r="S50"/>
      <c r="T50"/>
      <c r="U50"/>
      <c r="V50"/>
      <c r="W50"/>
      <c r="X50"/>
      <c r="Y50"/>
      <c r="Z50"/>
      <c r="AA50"/>
      <c r="AB50"/>
      <c r="AC50"/>
    </row>
    <row r="51" spans="1:29" s="2" customFormat="1">
      <c r="A51" s="126">
        <v>27</v>
      </c>
      <c r="B51" s="127"/>
      <c r="C51" s="131" t="s">
        <v>378</v>
      </c>
      <c r="D51" s="129" t="s">
        <v>167</v>
      </c>
      <c r="E51" s="130">
        <v>1</v>
      </c>
      <c r="F51" s="81"/>
      <c r="G51" s="82"/>
      <c r="H51" s="28">
        <f t="shared" si="7"/>
        <v>0</v>
      </c>
      <c r="I51" s="81"/>
      <c r="J51" s="82"/>
      <c r="K51" s="28">
        <f t="shared" si="1"/>
        <v>0</v>
      </c>
      <c r="L51" s="28">
        <f t="shared" si="2"/>
        <v>0</v>
      </c>
      <c r="M51" s="28">
        <f t="shared" si="3"/>
        <v>0</v>
      </c>
      <c r="N51" s="28">
        <f t="shared" si="4"/>
        <v>0</v>
      </c>
      <c r="O51" s="28">
        <f t="shared" si="5"/>
        <v>0</v>
      </c>
      <c r="P51" s="141">
        <f t="shared" si="6"/>
        <v>0</v>
      </c>
      <c r="Q51"/>
      <c r="R51"/>
      <c r="S51"/>
      <c r="T51"/>
      <c r="U51"/>
      <c r="V51"/>
      <c r="W51"/>
      <c r="X51"/>
      <c r="Y51"/>
      <c r="Z51"/>
      <c r="AA51"/>
      <c r="AB51"/>
      <c r="AC51"/>
    </row>
    <row r="52" spans="1:29" s="2" customFormat="1">
      <c r="A52" s="126"/>
      <c r="B52" s="127"/>
      <c r="C52" s="122"/>
      <c r="D52" s="129"/>
      <c r="E52" s="130"/>
      <c r="F52" s="130"/>
      <c r="G52" s="130"/>
      <c r="H52" s="28"/>
      <c r="I52" s="130"/>
      <c r="J52" s="130"/>
      <c r="K52" s="28"/>
      <c r="L52" s="28"/>
      <c r="M52" s="28"/>
      <c r="N52" s="28"/>
      <c r="O52" s="28"/>
      <c r="P52" s="141"/>
      <c r="Q52"/>
      <c r="R52"/>
      <c r="S52"/>
      <c r="T52"/>
      <c r="U52"/>
      <c r="V52"/>
      <c r="W52"/>
      <c r="X52"/>
      <c r="Y52"/>
      <c r="Z52"/>
      <c r="AA52"/>
      <c r="AB52"/>
      <c r="AC52"/>
    </row>
    <row r="53" spans="1:29" s="2" customFormat="1">
      <c r="A53" s="126"/>
      <c r="B53" s="127"/>
      <c r="C53" s="122" t="s">
        <v>379</v>
      </c>
      <c r="D53" s="129"/>
      <c r="E53" s="130"/>
      <c r="F53" s="27"/>
      <c r="G53" s="28"/>
      <c r="H53" s="28"/>
      <c r="I53" s="27"/>
      <c r="J53" s="28"/>
      <c r="K53" s="28"/>
      <c r="L53" s="28"/>
      <c r="M53" s="28"/>
      <c r="N53" s="28"/>
      <c r="O53" s="28"/>
      <c r="P53" s="141"/>
      <c r="Q53"/>
      <c r="R53"/>
      <c r="S53"/>
      <c r="T53"/>
      <c r="U53"/>
      <c r="V53"/>
      <c r="W53"/>
      <c r="X53"/>
      <c r="Y53"/>
      <c r="Z53"/>
      <c r="AA53"/>
      <c r="AB53"/>
      <c r="AC53"/>
    </row>
    <row r="54" spans="1:29" s="2" customFormat="1">
      <c r="A54" s="126">
        <v>28</v>
      </c>
      <c r="B54" s="127"/>
      <c r="C54" s="131" t="s">
        <v>380</v>
      </c>
      <c r="D54" s="129" t="s">
        <v>228</v>
      </c>
      <c r="E54" s="130">
        <v>300</v>
      </c>
      <c r="F54" s="81"/>
      <c r="G54" s="82"/>
      <c r="H54" s="28">
        <f t="shared" si="7"/>
        <v>0</v>
      </c>
      <c r="I54" s="81"/>
      <c r="J54" s="82"/>
      <c r="K54" s="28">
        <f t="shared" si="1"/>
        <v>0</v>
      </c>
      <c r="L54" s="28">
        <f t="shared" si="2"/>
        <v>0</v>
      </c>
      <c r="M54" s="28">
        <f t="shared" si="3"/>
        <v>0</v>
      </c>
      <c r="N54" s="28">
        <f t="shared" si="4"/>
        <v>0</v>
      </c>
      <c r="O54" s="28">
        <f t="shared" si="5"/>
        <v>0</v>
      </c>
      <c r="P54" s="141">
        <f t="shared" si="6"/>
        <v>0</v>
      </c>
      <c r="Q54"/>
      <c r="R54"/>
      <c r="S54"/>
      <c r="T54"/>
      <c r="U54"/>
      <c r="V54"/>
      <c r="W54"/>
      <c r="X54"/>
      <c r="Y54"/>
      <c r="Z54"/>
      <c r="AA54"/>
      <c r="AB54"/>
      <c r="AC54"/>
    </row>
    <row r="55" spans="1:29" s="2" customFormat="1">
      <c r="A55" s="126">
        <v>29</v>
      </c>
      <c r="B55" s="127"/>
      <c r="C55" s="131" t="s">
        <v>381</v>
      </c>
      <c r="D55" s="129" t="s">
        <v>164</v>
      </c>
      <c r="E55" s="130">
        <v>30</v>
      </c>
      <c r="F55" s="81"/>
      <c r="G55" s="82"/>
      <c r="H55" s="28">
        <f t="shared" si="7"/>
        <v>0</v>
      </c>
      <c r="I55" s="81"/>
      <c r="J55" s="82"/>
      <c r="K55" s="28">
        <f t="shared" si="1"/>
        <v>0</v>
      </c>
      <c r="L55" s="28">
        <f t="shared" si="2"/>
        <v>0</v>
      </c>
      <c r="M55" s="28">
        <f t="shared" si="3"/>
        <v>0</v>
      </c>
      <c r="N55" s="28">
        <f t="shared" si="4"/>
        <v>0</v>
      </c>
      <c r="O55" s="28">
        <f t="shared" si="5"/>
        <v>0</v>
      </c>
      <c r="P55" s="141">
        <f t="shared" si="6"/>
        <v>0</v>
      </c>
      <c r="Q55"/>
      <c r="R55"/>
      <c r="S55"/>
      <c r="T55"/>
      <c r="U55"/>
      <c r="V55"/>
      <c r="W55"/>
      <c r="X55"/>
      <c r="Y55"/>
      <c r="Z55"/>
      <c r="AA55"/>
      <c r="AB55"/>
      <c r="AC55"/>
    </row>
    <row r="56" spans="1:29" s="2" customFormat="1">
      <c r="A56" s="126">
        <v>30</v>
      </c>
      <c r="B56" s="127"/>
      <c r="C56" s="131" t="s">
        <v>382</v>
      </c>
      <c r="D56" s="129" t="s">
        <v>228</v>
      </c>
      <c r="E56" s="130">
        <v>100</v>
      </c>
      <c r="F56" s="81"/>
      <c r="G56" s="82"/>
      <c r="H56" s="28">
        <f t="shared" si="7"/>
        <v>0</v>
      </c>
      <c r="I56" s="81"/>
      <c r="J56" s="82"/>
      <c r="K56" s="28">
        <f t="shared" si="1"/>
        <v>0</v>
      </c>
      <c r="L56" s="28">
        <f t="shared" si="2"/>
        <v>0</v>
      </c>
      <c r="M56" s="28">
        <f t="shared" si="3"/>
        <v>0</v>
      </c>
      <c r="N56" s="28">
        <f t="shared" si="4"/>
        <v>0</v>
      </c>
      <c r="O56" s="28">
        <f t="shared" si="5"/>
        <v>0</v>
      </c>
      <c r="P56" s="141">
        <f t="shared" si="6"/>
        <v>0</v>
      </c>
      <c r="Q56"/>
      <c r="R56"/>
      <c r="S56"/>
      <c r="T56"/>
      <c r="U56"/>
      <c r="V56"/>
      <c r="W56"/>
      <c r="X56"/>
      <c r="Y56"/>
      <c r="Z56"/>
      <c r="AA56"/>
      <c r="AB56"/>
      <c r="AC56"/>
    </row>
    <row r="57" spans="1:29" s="2" customFormat="1" ht="24">
      <c r="A57" s="126">
        <v>31</v>
      </c>
      <c r="B57" s="127"/>
      <c r="C57" s="131" t="s">
        <v>383</v>
      </c>
      <c r="D57" s="129" t="s">
        <v>164</v>
      </c>
      <c r="E57" s="130">
        <v>100</v>
      </c>
      <c r="F57" s="81"/>
      <c r="G57" s="82"/>
      <c r="H57" s="28">
        <f t="shared" si="7"/>
        <v>0</v>
      </c>
      <c r="I57" s="81"/>
      <c r="J57" s="82"/>
      <c r="K57" s="28">
        <f t="shared" si="1"/>
        <v>0</v>
      </c>
      <c r="L57" s="28">
        <f t="shared" si="2"/>
        <v>0</v>
      </c>
      <c r="M57" s="28">
        <f t="shared" si="3"/>
        <v>0</v>
      </c>
      <c r="N57" s="28">
        <f t="shared" si="4"/>
        <v>0</v>
      </c>
      <c r="O57" s="28">
        <f t="shared" si="5"/>
        <v>0</v>
      </c>
      <c r="P57" s="141">
        <f t="shared" si="6"/>
        <v>0</v>
      </c>
      <c r="Q57"/>
      <c r="R57"/>
      <c r="S57"/>
      <c r="T57"/>
      <c r="U57"/>
      <c r="V57"/>
      <c r="W57"/>
      <c r="X57"/>
      <c r="Y57"/>
      <c r="Z57"/>
      <c r="AA57"/>
      <c r="AB57"/>
      <c r="AC57"/>
    </row>
    <row r="58" spans="1:29" s="2" customFormat="1">
      <c r="A58" s="126">
        <v>32</v>
      </c>
      <c r="B58" s="127"/>
      <c r="C58" s="131" t="s">
        <v>384</v>
      </c>
      <c r="D58" s="129" t="s">
        <v>164</v>
      </c>
      <c r="E58" s="130">
        <v>350</v>
      </c>
      <c r="F58" s="132"/>
      <c r="G58" s="132"/>
      <c r="H58" s="28">
        <f t="shared" si="7"/>
        <v>0</v>
      </c>
      <c r="I58" s="132"/>
      <c r="J58" s="132"/>
      <c r="K58" s="28">
        <f t="shared" si="1"/>
        <v>0</v>
      </c>
      <c r="L58" s="28">
        <f t="shared" si="2"/>
        <v>0</v>
      </c>
      <c r="M58" s="28">
        <f t="shared" si="3"/>
        <v>0</v>
      </c>
      <c r="N58" s="28">
        <f t="shared" si="4"/>
        <v>0</v>
      </c>
      <c r="O58" s="28">
        <f t="shared" si="5"/>
        <v>0</v>
      </c>
      <c r="P58" s="141">
        <f t="shared" si="6"/>
        <v>0</v>
      </c>
      <c r="Q58"/>
      <c r="R58"/>
      <c r="S58"/>
      <c r="T58"/>
      <c r="U58"/>
      <c r="V58"/>
      <c r="W58"/>
      <c r="X58"/>
      <c r="Y58"/>
      <c r="Z58"/>
      <c r="AA58"/>
      <c r="AB58"/>
      <c r="AC58"/>
    </row>
    <row r="59" spans="1:29" s="2" customFormat="1">
      <c r="A59" s="126">
        <v>33</v>
      </c>
      <c r="B59" s="127"/>
      <c r="C59" s="131" t="s">
        <v>385</v>
      </c>
      <c r="D59" s="129" t="s">
        <v>164</v>
      </c>
      <c r="E59" s="130">
        <v>60</v>
      </c>
      <c r="F59" s="81"/>
      <c r="G59" s="82"/>
      <c r="H59" s="28">
        <f t="shared" si="7"/>
        <v>0</v>
      </c>
      <c r="I59" s="81"/>
      <c r="J59" s="82"/>
      <c r="K59" s="28">
        <f t="shared" si="1"/>
        <v>0</v>
      </c>
      <c r="L59" s="28">
        <f t="shared" si="2"/>
        <v>0</v>
      </c>
      <c r="M59" s="28">
        <f t="shared" si="3"/>
        <v>0</v>
      </c>
      <c r="N59" s="28">
        <f t="shared" si="4"/>
        <v>0</v>
      </c>
      <c r="O59" s="28">
        <f t="shared" si="5"/>
        <v>0</v>
      </c>
      <c r="P59" s="141">
        <f t="shared" si="6"/>
        <v>0</v>
      </c>
      <c r="Q59"/>
      <c r="R59"/>
      <c r="S59"/>
      <c r="T59"/>
      <c r="U59"/>
      <c r="V59"/>
      <c r="W59"/>
      <c r="X59"/>
      <c r="Y59"/>
      <c r="Z59"/>
      <c r="AA59"/>
      <c r="AB59"/>
      <c r="AC59"/>
    </row>
    <row r="60" spans="1:29" s="2" customFormat="1">
      <c r="A60" s="126">
        <v>34</v>
      </c>
      <c r="B60" s="127"/>
      <c r="C60" s="131" t="s">
        <v>386</v>
      </c>
      <c r="D60" s="129" t="s">
        <v>164</v>
      </c>
      <c r="E60" s="130">
        <v>10</v>
      </c>
      <c r="F60" s="81"/>
      <c r="G60" s="82"/>
      <c r="H60" s="28">
        <f t="shared" si="7"/>
        <v>0</v>
      </c>
      <c r="I60" s="81"/>
      <c r="J60" s="82"/>
      <c r="K60" s="28">
        <f t="shared" si="1"/>
        <v>0</v>
      </c>
      <c r="L60" s="28">
        <f t="shared" si="2"/>
        <v>0</v>
      </c>
      <c r="M60" s="28">
        <f t="shared" si="3"/>
        <v>0</v>
      </c>
      <c r="N60" s="28">
        <f t="shared" si="4"/>
        <v>0</v>
      </c>
      <c r="O60" s="28">
        <f t="shared" si="5"/>
        <v>0</v>
      </c>
      <c r="P60" s="141">
        <f t="shared" si="6"/>
        <v>0</v>
      </c>
      <c r="Q60"/>
      <c r="R60"/>
      <c r="S60"/>
      <c r="T60"/>
      <c r="U60"/>
      <c r="V60"/>
      <c r="W60"/>
      <c r="X60"/>
      <c r="Y60"/>
      <c r="Z60"/>
      <c r="AA60"/>
      <c r="AB60"/>
      <c r="AC60"/>
    </row>
    <row r="61" spans="1:29" s="2" customFormat="1" ht="24">
      <c r="A61" s="126">
        <v>35</v>
      </c>
      <c r="B61" s="127"/>
      <c r="C61" s="131" t="s">
        <v>358</v>
      </c>
      <c r="D61" s="129" t="s">
        <v>167</v>
      </c>
      <c r="E61" s="130">
        <v>1</v>
      </c>
      <c r="F61" s="81"/>
      <c r="G61" s="82"/>
      <c r="H61" s="28">
        <f t="shared" si="7"/>
        <v>0</v>
      </c>
      <c r="I61" s="81"/>
      <c r="J61" s="82"/>
      <c r="K61" s="28">
        <f t="shared" si="1"/>
        <v>0</v>
      </c>
      <c r="L61" s="28">
        <f t="shared" si="2"/>
        <v>0</v>
      </c>
      <c r="M61" s="28">
        <f t="shared" si="3"/>
        <v>0</v>
      </c>
      <c r="N61" s="28">
        <f t="shared" si="4"/>
        <v>0</v>
      </c>
      <c r="O61" s="28">
        <f t="shared" si="5"/>
        <v>0</v>
      </c>
      <c r="P61" s="141">
        <f t="shared" si="6"/>
        <v>0</v>
      </c>
      <c r="Q61"/>
      <c r="R61"/>
      <c r="S61"/>
      <c r="T61"/>
      <c r="U61"/>
      <c r="V61"/>
      <c r="W61"/>
      <c r="X61"/>
      <c r="Y61"/>
      <c r="Z61"/>
      <c r="AA61"/>
      <c r="AB61"/>
      <c r="AC61"/>
    </row>
    <row r="62" spans="1:29" s="3" customFormat="1" ht="15" customHeight="1">
      <c r="A62" s="126"/>
      <c r="B62" s="127"/>
      <c r="C62" s="200"/>
      <c r="D62" s="129"/>
      <c r="E62" s="130"/>
      <c r="F62" s="130"/>
      <c r="G62" s="130"/>
      <c r="H62" s="130"/>
      <c r="I62" s="130"/>
      <c r="J62" s="130"/>
      <c r="K62" s="130"/>
      <c r="L62" s="130"/>
      <c r="M62" s="130"/>
      <c r="N62" s="28"/>
      <c r="O62" s="28"/>
      <c r="P62" s="141"/>
      <c r="Q62"/>
      <c r="R62"/>
      <c r="S62"/>
      <c r="T62"/>
      <c r="U62"/>
      <c r="V62"/>
      <c r="W62"/>
      <c r="X62"/>
      <c r="Y62"/>
      <c r="Z62"/>
      <c r="AA62"/>
      <c r="AB62"/>
      <c r="AC62"/>
    </row>
    <row r="63" spans="1:29" s="3" customFormat="1" ht="21.75" customHeight="1">
      <c r="A63" s="126">
        <v>31</v>
      </c>
      <c r="B63" s="127"/>
      <c r="C63" s="131" t="s">
        <v>387</v>
      </c>
      <c r="D63" s="129" t="s">
        <v>167</v>
      </c>
      <c r="E63" s="130">
        <v>1</v>
      </c>
      <c r="F63" s="137"/>
      <c r="G63" s="138"/>
      <c r="H63" s="28">
        <f t="shared" ref="H63" si="8">ROUND(G63*F63,2)</f>
        <v>0</v>
      </c>
      <c r="I63" s="137"/>
      <c r="J63" s="138"/>
      <c r="K63" s="28">
        <f t="shared" ref="K63" si="9">J63+I63+H63</f>
        <v>0</v>
      </c>
      <c r="L63" s="28">
        <f t="shared" ref="L63" si="10">ROUND(F63*E63,2)</f>
        <v>0</v>
      </c>
      <c r="M63" s="28">
        <f t="shared" ref="M63" si="11">ROUND(H63*E63,2)</f>
        <v>0</v>
      </c>
      <c r="N63" s="28">
        <f t="shared" ref="N63" si="12">ROUND(I63*E63,2)</f>
        <v>0</v>
      </c>
      <c r="O63" s="28">
        <f t="shared" ref="O63" si="13">ROUND(J63*E63,2)</f>
        <v>0</v>
      </c>
      <c r="P63" s="141">
        <f t="shared" ref="P63" si="14">O63+N63+M63</f>
        <v>0</v>
      </c>
      <c r="Q63"/>
      <c r="R63"/>
      <c r="S63"/>
      <c r="T63"/>
      <c r="U63"/>
      <c r="V63"/>
      <c r="W63"/>
      <c r="X63"/>
      <c r="Y63"/>
      <c r="Z63"/>
      <c r="AA63"/>
      <c r="AB63"/>
      <c r="AC63"/>
    </row>
    <row r="64" spans="1:29" s="4" customFormat="1" ht="18" customHeight="1">
      <c r="A64" s="30"/>
      <c r="B64" s="31"/>
      <c r="C64" s="32"/>
      <c r="D64" s="33"/>
      <c r="E64" s="34"/>
      <c r="F64" s="35"/>
      <c r="G64" s="35"/>
      <c r="H64" s="35"/>
      <c r="I64" s="35"/>
      <c r="J64" s="35"/>
      <c r="K64" s="35"/>
      <c r="L64" s="54"/>
      <c r="M64" s="55"/>
      <c r="N64" s="55"/>
      <c r="O64" s="55"/>
      <c r="P64" s="56"/>
      <c r="Q64"/>
      <c r="R64"/>
      <c r="S64"/>
      <c r="T64"/>
      <c r="U64"/>
      <c r="V64"/>
      <c r="W64"/>
      <c r="X64"/>
      <c r="Y64"/>
      <c r="Z64"/>
      <c r="AA64"/>
      <c r="AB64"/>
      <c r="AC64"/>
    </row>
    <row r="65" spans="1:29" s="4" customFormat="1" ht="18" customHeight="1">
      <c r="A65" s="99"/>
      <c r="B65" s="100"/>
      <c r="C65" s="101" t="s">
        <v>122</v>
      </c>
      <c r="D65" s="102"/>
      <c r="E65" s="103"/>
      <c r="F65" s="104"/>
      <c r="G65" s="104"/>
      <c r="H65" s="104"/>
      <c r="I65" s="104"/>
      <c r="J65" s="104"/>
      <c r="K65" s="104"/>
      <c r="L65" s="115">
        <f>SUM(L16:L63)</f>
        <v>0</v>
      </c>
      <c r="M65" s="115">
        <f>SUM(M16:M63)</f>
        <v>0</v>
      </c>
      <c r="N65" s="115">
        <f>SUM(N16:N63)</f>
        <v>0</v>
      </c>
      <c r="O65" s="115">
        <f>SUM(O16:O63)</f>
        <v>0</v>
      </c>
      <c r="P65" s="115">
        <f>SUM(P16:P63)</f>
        <v>0</v>
      </c>
      <c r="Q65"/>
      <c r="R65"/>
      <c r="S65"/>
      <c r="T65"/>
      <c r="U65"/>
      <c r="V65"/>
      <c r="W65"/>
      <c r="X65"/>
      <c r="Y65"/>
      <c r="Z65"/>
      <c r="AA65"/>
      <c r="AB65"/>
      <c r="AC65"/>
    </row>
    <row r="66" spans="1:29" s="4" customFormat="1" ht="18" customHeight="1">
      <c r="A66" s="281"/>
      <c r="B66" s="281"/>
      <c r="C66" s="57"/>
      <c r="D66" s="282"/>
      <c r="E66" s="283"/>
      <c r="F66" s="284"/>
      <c r="G66" s="284"/>
      <c r="H66" s="284"/>
      <c r="I66" s="284"/>
      <c r="J66" s="284"/>
      <c r="K66" s="284"/>
      <c r="L66" s="286"/>
      <c r="M66" s="286"/>
      <c r="N66" s="286"/>
      <c r="O66" s="286"/>
      <c r="P66" s="286"/>
      <c r="Q66"/>
      <c r="R66"/>
      <c r="S66"/>
      <c r="T66"/>
      <c r="U66"/>
      <c r="V66"/>
      <c r="W66"/>
      <c r="X66"/>
      <c r="Y66"/>
      <c r="Z66"/>
      <c r="AA66"/>
      <c r="AB66"/>
      <c r="AC66"/>
    </row>
    <row r="67" spans="1:29" s="4" customFormat="1" ht="18" customHeight="1">
      <c r="A67" s="281"/>
      <c r="B67" s="285" t="s">
        <v>388</v>
      </c>
      <c r="C67" s="57"/>
      <c r="D67" s="282"/>
      <c r="E67" s="283"/>
      <c r="F67" s="284"/>
      <c r="G67" s="284"/>
      <c r="H67" s="284"/>
      <c r="I67" s="284"/>
      <c r="J67" s="284"/>
      <c r="K67" s="284"/>
      <c r="L67" s="286"/>
      <c r="M67" s="286"/>
      <c r="N67" s="286"/>
      <c r="O67" s="286"/>
      <c r="P67" s="286"/>
      <c r="Q67"/>
      <c r="R67"/>
      <c r="S67"/>
      <c r="T67"/>
      <c r="U67"/>
      <c r="V67"/>
      <c r="W67"/>
      <c r="X67"/>
      <c r="Y67"/>
      <c r="Z67"/>
      <c r="AA67"/>
      <c r="AB67"/>
      <c r="AC67"/>
    </row>
    <row r="68" spans="1:29" s="4" customFormat="1" ht="18" customHeight="1">
      <c r="A68" s="281"/>
      <c r="B68" s="281"/>
      <c r="C68" s="57"/>
      <c r="D68" s="282"/>
      <c r="E68" s="283"/>
      <c r="F68" s="284"/>
      <c r="G68" s="284"/>
      <c r="H68" s="284"/>
      <c r="I68" s="284"/>
      <c r="J68" s="284"/>
      <c r="K68" s="284"/>
      <c r="L68" s="286"/>
      <c r="M68" s="286"/>
      <c r="N68" s="286"/>
      <c r="O68" s="286"/>
      <c r="P68" s="286"/>
      <c r="Q68"/>
      <c r="R68"/>
      <c r="S68"/>
      <c r="T68"/>
      <c r="U68"/>
      <c r="V68"/>
      <c r="W68"/>
      <c r="X68"/>
      <c r="Y68"/>
      <c r="Z68"/>
      <c r="AA68"/>
      <c r="AB68"/>
      <c r="AC68"/>
    </row>
    <row r="69" spans="1:29" ht="18" customHeight="1">
      <c r="A69" s="39"/>
      <c r="B69" s="39"/>
      <c r="C69" s="40" t="s">
        <v>17</v>
      </c>
      <c r="D69" s="41"/>
      <c r="E69" s="42"/>
      <c r="F69" s="43"/>
      <c r="G69" s="44"/>
      <c r="I69" s="59"/>
      <c r="J69" s="59"/>
      <c r="K69" s="59"/>
      <c r="M69" s="60"/>
      <c r="N69"/>
      <c r="O69"/>
      <c r="P69"/>
    </row>
    <row r="70" spans="1:29" ht="15">
      <c r="C70" s="45"/>
      <c r="D70" s="45" t="s">
        <v>18</v>
      </c>
      <c r="M70" s="60"/>
      <c r="N70"/>
      <c r="O70"/>
      <c r="P70"/>
    </row>
    <row r="71" spans="1:29" ht="15">
      <c r="C71" s="45"/>
      <c r="D71" s="45"/>
      <c r="M71" s="60"/>
      <c r="N71"/>
      <c r="O71"/>
      <c r="P71"/>
    </row>
    <row r="72" spans="1:29" ht="15">
      <c r="C72" s="40" t="s">
        <v>123</v>
      </c>
      <c r="D72" s="45"/>
      <c r="M72" s="60"/>
      <c r="N72"/>
      <c r="O72"/>
      <c r="P72"/>
    </row>
    <row r="73" spans="1:29">
      <c r="C73" s="9"/>
      <c r="D73" s="9"/>
      <c r="E73" s="9"/>
      <c r="F73" s="9"/>
      <c r="G73" s="9"/>
      <c r="N73"/>
      <c r="O73"/>
      <c r="P73"/>
    </row>
    <row r="74" spans="1:29">
      <c r="A74" s="105"/>
      <c r="B74" s="105"/>
      <c r="C74" s="40" t="s">
        <v>124</v>
      </c>
      <c r="D74" s="41"/>
      <c r="E74" s="42"/>
      <c r="F74" s="43"/>
      <c r="G74" s="44"/>
      <c r="N74"/>
      <c r="O74"/>
      <c r="P74"/>
    </row>
    <row r="75" spans="1:29">
      <c r="C75" s="45"/>
      <c r="D75" s="45" t="s">
        <v>18</v>
      </c>
      <c r="N75"/>
      <c r="O75"/>
      <c r="P75"/>
    </row>
    <row r="76" spans="1:29">
      <c r="C76" s="40" t="s">
        <v>123</v>
      </c>
      <c r="D76" s="45"/>
    </row>
    <row r="77" spans="1:29" ht="12.75" customHeight="1">
      <c r="A77" s="46"/>
      <c r="B77" s="9"/>
      <c r="C77" s="9"/>
      <c r="D77" s="592"/>
      <c r="E77" s="580"/>
      <c r="F77" s="580"/>
      <c r="G77" s="9"/>
      <c r="H77" s="9"/>
      <c r="I77" s="9"/>
      <c r="J77" s="9"/>
    </row>
    <row r="78" spans="1:29" ht="15" customHeight="1">
      <c r="A78" s="106" t="s">
        <v>77</v>
      </c>
      <c r="B78" s="107"/>
      <c r="C78" s="108"/>
      <c r="D78" s="108"/>
      <c r="E78" s="108"/>
      <c r="F78" s="108"/>
      <c r="G78" s="108"/>
      <c r="H78" s="108"/>
      <c r="I78" s="108"/>
      <c r="J78" s="108"/>
      <c r="K78" s="108"/>
      <c r="L78" s="108"/>
      <c r="M78" s="108"/>
      <c r="N78" s="108"/>
      <c r="O78" s="108"/>
      <c r="P78" s="107"/>
    </row>
    <row r="79" spans="1:29" ht="12.75" customHeight="1">
      <c r="A79" s="109">
        <v>1</v>
      </c>
      <c r="B79" s="581" t="s">
        <v>125</v>
      </c>
      <c r="C79" s="582"/>
      <c r="D79" s="582"/>
      <c r="E79" s="582"/>
      <c r="F79" s="582"/>
      <c r="G79" s="582"/>
      <c r="H79" s="582"/>
      <c r="I79" s="582"/>
      <c r="J79" s="582"/>
      <c r="K79" s="582"/>
      <c r="L79" s="582"/>
      <c r="M79" s="582"/>
      <c r="N79" s="582"/>
      <c r="O79" s="582"/>
      <c r="P79" s="582"/>
    </row>
    <row r="80" spans="1:29" ht="12.75" customHeight="1">
      <c r="A80" s="109">
        <f>A79+1</f>
        <v>2</v>
      </c>
      <c r="B80" s="581" t="s">
        <v>126</v>
      </c>
      <c r="C80" s="582"/>
      <c r="D80" s="582"/>
      <c r="E80" s="582"/>
      <c r="F80" s="582"/>
      <c r="G80" s="582"/>
      <c r="H80" s="582"/>
      <c r="I80" s="582"/>
      <c r="J80" s="582"/>
      <c r="K80" s="582"/>
      <c r="L80" s="582"/>
      <c r="M80" s="582"/>
      <c r="N80" s="582"/>
      <c r="O80" s="582"/>
      <c r="P80" s="582"/>
    </row>
    <row r="81" spans="1:16" ht="12.75" customHeight="1">
      <c r="A81" s="109">
        <f t="shared" ref="A81:A84" si="15">A80+1</f>
        <v>3</v>
      </c>
      <c r="B81" s="581" t="s">
        <v>127</v>
      </c>
      <c r="C81" s="582"/>
      <c r="D81" s="582"/>
      <c r="E81" s="582"/>
      <c r="F81" s="582"/>
      <c r="G81" s="582"/>
      <c r="H81" s="582"/>
      <c r="I81" s="582"/>
      <c r="J81" s="582"/>
      <c r="K81" s="582"/>
      <c r="L81" s="582"/>
      <c r="M81" s="582"/>
      <c r="N81" s="582"/>
      <c r="O81" s="582"/>
      <c r="P81" s="582"/>
    </row>
    <row r="82" spans="1:16" ht="12.75" customHeight="1">
      <c r="A82" s="109">
        <f t="shared" si="15"/>
        <v>4</v>
      </c>
      <c r="B82" s="581" t="s">
        <v>128</v>
      </c>
      <c r="C82" s="582"/>
      <c r="D82" s="582"/>
      <c r="E82" s="582"/>
      <c r="F82" s="582"/>
      <c r="G82" s="582"/>
      <c r="H82" s="582"/>
      <c r="I82" s="582"/>
      <c r="J82" s="582"/>
      <c r="K82" s="582"/>
      <c r="L82" s="582"/>
      <c r="M82" s="582"/>
      <c r="N82" s="582"/>
      <c r="O82" s="582"/>
      <c r="P82" s="582"/>
    </row>
    <row r="83" spans="1:16" ht="24.75" customHeight="1">
      <c r="A83" s="109">
        <f t="shared" si="15"/>
        <v>5</v>
      </c>
      <c r="B83" s="581" t="s">
        <v>129</v>
      </c>
      <c r="C83" s="582"/>
      <c r="D83" s="582"/>
      <c r="E83" s="582"/>
      <c r="F83" s="582"/>
      <c r="G83" s="582"/>
      <c r="H83" s="582"/>
      <c r="I83" s="582"/>
      <c r="J83" s="582"/>
      <c r="K83" s="582"/>
      <c r="L83" s="582"/>
      <c r="M83" s="582"/>
      <c r="N83" s="582"/>
      <c r="O83" s="582"/>
      <c r="P83" s="582"/>
    </row>
    <row r="84" spans="1:16" ht="12.75" customHeight="1">
      <c r="A84" s="109">
        <f t="shared" si="15"/>
        <v>6</v>
      </c>
      <c r="B84" s="581" t="s">
        <v>130</v>
      </c>
      <c r="C84" s="582"/>
      <c r="D84" s="582"/>
      <c r="E84" s="582"/>
      <c r="F84" s="582"/>
      <c r="G84" s="582"/>
      <c r="H84" s="582"/>
      <c r="I84" s="582"/>
      <c r="J84" s="582"/>
      <c r="K84" s="582"/>
      <c r="L84" s="582"/>
      <c r="M84" s="582"/>
      <c r="N84" s="582"/>
      <c r="O84" s="582"/>
      <c r="P84" s="582"/>
    </row>
  </sheetData>
  <sheetProtection selectLockedCells="1" selectUnlockedCells="1"/>
  <mergeCells count="17">
    <mergeCell ref="B80:P80"/>
    <mergeCell ref="B81:P81"/>
    <mergeCell ref="B82:P82"/>
    <mergeCell ref="B83:P83"/>
    <mergeCell ref="B84:P84"/>
    <mergeCell ref="A1:P1"/>
    <mergeCell ref="A2:P2"/>
    <mergeCell ref="A8:H8"/>
    <mergeCell ref="D77:F77"/>
    <mergeCell ref="B79:P79"/>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45"/>
  <sheetViews>
    <sheetView view="pageBreakPreview" topLeftCell="A31" zoomScaleNormal="100" workbookViewId="0">
      <selection activeCell="H34" sqref="H34"/>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c r="A1" s="577" t="s">
        <v>389</v>
      </c>
      <c r="B1" s="577"/>
      <c r="C1" s="577"/>
      <c r="D1" s="577"/>
      <c r="E1" s="577"/>
      <c r="F1" s="577"/>
      <c r="G1" s="577"/>
      <c r="H1" s="577"/>
      <c r="I1" s="577"/>
      <c r="J1" s="577"/>
      <c r="K1" s="577"/>
      <c r="L1" s="577"/>
      <c r="M1" s="577"/>
      <c r="N1" s="577"/>
      <c r="O1" s="577"/>
      <c r="P1" s="577"/>
      <c r="Q1"/>
      <c r="R1"/>
      <c r="S1"/>
      <c r="T1"/>
      <c r="U1"/>
      <c r="V1"/>
      <c r="W1"/>
      <c r="X1"/>
      <c r="Y1"/>
      <c r="Z1"/>
      <c r="AA1"/>
      <c r="AB1"/>
      <c r="AC1"/>
    </row>
    <row r="2" spans="1:29" s="1" customFormat="1" ht="35.25" customHeight="1">
      <c r="A2" s="578" t="s">
        <v>58</v>
      </c>
      <c r="B2" s="578"/>
      <c r="C2" s="578"/>
      <c r="D2" s="578"/>
      <c r="E2" s="578"/>
      <c r="F2" s="578"/>
      <c r="G2" s="578"/>
      <c r="H2" s="578"/>
      <c r="I2" s="578"/>
      <c r="J2" s="578"/>
      <c r="K2" s="578"/>
      <c r="L2" s="578"/>
      <c r="M2" s="578"/>
      <c r="N2" s="578"/>
      <c r="O2" s="578"/>
      <c r="P2" s="578"/>
      <c r="Q2"/>
      <c r="R2"/>
      <c r="S2"/>
      <c r="T2"/>
      <c r="U2"/>
      <c r="V2"/>
      <c r="W2"/>
      <c r="X2"/>
      <c r="Y2"/>
      <c r="Z2"/>
      <c r="AA2"/>
      <c r="AB2"/>
      <c r="AC2"/>
    </row>
    <row r="3" spans="1:29" s="1" customFormat="1" ht="18" customHeight="1">
      <c r="A3" s="10" t="s">
        <v>85</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c r="A4" s="10" t="s">
        <v>24</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c r="A5" s="10" t="s">
        <v>86</v>
      </c>
      <c r="B5" s="10"/>
      <c r="C5" s="10" t="s">
        <v>87</v>
      </c>
      <c r="D5" s="12"/>
      <c r="E5" s="13"/>
      <c r="F5" s="14"/>
      <c r="G5" s="14"/>
      <c r="H5" s="14"/>
      <c r="I5" s="14"/>
      <c r="J5" s="14"/>
      <c r="K5" s="14"/>
      <c r="L5" s="14"/>
      <c r="M5" s="14"/>
      <c r="N5" s="14"/>
      <c r="O5" s="14"/>
      <c r="P5" s="14"/>
      <c r="Q5"/>
      <c r="R5"/>
      <c r="S5"/>
      <c r="T5"/>
      <c r="U5"/>
      <c r="V5"/>
      <c r="W5"/>
      <c r="X5"/>
      <c r="Y5"/>
      <c r="Z5"/>
      <c r="AA5"/>
      <c r="AB5"/>
      <c r="AC5"/>
    </row>
    <row r="6" spans="1:29" s="1" customFormat="1" ht="18" customHeight="1">
      <c r="A6" s="10" t="s">
        <v>88</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c r="A7" s="15" t="s">
        <v>2</v>
      </c>
      <c r="B7" s="15"/>
      <c r="C7" s="16"/>
      <c r="D7" s="17"/>
      <c r="E7" s="13"/>
      <c r="F7" s="14"/>
      <c r="G7" s="14"/>
      <c r="H7" s="14"/>
      <c r="I7" s="14"/>
      <c r="J7" s="14"/>
      <c r="K7" s="14"/>
      <c r="L7" s="14"/>
      <c r="M7" s="14"/>
      <c r="N7" s="14"/>
      <c r="O7" s="14"/>
      <c r="P7" s="14"/>
      <c r="Q7"/>
      <c r="R7"/>
      <c r="S7"/>
      <c r="T7"/>
      <c r="U7"/>
      <c r="V7"/>
      <c r="W7"/>
      <c r="X7"/>
      <c r="Y7"/>
      <c r="Z7"/>
      <c r="AA7"/>
      <c r="AB7"/>
      <c r="AC7"/>
    </row>
    <row r="8" spans="1:29" s="1" customFormat="1" ht="18" customHeight="1">
      <c r="A8" s="579" t="s">
        <v>390</v>
      </c>
      <c r="B8" s="579"/>
      <c r="C8" s="579"/>
      <c r="D8" s="579"/>
      <c r="E8" s="579"/>
      <c r="F8" s="579"/>
      <c r="G8" s="579"/>
      <c r="H8" s="580"/>
      <c r="I8" s="14"/>
      <c r="J8" s="14"/>
      <c r="K8" s="14"/>
      <c r="L8" s="14"/>
      <c r="M8" s="14"/>
      <c r="N8" s="14"/>
      <c r="O8" s="14"/>
      <c r="P8" s="14"/>
      <c r="Q8"/>
      <c r="R8"/>
      <c r="S8"/>
      <c r="T8"/>
      <c r="U8"/>
      <c r="V8"/>
      <c r="W8"/>
      <c r="X8"/>
      <c r="Y8"/>
      <c r="Z8"/>
      <c r="AA8"/>
      <c r="AB8"/>
      <c r="AC8"/>
    </row>
    <row r="9" spans="1:29" s="1" customFormat="1" ht="18" customHeight="1">
      <c r="A9" s="18"/>
      <c r="B9" s="18"/>
      <c r="C9" s="6"/>
      <c r="D9" s="7"/>
      <c r="E9" s="13"/>
      <c r="F9" s="12"/>
      <c r="G9" s="14"/>
      <c r="H9" s="14"/>
      <c r="I9" s="14"/>
      <c r="J9" s="14"/>
      <c r="K9" s="14"/>
      <c r="L9" s="12" t="s">
        <v>90</v>
      </c>
      <c r="M9" s="14"/>
      <c r="N9" s="47"/>
      <c r="O9" s="48">
        <f>P29</f>
        <v>0</v>
      </c>
      <c r="P9" s="14"/>
      <c r="Q9"/>
      <c r="R9"/>
      <c r="S9"/>
      <c r="T9"/>
      <c r="U9"/>
      <c r="V9"/>
      <c r="W9"/>
      <c r="X9"/>
      <c r="Y9"/>
      <c r="Z9"/>
      <c r="AA9"/>
      <c r="AB9"/>
      <c r="AC9"/>
    </row>
    <row r="10" spans="1:29" s="1" customFormat="1" ht="18" customHeight="1">
      <c r="A10" s="18"/>
      <c r="B10" s="18"/>
      <c r="C10" s="6"/>
      <c r="D10" s="7"/>
      <c r="E10" s="13"/>
      <c r="F10" s="12"/>
      <c r="G10" s="14"/>
      <c r="H10" s="14"/>
      <c r="I10" s="14"/>
      <c r="J10" s="14"/>
      <c r="K10" s="14"/>
      <c r="L10" s="49" t="s">
        <v>91</v>
      </c>
      <c r="M10" s="50"/>
      <c r="N10" s="48"/>
      <c r="O10" s="50"/>
      <c r="P10" s="50"/>
      <c r="Q10"/>
      <c r="R10"/>
      <c r="S10"/>
      <c r="T10"/>
      <c r="U10"/>
      <c r="V10"/>
      <c r="W10"/>
      <c r="X10"/>
      <c r="Y10"/>
      <c r="Z10"/>
      <c r="AA10"/>
      <c r="AB10"/>
      <c r="AC10"/>
    </row>
    <row r="11" spans="1:29" s="1" customFormat="1" ht="5.25" customHeight="1">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9" s="2" customFormat="1" ht="12.75" customHeight="1">
      <c r="A13" s="583"/>
      <c r="B13" s="585"/>
      <c r="C13" s="587"/>
      <c r="D13" s="588"/>
      <c r="E13" s="589"/>
      <c r="F13" s="590"/>
      <c r="G13" s="590"/>
      <c r="H13" s="590"/>
      <c r="I13" s="590"/>
      <c r="J13" s="590"/>
      <c r="K13" s="590"/>
      <c r="L13" s="591" t="s">
        <v>99</v>
      </c>
      <c r="M13" s="591"/>
      <c r="N13" s="591" t="s">
        <v>100</v>
      </c>
      <c r="O13" s="591"/>
      <c r="P13" s="591" t="s">
        <v>101</v>
      </c>
      <c r="Q13"/>
      <c r="R13"/>
      <c r="S13"/>
      <c r="T13"/>
      <c r="U13"/>
      <c r="V13"/>
      <c r="W13"/>
      <c r="X13"/>
      <c r="Y13"/>
      <c r="Z13"/>
      <c r="AA13"/>
      <c r="AB13"/>
      <c r="AC13"/>
    </row>
    <row r="14" spans="1:29" s="2" customFormat="1" ht="48">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Q14"/>
      <c r="R14"/>
      <c r="S14"/>
      <c r="T14"/>
      <c r="U14"/>
      <c r="V14"/>
      <c r="W14"/>
      <c r="X14"/>
      <c r="Y14"/>
      <c r="Z14"/>
      <c r="AA14"/>
      <c r="AB14"/>
      <c r="AC14"/>
    </row>
    <row r="15" spans="1:29" s="2" customFormat="1">
      <c r="A15" s="120"/>
      <c r="B15" s="121"/>
      <c r="C15" s="125"/>
      <c r="D15" s="123"/>
      <c r="E15" s="124"/>
      <c r="F15" s="125"/>
      <c r="G15" s="125"/>
      <c r="H15" s="125"/>
      <c r="I15" s="125"/>
      <c r="J15" s="125"/>
      <c r="K15" s="125"/>
      <c r="L15" s="125"/>
      <c r="M15" s="125"/>
      <c r="N15" s="125"/>
      <c r="O15" s="125"/>
      <c r="P15" s="139"/>
      <c r="Q15"/>
      <c r="R15"/>
      <c r="S15"/>
      <c r="T15"/>
      <c r="U15"/>
      <c r="V15"/>
      <c r="W15"/>
      <c r="X15"/>
      <c r="Y15"/>
      <c r="Z15"/>
      <c r="AA15"/>
      <c r="AB15"/>
      <c r="AC15"/>
    </row>
    <row r="16" spans="1:29" s="2" customFormat="1" ht="36">
      <c r="A16" s="126" t="s">
        <v>133</v>
      </c>
      <c r="B16" s="127"/>
      <c r="C16" s="131" t="s">
        <v>391</v>
      </c>
      <c r="D16" s="129" t="s">
        <v>228</v>
      </c>
      <c r="E16" s="130">
        <v>12</v>
      </c>
      <c r="F16" s="137"/>
      <c r="G16" s="138"/>
      <c r="H16" s="28">
        <f t="shared" ref="H16:H27" si="0">ROUND(G16*F16,2)</f>
        <v>0</v>
      </c>
      <c r="I16" s="137"/>
      <c r="J16" s="138"/>
      <c r="K16" s="28">
        <f t="shared" ref="K16:K27" si="1">J16+I16+H16</f>
        <v>0</v>
      </c>
      <c r="L16" s="28">
        <f t="shared" ref="L16:L27" si="2">ROUND(F16*E16,2)</f>
        <v>0</v>
      </c>
      <c r="M16" s="28">
        <f t="shared" ref="M16:M27" si="3">ROUND(H16*E16,2)</f>
        <v>0</v>
      </c>
      <c r="N16" s="28">
        <f t="shared" ref="N16:N27" si="4">ROUND(I16*E16,2)</f>
        <v>0</v>
      </c>
      <c r="O16" s="28">
        <f t="shared" ref="O16:O27" si="5">ROUND(J16*E16,2)</f>
        <v>0</v>
      </c>
      <c r="P16" s="141">
        <f t="shared" ref="P16:P27" si="6">O16+N16+M16</f>
        <v>0</v>
      </c>
      <c r="Q16"/>
      <c r="R16"/>
      <c r="S16"/>
      <c r="T16"/>
      <c r="U16"/>
      <c r="V16"/>
      <c r="W16"/>
      <c r="X16"/>
      <c r="Y16"/>
      <c r="Z16"/>
      <c r="AA16"/>
      <c r="AB16"/>
      <c r="AC16"/>
    </row>
    <row r="17" spans="1:29" s="2" customFormat="1" ht="24">
      <c r="A17" s="126">
        <f t="shared" ref="A17:A25" si="7">A16+1</f>
        <v>2</v>
      </c>
      <c r="B17" s="127"/>
      <c r="C17" s="131" t="s">
        <v>392</v>
      </c>
      <c r="D17" s="129" t="s">
        <v>164</v>
      </c>
      <c r="E17" s="130">
        <v>1</v>
      </c>
      <c r="F17" s="137"/>
      <c r="G17" s="138"/>
      <c r="H17" s="28">
        <f t="shared" si="0"/>
        <v>0</v>
      </c>
      <c r="I17" s="137"/>
      <c r="J17" s="138"/>
      <c r="K17" s="28">
        <f t="shared" si="1"/>
        <v>0</v>
      </c>
      <c r="L17" s="28">
        <f t="shared" si="2"/>
        <v>0</v>
      </c>
      <c r="M17" s="28">
        <f t="shared" si="3"/>
        <v>0</v>
      </c>
      <c r="N17" s="28">
        <f t="shared" si="4"/>
        <v>0</v>
      </c>
      <c r="O17" s="28">
        <f t="shared" si="5"/>
        <v>0</v>
      </c>
      <c r="P17" s="141">
        <f t="shared" si="6"/>
        <v>0</v>
      </c>
      <c r="Q17"/>
      <c r="R17"/>
      <c r="S17"/>
      <c r="T17"/>
      <c r="U17"/>
      <c r="V17"/>
      <c r="W17"/>
      <c r="X17"/>
      <c r="Y17"/>
      <c r="Z17"/>
      <c r="AA17"/>
      <c r="AB17"/>
      <c r="AC17"/>
    </row>
    <row r="18" spans="1:29" s="2" customFormat="1" ht="24">
      <c r="A18" s="126">
        <f t="shared" si="7"/>
        <v>3</v>
      </c>
      <c r="B18" s="127"/>
      <c r="C18" s="131" t="s">
        <v>393</v>
      </c>
      <c r="D18" s="129" t="s">
        <v>164</v>
      </c>
      <c r="E18" s="130">
        <v>1</v>
      </c>
      <c r="F18" s="137"/>
      <c r="G18" s="138"/>
      <c r="H18" s="28">
        <f t="shared" si="0"/>
        <v>0</v>
      </c>
      <c r="I18" s="137"/>
      <c r="J18" s="138"/>
      <c r="K18" s="28">
        <f t="shared" si="1"/>
        <v>0</v>
      </c>
      <c r="L18" s="28">
        <f t="shared" si="2"/>
        <v>0</v>
      </c>
      <c r="M18" s="28">
        <f t="shared" si="3"/>
        <v>0</v>
      </c>
      <c r="N18" s="28">
        <f t="shared" si="4"/>
        <v>0</v>
      </c>
      <c r="O18" s="28">
        <f t="shared" si="5"/>
        <v>0</v>
      </c>
      <c r="P18" s="141">
        <f t="shared" si="6"/>
        <v>0</v>
      </c>
      <c r="Q18"/>
      <c r="R18"/>
      <c r="S18"/>
      <c r="T18"/>
      <c r="U18"/>
      <c r="V18"/>
      <c r="W18"/>
      <c r="X18"/>
      <c r="Y18"/>
      <c r="Z18"/>
      <c r="AA18"/>
      <c r="AB18"/>
      <c r="AC18"/>
    </row>
    <row r="19" spans="1:29" s="2" customFormat="1" ht="18.75" customHeight="1">
      <c r="A19" s="126">
        <f t="shared" si="7"/>
        <v>4</v>
      </c>
      <c r="B19" s="127"/>
      <c r="C19" s="131" t="s">
        <v>394</v>
      </c>
      <c r="D19" s="129" t="s">
        <v>164</v>
      </c>
      <c r="E19" s="130">
        <v>1</v>
      </c>
      <c r="F19" s="137"/>
      <c r="G19" s="138"/>
      <c r="H19" s="28">
        <f t="shared" si="0"/>
        <v>0</v>
      </c>
      <c r="I19" s="137"/>
      <c r="J19" s="138"/>
      <c r="K19" s="28">
        <f t="shared" si="1"/>
        <v>0</v>
      </c>
      <c r="L19" s="28">
        <f t="shared" si="2"/>
        <v>0</v>
      </c>
      <c r="M19" s="28">
        <f t="shared" si="3"/>
        <v>0</v>
      </c>
      <c r="N19" s="28">
        <f t="shared" si="4"/>
        <v>0</v>
      </c>
      <c r="O19" s="28">
        <f t="shared" si="5"/>
        <v>0</v>
      </c>
      <c r="P19" s="141">
        <f t="shared" si="6"/>
        <v>0</v>
      </c>
      <c r="Q19"/>
      <c r="R19"/>
      <c r="S19"/>
      <c r="T19"/>
      <c r="U19"/>
      <c r="V19"/>
      <c r="W19"/>
      <c r="X19"/>
      <c r="Y19"/>
      <c r="Z19"/>
      <c r="AA19"/>
      <c r="AB19"/>
      <c r="AC19"/>
    </row>
    <row r="20" spans="1:29" s="2" customFormat="1" ht="18.75" customHeight="1">
      <c r="A20" s="126">
        <f t="shared" si="7"/>
        <v>5</v>
      </c>
      <c r="B20" s="127"/>
      <c r="C20" s="131" t="s">
        <v>395</v>
      </c>
      <c r="D20" s="129" t="s">
        <v>164</v>
      </c>
      <c r="E20" s="130">
        <v>1</v>
      </c>
      <c r="F20" s="137"/>
      <c r="G20" s="138"/>
      <c r="H20" s="28">
        <f t="shared" si="0"/>
        <v>0</v>
      </c>
      <c r="I20" s="137"/>
      <c r="J20" s="138"/>
      <c r="K20" s="28">
        <f t="shared" si="1"/>
        <v>0</v>
      </c>
      <c r="L20" s="28">
        <f t="shared" si="2"/>
        <v>0</v>
      </c>
      <c r="M20" s="28">
        <f t="shared" si="3"/>
        <v>0</v>
      </c>
      <c r="N20" s="28">
        <f t="shared" si="4"/>
        <v>0</v>
      </c>
      <c r="O20" s="28">
        <f t="shared" si="5"/>
        <v>0</v>
      </c>
      <c r="P20" s="141">
        <f t="shared" si="6"/>
        <v>0</v>
      </c>
      <c r="Q20"/>
      <c r="R20"/>
      <c r="S20"/>
      <c r="T20"/>
      <c r="U20"/>
      <c r="V20"/>
      <c r="W20"/>
      <c r="X20"/>
      <c r="Y20"/>
      <c r="Z20"/>
      <c r="AA20"/>
      <c r="AB20"/>
      <c r="AC20"/>
    </row>
    <row r="21" spans="1:29" s="2" customFormat="1" ht="18.75" customHeight="1">
      <c r="A21" s="126">
        <f t="shared" si="7"/>
        <v>6</v>
      </c>
      <c r="B21" s="127"/>
      <c r="C21" s="131" t="s">
        <v>396</v>
      </c>
      <c r="D21" s="129" t="s">
        <v>167</v>
      </c>
      <c r="E21" s="130">
        <v>1</v>
      </c>
      <c r="F21" s="137"/>
      <c r="G21" s="138"/>
      <c r="H21" s="28">
        <f t="shared" si="0"/>
        <v>0</v>
      </c>
      <c r="I21" s="137"/>
      <c r="J21" s="138"/>
      <c r="K21" s="28">
        <f t="shared" si="1"/>
        <v>0</v>
      </c>
      <c r="L21" s="28">
        <f t="shared" si="2"/>
        <v>0</v>
      </c>
      <c r="M21" s="28">
        <f t="shared" si="3"/>
        <v>0</v>
      </c>
      <c r="N21" s="28">
        <f t="shared" si="4"/>
        <v>0</v>
      </c>
      <c r="O21" s="28">
        <f t="shared" si="5"/>
        <v>0</v>
      </c>
      <c r="P21" s="141">
        <f t="shared" si="6"/>
        <v>0</v>
      </c>
      <c r="Q21"/>
      <c r="R21"/>
      <c r="S21"/>
      <c r="T21"/>
      <c r="U21"/>
      <c r="V21"/>
      <c r="W21"/>
      <c r="X21"/>
      <c r="Y21"/>
      <c r="Z21"/>
      <c r="AA21"/>
      <c r="AB21"/>
      <c r="AC21"/>
    </row>
    <row r="22" spans="1:29" s="2" customFormat="1" ht="18.75" customHeight="1">
      <c r="A22" s="126">
        <f t="shared" si="7"/>
        <v>7</v>
      </c>
      <c r="B22" s="127"/>
      <c r="C22" s="131" t="s">
        <v>397</v>
      </c>
      <c r="D22" s="129" t="s">
        <v>167</v>
      </c>
      <c r="E22" s="130">
        <v>1</v>
      </c>
      <c r="F22" s="137"/>
      <c r="G22" s="138"/>
      <c r="H22" s="28">
        <f t="shared" si="0"/>
        <v>0</v>
      </c>
      <c r="I22" s="137"/>
      <c r="J22" s="138"/>
      <c r="K22" s="28">
        <f t="shared" si="1"/>
        <v>0</v>
      </c>
      <c r="L22" s="28">
        <f t="shared" si="2"/>
        <v>0</v>
      </c>
      <c r="M22" s="28">
        <f t="shared" si="3"/>
        <v>0</v>
      </c>
      <c r="N22" s="28">
        <f t="shared" si="4"/>
        <v>0</v>
      </c>
      <c r="O22" s="28">
        <f t="shared" si="5"/>
        <v>0</v>
      </c>
      <c r="P22" s="141">
        <f t="shared" si="6"/>
        <v>0</v>
      </c>
      <c r="Q22"/>
      <c r="R22"/>
      <c r="S22"/>
      <c r="T22"/>
      <c r="U22"/>
      <c r="V22"/>
      <c r="W22"/>
      <c r="X22"/>
      <c r="Y22"/>
      <c r="Z22"/>
      <c r="AA22"/>
      <c r="AB22"/>
      <c r="AC22"/>
    </row>
    <row r="23" spans="1:29" s="2" customFormat="1" ht="18.75" customHeight="1">
      <c r="A23" s="126">
        <f t="shared" si="7"/>
        <v>8</v>
      </c>
      <c r="B23" s="127"/>
      <c r="C23" s="131" t="s">
        <v>398</v>
      </c>
      <c r="D23" s="129" t="s">
        <v>167</v>
      </c>
      <c r="E23" s="130">
        <v>1</v>
      </c>
      <c r="F23" s="137"/>
      <c r="G23" s="138"/>
      <c r="H23" s="28">
        <f t="shared" si="0"/>
        <v>0</v>
      </c>
      <c r="I23" s="137"/>
      <c r="J23" s="138"/>
      <c r="K23" s="28">
        <f t="shared" si="1"/>
        <v>0</v>
      </c>
      <c r="L23" s="28">
        <f t="shared" si="2"/>
        <v>0</v>
      </c>
      <c r="M23" s="28">
        <f t="shared" si="3"/>
        <v>0</v>
      </c>
      <c r="N23" s="28">
        <f t="shared" si="4"/>
        <v>0</v>
      </c>
      <c r="O23" s="28">
        <f t="shared" si="5"/>
        <v>0</v>
      </c>
      <c r="P23" s="141">
        <f t="shared" si="6"/>
        <v>0</v>
      </c>
      <c r="Q23"/>
      <c r="R23"/>
      <c r="S23"/>
      <c r="T23"/>
      <c r="U23"/>
      <c r="V23"/>
      <c r="W23"/>
      <c r="X23"/>
      <c r="Y23"/>
      <c r="Z23"/>
      <c r="AA23"/>
      <c r="AB23"/>
      <c r="AC23"/>
    </row>
    <row r="24" spans="1:29" s="2" customFormat="1" ht="18.75" customHeight="1">
      <c r="A24" s="126">
        <f t="shared" si="7"/>
        <v>9</v>
      </c>
      <c r="B24" s="127"/>
      <c r="C24" s="131" t="s">
        <v>399</v>
      </c>
      <c r="D24" s="129" t="s">
        <v>167</v>
      </c>
      <c r="E24" s="130">
        <v>1</v>
      </c>
      <c r="F24" s="137"/>
      <c r="G24" s="138"/>
      <c r="H24" s="28">
        <f t="shared" si="0"/>
        <v>0</v>
      </c>
      <c r="I24" s="137"/>
      <c r="J24" s="138"/>
      <c r="K24" s="28">
        <f t="shared" si="1"/>
        <v>0</v>
      </c>
      <c r="L24" s="28">
        <f t="shared" si="2"/>
        <v>0</v>
      </c>
      <c r="M24" s="28">
        <f t="shared" si="3"/>
        <v>0</v>
      </c>
      <c r="N24" s="28">
        <f t="shared" si="4"/>
        <v>0</v>
      </c>
      <c r="O24" s="28">
        <f t="shared" si="5"/>
        <v>0</v>
      </c>
      <c r="P24" s="141">
        <f t="shared" si="6"/>
        <v>0</v>
      </c>
      <c r="Q24"/>
      <c r="R24"/>
      <c r="S24"/>
      <c r="T24"/>
      <c r="U24"/>
      <c r="V24"/>
      <c r="W24"/>
      <c r="X24"/>
      <c r="Y24"/>
      <c r="Z24"/>
      <c r="AA24"/>
      <c r="AB24"/>
      <c r="AC24"/>
    </row>
    <row r="25" spans="1:29" s="2" customFormat="1" ht="18.75" customHeight="1">
      <c r="A25" s="126">
        <f t="shared" si="7"/>
        <v>10</v>
      </c>
      <c r="B25" s="127"/>
      <c r="C25" s="131" t="s">
        <v>400</v>
      </c>
      <c r="D25" s="129" t="s">
        <v>167</v>
      </c>
      <c r="E25" s="130">
        <v>1</v>
      </c>
      <c r="F25" s="137"/>
      <c r="G25" s="138"/>
      <c r="H25" s="28">
        <f t="shared" si="0"/>
        <v>0</v>
      </c>
      <c r="I25" s="137"/>
      <c r="J25" s="138"/>
      <c r="K25" s="28">
        <f t="shared" si="1"/>
        <v>0</v>
      </c>
      <c r="L25" s="28">
        <f t="shared" si="2"/>
        <v>0</v>
      </c>
      <c r="M25" s="28">
        <f t="shared" si="3"/>
        <v>0</v>
      </c>
      <c r="N25" s="28">
        <f t="shared" si="4"/>
        <v>0</v>
      </c>
      <c r="O25" s="28">
        <f t="shared" si="5"/>
        <v>0</v>
      </c>
      <c r="P25" s="141">
        <f t="shared" si="6"/>
        <v>0</v>
      </c>
      <c r="Q25"/>
      <c r="R25"/>
      <c r="S25"/>
      <c r="T25"/>
      <c r="U25"/>
      <c r="V25"/>
      <c r="W25"/>
      <c r="X25"/>
      <c r="Y25"/>
      <c r="Z25"/>
      <c r="AA25"/>
      <c r="AB25"/>
      <c r="AC25"/>
    </row>
    <row r="26" spans="1:29" s="3" customFormat="1" ht="19.5" customHeight="1">
      <c r="A26" s="126"/>
      <c r="B26" s="127"/>
      <c r="C26" s="200"/>
      <c r="D26" s="200"/>
      <c r="E26" s="200"/>
      <c r="F26" s="200"/>
      <c r="G26" s="200"/>
      <c r="H26" s="200"/>
      <c r="I26" s="200"/>
      <c r="J26" s="200"/>
      <c r="K26" s="200"/>
      <c r="L26" s="200"/>
      <c r="M26" s="200"/>
      <c r="N26" s="200"/>
      <c r="O26" s="200"/>
      <c r="P26" s="141"/>
      <c r="Q26"/>
      <c r="R26"/>
      <c r="S26"/>
      <c r="T26"/>
      <c r="U26"/>
      <c r="V26"/>
      <c r="W26"/>
      <c r="X26"/>
      <c r="Y26"/>
      <c r="Z26"/>
      <c r="AA26"/>
      <c r="AB26"/>
      <c r="AC26"/>
    </row>
    <row r="27" spans="1:29" s="3" customFormat="1" ht="21.75" customHeight="1">
      <c r="A27" s="126">
        <f>A25+1</f>
        <v>11</v>
      </c>
      <c r="B27" s="127"/>
      <c r="C27" s="131" t="s">
        <v>401</v>
      </c>
      <c r="D27" s="129" t="s">
        <v>167</v>
      </c>
      <c r="E27" s="130">
        <v>1</v>
      </c>
      <c r="F27" s="137"/>
      <c r="G27" s="138"/>
      <c r="H27" s="28">
        <f t="shared" si="0"/>
        <v>0</v>
      </c>
      <c r="I27" s="137"/>
      <c r="J27" s="138"/>
      <c r="K27" s="28">
        <f t="shared" si="1"/>
        <v>0</v>
      </c>
      <c r="L27" s="28">
        <f t="shared" si="2"/>
        <v>0</v>
      </c>
      <c r="M27" s="28">
        <f t="shared" si="3"/>
        <v>0</v>
      </c>
      <c r="N27" s="28">
        <f t="shared" si="4"/>
        <v>0</v>
      </c>
      <c r="O27" s="28">
        <f t="shared" si="5"/>
        <v>0</v>
      </c>
      <c r="P27" s="141">
        <f t="shared" si="6"/>
        <v>0</v>
      </c>
      <c r="Q27"/>
      <c r="R27"/>
      <c r="S27"/>
      <c r="T27"/>
      <c r="U27"/>
      <c r="V27"/>
      <c r="W27"/>
      <c r="X27"/>
      <c r="Y27"/>
      <c r="Z27"/>
      <c r="AA27"/>
      <c r="AB27"/>
      <c r="AC27"/>
    </row>
    <row r="28" spans="1:29" s="4" customFormat="1" ht="18" customHeight="1">
      <c r="A28" s="30"/>
      <c r="B28" s="31"/>
      <c r="C28" s="32"/>
      <c r="D28" s="33"/>
      <c r="E28" s="34"/>
      <c r="F28" s="35"/>
      <c r="G28" s="35"/>
      <c r="H28" s="35"/>
      <c r="I28" s="35"/>
      <c r="J28" s="35"/>
      <c r="K28" s="35"/>
      <c r="L28" s="54"/>
      <c r="M28" s="55"/>
      <c r="N28" s="55"/>
      <c r="O28" s="55"/>
      <c r="P28" s="56"/>
      <c r="Q28"/>
      <c r="R28"/>
      <c r="S28"/>
      <c r="T28"/>
      <c r="U28"/>
      <c r="V28"/>
      <c r="W28"/>
      <c r="X28"/>
      <c r="Y28"/>
      <c r="Z28"/>
      <c r="AA28"/>
      <c r="AB28"/>
      <c r="AC28"/>
    </row>
    <row r="29" spans="1:29" s="4" customFormat="1" ht="18" customHeight="1">
      <c r="A29" s="99"/>
      <c r="B29" s="100"/>
      <c r="C29" s="101" t="s">
        <v>122</v>
      </c>
      <c r="D29" s="102"/>
      <c r="E29" s="103"/>
      <c r="F29" s="104"/>
      <c r="G29" s="104"/>
      <c r="H29" s="104"/>
      <c r="I29" s="104"/>
      <c r="J29" s="104"/>
      <c r="K29" s="104"/>
      <c r="L29" s="115">
        <f>SUM(L16:L27)</f>
        <v>0</v>
      </c>
      <c r="M29" s="115">
        <f>SUM(M16:M27)</f>
        <v>0</v>
      </c>
      <c r="N29" s="115">
        <f>SUM(N16:N27)</f>
        <v>0</v>
      </c>
      <c r="O29" s="115">
        <f>SUM(O16:O27)</f>
        <v>0</v>
      </c>
      <c r="P29" s="115">
        <f>SUM(P16:P27)</f>
        <v>0</v>
      </c>
      <c r="Q29"/>
      <c r="R29"/>
      <c r="S29"/>
      <c r="T29"/>
      <c r="U29"/>
      <c r="V29"/>
      <c r="W29"/>
      <c r="X29"/>
      <c r="Y29"/>
      <c r="Z29"/>
      <c r="AA29"/>
      <c r="AB29"/>
      <c r="AC29"/>
    </row>
    <row r="30" spans="1:29" ht="18" customHeight="1">
      <c r="A30" s="39"/>
      <c r="B30" s="39"/>
      <c r="C30" s="40" t="s">
        <v>17</v>
      </c>
      <c r="D30" s="41"/>
      <c r="E30" s="42"/>
      <c r="F30" s="43"/>
      <c r="G30" s="44"/>
      <c r="I30" s="59"/>
      <c r="J30" s="59"/>
      <c r="K30" s="59"/>
      <c r="M30" s="60"/>
      <c r="N30"/>
      <c r="O30"/>
      <c r="P30"/>
    </row>
    <row r="31" spans="1:29" ht="15">
      <c r="C31" s="45"/>
      <c r="D31" s="45" t="s">
        <v>18</v>
      </c>
      <c r="M31" s="60"/>
      <c r="N31"/>
      <c r="O31"/>
      <c r="P31"/>
    </row>
    <row r="32" spans="1:29" ht="15">
      <c r="C32" s="45"/>
      <c r="D32" s="45"/>
      <c r="M32" s="60"/>
      <c r="N32"/>
      <c r="O32"/>
      <c r="P32"/>
    </row>
    <row r="33" spans="1:16" ht="15">
      <c r="C33" s="40" t="s">
        <v>123</v>
      </c>
      <c r="D33" s="45"/>
      <c r="M33" s="60"/>
      <c r="N33"/>
      <c r="O33"/>
      <c r="P33"/>
    </row>
    <row r="34" spans="1:16">
      <c r="C34" s="9"/>
      <c r="D34" s="9"/>
      <c r="E34" s="9"/>
      <c r="F34" s="9"/>
      <c r="G34" s="9"/>
      <c r="N34"/>
      <c r="O34"/>
      <c r="P34"/>
    </row>
    <row r="35" spans="1:16">
      <c r="A35" s="105"/>
      <c r="B35" s="105"/>
      <c r="C35" s="40" t="s">
        <v>124</v>
      </c>
      <c r="D35" s="41"/>
      <c r="E35" s="42"/>
      <c r="F35" s="43"/>
      <c r="G35" s="44"/>
      <c r="N35"/>
      <c r="O35"/>
      <c r="P35"/>
    </row>
    <row r="36" spans="1:16">
      <c r="C36" s="45"/>
      <c r="D36" s="45" t="s">
        <v>18</v>
      </c>
      <c r="N36"/>
      <c r="O36"/>
      <c r="P36"/>
    </row>
    <row r="37" spans="1:16">
      <c r="C37" s="40" t="s">
        <v>123</v>
      </c>
      <c r="D37" s="45"/>
    </row>
    <row r="38" spans="1:16" ht="12.75" customHeight="1">
      <c r="A38" s="46"/>
      <c r="B38" s="9"/>
      <c r="C38" s="9"/>
      <c r="D38" s="592"/>
      <c r="E38" s="580"/>
      <c r="F38" s="580"/>
      <c r="G38" s="9"/>
      <c r="H38" s="9"/>
      <c r="I38" s="9"/>
      <c r="J38" s="9"/>
    </row>
    <row r="39" spans="1:16" ht="15" customHeight="1">
      <c r="A39" s="106" t="s">
        <v>77</v>
      </c>
      <c r="B39" s="107"/>
      <c r="C39" s="108"/>
      <c r="D39" s="108"/>
      <c r="E39" s="108"/>
      <c r="F39" s="108"/>
      <c r="G39" s="108"/>
      <c r="H39" s="108"/>
      <c r="I39" s="108"/>
      <c r="J39" s="108"/>
      <c r="K39" s="108"/>
      <c r="L39" s="108"/>
      <c r="M39" s="108"/>
      <c r="N39" s="108"/>
      <c r="O39" s="108"/>
      <c r="P39" s="107"/>
    </row>
    <row r="40" spans="1:16" customFormat="1" ht="12.75" customHeight="1">
      <c r="A40" s="109">
        <v>1</v>
      </c>
      <c r="B40" s="581" t="s">
        <v>125</v>
      </c>
      <c r="C40" s="582"/>
      <c r="D40" s="582"/>
      <c r="E40" s="582"/>
      <c r="F40" s="582"/>
      <c r="G40" s="582"/>
      <c r="H40" s="582"/>
      <c r="I40" s="582"/>
      <c r="J40" s="582"/>
      <c r="K40" s="582"/>
      <c r="L40" s="582"/>
      <c r="M40" s="582"/>
      <c r="N40" s="582"/>
      <c r="O40" s="582"/>
      <c r="P40" s="582"/>
    </row>
    <row r="41" spans="1:16" customFormat="1" ht="12.75" customHeight="1">
      <c r="A41" s="109">
        <f>A40+1</f>
        <v>2</v>
      </c>
      <c r="B41" s="581" t="s">
        <v>126</v>
      </c>
      <c r="C41" s="582"/>
      <c r="D41" s="582"/>
      <c r="E41" s="582"/>
      <c r="F41" s="582"/>
      <c r="G41" s="582"/>
      <c r="H41" s="582"/>
      <c r="I41" s="582"/>
      <c r="J41" s="582"/>
      <c r="K41" s="582"/>
      <c r="L41" s="582"/>
      <c r="M41" s="582"/>
      <c r="N41" s="582"/>
      <c r="O41" s="582"/>
      <c r="P41" s="582"/>
    </row>
    <row r="42" spans="1:16" customFormat="1" ht="12.75" customHeight="1">
      <c r="A42" s="109">
        <f t="shared" ref="A42:A45" si="8">A41+1</f>
        <v>3</v>
      </c>
      <c r="B42" s="581" t="s">
        <v>127</v>
      </c>
      <c r="C42" s="582"/>
      <c r="D42" s="582"/>
      <c r="E42" s="582"/>
      <c r="F42" s="582"/>
      <c r="G42" s="582"/>
      <c r="H42" s="582"/>
      <c r="I42" s="582"/>
      <c r="J42" s="582"/>
      <c r="K42" s="582"/>
      <c r="L42" s="582"/>
      <c r="M42" s="582"/>
      <c r="N42" s="582"/>
      <c r="O42" s="582"/>
      <c r="P42" s="582"/>
    </row>
    <row r="43" spans="1:16" customFormat="1" ht="12.75" customHeight="1">
      <c r="A43" s="109">
        <f t="shared" si="8"/>
        <v>4</v>
      </c>
      <c r="B43" s="581" t="s">
        <v>128</v>
      </c>
      <c r="C43" s="582"/>
      <c r="D43" s="582"/>
      <c r="E43" s="582"/>
      <c r="F43" s="582"/>
      <c r="G43" s="582"/>
      <c r="H43" s="582"/>
      <c r="I43" s="582"/>
      <c r="J43" s="582"/>
      <c r="K43" s="582"/>
      <c r="L43" s="582"/>
      <c r="M43" s="582"/>
      <c r="N43" s="582"/>
      <c r="O43" s="582"/>
      <c r="P43" s="582"/>
    </row>
    <row r="44" spans="1:16" customFormat="1" ht="24.75" customHeight="1">
      <c r="A44" s="109">
        <f t="shared" si="8"/>
        <v>5</v>
      </c>
      <c r="B44" s="581" t="s">
        <v>129</v>
      </c>
      <c r="C44" s="582"/>
      <c r="D44" s="582"/>
      <c r="E44" s="582"/>
      <c r="F44" s="582"/>
      <c r="G44" s="582"/>
      <c r="H44" s="582"/>
      <c r="I44" s="582"/>
      <c r="J44" s="582"/>
      <c r="K44" s="582"/>
      <c r="L44" s="582"/>
      <c r="M44" s="582"/>
      <c r="N44" s="582"/>
      <c r="O44" s="582"/>
      <c r="P44" s="582"/>
    </row>
    <row r="45" spans="1:16" customFormat="1" ht="12.75" customHeight="1">
      <c r="A45" s="109">
        <f t="shared" si="8"/>
        <v>6</v>
      </c>
      <c r="B45" s="581" t="s">
        <v>130</v>
      </c>
      <c r="C45" s="582"/>
      <c r="D45" s="582"/>
      <c r="E45" s="582"/>
      <c r="F45" s="582"/>
      <c r="G45" s="582"/>
      <c r="H45" s="582"/>
      <c r="I45" s="582"/>
      <c r="J45" s="582"/>
      <c r="K45" s="582"/>
      <c r="L45" s="582"/>
      <c r="M45" s="582"/>
      <c r="N45" s="582"/>
      <c r="O45" s="582"/>
      <c r="P45" s="582"/>
    </row>
  </sheetData>
  <sheetProtection selectLockedCells="1" selectUnlockedCells="1"/>
  <mergeCells count="17">
    <mergeCell ref="B41:P41"/>
    <mergeCell ref="B42:P42"/>
    <mergeCell ref="B43:P43"/>
    <mergeCell ref="B44:P44"/>
    <mergeCell ref="B45:P45"/>
    <mergeCell ref="A1:P1"/>
    <mergeCell ref="A2:P2"/>
    <mergeCell ref="A8:H8"/>
    <mergeCell ref="D38:F38"/>
    <mergeCell ref="B40:P40"/>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176"/>
  <sheetViews>
    <sheetView view="pageBreakPreview" topLeftCell="A160" zoomScale="115" zoomScaleNormal="100" workbookViewId="0">
      <selection activeCell="R109" sqref="R109"/>
    </sheetView>
  </sheetViews>
  <sheetFormatPr defaultColWidth="9.140625" defaultRowHeight="12.75"/>
  <cols>
    <col min="1" max="1" width="7.85546875" style="5" customWidth="1"/>
    <col min="2" max="2" width="5.42578125" style="5" customWidth="1"/>
    <col min="3" max="3" width="42.7109375" style="6" customWidth="1"/>
    <col min="4" max="4" width="7.28515625"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c r="A1" s="577" t="s">
        <v>402</v>
      </c>
      <c r="B1" s="577"/>
      <c r="C1" s="577"/>
      <c r="D1" s="577"/>
      <c r="E1" s="577"/>
      <c r="F1" s="577"/>
      <c r="G1" s="577"/>
      <c r="H1" s="577"/>
      <c r="I1" s="577"/>
      <c r="J1" s="577"/>
      <c r="K1" s="577"/>
      <c r="L1" s="577"/>
      <c r="M1" s="577"/>
      <c r="N1" s="577"/>
      <c r="O1" s="577"/>
      <c r="P1" s="577"/>
      <c r="Q1"/>
      <c r="R1"/>
      <c r="S1"/>
      <c r="T1"/>
      <c r="U1"/>
      <c r="V1"/>
      <c r="W1"/>
      <c r="X1"/>
      <c r="Y1"/>
      <c r="Z1"/>
      <c r="AA1"/>
      <c r="AB1"/>
      <c r="AC1"/>
    </row>
    <row r="2" spans="1:29" s="1" customFormat="1" ht="35.25" customHeight="1">
      <c r="A2" s="578" t="s">
        <v>60</v>
      </c>
      <c r="B2" s="578"/>
      <c r="C2" s="578"/>
      <c r="D2" s="578"/>
      <c r="E2" s="578"/>
      <c r="F2" s="578"/>
      <c r="G2" s="578"/>
      <c r="H2" s="578"/>
      <c r="I2" s="578"/>
      <c r="J2" s="578"/>
      <c r="K2" s="578"/>
      <c r="L2" s="578"/>
      <c r="M2" s="578"/>
      <c r="N2" s="578"/>
      <c r="O2" s="578"/>
      <c r="P2" s="578"/>
      <c r="Q2"/>
      <c r="R2"/>
      <c r="S2"/>
      <c r="T2"/>
      <c r="U2"/>
      <c r="V2"/>
      <c r="W2"/>
      <c r="X2"/>
      <c r="Y2"/>
      <c r="Z2"/>
      <c r="AA2"/>
      <c r="AB2"/>
      <c r="AC2"/>
    </row>
    <row r="3" spans="1:29" s="1" customFormat="1" ht="18" customHeight="1">
      <c r="A3" s="10" t="s">
        <v>85</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c r="A4" s="10" t="s">
        <v>24</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c r="A5" s="10" t="s">
        <v>86</v>
      </c>
      <c r="B5" s="10"/>
      <c r="C5" s="10" t="s">
        <v>87</v>
      </c>
      <c r="D5" s="12"/>
      <c r="E5" s="13"/>
      <c r="F5" s="14"/>
      <c r="G5" s="14"/>
      <c r="H5" s="14"/>
      <c r="I5" s="14"/>
      <c r="J5" s="14"/>
      <c r="K5" s="14"/>
      <c r="L5" s="14"/>
      <c r="M5" s="14"/>
      <c r="N5" s="14"/>
      <c r="O5" s="14"/>
      <c r="P5" s="14"/>
      <c r="Q5"/>
      <c r="R5"/>
      <c r="S5"/>
      <c r="T5"/>
      <c r="U5"/>
      <c r="V5"/>
      <c r="W5"/>
      <c r="X5"/>
      <c r="Y5"/>
      <c r="Z5"/>
      <c r="AA5"/>
      <c r="AB5"/>
      <c r="AC5"/>
    </row>
    <row r="6" spans="1:29" s="1" customFormat="1" ht="18" customHeight="1">
      <c r="A6" s="10" t="s">
        <v>88</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c r="A7" s="15" t="s">
        <v>2</v>
      </c>
      <c r="B7" s="15"/>
      <c r="C7" s="16"/>
      <c r="D7" s="17"/>
      <c r="E7" s="13"/>
      <c r="F7" s="14"/>
      <c r="G7" s="14"/>
      <c r="H7" s="14"/>
      <c r="I7" s="14"/>
      <c r="J7" s="14"/>
      <c r="K7" s="14"/>
      <c r="L7" s="14"/>
      <c r="M7" s="14"/>
      <c r="N7" s="14"/>
      <c r="O7" s="14"/>
      <c r="P7" s="14"/>
      <c r="Q7"/>
      <c r="R7"/>
      <c r="S7"/>
      <c r="T7"/>
      <c r="U7"/>
      <c r="V7"/>
      <c r="W7"/>
      <c r="X7"/>
      <c r="Y7"/>
      <c r="Z7"/>
      <c r="AA7"/>
      <c r="AB7"/>
      <c r="AC7"/>
    </row>
    <row r="8" spans="1:29" s="1" customFormat="1" ht="18" customHeight="1">
      <c r="A8" s="579" t="s">
        <v>403</v>
      </c>
      <c r="B8" s="579"/>
      <c r="C8" s="579"/>
      <c r="D8" s="579"/>
      <c r="E8" s="579"/>
      <c r="F8" s="579"/>
      <c r="G8" s="579"/>
      <c r="H8" s="580"/>
      <c r="I8" s="14"/>
      <c r="J8" s="14"/>
      <c r="K8" s="14"/>
      <c r="L8" s="14"/>
      <c r="M8" s="14"/>
      <c r="N8" s="14"/>
      <c r="O8" s="14"/>
      <c r="P8" s="14"/>
      <c r="Q8"/>
      <c r="R8"/>
      <c r="S8"/>
      <c r="T8"/>
      <c r="U8"/>
      <c r="V8"/>
      <c r="W8"/>
      <c r="X8"/>
      <c r="Y8"/>
      <c r="Z8"/>
      <c r="AA8"/>
      <c r="AB8"/>
      <c r="AC8"/>
    </row>
    <row r="9" spans="1:29" s="1" customFormat="1" ht="18" customHeight="1">
      <c r="A9" s="18"/>
      <c r="B9" s="18"/>
      <c r="C9" s="6"/>
      <c r="D9" s="7"/>
      <c r="E9" s="13"/>
      <c r="F9" s="12"/>
      <c r="G9" s="14"/>
      <c r="H9" s="14"/>
      <c r="I9" s="14"/>
      <c r="J9" s="14"/>
      <c r="K9" s="14"/>
      <c r="L9" s="12" t="s">
        <v>90</v>
      </c>
      <c r="M9" s="14"/>
      <c r="N9" s="47"/>
      <c r="O9" s="48">
        <f>P160</f>
        <v>0</v>
      </c>
      <c r="P9" s="14"/>
      <c r="Q9"/>
      <c r="R9"/>
      <c r="S9"/>
      <c r="T9"/>
      <c r="U9"/>
      <c r="V9"/>
      <c r="W9"/>
      <c r="X9"/>
      <c r="Y9"/>
      <c r="Z9"/>
      <c r="AA9"/>
      <c r="AB9"/>
      <c r="AC9"/>
    </row>
    <row r="10" spans="1:29" s="1" customFormat="1" ht="18" customHeight="1">
      <c r="A10" s="18"/>
      <c r="B10" s="18"/>
      <c r="C10" s="6"/>
      <c r="D10" s="7"/>
      <c r="E10" s="13"/>
      <c r="F10" s="12"/>
      <c r="G10" s="14"/>
      <c r="H10" s="14"/>
      <c r="I10" s="14"/>
      <c r="J10" s="14"/>
      <c r="K10" s="14"/>
      <c r="L10" s="49" t="s">
        <v>91</v>
      </c>
      <c r="M10" s="50"/>
      <c r="N10" s="48"/>
      <c r="O10" s="50"/>
      <c r="P10" s="50"/>
      <c r="Q10"/>
      <c r="R10"/>
      <c r="S10"/>
      <c r="T10"/>
      <c r="U10"/>
      <c r="V10"/>
      <c r="W10"/>
      <c r="X10"/>
      <c r="Y10"/>
      <c r="Z10"/>
      <c r="AA10"/>
      <c r="AB10"/>
      <c r="AC10"/>
    </row>
    <row r="11" spans="1:29" s="1" customFormat="1" ht="5.25" customHeight="1">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9" s="2" customFormat="1" ht="12.75" customHeight="1">
      <c r="A13" s="583"/>
      <c r="B13" s="585"/>
      <c r="C13" s="587"/>
      <c r="D13" s="588"/>
      <c r="E13" s="589"/>
      <c r="F13" s="590"/>
      <c r="G13" s="590"/>
      <c r="H13" s="590"/>
      <c r="I13" s="590"/>
      <c r="J13" s="590"/>
      <c r="K13" s="590"/>
      <c r="L13" s="591" t="s">
        <v>99</v>
      </c>
      <c r="M13" s="591"/>
      <c r="N13" s="591" t="s">
        <v>100</v>
      </c>
      <c r="O13" s="591"/>
      <c r="P13" s="591" t="s">
        <v>101</v>
      </c>
      <c r="Q13"/>
      <c r="R13"/>
      <c r="S13"/>
      <c r="T13"/>
      <c r="U13"/>
      <c r="V13"/>
      <c r="W13"/>
      <c r="X13"/>
      <c r="Y13"/>
      <c r="Z13"/>
      <c r="AA13"/>
      <c r="AB13"/>
      <c r="AC13"/>
    </row>
    <row r="14" spans="1:29" s="2" customFormat="1" ht="48">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Q14"/>
      <c r="R14"/>
      <c r="S14"/>
      <c r="T14"/>
      <c r="U14"/>
      <c r="V14"/>
      <c r="W14"/>
      <c r="X14"/>
      <c r="Y14"/>
      <c r="Z14"/>
      <c r="AA14"/>
      <c r="AB14"/>
      <c r="AC14"/>
    </row>
    <row r="15" spans="1:29" s="2" customFormat="1">
      <c r="A15" s="120"/>
      <c r="B15" s="121"/>
      <c r="C15" s="125"/>
      <c r="D15" s="123"/>
      <c r="E15" s="124"/>
      <c r="F15" s="125"/>
      <c r="G15" s="125"/>
      <c r="H15" s="125"/>
      <c r="I15" s="125"/>
      <c r="J15" s="125"/>
      <c r="K15" s="125"/>
      <c r="L15" s="125"/>
      <c r="M15" s="125"/>
      <c r="N15" s="125"/>
      <c r="O15" s="125"/>
      <c r="P15" s="139"/>
      <c r="Q15"/>
      <c r="R15"/>
      <c r="S15"/>
      <c r="T15"/>
      <c r="U15"/>
      <c r="V15"/>
      <c r="W15"/>
      <c r="X15"/>
      <c r="Y15"/>
      <c r="Z15"/>
      <c r="AA15"/>
      <c r="AB15"/>
      <c r="AC15"/>
    </row>
    <row r="16" spans="1:29" s="2" customFormat="1">
      <c r="A16" s="126"/>
      <c r="B16" s="127"/>
      <c r="C16" s="122" t="s">
        <v>404</v>
      </c>
      <c r="D16" s="129"/>
      <c r="E16" s="130"/>
      <c r="F16" s="27"/>
      <c r="G16" s="28"/>
      <c r="H16" s="28"/>
      <c r="I16" s="27"/>
      <c r="J16" s="28"/>
      <c r="K16" s="28"/>
      <c r="L16" s="28"/>
      <c r="M16" s="28"/>
      <c r="N16" s="28"/>
      <c r="O16" s="28"/>
      <c r="P16" s="141"/>
      <c r="Q16"/>
      <c r="R16"/>
      <c r="S16"/>
      <c r="T16"/>
      <c r="U16"/>
      <c r="V16"/>
      <c r="W16"/>
      <c r="X16"/>
      <c r="Y16"/>
      <c r="Z16"/>
      <c r="AA16"/>
      <c r="AB16"/>
      <c r="AC16"/>
    </row>
    <row r="17" spans="1:29" s="2" customFormat="1" ht="24">
      <c r="A17" s="126"/>
      <c r="B17" s="127"/>
      <c r="C17" s="183" t="s">
        <v>405</v>
      </c>
      <c r="D17" s="129"/>
      <c r="E17" s="130"/>
      <c r="F17" s="274"/>
      <c r="G17" s="275"/>
      <c r="H17" s="276"/>
      <c r="I17" s="274"/>
      <c r="J17" s="275"/>
      <c r="K17" s="28"/>
      <c r="L17" s="28"/>
      <c r="M17" s="28"/>
      <c r="N17" s="28"/>
      <c r="O17" s="28"/>
      <c r="P17" s="141"/>
      <c r="Q17"/>
      <c r="R17"/>
      <c r="S17"/>
      <c r="T17"/>
      <c r="U17"/>
      <c r="V17"/>
      <c r="W17"/>
      <c r="X17"/>
      <c r="Y17"/>
      <c r="Z17"/>
      <c r="AA17"/>
      <c r="AB17"/>
      <c r="AC17"/>
    </row>
    <row r="18" spans="1:29" s="2" customFormat="1" ht="24">
      <c r="A18" s="126">
        <v>1</v>
      </c>
      <c r="B18" s="127"/>
      <c r="C18" s="131" t="s">
        <v>406</v>
      </c>
      <c r="D18" s="129" t="s">
        <v>407</v>
      </c>
      <c r="E18" s="130">
        <v>1</v>
      </c>
      <c r="F18" s="140"/>
      <c r="G18" s="182"/>
      <c r="H18" s="276">
        <f t="shared" ref="H18:H158" si="0">ROUND(G18*F18,2)</f>
        <v>0</v>
      </c>
      <c r="I18" s="140"/>
      <c r="J18" s="182"/>
      <c r="K18" s="28">
        <f t="shared" ref="K18" si="1">J18+I18+H18</f>
        <v>0</v>
      </c>
      <c r="L18" s="28">
        <f t="shared" ref="L18" si="2">ROUND(F18*E18,2)</f>
        <v>0</v>
      </c>
      <c r="M18" s="28">
        <f t="shared" ref="M18" si="3">ROUND(H18*E18,2)</f>
        <v>0</v>
      </c>
      <c r="N18" s="28">
        <f t="shared" ref="N18" si="4">ROUND(I18*E18,2)</f>
        <v>0</v>
      </c>
      <c r="O18" s="28">
        <f t="shared" ref="O18" si="5">ROUND(J18*E18,2)</f>
        <v>0</v>
      </c>
      <c r="P18" s="141">
        <f t="shared" ref="P18" si="6">O18+N18+M18</f>
        <v>0</v>
      </c>
      <c r="Q18"/>
      <c r="R18"/>
      <c r="S18"/>
      <c r="T18"/>
      <c r="U18"/>
      <c r="V18"/>
      <c r="W18"/>
      <c r="X18"/>
      <c r="Y18"/>
      <c r="Z18"/>
      <c r="AA18"/>
      <c r="AB18"/>
      <c r="AC18"/>
    </row>
    <row r="19" spans="1:29" s="2" customFormat="1">
      <c r="A19" s="126"/>
      <c r="B19" s="127"/>
      <c r="C19" s="183" t="s">
        <v>408</v>
      </c>
      <c r="D19" s="129"/>
      <c r="E19" s="130"/>
      <c r="F19" s="274"/>
      <c r="G19" s="275"/>
      <c r="H19" s="276"/>
      <c r="I19" s="274"/>
      <c r="J19" s="275"/>
      <c r="K19" s="28"/>
      <c r="L19" s="28"/>
      <c r="M19" s="28"/>
      <c r="N19" s="28"/>
      <c r="O19" s="28"/>
      <c r="P19" s="141"/>
      <c r="Q19"/>
      <c r="R19"/>
      <c r="S19"/>
      <c r="T19"/>
      <c r="U19"/>
      <c r="V19"/>
      <c r="W19"/>
      <c r="X19"/>
      <c r="Y19"/>
      <c r="Z19"/>
      <c r="AA19"/>
      <c r="AB19"/>
      <c r="AC19"/>
    </row>
    <row r="20" spans="1:29" s="2" customFormat="1" ht="36">
      <c r="A20" s="126">
        <v>2</v>
      </c>
      <c r="B20" s="127"/>
      <c r="C20" s="131" t="s">
        <v>409</v>
      </c>
      <c r="D20" s="129" t="s">
        <v>228</v>
      </c>
      <c r="E20" s="130">
        <v>2</v>
      </c>
      <c r="F20" s="140"/>
      <c r="G20" s="182"/>
      <c r="H20" s="276">
        <f t="shared" si="0"/>
        <v>0</v>
      </c>
      <c r="I20" s="140"/>
      <c r="J20" s="182"/>
      <c r="K20" s="28">
        <f t="shared" ref="K20:K82" si="7">J20+I20+H20</f>
        <v>0</v>
      </c>
      <c r="L20" s="28">
        <f t="shared" ref="L20:L82" si="8">ROUND(F20*E20,2)</f>
        <v>0</v>
      </c>
      <c r="M20" s="28">
        <f t="shared" ref="M20:M82" si="9">ROUND(H20*E20,2)</f>
        <v>0</v>
      </c>
      <c r="N20" s="28">
        <f t="shared" ref="N20:N82" si="10">ROUND(I20*E20,2)</f>
        <v>0</v>
      </c>
      <c r="O20" s="28">
        <f t="shared" ref="O20:O82" si="11">ROUND(J20*E20,2)</f>
        <v>0</v>
      </c>
      <c r="P20" s="141">
        <f t="shared" ref="P20:P82" si="12">O20+N20+M20</f>
        <v>0</v>
      </c>
      <c r="Q20"/>
      <c r="R20"/>
      <c r="S20"/>
      <c r="T20"/>
      <c r="U20"/>
      <c r="V20"/>
      <c r="W20"/>
      <c r="X20"/>
      <c r="Y20"/>
      <c r="Z20"/>
      <c r="AA20"/>
      <c r="AB20"/>
      <c r="AC20"/>
    </row>
    <row r="21" spans="1:29" s="2" customFormat="1">
      <c r="A21" s="126"/>
      <c r="B21" s="127"/>
      <c r="C21" s="183" t="s">
        <v>410</v>
      </c>
      <c r="D21" s="129"/>
      <c r="E21" s="130"/>
      <c r="F21" s="274"/>
      <c r="G21" s="275"/>
      <c r="H21" s="276"/>
      <c r="I21" s="274"/>
      <c r="J21" s="275"/>
      <c r="K21" s="28"/>
      <c r="L21" s="28"/>
      <c r="M21" s="28"/>
      <c r="N21" s="28"/>
      <c r="O21" s="28"/>
      <c r="P21" s="141"/>
      <c r="Q21"/>
      <c r="R21"/>
      <c r="S21"/>
      <c r="T21"/>
      <c r="U21"/>
      <c r="V21"/>
      <c r="W21"/>
      <c r="X21"/>
      <c r="Y21"/>
      <c r="Z21"/>
      <c r="AA21"/>
      <c r="AB21"/>
      <c r="AC21"/>
    </row>
    <row r="22" spans="1:29" s="2" customFormat="1">
      <c r="A22" s="277">
        <f>1+A20</f>
        <v>3</v>
      </c>
      <c r="B22" s="278"/>
      <c r="C22" s="131" t="s">
        <v>411</v>
      </c>
      <c r="D22" s="129" t="s">
        <v>228</v>
      </c>
      <c r="E22" s="130">
        <v>2</v>
      </c>
      <c r="F22" s="140"/>
      <c r="G22" s="182"/>
      <c r="H22" s="276">
        <f t="shared" si="0"/>
        <v>0</v>
      </c>
      <c r="I22" s="140"/>
      <c r="J22" s="182"/>
      <c r="K22" s="28">
        <f t="shared" si="7"/>
        <v>0</v>
      </c>
      <c r="L22" s="28">
        <f t="shared" si="8"/>
        <v>0</v>
      </c>
      <c r="M22" s="28">
        <f t="shared" si="9"/>
        <v>0</v>
      </c>
      <c r="N22" s="28">
        <f t="shared" si="10"/>
        <v>0</v>
      </c>
      <c r="O22" s="28">
        <f t="shared" si="11"/>
        <v>0</v>
      </c>
      <c r="P22" s="141">
        <f t="shared" si="12"/>
        <v>0</v>
      </c>
      <c r="Q22"/>
      <c r="R22"/>
      <c r="S22"/>
      <c r="T22"/>
      <c r="U22"/>
      <c r="V22"/>
      <c r="W22"/>
      <c r="X22"/>
      <c r="Y22"/>
      <c r="Z22"/>
      <c r="AA22"/>
      <c r="AB22"/>
      <c r="AC22"/>
    </row>
    <row r="23" spans="1:29" s="2" customFormat="1">
      <c r="A23" s="126"/>
      <c r="B23" s="127"/>
      <c r="C23" s="183" t="s">
        <v>412</v>
      </c>
      <c r="D23" s="129"/>
      <c r="E23" s="130"/>
      <c r="F23" s="274"/>
      <c r="G23" s="275"/>
      <c r="H23" s="276"/>
      <c r="I23" s="274"/>
      <c r="J23" s="275"/>
      <c r="K23" s="28"/>
      <c r="L23" s="28"/>
      <c r="M23" s="28"/>
      <c r="N23" s="28"/>
      <c r="O23" s="28"/>
      <c r="P23" s="141"/>
      <c r="Q23"/>
      <c r="R23"/>
      <c r="S23"/>
      <c r="T23"/>
      <c r="U23"/>
      <c r="V23"/>
      <c r="W23"/>
      <c r="X23"/>
      <c r="Y23"/>
      <c r="Z23"/>
      <c r="AA23"/>
      <c r="AB23"/>
      <c r="AC23"/>
    </row>
    <row r="24" spans="1:29" s="2" customFormat="1">
      <c r="A24" s="126">
        <v>4</v>
      </c>
      <c r="B24" s="127"/>
      <c r="C24" s="131" t="s">
        <v>413</v>
      </c>
      <c r="D24" s="129" t="s">
        <v>164</v>
      </c>
      <c r="E24" s="130">
        <v>1</v>
      </c>
      <c r="F24" s="140"/>
      <c r="G24" s="182"/>
      <c r="H24" s="276">
        <f t="shared" si="0"/>
        <v>0</v>
      </c>
      <c r="I24" s="140"/>
      <c r="J24" s="182"/>
      <c r="K24" s="28">
        <f t="shared" si="7"/>
        <v>0</v>
      </c>
      <c r="L24" s="28">
        <f t="shared" si="8"/>
        <v>0</v>
      </c>
      <c r="M24" s="28">
        <f t="shared" si="9"/>
        <v>0</v>
      </c>
      <c r="N24" s="28">
        <f t="shared" si="10"/>
        <v>0</v>
      </c>
      <c r="O24" s="28">
        <f t="shared" si="11"/>
        <v>0</v>
      </c>
      <c r="P24" s="141">
        <f t="shared" si="12"/>
        <v>0</v>
      </c>
      <c r="Q24"/>
      <c r="R24"/>
      <c r="S24"/>
      <c r="T24"/>
      <c r="U24"/>
      <c r="V24"/>
      <c r="W24"/>
      <c r="X24"/>
      <c r="Y24"/>
      <c r="Z24"/>
      <c r="AA24"/>
      <c r="AB24"/>
      <c r="AC24"/>
    </row>
    <row r="25" spans="1:29" s="2" customFormat="1">
      <c r="A25" s="126"/>
      <c r="B25" s="127"/>
      <c r="C25" s="183" t="s">
        <v>414</v>
      </c>
      <c r="D25" s="129"/>
      <c r="E25" s="130"/>
      <c r="F25" s="274"/>
      <c r="G25" s="275"/>
      <c r="H25" s="276"/>
      <c r="I25" s="274"/>
      <c r="J25" s="275"/>
      <c r="K25" s="28"/>
      <c r="L25" s="28"/>
      <c r="M25" s="28"/>
      <c r="N25" s="28"/>
      <c r="O25" s="28"/>
      <c r="P25" s="141"/>
      <c r="Q25"/>
      <c r="R25"/>
      <c r="S25"/>
      <c r="T25"/>
      <c r="U25"/>
      <c r="V25"/>
      <c r="W25"/>
      <c r="X25"/>
      <c r="Y25"/>
      <c r="Z25"/>
      <c r="AA25"/>
      <c r="AB25"/>
      <c r="AC25"/>
    </row>
    <row r="26" spans="1:29" s="2" customFormat="1">
      <c r="A26" s="126">
        <v>5</v>
      </c>
      <c r="B26" s="127"/>
      <c r="C26" s="131" t="s">
        <v>415</v>
      </c>
      <c r="D26" s="129" t="s">
        <v>164</v>
      </c>
      <c r="E26" s="130">
        <v>1</v>
      </c>
      <c r="F26" s="140"/>
      <c r="G26" s="182"/>
      <c r="H26" s="276">
        <f t="shared" si="0"/>
        <v>0</v>
      </c>
      <c r="I26" s="140"/>
      <c r="J26" s="182"/>
      <c r="K26" s="28">
        <f t="shared" si="7"/>
        <v>0</v>
      </c>
      <c r="L26" s="28">
        <f t="shared" si="8"/>
        <v>0</v>
      </c>
      <c r="M26" s="28">
        <f t="shared" si="9"/>
        <v>0</v>
      </c>
      <c r="N26" s="28">
        <f t="shared" si="10"/>
        <v>0</v>
      </c>
      <c r="O26" s="28">
        <f t="shared" si="11"/>
        <v>0</v>
      </c>
      <c r="P26" s="141">
        <f t="shared" si="12"/>
        <v>0</v>
      </c>
      <c r="Q26"/>
      <c r="R26"/>
      <c r="S26"/>
      <c r="T26"/>
      <c r="U26"/>
      <c r="V26"/>
      <c r="W26"/>
      <c r="X26"/>
      <c r="Y26"/>
      <c r="Z26"/>
      <c r="AA26"/>
      <c r="AB26"/>
      <c r="AC26"/>
    </row>
    <row r="27" spans="1:29" s="2" customFormat="1">
      <c r="A27" s="126">
        <v>6</v>
      </c>
      <c r="B27" s="127"/>
      <c r="C27" s="131" t="s">
        <v>416</v>
      </c>
      <c r="D27" s="129" t="s">
        <v>164</v>
      </c>
      <c r="E27" s="130">
        <v>1</v>
      </c>
      <c r="F27" s="140"/>
      <c r="G27" s="182"/>
      <c r="H27" s="276">
        <f t="shared" si="0"/>
        <v>0</v>
      </c>
      <c r="I27" s="140"/>
      <c r="J27" s="182"/>
      <c r="K27" s="28">
        <f t="shared" si="7"/>
        <v>0</v>
      </c>
      <c r="L27" s="28">
        <f t="shared" si="8"/>
        <v>0</v>
      </c>
      <c r="M27" s="28">
        <f t="shared" si="9"/>
        <v>0</v>
      </c>
      <c r="N27" s="28">
        <f t="shared" si="10"/>
        <v>0</v>
      </c>
      <c r="O27" s="28">
        <f t="shared" si="11"/>
        <v>0</v>
      </c>
      <c r="P27" s="141">
        <f t="shared" si="12"/>
        <v>0</v>
      </c>
      <c r="Q27"/>
      <c r="R27"/>
      <c r="S27"/>
      <c r="T27"/>
      <c r="U27"/>
      <c r="V27"/>
      <c r="W27"/>
      <c r="X27"/>
      <c r="Y27"/>
      <c r="Z27"/>
      <c r="AA27"/>
      <c r="AB27"/>
      <c r="AC27"/>
    </row>
    <row r="28" spans="1:29" s="2" customFormat="1">
      <c r="A28" s="126">
        <v>7</v>
      </c>
      <c r="B28" s="127"/>
      <c r="C28" s="131" t="s">
        <v>417</v>
      </c>
      <c r="D28" s="129" t="s">
        <v>164</v>
      </c>
      <c r="E28" s="130">
        <v>1</v>
      </c>
      <c r="F28" s="132"/>
      <c r="G28" s="132"/>
      <c r="H28" s="276">
        <f t="shared" si="0"/>
        <v>0</v>
      </c>
      <c r="I28" s="132"/>
      <c r="J28" s="132"/>
      <c r="K28" s="28">
        <f t="shared" si="7"/>
        <v>0</v>
      </c>
      <c r="L28" s="28">
        <f t="shared" si="8"/>
        <v>0</v>
      </c>
      <c r="M28" s="28">
        <f t="shared" si="9"/>
        <v>0</v>
      </c>
      <c r="N28" s="28">
        <f t="shared" si="10"/>
        <v>0</v>
      </c>
      <c r="O28" s="28">
        <f t="shared" si="11"/>
        <v>0</v>
      </c>
      <c r="P28" s="141">
        <f t="shared" si="12"/>
        <v>0</v>
      </c>
      <c r="Q28"/>
      <c r="R28"/>
      <c r="S28"/>
      <c r="T28"/>
      <c r="U28"/>
      <c r="V28"/>
      <c r="W28"/>
      <c r="X28"/>
      <c r="Y28"/>
      <c r="Z28"/>
      <c r="AA28"/>
      <c r="AB28"/>
      <c r="AC28"/>
    </row>
    <row r="29" spans="1:29" s="2" customFormat="1">
      <c r="A29" s="126">
        <v>8</v>
      </c>
      <c r="B29" s="127"/>
      <c r="C29" s="131" t="s">
        <v>418</v>
      </c>
      <c r="D29" s="129" t="s">
        <v>164</v>
      </c>
      <c r="E29" s="130">
        <v>1</v>
      </c>
      <c r="F29" s="140"/>
      <c r="G29" s="182"/>
      <c r="H29" s="276">
        <f t="shared" si="0"/>
        <v>0</v>
      </c>
      <c r="I29" s="140"/>
      <c r="J29" s="182"/>
      <c r="K29" s="28">
        <f t="shared" si="7"/>
        <v>0</v>
      </c>
      <c r="L29" s="28">
        <f t="shared" si="8"/>
        <v>0</v>
      </c>
      <c r="M29" s="28">
        <f t="shared" si="9"/>
        <v>0</v>
      </c>
      <c r="N29" s="28">
        <f t="shared" si="10"/>
        <v>0</v>
      </c>
      <c r="O29" s="28">
        <f t="shared" si="11"/>
        <v>0</v>
      </c>
      <c r="P29" s="141">
        <f t="shared" si="12"/>
        <v>0</v>
      </c>
      <c r="Q29"/>
      <c r="R29"/>
      <c r="S29"/>
      <c r="T29"/>
      <c r="U29"/>
      <c r="V29"/>
      <c r="W29"/>
      <c r="X29"/>
      <c r="Y29"/>
      <c r="Z29"/>
      <c r="AA29"/>
      <c r="AB29"/>
      <c r="AC29"/>
    </row>
    <row r="30" spans="1:29" s="2" customFormat="1">
      <c r="A30" s="126">
        <v>9</v>
      </c>
      <c r="B30" s="127"/>
      <c r="C30" s="131" t="s">
        <v>419</v>
      </c>
      <c r="D30" s="129" t="s">
        <v>164</v>
      </c>
      <c r="E30" s="130">
        <v>1</v>
      </c>
      <c r="F30" s="140"/>
      <c r="G30" s="182"/>
      <c r="H30" s="276">
        <f t="shared" si="0"/>
        <v>0</v>
      </c>
      <c r="I30" s="140"/>
      <c r="J30" s="182"/>
      <c r="K30" s="28">
        <f t="shared" si="7"/>
        <v>0</v>
      </c>
      <c r="L30" s="28">
        <f t="shared" si="8"/>
        <v>0</v>
      </c>
      <c r="M30" s="28">
        <f t="shared" si="9"/>
        <v>0</v>
      </c>
      <c r="N30" s="28">
        <f t="shared" si="10"/>
        <v>0</v>
      </c>
      <c r="O30" s="28">
        <f t="shared" si="11"/>
        <v>0</v>
      </c>
      <c r="P30" s="141">
        <f t="shared" si="12"/>
        <v>0</v>
      </c>
      <c r="Q30"/>
      <c r="R30"/>
      <c r="S30"/>
      <c r="T30"/>
      <c r="U30"/>
      <c r="V30"/>
      <c r="W30"/>
      <c r="X30"/>
      <c r="Y30"/>
      <c r="Z30"/>
      <c r="AA30"/>
      <c r="AB30"/>
      <c r="AC30"/>
    </row>
    <row r="31" spans="1:29" s="2" customFormat="1">
      <c r="A31" s="126">
        <v>10</v>
      </c>
      <c r="B31" s="127"/>
      <c r="C31" s="131" t="s">
        <v>420</v>
      </c>
      <c r="D31" s="129" t="s">
        <v>164</v>
      </c>
      <c r="E31" s="130">
        <v>1</v>
      </c>
      <c r="F31" s="140"/>
      <c r="G31" s="182"/>
      <c r="H31" s="276">
        <f t="shared" si="0"/>
        <v>0</v>
      </c>
      <c r="I31" s="140"/>
      <c r="J31" s="182"/>
      <c r="K31" s="28">
        <f t="shared" si="7"/>
        <v>0</v>
      </c>
      <c r="L31" s="28">
        <f t="shared" si="8"/>
        <v>0</v>
      </c>
      <c r="M31" s="28">
        <f t="shared" si="9"/>
        <v>0</v>
      </c>
      <c r="N31" s="28">
        <f t="shared" si="10"/>
        <v>0</v>
      </c>
      <c r="O31" s="28">
        <f t="shared" si="11"/>
        <v>0</v>
      </c>
      <c r="P31" s="141">
        <f t="shared" si="12"/>
        <v>0</v>
      </c>
      <c r="Q31"/>
      <c r="R31"/>
      <c r="S31"/>
      <c r="T31"/>
      <c r="U31"/>
      <c r="V31"/>
      <c r="W31"/>
      <c r="X31"/>
      <c r="Y31"/>
      <c r="Z31"/>
      <c r="AA31"/>
      <c r="AB31"/>
      <c r="AC31"/>
    </row>
    <row r="32" spans="1:29" s="2" customFormat="1">
      <c r="A32" s="126"/>
      <c r="B32" s="127"/>
      <c r="C32" s="183" t="s">
        <v>421</v>
      </c>
      <c r="D32" s="129"/>
      <c r="E32" s="130"/>
      <c r="F32" s="274"/>
      <c r="G32" s="275"/>
      <c r="H32" s="276"/>
      <c r="I32" s="274"/>
      <c r="J32" s="275"/>
      <c r="K32" s="28"/>
      <c r="L32" s="28"/>
      <c r="M32" s="28"/>
      <c r="N32" s="28"/>
      <c r="O32" s="28"/>
      <c r="P32" s="141"/>
      <c r="Q32"/>
      <c r="R32"/>
      <c r="S32"/>
      <c r="T32"/>
      <c r="U32"/>
      <c r="V32"/>
      <c r="W32"/>
      <c r="X32"/>
      <c r="Y32"/>
      <c r="Z32"/>
      <c r="AA32"/>
      <c r="AB32"/>
      <c r="AC32"/>
    </row>
    <row r="33" spans="1:29" s="2" customFormat="1" ht="36">
      <c r="A33" s="126">
        <v>11</v>
      </c>
      <c r="B33" s="127"/>
      <c r="C33" s="131" t="s">
        <v>422</v>
      </c>
      <c r="D33" s="129" t="s">
        <v>228</v>
      </c>
      <c r="E33" s="130">
        <v>7</v>
      </c>
      <c r="F33" s="140"/>
      <c r="G33" s="182"/>
      <c r="H33" s="276">
        <f t="shared" si="0"/>
        <v>0</v>
      </c>
      <c r="I33" s="140"/>
      <c r="J33" s="182"/>
      <c r="K33" s="28">
        <f t="shared" si="7"/>
        <v>0</v>
      </c>
      <c r="L33" s="28">
        <f t="shared" si="8"/>
        <v>0</v>
      </c>
      <c r="M33" s="28">
        <f t="shared" si="9"/>
        <v>0</v>
      </c>
      <c r="N33" s="28">
        <f t="shared" si="10"/>
        <v>0</v>
      </c>
      <c r="O33" s="28">
        <f t="shared" si="11"/>
        <v>0</v>
      </c>
      <c r="P33" s="141">
        <f t="shared" si="12"/>
        <v>0</v>
      </c>
      <c r="Q33"/>
      <c r="R33"/>
      <c r="S33"/>
      <c r="T33"/>
      <c r="U33"/>
      <c r="V33"/>
      <c r="W33"/>
      <c r="X33"/>
      <c r="Y33"/>
      <c r="Z33"/>
      <c r="AA33"/>
      <c r="AB33"/>
      <c r="AC33"/>
    </row>
    <row r="34" spans="1:29" s="2" customFormat="1" ht="36">
      <c r="A34" s="126">
        <v>12</v>
      </c>
      <c r="B34" s="127"/>
      <c r="C34" s="131" t="s">
        <v>423</v>
      </c>
      <c r="D34" s="129" t="s">
        <v>228</v>
      </c>
      <c r="E34" s="130">
        <v>57</v>
      </c>
      <c r="F34" s="140"/>
      <c r="G34" s="182"/>
      <c r="H34" s="276">
        <f t="shared" si="0"/>
        <v>0</v>
      </c>
      <c r="I34" s="140"/>
      <c r="J34" s="182"/>
      <c r="K34" s="28">
        <f t="shared" si="7"/>
        <v>0</v>
      </c>
      <c r="L34" s="28">
        <f t="shared" si="8"/>
        <v>0</v>
      </c>
      <c r="M34" s="28">
        <f t="shared" si="9"/>
        <v>0</v>
      </c>
      <c r="N34" s="28">
        <f t="shared" si="10"/>
        <v>0</v>
      </c>
      <c r="O34" s="28">
        <f t="shared" si="11"/>
        <v>0</v>
      </c>
      <c r="P34" s="141">
        <f t="shared" si="12"/>
        <v>0</v>
      </c>
      <c r="Q34"/>
      <c r="R34"/>
      <c r="S34"/>
      <c r="T34"/>
      <c r="U34"/>
      <c r="V34"/>
      <c r="W34"/>
      <c r="X34"/>
      <c r="Y34"/>
      <c r="Z34"/>
      <c r="AA34"/>
      <c r="AB34"/>
      <c r="AC34"/>
    </row>
    <row r="35" spans="1:29" s="2" customFormat="1" ht="36">
      <c r="A35" s="126">
        <v>13</v>
      </c>
      <c r="B35" s="127"/>
      <c r="C35" s="131" t="s">
        <v>424</v>
      </c>
      <c r="D35" s="129" t="s">
        <v>228</v>
      </c>
      <c r="E35" s="130">
        <v>14</v>
      </c>
      <c r="F35" s="140"/>
      <c r="G35" s="182"/>
      <c r="H35" s="276">
        <f t="shared" si="0"/>
        <v>0</v>
      </c>
      <c r="I35" s="140"/>
      <c r="J35" s="182"/>
      <c r="K35" s="28">
        <f t="shared" si="7"/>
        <v>0</v>
      </c>
      <c r="L35" s="28">
        <f t="shared" si="8"/>
        <v>0</v>
      </c>
      <c r="M35" s="28">
        <f t="shared" si="9"/>
        <v>0</v>
      </c>
      <c r="N35" s="28">
        <f t="shared" si="10"/>
        <v>0</v>
      </c>
      <c r="O35" s="28">
        <f t="shared" si="11"/>
        <v>0</v>
      </c>
      <c r="P35" s="141">
        <f t="shared" si="12"/>
        <v>0</v>
      </c>
      <c r="Q35"/>
      <c r="R35"/>
      <c r="S35"/>
      <c r="T35"/>
      <c r="U35"/>
      <c r="V35"/>
      <c r="W35"/>
      <c r="X35"/>
      <c r="Y35"/>
      <c r="Z35"/>
      <c r="AA35"/>
      <c r="AB35"/>
      <c r="AC35"/>
    </row>
    <row r="36" spans="1:29" s="2" customFormat="1" ht="36">
      <c r="A36" s="126">
        <v>14</v>
      </c>
      <c r="B36" s="127"/>
      <c r="C36" s="131" t="s">
        <v>425</v>
      </c>
      <c r="D36" s="129" t="s">
        <v>228</v>
      </c>
      <c r="E36" s="130">
        <v>8</v>
      </c>
      <c r="F36" s="132"/>
      <c r="G36" s="132"/>
      <c r="H36" s="276">
        <f t="shared" si="0"/>
        <v>0</v>
      </c>
      <c r="I36" s="132"/>
      <c r="J36" s="132"/>
      <c r="K36" s="28">
        <f t="shared" si="7"/>
        <v>0</v>
      </c>
      <c r="L36" s="28">
        <f t="shared" si="8"/>
        <v>0</v>
      </c>
      <c r="M36" s="28">
        <f t="shared" si="9"/>
        <v>0</v>
      </c>
      <c r="N36" s="28">
        <f t="shared" si="10"/>
        <v>0</v>
      </c>
      <c r="O36" s="28">
        <f t="shared" si="11"/>
        <v>0</v>
      </c>
      <c r="P36" s="141">
        <f t="shared" si="12"/>
        <v>0</v>
      </c>
      <c r="Q36"/>
      <c r="R36"/>
      <c r="S36"/>
      <c r="T36"/>
      <c r="U36"/>
      <c r="V36"/>
      <c r="W36"/>
      <c r="X36"/>
      <c r="Y36"/>
      <c r="Z36"/>
      <c r="AA36"/>
      <c r="AB36"/>
      <c r="AC36"/>
    </row>
    <row r="37" spans="1:29" s="2" customFormat="1">
      <c r="A37" s="126"/>
      <c r="B37" s="127"/>
      <c r="C37" s="183" t="s">
        <v>410</v>
      </c>
      <c r="D37" s="129"/>
      <c r="E37" s="130"/>
      <c r="F37" s="274"/>
      <c r="G37" s="275"/>
      <c r="H37" s="276"/>
      <c r="I37" s="274"/>
      <c r="J37" s="275"/>
      <c r="K37" s="28"/>
      <c r="L37" s="28"/>
      <c r="M37" s="28"/>
      <c r="N37" s="28"/>
      <c r="O37" s="28"/>
      <c r="P37" s="141"/>
      <c r="Q37"/>
      <c r="R37"/>
      <c r="S37"/>
      <c r="T37"/>
      <c r="U37"/>
      <c r="V37"/>
      <c r="W37"/>
      <c r="X37"/>
      <c r="Y37"/>
      <c r="Z37"/>
      <c r="AA37"/>
      <c r="AB37"/>
      <c r="AC37"/>
    </row>
    <row r="38" spans="1:29" s="2" customFormat="1">
      <c r="A38" s="126">
        <v>15</v>
      </c>
      <c r="B38" s="127"/>
      <c r="C38" s="131" t="s">
        <v>426</v>
      </c>
      <c r="D38" s="129" t="s">
        <v>228</v>
      </c>
      <c r="E38" s="130">
        <v>7</v>
      </c>
      <c r="F38" s="140"/>
      <c r="G38" s="182"/>
      <c r="H38" s="276">
        <f t="shared" si="0"/>
        <v>0</v>
      </c>
      <c r="I38" s="140"/>
      <c r="J38" s="182"/>
      <c r="K38" s="28">
        <f t="shared" si="7"/>
        <v>0</v>
      </c>
      <c r="L38" s="28">
        <f t="shared" si="8"/>
        <v>0</v>
      </c>
      <c r="M38" s="28">
        <f t="shared" si="9"/>
        <v>0</v>
      </c>
      <c r="N38" s="28">
        <f t="shared" si="10"/>
        <v>0</v>
      </c>
      <c r="O38" s="28">
        <f t="shared" si="11"/>
        <v>0</v>
      </c>
      <c r="P38" s="141">
        <f t="shared" si="12"/>
        <v>0</v>
      </c>
      <c r="Q38"/>
      <c r="R38"/>
      <c r="S38"/>
      <c r="T38"/>
      <c r="U38"/>
      <c r="V38"/>
      <c r="W38"/>
      <c r="X38"/>
      <c r="Y38"/>
      <c r="Z38"/>
      <c r="AA38"/>
      <c r="AB38"/>
      <c r="AC38"/>
    </row>
    <row r="39" spans="1:29" s="2" customFormat="1">
      <c r="A39" s="126">
        <v>16</v>
      </c>
      <c r="B39" s="127"/>
      <c r="C39" s="131" t="s">
        <v>427</v>
      </c>
      <c r="D39" s="129" t="s">
        <v>228</v>
      </c>
      <c r="E39" s="130">
        <v>57</v>
      </c>
      <c r="F39" s="140"/>
      <c r="G39" s="182"/>
      <c r="H39" s="276">
        <f t="shared" si="0"/>
        <v>0</v>
      </c>
      <c r="I39" s="140"/>
      <c r="J39" s="182"/>
      <c r="K39" s="28">
        <f t="shared" si="7"/>
        <v>0</v>
      </c>
      <c r="L39" s="28">
        <f t="shared" si="8"/>
        <v>0</v>
      </c>
      <c r="M39" s="28">
        <f t="shared" si="9"/>
        <v>0</v>
      </c>
      <c r="N39" s="28">
        <f t="shared" si="10"/>
        <v>0</v>
      </c>
      <c r="O39" s="28">
        <f t="shared" si="11"/>
        <v>0</v>
      </c>
      <c r="P39" s="141">
        <f t="shared" si="12"/>
        <v>0</v>
      </c>
      <c r="Q39"/>
      <c r="R39"/>
      <c r="S39"/>
      <c r="T39"/>
      <c r="U39"/>
      <c r="V39"/>
      <c r="W39"/>
      <c r="X39"/>
      <c r="Y39"/>
      <c r="Z39"/>
      <c r="AA39"/>
      <c r="AB39"/>
      <c r="AC39"/>
    </row>
    <row r="40" spans="1:29" s="2" customFormat="1">
      <c r="A40" s="126">
        <v>17</v>
      </c>
      <c r="B40" s="127"/>
      <c r="C40" s="131" t="s">
        <v>428</v>
      </c>
      <c r="D40" s="129" t="s">
        <v>228</v>
      </c>
      <c r="E40" s="130">
        <v>14</v>
      </c>
      <c r="F40" s="140"/>
      <c r="G40" s="182"/>
      <c r="H40" s="276">
        <f t="shared" si="0"/>
        <v>0</v>
      </c>
      <c r="I40" s="140"/>
      <c r="J40" s="182"/>
      <c r="K40" s="28">
        <f t="shared" si="7"/>
        <v>0</v>
      </c>
      <c r="L40" s="28">
        <f t="shared" si="8"/>
        <v>0</v>
      </c>
      <c r="M40" s="28">
        <f t="shared" si="9"/>
        <v>0</v>
      </c>
      <c r="N40" s="28">
        <f t="shared" si="10"/>
        <v>0</v>
      </c>
      <c r="O40" s="28">
        <f t="shared" si="11"/>
        <v>0</v>
      </c>
      <c r="P40" s="141">
        <f t="shared" si="12"/>
        <v>0</v>
      </c>
      <c r="Q40"/>
      <c r="R40"/>
      <c r="S40"/>
      <c r="T40"/>
      <c r="U40"/>
      <c r="V40"/>
      <c r="W40"/>
      <c r="X40"/>
      <c r="Y40"/>
      <c r="Z40"/>
      <c r="AA40"/>
      <c r="AB40"/>
      <c r="AC40"/>
    </row>
    <row r="41" spans="1:29" s="2" customFormat="1">
      <c r="A41" s="126">
        <v>18</v>
      </c>
      <c r="B41" s="127"/>
      <c r="C41" s="131" t="s">
        <v>429</v>
      </c>
      <c r="D41" s="129" t="s">
        <v>228</v>
      </c>
      <c r="E41" s="130">
        <v>8</v>
      </c>
      <c r="F41" s="140"/>
      <c r="G41" s="182"/>
      <c r="H41" s="276">
        <f t="shared" si="0"/>
        <v>0</v>
      </c>
      <c r="I41" s="140"/>
      <c r="J41" s="182"/>
      <c r="K41" s="28">
        <f t="shared" si="7"/>
        <v>0</v>
      </c>
      <c r="L41" s="28">
        <f t="shared" si="8"/>
        <v>0</v>
      </c>
      <c r="M41" s="28">
        <f t="shared" si="9"/>
        <v>0</v>
      </c>
      <c r="N41" s="28">
        <f t="shared" si="10"/>
        <v>0</v>
      </c>
      <c r="O41" s="28">
        <f t="shared" si="11"/>
        <v>0</v>
      </c>
      <c r="P41" s="141">
        <f t="shared" si="12"/>
        <v>0</v>
      </c>
      <c r="Q41"/>
      <c r="R41"/>
      <c r="S41"/>
      <c r="T41"/>
      <c r="U41"/>
      <c r="V41"/>
      <c r="W41"/>
      <c r="X41"/>
      <c r="Y41"/>
      <c r="Z41"/>
      <c r="AA41"/>
      <c r="AB41"/>
      <c r="AC41"/>
    </row>
    <row r="42" spans="1:29" s="2" customFormat="1">
      <c r="A42" s="126"/>
      <c r="B42" s="127"/>
      <c r="C42" s="183" t="s">
        <v>430</v>
      </c>
      <c r="D42" s="129"/>
      <c r="E42" s="130"/>
      <c r="F42" s="274"/>
      <c r="G42" s="275"/>
      <c r="H42" s="276"/>
      <c r="I42" s="274"/>
      <c r="J42" s="275"/>
      <c r="K42" s="28"/>
      <c r="L42" s="28"/>
      <c r="M42" s="28"/>
      <c r="N42" s="28"/>
      <c r="O42" s="28"/>
      <c r="P42" s="141"/>
      <c r="Q42"/>
      <c r="R42"/>
      <c r="S42"/>
      <c r="T42"/>
      <c r="U42"/>
      <c r="V42"/>
      <c r="W42"/>
      <c r="X42"/>
      <c r="Y42"/>
      <c r="Z42"/>
      <c r="AA42"/>
      <c r="AB42"/>
      <c r="AC42"/>
    </row>
    <row r="43" spans="1:29" s="2" customFormat="1">
      <c r="A43" s="126">
        <v>19</v>
      </c>
      <c r="B43" s="127"/>
      <c r="C43" s="131" t="s">
        <v>416</v>
      </c>
      <c r="D43" s="129" t="s">
        <v>164</v>
      </c>
      <c r="E43" s="130">
        <v>1</v>
      </c>
      <c r="F43" s="140"/>
      <c r="G43" s="182"/>
      <c r="H43" s="276">
        <f t="shared" si="0"/>
        <v>0</v>
      </c>
      <c r="I43" s="140"/>
      <c r="J43" s="182"/>
      <c r="K43" s="28">
        <f t="shared" si="7"/>
        <v>0</v>
      </c>
      <c r="L43" s="28">
        <f t="shared" si="8"/>
        <v>0</v>
      </c>
      <c r="M43" s="28">
        <f t="shared" si="9"/>
        <v>0</v>
      </c>
      <c r="N43" s="28">
        <f t="shared" si="10"/>
        <v>0</v>
      </c>
      <c r="O43" s="28">
        <f t="shared" si="11"/>
        <v>0</v>
      </c>
      <c r="P43" s="141">
        <f t="shared" si="12"/>
        <v>0</v>
      </c>
      <c r="Q43"/>
      <c r="R43"/>
      <c r="S43"/>
      <c r="T43"/>
      <c r="U43"/>
      <c r="V43"/>
      <c r="W43"/>
      <c r="X43"/>
      <c r="Y43"/>
      <c r="Z43"/>
      <c r="AA43"/>
      <c r="AB43"/>
      <c r="AC43"/>
    </row>
    <row r="44" spans="1:29" s="2" customFormat="1">
      <c r="A44" s="126">
        <v>20</v>
      </c>
      <c r="B44" s="127"/>
      <c r="C44" s="131" t="s">
        <v>431</v>
      </c>
      <c r="D44" s="129" t="s">
        <v>164</v>
      </c>
      <c r="E44" s="130">
        <v>2</v>
      </c>
      <c r="F44" s="140"/>
      <c r="G44" s="182"/>
      <c r="H44" s="276">
        <f t="shared" si="0"/>
        <v>0</v>
      </c>
      <c r="I44" s="140"/>
      <c r="J44" s="182"/>
      <c r="K44" s="28">
        <f t="shared" si="7"/>
        <v>0</v>
      </c>
      <c r="L44" s="28">
        <f t="shared" si="8"/>
        <v>0</v>
      </c>
      <c r="M44" s="28">
        <f t="shared" si="9"/>
        <v>0</v>
      </c>
      <c r="N44" s="28">
        <f t="shared" si="10"/>
        <v>0</v>
      </c>
      <c r="O44" s="28">
        <f t="shared" si="11"/>
        <v>0</v>
      </c>
      <c r="P44" s="141">
        <f t="shared" si="12"/>
        <v>0</v>
      </c>
      <c r="Q44"/>
      <c r="R44"/>
      <c r="S44"/>
      <c r="T44"/>
      <c r="U44"/>
      <c r="V44"/>
      <c r="W44"/>
      <c r="X44"/>
      <c r="Y44"/>
      <c r="Z44"/>
      <c r="AA44"/>
      <c r="AB44"/>
      <c r="AC44"/>
    </row>
    <row r="45" spans="1:29" s="2" customFormat="1">
      <c r="A45" s="126">
        <v>21</v>
      </c>
      <c r="B45" s="127"/>
      <c r="C45" s="131" t="s">
        <v>432</v>
      </c>
      <c r="D45" s="129" t="s">
        <v>164</v>
      </c>
      <c r="E45" s="130">
        <v>1</v>
      </c>
      <c r="F45" s="140"/>
      <c r="G45" s="182"/>
      <c r="H45" s="276">
        <f t="shared" si="0"/>
        <v>0</v>
      </c>
      <c r="I45" s="140"/>
      <c r="J45" s="182"/>
      <c r="K45" s="28">
        <f t="shared" si="7"/>
        <v>0</v>
      </c>
      <c r="L45" s="28">
        <f t="shared" si="8"/>
        <v>0</v>
      </c>
      <c r="M45" s="28">
        <f t="shared" si="9"/>
        <v>0</v>
      </c>
      <c r="N45" s="28">
        <f t="shared" si="10"/>
        <v>0</v>
      </c>
      <c r="O45" s="28">
        <f t="shared" si="11"/>
        <v>0</v>
      </c>
      <c r="P45" s="141">
        <f t="shared" si="12"/>
        <v>0</v>
      </c>
      <c r="Q45"/>
      <c r="R45"/>
      <c r="S45"/>
      <c r="T45"/>
      <c r="U45"/>
      <c r="V45"/>
      <c r="W45"/>
      <c r="X45"/>
      <c r="Y45"/>
      <c r="Z45"/>
      <c r="AA45"/>
      <c r="AB45"/>
      <c r="AC45"/>
    </row>
    <row r="46" spans="1:29" s="2" customFormat="1">
      <c r="A46" s="126">
        <v>22</v>
      </c>
      <c r="B46" s="127"/>
      <c r="C46" s="131" t="s">
        <v>433</v>
      </c>
      <c r="D46" s="129" t="s">
        <v>164</v>
      </c>
      <c r="E46" s="130">
        <v>2</v>
      </c>
      <c r="F46" s="140"/>
      <c r="G46" s="182"/>
      <c r="H46" s="276">
        <f t="shared" si="0"/>
        <v>0</v>
      </c>
      <c r="I46" s="140"/>
      <c r="J46" s="182"/>
      <c r="K46" s="28">
        <f t="shared" si="7"/>
        <v>0</v>
      </c>
      <c r="L46" s="28">
        <f t="shared" si="8"/>
        <v>0</v>
      </c>
      <c r="M46" s="28">
        <f t="shared" si="9"/>
        <v>0</v>
      </c>
      <c r="N46" s="28">
        <f t="shared" si="10"/>
        <v>0</v>
      </c>
      <c r="O46" s="28">
        <f t="shared" si="11"/>
        <v>0</v>
      </c>
      <c r="P46" s="141">
        <f t="shared" si="12"/>
        <v>0</v>
      </c>
      <c r="Q46"/>
      <c r="R46"/>
      <c r="S46"/>
      <c r="T46"/>
      <c r="U46"/>
      <c r="V46"/>
      <c r="W46"/>
      <c r="X46"/>
      <c r="Y46"/>
      <c r="Z46"/>
      <c r="AA46"/>
      <c r="AB46"/>
      <c r="AC46"/>
    </row>
    <row r="47" spans="1:29" s="2" customFormat="1">
      <c r="A47" s="126">
        <v>23</v>
      </c>
      <c r="B47" s="127"/>
      <c r="C47" s="131" t="s">
        <v>434</v>
      </c>
      <c r="D47" s="129" t="s">
        <v>164</v>
      </c>
      <c r="E47" s="130">
        <v>7</v>
      </c>
      <c r="F47" s="140"/>
      <c r="G47" s="182"/>
      <c r="H47" s="276">
        <f t="shared" si="0"/>
        <v>0</v>
      </c>
      <c r="I47" s="140"/>
      <c r="J47" s="182"/>
      <c r="K47" s="28">
        <f t="shared" si="7"/>
        <v>0</v>
      </c>
      <c r="L47" s="28">
        <f t="shared" si="8"/>
        <v>0</v>
      </c>
      <c r="M47" s="28">
        <f t="shared" si="9"/>
        <v>0</v>
      </c>
      <c r="N47" s="28">
        <f t="shared" si="10"/>
        <v>0</v>
      </c>
      <c r="O47" s="28">
        <f t="shared" si="11"/>
        <v>0</v>
      </c>
      <c r="P47" s="141">
        <f t="shared" si="12"/>
        <v>0</v>
      </c>
      <c r="Q47"/>
      <c r="R47"/>
      <c r="S47"/>
      <c r="T47"/>
      <c r="U47"/>
      <c r="V47"/>
      <c r="W47"/>
      <c r="X47"/>
      <c r="Y47"/>
      <c r="Z47"/>
      <c r="AA47"/>
      <c r="AB47"/>
      <c r="AC47"/>
    </row>
    <row r="48" spans="1:29" s="2" customFormat="1">
      <c r="A48" s="126">
        <v>24</v>
      </c>
      <c r="B48" s="127"/>
      <c r="C48" s="131" t="s">
        <v>435</v>
      </c>
      <c r="D48" s="129" t="s">
        <v>164</v>
      </c>
      <c r="E48" s="130">
        <v>1</v>
      </c>
      <c r="F48" s="140"/>
      <c r="G48" s="182"/>
      <c r="H48" s="276">
        <f t="shared" si="0"/>
        <v>0</v>
      </c>
      <c r="I48" s="140"/>
      <c r="J48" s="182"/>
      <c r="K48" s="28">
        <f t="shared" si="7"/>
        <v>0</v>
      </c>
      <c r="L48" s="28">
        <f t="shared" si="8"/>
        <v>0</v>
      </c>
      <c r="M48" s="28">
        <f t="shared" si="9"/>
        <v>0</v>
      </c>
      <c r="N48" s="28">
        <f t="shared" si="10"/>
        <v>0</v>
      </c>
      <c r="O48" s="28">
        <f t="shared" si="11"/>
        <v>0</v>
      </c>
      <c r="P48" s="141">
        <f t="shared" si="12"/>
        <v>0</v>
      </c>
      <c r="Q48"/>
      <c r="R48"/>
      <c r="S48"/>
      <c r="T48"/>
      <c r="U48"/>
      <c r="V48"/>
      <c r="W48"/>
      <c r="X48"/>
      <c r="Y48"/>
      <c r="Z48"/>
      <c r="AA48"/>
      <c r="AB48"/>
      <c r="AC48"/>
    </row>
    <row r="49" spans="1:29" s="2" customFormat="1">
      <c r="A49" s="126">
        <v>25</v>
      </c>
      <c r="B49" s="127"/>
      <c r="C49" s="131" t="s">
        <v>436</v>
      </c>
      <c r="D49" s="129" t="s">
        <v>164</v>
      </c>
      <c r="E49" s="130">
        <v>5</v>
      </c>
      <c r="F49" s="140"/>
      <c r="G49" s="182"/>
      <c r="H49" s="276">
        <f t="shared" si="0"/>
        <v>0</v>
      </c>
      <c r="I49" s="140"/>
      <c r="J49" s="182"/>
      <c r="K49" s="28">
        <f t="shared" si="7"/>
        <v>0</v>
      </c>
      <c r="L49" s="28">
        <f t="shared" si="8"/>
        <v>0</v>
      </c>
      <c r="M49" s="28">
        <f t="shared" si="9"/>
        <v>0</v>
      </c>
      <c r="N49" s="28">
        <f t="shared" si="10"/>
        <v>0</v>
      </c>
      <c r="O49" s="28">
        <f t="shared" si="11"/>
        <v>0</v>
      </c>
      <c r="P49" s="141">
        <f t="shared" si="12"/>
        <v>0</v>
      </c>
      <c r="Q49"/>
      <c r="R49"/>
      <c r="S49"/>
      <c r="T49"/>
      <c r="U49"/>
      <c r="V49"/>
      <c r="W49"/>
      <c r="X49"/>
      <c r="Y49"/>
      <c r="Z49"/>
      <c r="AA49"/>
      <c r="AB49"/>
      <c r="AC49"/>
    </row>
    <row r="50" spans="1:29" s="2" customFormat="1">
      <c r="A50" s="126">
        <v>26</v>
      </c>
      <c r="B50" s="127"/>
      <c r="C50" s="131" t="s">
        <v>437</v>
      </c>
      <c r="D50" s="129" t="s">
        <v>164</v>
      </c>
      <c r="E50" s="130">
        <v>2</v>
      </c>
      <c r="F50" s="140"/>
      <c r="G50" s="182"/>
      <c r="H50" s="276">
        <f t="shared" si="0"/>
        <v>0</v>
      </c>
      <c r="I50" s="140"/>
      <c r="J50" s="182"/>
      <c r="K50" s="28">
        <f t="shared" si="7"/>
        <v>0</v>
      </c>
      <c r="L50" s="28">
        <f t="shared" si="8"/>
        <v>0</v>
      </c>
      <c r="M50" s="28">
        <f t="shared" si="9"/>
        <v>0</v>
      </c>
      <c r="N50" s="28">
        <f t="shared" si="10"/>
        <v>0</v>
      </c>
      <c r="O50" s="28">
        <f t="shared" si="11"/>
        <v>0</v>
      </c>
      <c r="P50" s="141">
        <f t="shared" si="12"/>
        <v>0</v>
      </c>
      <c r="Q50"/>
      <c r="R50"/>
      <c r="S50"/>
      <c r="T50"/>
      <c r="U50"/>
      <c r="V50"/>
      <c r="W50"/>
      <c r="X50"/>
      <c r="Y50"/>
      <c r="Z50"/>
      <c r="AA50"/>
      <c r="AB50"/>
      <c r="AC50"/>
    </row>
    <row r="51" spans="1:29" s="2" customFormat="1">
      <c r="A51" s="126">
        <v>27</v>
      </c>
      <c r="B51" s="127"/>
      <c r="C51" s="131" t="s">
        <v>438</v>
      </c>
      <c r="D51" s="129" t="s">
        <v>164</v>
      </c>
      <c r="E51" s="130">
        <v>1</v>
      </c>
      <c r="F51" s="140"/>
      <c r="G51" s="182"/>
      <c r="H51" s="276">
        <f t="shared" si="0"/>
        <v>0</v>
      </c>
      <c r="I51" s="140"/>
      <c r="J51" s="182"/>
      <c r="K51" s="28">
        <f t="shared" si="7"/>
        <v>0</v>
      </c>
      <c r="L51" s="28">
        <f t="shared" si="8"/>
        <v>0</v>
      </c>
      <c r="M51" s="28">
        <f t="shared" si="9"/>
        <v>0</v>
      </c>
      <c r="N51" s="28">
        <f t="shared" si="10"/>
        <v>0</v>
      </c>
      <c r="O51" s="28">
        <f t="shared" si="11"/>
        <v>0</v>
      </c>
      <c r="P51" s="141">
        <f t="shared" si="12"/>
        <v>0</v>
      </c>
      <c r="Q51"/>
      <c r="R51"/>
      <c r="S51"/>
      <c r="T51"/>
      <c r="U51"/>
      <c r="V51"/>
      <c r="W51"/>
      <c r="X51"/>
      <c r="Y51"/>
      <c r="Z51"/>
      <c r="AA51"/>
      <c r="AB51"/>
      <c r="AC51"/>
    </row>
    <row r="52" spans="1:29" s="2" customFormat="1">
      <c r="A52" s="126">
        <v>28</v>
      </c>
      <c r="B52" s="127"/>
      <c r="C52" s="131" t="s">
        <v>439</v>
      </c>
      <c r="D52" s="129" t="s">
        <v>164</v>
      </c>
      <c r="E52" s="130">
        <v>1</v>
      </c>
      <c r="F52" s="140"/>
      <c r="G52" s="182"/>
      <c r="H52" s="276">
        <f t="shared" si="0"/>
        <v>0</v>
      </c>
      <c r="I52" s="140"/>
      <c r="J52" s="182"/>
      <c r="K52" s="28">
        <f t="shared" si="7"/>
        <v>0</v>
      </c>
      <c r="L52" s="28">
        <f t="shared" si="8"/>
        <v>0</v>
      </c>
      <c r="M52" s="28">
        <f t="shared" si="9"/>
        <v>0</v>
      </c>
      <c r="N52" s="28">
        <f t="shared" si="10"/>
        <v>0</v>
      </c>
      <c r="O52" s="28">
        <f t="shared" si="11"/>
        <v>0</v>
      </c>
      <c r="P52" s="141">
        <f t="shared" si="12"/>
        <v>0</v>
      </c>
      <c r="Q52"/>
      <c r="R52"/>
      <c r="S52"/>
      <c r="T52"/>
      <c r="U52"/>
      <c r="V52"/>
      <c r="W52"/>
      <c r="X52"/>
      <c r="Y52"/>
      <c r="Z52"/>
      <c r="AA52"/>
      <c r="AB52"/>
      <c r="AC52"/>
    </row>
    <row r="53" spans="1:29" s="2" customFormat="1">
      <c r="A53" s="126"/>
      <c r="B53" s="127"/>
      <c r="C53" s="183" t="s">
        <v>440</v>
      </c>
      <c r="D53" s="129"/>
      <c r="E53" s="130"/>
      <c r="F53" s="274"/>
      <c r="G53" s="275"/>
      <c r="H53" s="276"/>
      <c r="I53" s="274"/>
      <c r="J53" s="275"/>
      <c r="K53" s="28"/>
      <c r="L53" s="28"/>
      <c r="M53" s="28"/>
      <c r="N53" s="28"/>
      <c r="O53" s="28"/>
      <c r="P53" s="141"/>
      <c r="Q53"/>
      <c r="R53"/>
      <c r="S53"/>
      <c r="T53"/>
      <c r="U53"/>
      <c r="V53"/>
      <c r="W53"/>
      <c r="X53"/>
      <c r="Y53"/>
      <c r="Z53"/>
      <c r="AA53"/>
      <c r="AB53"/>
      <c r="AC53"/>
    </row>
    <row r="54" spans="1:29" s="2" customFormat="1" ht="24">
      <c r="A54" s="126">
        <v>29</v>
      </c>
      <c r="B54" s="127"/>
      <c r="C54" s="131" t="s">
        <v>441</v>
      </c>
      <c r="D54" s="129" t="s">
        <v>164</v>
      </c>
      <c r="E54" s="130">
        <v>1</v>
      </c>
      <c r="F54" s="140"/>
      <c r="G54" s="182"/>
      <c r="H54" s="276">
        <f t="shared" si="0"/>
        <v>0</v>
      </c>
      <c r="I54" s="140"/>
      <c r="J54" s="182"/>
      <c r="K54" s="28">
        <f t="shared" si="7"/>
        <v>0</v>
      </c>
      <c r="L54" s="28">
        <f t="shared" si="8"/>
        <v>0</v>
      </c>
      <c r="M54" s="28">
        <f t="shared" si="9"/>
        <v>0</v>
      </c>
      <c r="N54" s="28">
        <f t="shared" si="10"/>
        <v>0</v>
      </c>
      <c r="O54" s="28">
        <f t="shared" si="11"/>
        <v>0</v>
      </c>
      <c r="P54" s="141">
        <f t="shared" si="12"/>
        <v>0</v>
      </c>
      <c r="Q54"/>
      <c r="R54"/>
      <c r="S54"/>
      <c r="T54"/>
      <c r="U54"/>
      <c r="V54"/>
      <c r="W54"/>
      <c r="X54"/>
      <c r="Y54"/>
      <c r="Z54"/>
      <c r="AA54"/>
      <c r="AB54"/>
      <c r="AC54"/>
    </row>
    <row r="55" spans="1:29" s="2" customFormat="1">
      <c r="A55" s="126"/>
      <c r="B55" s="127"/>
      <c r="C55" s="183" t="s">
        <v>442</v>
      </c>
      <c r="D55" s="129"/>
      <c r="E55" s="130"/>
      <c r="F55" s="274"/>
      <c r="G55" s="275"/>
      <c r="H55" s="276"/>
      <c r="I55" s="274"/>
      <c r="J55" s="275"/>
      <c r="K55" s="28"/>
      <c r="L55" s="28"/>
      <c r="M55" s="28"/>
      <c r="N55" s="28"/>
      <c r="O55" s="28"/>
      <c r="P55" s="141"/>
      <c r="Q55"/>
      <c r="R55"/>
      <c r="S55"/>
      <c r="T55"/>
      <c r="U55"/>
      <c r="V55"/>
      <c r="W55"/>
      <c r="X55"/>
      <c r="Y55"/>
      <c r="Z55"/>
      <c r="AA55"/>
      <c r="AB55"/>
      <c r="AC55"/>
    </row>
    <row r="56" spans="1:29" s="2" customFormat="1" ht="36">
      <c r="A56" s="126">
        <v>30</v>
      </c>
      <c r="B56" s="127"/>
      <c r="C56" s="131" t="s">
        <v>443</v>
      </c>
      <c r="D56" s="129" t="s">
        <v>407</v>
      </c>
      <c r="E56" s="130">
        <v>1</v>
      </c>
      <c r="F56" s="140"/>
      <c r="G56" s="182"/>
      <c r="H56" s="276">
        <f t="shared" si="0"/>
        <v>0</v>
      </c>
      <c r="I56" s="140"/>
      <c r="J56" s="182"/>
      <c r="K56" s="28">
        <f t="shared" si="7"/>
        <v>0</v>
      </c>
      <c r="L56" s="28">
        <f t="shared" si="8"/>
        <v>0</v>
      </c>
      <c r="M56" s="28">
        <f t="shared" si="9"/>
        <v>0</v>
      </c>
      <c r="N56" s="28">
        <f t="shared" si="10"/>
        <v>0</v>
      </c>
      <c r="O56" s="28">
        <f t="shared" si="11"/>
        <v>0</v>
      </c>
      <c r="P56" s="141">
        <f t="shared" si="12"/>
        <v>0</v>
      </c>
      <c r="Q56"/>
      <c r="R56"/>
      <c r="S56"/>
      <c r="T56"/>
      <c r="U56"/>
      <c r="V56"/>
      <c r="W56"/>
      <c r="X56"/>
      <c r="Y56"/>
      <c r="Z56"/>
      <c r="AA56"/>
      <c r="AB56"/>
      <c r="AC56"/>
    </row>
    <row r="57" spans="1:29" s="2" customFormat="1">
      <c r="A57" s="126"/>
      <c r="B57" s="127"/>
      <c r="C57" s="183" t="s">
        <v>412</v>
      </c>
      <c r="D57" s="129"/>
      <c r="E57" s="130"/>
      <c r="F57" s="274"/>
      <c r="G57" s="275"/>
      <c r="H57" s="276"/>
      <c r="I57" s="274"/>
      <c r="J57" s="275"/>
      <c r="K57" s="28"/>
      <c r="L57" s="28"/>
      <c r="M57" s="28"/>
      <c r="N57" s="28"/>
      <c r="O57" s="28"/>
      <c r="P57" s="141"/>
      <c r="Q57"/>
      <c r="R57"/>
      <c r="S57"/>
      <c r="T57"/>
      <c r="U57"/>
      <c r="V57"/>
      <c r="W57"/>
      <c r="X57"/>
      <c r="Y57"/>
      <c r="Z57"/>
      <c r="AA57"/>
      <c r="AB57"/>
      <c r="AC57"/>
    </row>
    <row r="58" spans="1:29" s="2" customFormat="1">
      <c r="A58" s="126">
        <v>31</v>
      </c>
      <c r="B58" s="127"/>
      <c r="C58" s="131" t="s">
        <v>444</v>
      </c>
      <c r="D58" s="129" t="s">
        <v>164</v>
      </c>
      <c r="E58" s="130">
        <v>7</v>
      </c>
      <c r="F58" s="140"/>
      <c r="G58" s="182"/>
      <c r="H58" s="276">
        <f t="shared" si="0"/>
        <v>0</v>
      </c>
      <c r="I58" s="140"/>
      <c r="J58" s="182"/>
      <c r="K58" s="28">
        <f t="shared" si="7"/>
        <v>0</v>
      </c>
      <c r="L58" s="28">
        <f t="shared" si="8"/>
        <v>0</v>
      </c>
      <c r="M58" s="28">
        <f t="shared" si="9"/>
        <v>0</v>
      </c>
      <c r="N58" s="28">
        <f t="shared" si="10"/>
        <v>0</v>
      </c>
      <c r="O58" s="28">
        <f t="shared" si="11"/>
        <v>0</v>
      </c>
      <c r="P58" s="141">
        <f t="shared" si="12"/>
        <v>0</v>
      </c>
      <c r="Q58"/>
      <c r="R58"/>
      <c r="S58"/>
      <c r="T58"/>
      <c r="U58"/>
      <c r="V58"/>
      <c r="W58"/>
      <c r="X58"/>
      <c r="Y58"/>
      <c r="Z58"/>
      <c r="AA58"/>
      <c r="AB58"/>
      <c r="AC58"/>
    </row>
    <row r="59" spans="1:29" s="2" customFormat="1">
      <c r="A59" s="126">
        <v>32</v>
      </c>
      <c r="B59" s="127"/>
      <c r="C59" s="131" t="s">
        <v>445</v>
      </c>
      <c r="D59" s="129" t="s">
        <v>164</v>
      </c>
      <c r="E59" s="130">
        <v>1</v>
      </c>
      <c r="F59" s="140"/>
      <c r="G59" s="182"/>
      <c r="H59" s="276">
        <f t="shared" si="0"/>
        <v>0</v>
      </c>
      <c r="I59" s="140"/>
      <c r="J59" s="182"/>
      <c r="K59" s="28">
        <f t="shared" si="7"/>
        <v>0</v>
      </c>
      <c r="L59" s="28">
        <f t="shared" si="8"/>
        <v>0</v>
      </c>
      <c r="M59" s="28">
        <f t="shared" si="9"/>
        <v>0</v>
      </c>
      <c r="N59" s="28">
        <f t="shared" si="10"/>
        <v>0</v>
      </c>
      <c r="O59" s="28">
        <f t="shared" si="11"/>
        <v>0</v>
      </c>
      <c r="P59" s="141">
        <f t="shared" si="12"/>
        <v>0</v>
      </c>
      <c r="Q59"/>
      <c r="R59"/>
      <c r="S59"/>
      <c r="T59"/>
      <c r="U59"/>
      <c r="V59"/>
      <c r="W59"/>
      <c r="X59"/>
      <c r="Y59"/>
      <c r="Z59"/>
      <c r="AA59"/>
      <c r="AB59"/>
      <c r="AC59"/>
    </row>
    <row r="60" spans="1:29" s="2" customFormat="1">
      <c r="A60" s="126">
        <v>33</v>
      </c>
      <c r="B60" s="127"/>
      <c r="C60" s="131" t="s">
        <v>446</v>
      </c>
      <c r="D60" s="129" t="s">
        <v>164</v>
      </c>
      <c r="E60" s="130">
        <v>3</v>
      </c>
      <c r="F60" s="140"/>
      <c r="G60" s="182"/>
      <c r="H60" s="276">
        <f t="shared" si="0"/>
        <v>0</v>
      </c>
      <c r="I60" s="140"/>
      <c r="J60" s="182"/>
      <c r="K60" s="28">
        <f t="shared" si="7"/>
        <v>0</v>
      </c>
      <c r="L60" s="28">
        <f t="shared" si="8"/>
        <v>0</v>
      </c>
      <c r="M60" s="28">
        <f t="shared" si="9"/>
        <v>0</v>
      </c>
      <c r="N60" s="28">
        <f t="shared" si="10"/>
        <v>0</v>
      </c>
      <c r="O60" s="28">
        <f t="shared" si="11"/>
        <v>0</v>
      </c>
      <c r="P60" s="141">
        <f t="shared" si="12"/>
        <v>0</v>
      </c>
      <c r="Q60"/>
      <c r="R60"/>
      <c r="S60"/>
      <c r="T60"/>
      <c r="U60"/>
      <c r="V60"/>
      <c r="W60"/>
      <c r="X60"/>
      <c r="Y60"/>
      <c r="Z60"/>
      <c r="AA60"/>
      <c r="AB60"/>
      <c r="AC60"/>
    </row>
    <row r="61" spans="1:29" s="2" customFormat="1" ht="24">
      <c r="A61" s="126">
        <v>34</v>
      </c>
      <c r="B61" s="127"/>
      <c r="C61" s="131" t="s">
        <v>447</v>
      </c>
      <c r="D61" s="129" t="s">
        <v>164</v>
      </c>
      <c r="E61" s="130">
        <v>3</v>
      </c>
      <c r="F61" s="140"/>
      <c r="G61" s="182"/>
      <c r="H61" s="276">
        <f t="shared" si="0"/>
        <v>0</v>
      </c>
      <c r="I61" s="140"/>
      <c r="J61" s="182"/>
      <c r="K61" s="28">
        <f t="shared" si="7"/>
        <v>0</v>
      </c>
      <c r="L61" s="28">
        <f t="shared" si="8"/>
        <v>0</v>
      </c>
      <c r="M61" s="28">
        <f t="shared" si="9"/>
        <v>0</v>
      </c>
      <c r="N61" s="28">
        <f t="shared" si="10"/>
        <v>0</v>
      </c>
      <c r="O61" s="28">
        <f t="shared" si="11"/>
        <v>0</v>
      </c>
      <c r="P61" s="141">
        <f t="shared" si="12"/>
        <v>0</v>
      </c>
      <c r="Q61"/>
      <c r="R61"/>
      <c r="S61"/>
      <c r="T61"/>
      <c r="U61"/>
      <c r="V61"/>
      <c r="W61"/>
      <c r="X61"/>
      <c r="Y61"/>
      <c r="Z61"/>
      <c r="AA61"/>
      <c r="AB61"/>
      <c r="AC61"/>
    </row>
    <row r="62" spans="1:29" s="2" customFormat="1" ht="24">
      <c r="A62" s="126">
        <v>35</v>
      </c>
      <c r="B62" s="127"/>
      <c r="C62" s="131" t="s">
        <v>448</v>
      </c>
      <c r="D62" s="129" t="s">
        <v>164</v>
      </c>
      <c r="E62" s="130">
        <v>3</v>
      </c>
      <c r="F62" s="140"/>
      <c r="G62" s="182"/>
      <c r="H62" s="276">
        <f t="shared" si="0"/>
        <v>0</v>
      </c>
      <c r="I62" s="140"/>
      <c r="J62" s="182"/>
      <c r="K62" s="28">
        <f t="shared" si="7"/>
        <v>0</v>
      </c>
      <c r="L62" s="28">
        <f t="shared" si="8"/>
        <v>0</v>
      </c>
      <c r="M62" s="28">
        <f t="shared" si="9"/>
        <v>0</v>
      </c>
      <c r="N62" s="28">
        <f t="shared" si="10"/>
        <v>0</v>
      </c>
      <c r="O62" s="28">
        <f t="shared" si="11"/>
        <v>0</v>
      </c>
      <c r="P62" s="141">
        <f t="shared" si="12"/>
        <v>0</v>
      </c>
      <c r="Q62"/>
      <c r="R62"/>
      <c r="S62"/>
      <c r="T62"/>
      <c r="U62"/>
      <c r="V62"/>
      <c r="W62"/>
      <c r="X62"/>
      <c r="Y62"/>
      <c r="Z62"/>
      <c r="AA62"/>
      <c r="AB62"/>
      <c r="AC62"/>
    </row>
    <row r="63" spans="1:29" s="2" customFormat="1" ht="24">
      <c r="A63" s="126">
        <v>36</v>
      </c>
      <c r="B63" s="127"/>
      <c r="C63" s="131" t="s">
        <v>449</v>
      </c>
      <c r="D63" s="129" t="s">
        <v>407</v>
      </c>
      <c r="E63" s="130">
        <v>1</v>
      </c>
      <c r="F63" s="140"/>
      <c r="G63" s="182"/>
      <c r="H63" s="276">
        <f t="shared" si="0"/>
        <v>0</v>
      </c>
      <c r="I63" s="140"/>
      <c r="J63" s="182"/>
      <c r="K63" s="28">
        <f t="shared" si="7"/>
        <v>0</v>
      </c>
      <c r="L63" s="28">
        <f t="shared" si="8"/>
        <v>0</v>
      </c>
      <c r="M63" s="28">
        <f t="shared" si="9"/>
        <v>0</v>
      </c>
      <c r="N63" s="28">
        <f t="shared" si="10"/>
        <v>0</v>
      </c>
      <c r="O63" s="28">
        <f t="shared" si="11"/>
        <v>0</v>
      </c>
      <c r="P63" s="141">
        <f t="shared" si="12"/>
        <v>0</v>
      </c>
      <c r="Q63"/>
      <c r="R63"/>
      <c r="S63"/>
      <c r="T63"/>
      <c r="U63"/>
      <c r="V63"/>
      <c r="W63"/>
      <c r="X63"/>
      <c r="Y63"/>
      <c r="Z63"/>
      <c r="AA63"/>
      <c r="AB63"/>
      <c r="AC63"/>
    </row>
    <row r="64" spans="1:29" s="2" customFormat="1" ht="24">
      <c r="A64" s="126">
        <v>37</v>
      </c>
      <c r="B64" s="127"/>
      <c r="C64" s="131" t="s">
        <v>450</v>
      </c>
      <c r="D64" s="129" t="s">
        <v>407</v>
      </c>
      <c r="E64" s="130">
        <v>3</v>
      </c>
      <c r="F64" s="140"/>
      <c r="G64" s="182"/>
      <c r="H64" s="276">
        <f t="shared" si="0"/>
        <v>0</v>
      </c>
      <c r="I64" s="140"/>
      <c r="J64" s="182"/>
      <c r="K64" s="28">
        <f t="shared" si="7"/>
        <v>0</v>
      </c>
      <c r="L64" s="28">
        <f t="shared" si="8"/>
        <v>0</v>
      </c>
      <c r="M64" s="28">
        <f t="shared" si="9"/>
        <v>0</v>
      </c>
      <c r="N64" s="28">
        <f t="shared" si="10"/>
        <v>0</v>
      </c>
      <c r="O64" s="28">
        <f t="shared" si="11"/>
        <v>0</v>
      </c>
      <c r="P64" s="141">
        <f t="shared" si="12"/>
        <v>0</v>
      </c>
      <c r="Q64"/>
      <c r="R64"/>
      <c r="S64"/>
      <c r="T64"/>
      <c r="U64"/>
      <c r="V64"/>
      <c r="W64"/>
      <c r="X64"/>
      <c r="Y64"/>
      <c r="Z64"/>
      <c r="AA64"/>
      <c r="AB64"/>
      <c r="AC64"/>
    </row>
    <row r="65" spans="1:29" s="2" customFormat="1" ht="24">
      <c r="A65" s="126">
        <v>38</v>
      </c>
      <c r="B65" s="127"/>
      <c r="C65" s="131" t="s">
        <v>451</v>
      </c>
      <c r="D65" s="129" t="s">
        <v>407</v>
      </c>
      <c r="E65" s="130">
        <v>2</v>
      </c>
      <c r="F65" s="140"/>
      <c r="G65" s="182"/>
      <c r="H65" s="276">
        <f t="shared" si="0"/>
        <v>0</v>
      </c>
      <c r="I65" s="140"/>
      <c r="J65" s="182"/>
      <c r="K65" s="28">
        <f t="shared" si="7"/>
        <v>0</v>
      </c>
      <c r="L65" s="28">
        <f t="shared" si="8"/>
        <v>0</v>
      </c>
      <c r="M65" s="28">
        <f t="shared" si="9"/>
        <v>0</v>
      </c>
      <c r="N65" s="28">
        <f t="shared" si="10"/>
        <v>0</v>
      </c>
      <c r="O65" s="28">
        <f t="shared" si="11"/>
        <v>0</v>
      </c>
      <c r="P65" s="141">
        <f t="shared" si="12"/>
        <v>0</v>
      </c>
      <c r="Q65"/>
      <c r="R65"/>
      <c r="S65"/>
      <c r="T65"/>
      <c r="U65"/>
      <c r="V65"/>
      <c r="W65"/>
      <c r="X65"/>
      <c r="Y65"/>
      <c r="Z65"/>
      <c r="AA65"/>
      <c r="AB65"/>
      <c r="AC65"/>
    </row>
    <row r="66" spans="1:29" s="2" customFormat="1" ht="36">
      <c r="A66" s="126">
        <v>39</v>
      </c>
      <c r="B66" s="127"/>
      <c r="C66" s="131" t="s">
        <v>452</v>
      </c>
      <c r="D66" s="129" t="s">
        <v>164</v>
      </c>
      <c r="E66" s="130">
        <v>2</v>
      </c>
      <c r="F66" s="140"/>
      <c r="G66" s="182"/>
      <c r="H66" s="276">
        <f t="shared" si="0"/>
        <v>0</v>
      </c>
      <c r="I66" s="140"/>
      <c r="J66" s="182"/>
      <c r="K66" s="28">
        <f t="shared" si="7"/>
        <v>0</v>
      </c>
      <c r="L66" s="28">
        <f t="shared" si="8"/>
        <v>0</v>
      </c>
      <c r="M66" s="28">
        <f t="shared" si="9"/>
        <v>0</v>
      </c>
      <c r="N66" s="28">
        <f t="shared" si="10"/>
        <v>0</v>
      </c>
      <c r="O66" s="28">
        <f t="shared" si="11"/>
        <v>0</v>
      </c>
      <c r="P66" s="141">
        <f t="shared" si="12"/>
        <v>0</v>
      </c>
      <c r="Q66"/>
      <c r="R66"/>
      <c r="S66"/>
      <c r="T66"/>
      <c r="U66"/>
      <c r="V66"/>
      <c r="W66"/>
      <c r="X66"/>
      <c r="Y66"/>
      <c r="Z66"/>
      <c r="AA66"/>
      <c r="AB66"/>
      <c r="AC66"/>
    </row>
    <row r="67" spans="1:29" s="2" customFormat="1" ht="24">
      <c r="A67" s="126">
        <v>40</v>
      </c>
      <c r="B67" s="127"/>
      <c r="C67" s="131" t="s">
        <v>453</v>
      </c>
      <c r="D67" s="129" t="s">
        <v>407</v>
      </c>
      <c r="E67" s="130">
        <v>1</v>
      </c>
      <c r="F67" s="140"/>
      <c r="G67" s="182"/>
      <c r="H67" s="276">
        <f t="shared" si="0"/>
        <v>0</v>
      </c>
      <c r="I67" s="140"/>
      <c r="J67" s="182"/>
      <c r="K67" s="28">
        <f t="shared" si="7"/>
        <v>0</v>
      </c>
      <c r="L67" s="28">
        <f t="shared" si="8"/>
        <v>0</v>
      </c>
      <c r="M67" s="28">
        <f t="shared" si="9"/>
        <v>0</v>
      </c>
      <c r="N67" s="28">
        <f t="shared" si="10"/>
        <v>0</v>
      </c>
      <c r="O67" s="28">
        <f t="shared" si="11"/>
        <v>0</v>
      </c>
      <c r="P67" s="141">
        <f t="shared" si="12"/>
        <v>0</v>
      </c>
      <c r="Q67"/>
      <c r="R67"/>
      <c r="S67"/>
      <c r="T67"/>
      <c r="U67"/>
      <c r="V67"/>
      <c r="W67"/>
      <c r="X67"/>
      <c r="Y67"/>
      <c r="Z67"/>
      <c r="AA67"/>
      <c r="AB67"/>
      <c r="AC67"/>
    </row>
    <row r="68" spans="1:29" s="2" customFormat="1">
      <c r="A68" s="126">
        <v>41</v>
      </c>
      <c r="B68" s="127"/>
      <c r="C68" s="131" t="s">
        <v>454</v>
      </c>
      <c r="D68" s="129" t="s">
        <v>407</v>
      </c>
      <c r="E68" s="130">
        <v>1</v>
      </c>
      <c r="F68" s="140"/>
      <c r="G68" s="182"/>
      <c r="H68" s="276">
        <f t="shared" si="0"/>
        <v>0</v>
      </c>
      <c r="I68" s="140"/>
      <c r="J68" s="182"/>
      <c r="K68" s="28">
        <f t="shared" si="7"/>
        <v>0</v>
      </c>
      <c r="L68" s="28">
        <f t="shared" si="8"/>
        <v>0</v>
      </c>
      <c r="M68" s="28">
        <f t="shared" si="9"/>
        <v>0</v>
      </c>
      <c r="N68" s="28">
        <f t="shared" si="10"/>
        <v>0</v>
      </c>
      <c r="O68" s="28">
        <f t="shared" si="11"/>
        <v>0</v>
      </c>
      <c r="P68" s="141">
        <f t="shared" si="12"/>
        <v>0</v>
      </c>
      <c r="Q68"/>
      <c r="R68"/>
      <c r="S68"/>
      <c r="T68"/>
      <c r="U68"/>
      <c r="V68"/>
      <c r="W68"/>
      <c r="X68"/>
      <c r="Y68"/>
      <c r="Z68"/>
      <c r="AA68"/>
      <c r="AB68"/>
      <c r="AC68"/>
    </row>
    <row r="69" spans="1:29" s="2" customFormat="1">
      <c r="A69" s="126"/>
      <c r="B69" s="127"/>
      <c r="C69" s="131"/>
      <c r="D69" s="129"/>
      <c r="E69" s="130"/>
      <c r="F69" s="274"/>
      <c r="G69" s="275"/>
      <c r="H69" s="276"/>
      <c r="I69" s="274"/>
      <c r="J69" s="275"/>
      <c r="K69" s="28"/>
      <c r="L69" s="28"/>
      <c r="M69" s="28"/>
      <c r="N69" s="28"/>
      <c r="O69" s="28"/>
      <c r="P69" s="141"/>
      <c r="Q69"/>
      <c r="R69"/>
      <c r="S69"/>
      <c r="T69"/>
      <c r="U69"/>
      <c r="V69"/>
      <c r="W69"/>
      <c r="X69"/>
      <c r="Y69"/>
      <c r="Z69"/>
      <c r="AA69"/>
      <c r="AB69"/>
      <c r="AC69"/>
    </row>
    <row r="70" spans="1:29" s="2" customFormat="1">
      <c r="A70" s="126"/>
      <c r="B70" s="127"/>
      <c r="C70" s="122" t="s">
        <v>455</v>
      </c>
      <c r="D70" s="129"/>
      <c r="E70" s="130"/>
      <c r="F70" s="274"/>
      <c r="G70" s="275"/>
      <c r="H70" s="276"/>
      <c r="I70" s="274"/>
      <c r="J70" s="275"/>
      <c r="K70" s="28"/>
      <c r="L70" s="28"/>
      <c r="M70" s="28"/>
      <c r="N70" s="28"/>
      <c r="O70" s="28"/>
      <c r="P70" s="141"/>
      <c r="Q70"/>
      <c r="R70"/>
      <c r="S70"/>
      <c r="T70"/>
      <c r="U70"/>
      <c r="V70"/>
      <c r="W70"/>
      <c r="X70"/>
      <c r="Y70"/>
      <c r="Z70"/>
      <c r="AA70"/>
      <c r="AB70"/>
      <c r="AC70"/>
    </row>
    <row r="71" spans="1:29" s="2" customFormat="1">
      <c r="A71" s="126"/>
      <c r="B71" s="127"/>
      <c r="C71" s="183" t="s">
        <v>456</v>
      </c>
      <c r="D71" s="129"/>
      <c r="E71" s="130"/>
      <c r="F71" s="274"/>
      <c r="G71" s="275"/>
      <c r="H71" s="276"/>
      <c r="I71" s="274"/>
      <c r="J71" s="275"/>
      <c r="K71" s="28"/>
      <c r="L71" s="28"/>
      <c r="M71" s="28"/>
      <c r="N71" s="28"/>
      <c r="O71" s="28"/>
      <c r="P71" s="141"/>
      <c r="Q71"/>
      <c r="R71"/>
      <c r="S71"/>
      <c r="T71"/>
      <c r="U71"/>
      <c r="V71"/>
      <c r="W71"/>
      <c r="X71"/>
      <c r="Y71"/>
      <c r="Z71"/>
      <c r="AA71"/>
      <c r="AB71"/>
      <c r="AC71"/>
    </row>
    <row r="72" spans="1:29" s="2" customFormat="1" ht="24">
      <c r="A72" s="126">
        <v>1</v>
      </c>
      <c r="B72" s="127"/>
      <c r="C72" s="131" t="s">
        <v>457</v>
      </c>
      <c r="D72" s="129" t="s">
        <v>164</v>
      </c>
      <c r="E72" s="130">
        <v>1</v>
      </c>
      <c r="F72" s="140"/>
      <c r="G72" s="182"/>
      <c r="H72" s="276">
        <f t="shared" si="0"/>
        <v>0</v>
      </c>
      <c r="I72" s="140"/>
      <c r="J72" s="182"/>
      <c r="K72" s="28">
        <f t="shared" si="7"/>
        <v>0</v>
      </c>
      <c r="L72" s="28">
        <f t="shared" si="8"/>
        <v>0</v>
      </c>
      <c r="M72" s="28">
        <f t="shared" si="9"/>
        <v>0</v>
      </c>
      <c r="N72" s="28">
        <f t="shared" si="10"/>
        <v>0</v>
      </c>
      <c r="O72" s="28">
        <f t="shared" si="11"/>
        <v>0</v>
      </c>
      <c r="P72" s="141">
        <f t="shared" si="12"/>
        <v>0</v>
      </c>
      <c r="Q72"/>
      <c r="R72"/>
      <c r="S72"/>
      <c r="T72"/>
      <c r="U72"/>
      <c r="V72"/>
      <c r="W72"/>
      <c r="X72"/>
      <c r="Y72"/>
      <c r="Z72"/>
      <c r="AA72"/>
      <c r="AB72"/>
      <c r="AC72"/>
    </row>
    <row r="73" spans="1:29" s="2" customFormat="1">
      <c r="A73" s="126"/>
      <c r="B73" s="127"/>
      <c r="C73" s="183" t="s">
        <v>458</v>
      </c>
      <c r="D73" s="129"/>
      <c r="E73" s="130"/>
      <c r="F73" s="274"/>
      <c r="G73" s="275"/>
      <c r="H73" s="276"/>
      <c r="I73" s="274"/>
      <c r="J73" s="275"/>
      <c r="K73" s="28"/>
      <c r="L73" s="28"/>
      <c r="M73" s="28"/>
      <c r="N73" s="28"/>
      <c r="O73" s="28"/>
      <c r="P73" s="141"/>
      <c r="Q73"/>
      <c r="R73"/>
      <c r="S73"/>
      <c r="T73"/>
      <c r="U73"/>
      <c r="V73"/>
      <c r="W73"/>
      <c r="X73"/>
      <c r="Y73"/>
      <c r="Z73"/>
      <c r="AA73"/>
      <c r="AB73"/>
      <c r="AC73"/>
    </row>
    <row r="74" spans="1:29" s="2" customFormat="1" ht="36">
      <c r="A74" s="126">
        <v>2</v>
      </c>
      <c r="B74" s="127"/>
      <c r="C74" s="131" t="s">
        <v>409</v>
      </c>
      <c r="D74" s="129" t="s">
        <v>228</v>
      </c>
      <c r="E74" s="130">
        <v>36</v>
      </c>
      <c r="F74" s="140"/>
      <c r="G74" s="182"/>
      <c r="H74" s="276">
        <f t="shared" si="0"/>
        <v>0</v>
      </c>
      <c r="I74" s="140"/>
      <c r="J74" s="182"/>
      <c r="K74" s="28">
        <f t="shared" si="7"/>
        <v>0</v>
      </c>
      <c r="L74" s="28">
        <f t="shared" si="8"/>
        <v>0</v>
      </c>
      <c r="M74" s="28">
        <f t="shared" si="9"/>
        <v>0</v>
      </c>
      <c r="N74" s="28">
        <f t="shared" si="10"/>
        <v>0</v>
      </c>
      <c r="O74" s="28">
        <f t="shared" si="11"/>
        <v>0</v>
      </c>
      <c r="P74" s="141">
        <f t="shared" si="12"/>
        <v>0</v>
      </c>
      <c r="Q74"/>
      <c r="R74"/>
      <c r="S74"/>
      <c r="T74"/>
      <c r="U74"/>
      <c r="V74"/>
      <c r="W74"/>
      <c r="X74"/>
      <c r="Y74"/>
      <c r="Z74"/>
      <c r="AA74"/>
      <c r="AB74"/>
      <c r="AC74"/>
    </row>
    <row r="75" spans="1:29" s="2" customFormat="1">
      <c r="A75" s="126"/>
      <c r="B75" s="127"/>
      <c r="C75" s="183" t="s">
        <v>410</v>
      </c>
      <c r="D75" s="129"/>
      <c r="E75" s="130"/>
      <c r="F75" s="274"/>
      <c r="G75" s="275"/>
      <c r="H75" s="276"/>
      <c r="I75" s="274"/>
      <c r="J75" s="275"/>
      <c r="K75" s="28"/>
      <c r="L75" s="28"/>
      <c r="M75" s="28"/>
      <c r="N75" s="28"/>
      <c r="O75" s="28"/>
      <c r="P75" s="141"/>
      <c r="Q75"/>
      <c r="R75"/>
      <c r="S75"/>
      <c r="T75"/>
      <c r="U75"/>
      <c r="V75"/>
      <c r="W75"/>
      <c r="X75"/>
      <c r="Y75"/>
      <c r="Z75"/>
      <c r="AA75"/>
      <c r="AB75"/>
      <c r="AC75"/>
    </row>
    <row r="76" spans="1:29" s="2" customFormat="1">
      <c r="A76" s="126">
        <v>3</v>
      </c>
      <c r="B76" s="127"/>
      <c r="C76" s="131" t="s">
        <v>426</v>
      </c>
      <c r="D76" s="129" t="s">
        <v>228</v>
      </c>
      <c r="E76" s="130">
        <v>36</v>
      </c>
      <c r="F76" s="140"/>
      <c r="G76" s="182"/>
      <c r="H76" s="276">
        <f t="shared" si="0"/>
        <v>0</v>
      </c>
      <c r="I76" s="140"/>
      <c r="J76" s="182"/>
      <c r="K76" s="28">
        <f t="shared" si="7"/>
        <v>0</v>
      </c>
      <c r="L76" s="28">
        <f t="shared" si="8"/>
        <v>0</v>
      </c>
      <c r="M76" s="28">
        <f t="shared" si="9"/>
        <v>0</v>
      </c>
      <c r="N76" s="28">
        <f t="shared" si="10"/>
        <v>0</v>
      </c>
      <c r="O76" s="28">
        <f t="shared" si="11"/>
        <v>0</v>
      </c>
      <c r="P76" s="141">
        <f t="shared" si="12"/>
        <v>0</v>
      </c>
      <c r="Q76"/>
      <c r="R76"/>
      <c r="S76"/>
      <c r="T76"/>
      <c r="U76"/>
      <c r="V76"/>
      <c r="W76"/>
      <c r="X76"/>
      <c r="Y76"/>
      <c r="Z76"/>
      <c r="AA76"/>
      <c r="AB76"/>
      <c r="AC76"/>
    </row>
    <row r="77" spans="1:29" s="2" customFormat="1">
      <c r="A77" s="126"/>
      <c r="B77" s="127"/>
      <c r="C77" s="183" t="s">
        <v>430</v>
      </c>
      <c r="D77" s="129"/>
      <c r="E77" s="130"/>
      <c r="F77" s="274"/>
      <c r="G77" s="275"/>
      <c r="H77" s="276"/>
      <c r="I77" s="274"/>
      <c r="J77" s="275"/>
      <c r="K77" s="28"/>
      <c r="L77" s="28"/>
      <c r="M77" s="28"/>
      <c r="N77" s="28"/>
      <c r="O77" s="28"/>
      <c r="P77" s="141"/>
      <c r="Q77"/>
      <c r="R77"/>
      <c r="S77"/>
      <c r="T77"/>
      <c r="U77"/>
      <c r="V77"/>
      <c r="W77"/>
      <c r="X77"/>
      <c r="Y77"/>
      <c r="Z77"/>
      <c r="AA77"/>
      <c r="AB77"/>
      <c r="AC77"/>
    </row>
    <row r="78" spans="1:29" s="2" customFormat="1">
      <c r="A78" s="126">
        <v>4</v>
      </c>
      <c r="B78" s="127"/>
      <c r="C78" s="131" t="s">
        <v>416</v>
      </c>
      <c r="D78" s="129" t="s">
        <v>164</v>
      </c>
      <c r="E78" s="130">
        <v>1</v>
      </c>
      <c r="F78" s="140"/>
      <c r="G78" s="182"/>
      <c r="H78" s="276">
        <f t="shared" si="0"/>
        <v>0</v>
      </c>
      <c r="I78" s="140"/>
      <c r="J78" s="182"/>
      <c r="K78" s="28">
        <f t="shared" si="7"/>
        <v>0</v>
      </c>
      <c r="L78" s="28">
        <f t="shared" si="8"/>
        <v>0</v>
      </c>
      <c r="M78" s="28">
        <f t="shared" si="9"/>
        <v>0</v>
      </c>
      <c r="N78" s="28">
        <f t="shared" si="10"/>
        <v>0</v>
      </c>
      <c r="O78" s="28">
        <f t="shared" si="11"/>
        <v>0</v>
      </c>
      <c r="P78" s="141">
        <f t="shared" si="12"/>
        <v>0</v>
      </c>
      <c r="Q78"/>
      <c r="R78"/>
      <c r="S78"/>
      <c r="T78"/>
      <c r="U78"/>
      <c r="V78"/>
      <c r="W78"/>
      <c r="X78"/>
      <c r="Y78"/>
      <c r="Z78"/>
      <c r="AA78"/>
      <c r="AB78"/>
      <c r="AC78"/>
    </row>
    <row r="79" spans="1:29" s="2" customFormat="1">
      <c r="A79" s="126">
        <v>5</v>
      </c>
      <c r="B79" s="127"/>
      <c r="C79" s="131" t="s">
        <v>459</v>
      </c>
      <c r="D79" s="129" t="s">
        <v>164</v>
      </c>
      <c r="E79" s="130">
        <v>5</v>
      </c>
      <c r="F79" s="140"/>
      <c r="G79" s="182"/>
      <c r="H79" s="276">
        <f t="shared" si="0"/>
        <v>0</v>
      </c>
      <c r="I79" s="140"/>
      <c r="J79" s="182"/>
      <c r="K79" s="28">
        <f t="shared" si="7"/>
        <v>0</v>
      </c>
      <c r="L79" s="28">
        <f t="shared" si="8"/>
        <v>0</v>
      </c>
      <c r="M79" s="28">
        <f t="shared" si="9"/>
        <v>0</v>
      </c>
      <c r="N79" s="28">
        <f t="shared" si="10"/>
        <v>0</v>
      </c>
      <c r="O79" s="28">
        <f t="shared" si="11"/>
        <v>0</v>
      </c>
      <c r="P79" s="141">
        <f t="shared" si="12"/>
        <v>0</v>
      </c>
      <c r="Q79"/>
      <c r="R79"/>
      <c r="S79"/>
      <c r="T79"/>
      <c r="U79"/>
      <c r="V79"/>
      <c r="W79"/>
      <c r="X79"/>
      <c r="Y79"/>
      <c r="Z79"/>
      <c r="AA79"/>
      <c r="AB79"/>
      <c r="AC79"/>
    </row>
    <row r="80" spans="1:29" s="2" customFormat="1">
      <c r="A80" s="126"/>
      <c r="B80" s="127"/>
      <c r="C80" s="183" t="s">
        <v>460</v>
      </c>
      <c r="D80" s="129"/>
      <c r="E80" s="130"/>
      <c r="F80" s="274"/>
      <c r="G80" s="275"/>
      <c r="H80" s="276"/>
      <c r="I80" s="274"/>
      <c r="J80" s="275"/>
      <c r="K80" s="28"/>
      <c r="L80" s="28"/>
      <c r="M80" s="28"/>
      <c r="N80" s="28"/>
      <c r="O80" s="28"/>
      <c r="P80" s="141"/>
      <c r="Q80"/>
      <c r="R80"/>
      <c r="S80"/>
      <c r="T80"/>
      <c r="U80"/>
      <c r="V80"/>
      <c r="W80"/>
      <c r="X80"/>
      <c r="Y80"/>
      <c r="Z80"/>
      <c r="AA80"/>
      <c r="AB80"/>
      <c r="AC80"/>
    </row>
    <row r="81" spans="1:29" s="2" customFormat="1" ht="36">
      <c r="A81" s="126">
        <v>6</v>
      </c>
      <c r="B81" s="127"/>
      <c r="C81" s="131" t="s">
        <v>461</v>
      </c>
      <c r="D81" s="129" t="s">
        <v>167</v>
      </c>
      <c r="E81" s="130">
        <v>2</v>
      </c>
      <c r="F81" s="140"/>
      <c r="G81" s="182"/>
      <c r="H81" s="276">
        <f t="shared" si="0"/>
        <v>0</v>
      </c>
      <c r="I81" s="140"/>
      <c r="J81" s="182"/>
      <c r="K81" s="28">
        <f t="shared" si="7"/>
        <v>0</v>
      </c>
      <c r="L81" s="28">
        <f t="shared" si="8"/>
        <v>0</v>
      </c>
      <c r="M81" s="28">
        <f t="shared" si="9"/>
        <v>0</v>
      </c>
      <c r="N81" s="28">
        <f t="shared" si="10"/>
        <v>0</v>
      </c>
      <c r="O81" s="28">
        <f t="shared" si="11"/>
        <v>0</v>
      </c>
      <c r="P81" s="141">
        <f t="shared" si="12"/>
        <v>0</v>
      </c>
      <c r="Q81"/>
      <c r="R81"/>
      <c r="S81"/>
      <c r="T81"/>
      <c r="U81"/>
      <c r="V81"/>
      <c r="W81"/>
      <c r="X81"/>
      <c r="Y81"/>
      <c r="Z81"/>
      <c r="AA81"/>
      <c r="AB81"/>
      <c r="AC81"/>
    </row>
    <row r="82" spans="1:29" s="2" customFormat="1" ht="24">
      <c r="A82" s="126">
        <v>7</v>
      </c>
      <c r="B82" s="127"/>
      <c r="C82" s="131" t="s">
        <v>462</v>
      </c>
      <c r="D82" s="129" t="s">
        <v>407</v>
      </c>
      <c r="E82" s="130">
        <v>1</v>
      </c>
      <c r="F82" s="140"/>
      <c r="G82" s="182"/>
      <c r="H82" s="276">
        <f t="shared" si="0"/>
        <v>0</v>
      </c>
      <c r="I82" s="140"/>
      <c r="J82" s="182"/>
      <c r="K82" s="28">
        <f t="shared" si="7"/>
        <v>0</v>
      </c>
      <c r="L82" s="28">
        <f t="shared" si="8"/>
        <v>0</v>
      </c>
      <c r="M82" s="28">
        <f t="shared" si="9"/>
        <v>0</v>
      </c>
      <c r="N82" s="28">
        <f t="shared" si="10"/>
        <v>0</v>
      </c>
      <c r="O82" s="28">
        <f t="shared" si="11"/>
        <v>0</v>
      </c>
      <c r="P82" s="141">
        <f t="shared" si="12"/>
        <v>0</v>
      </c>
      <c r="Q82"/>
      <c r="R82"/>
      <c r="S82"/>
      <c r="T82"/>
      <c r="U82"/>
      <c r="V82"/>
      <c r="W82"/>
      <c r="X82"/>
      <c r="Y82"/>
      <c r="Z82"/>
      <c r="AA82"/>
      <c r="AB82"/>
      <c r="AC82"/>
    </row>
    <row r="83" spans="1:29" s="2" customFormat="1">
      <c r="A83" s="126">
        <v>8</v>
      </c>
      <c r="B83" s="127"/>
      <c r="C83" s="131" t="s">
        <v>454</v>
      </c>
      <c r="D83" s="129" t="s">
        <v>407</v>
      </c>
      <c r="E83" s="130">
        <v>1</v>
      </c>
      <c r="F83" s="140"/>
      <c r="G83" s="182"/>
      <c r="H83" s="276">
        <f t="shared" si="0"/>
        <v>0</v>
      </c>
      <c r="I83" s="140"/>
      <c r="J83" s="182"/>
      <c r="K83" s="28">
        <f t="shared" ref="K83:K158" si="13">J83+I83+H83</f>
        <v>0</v>
      </c>
      <c r="L83" s="28">
        <f t="shared" ref="L83:L158" si="14">ROUND(F83*E83,2)</f>
        <v>0</v>
      </c>
      <c r="M83" s="28">
        <f t="shared" ref="M83:M158" si="15">ROUND(H83*E83,2)</f>
        <v>0</v>
      </c>
      <c r="N83" s="28">
        <f t="shared" ref="N83:N158" si="16">ROUND(I83*E83,2)</f>
        <v>0</v>
      </c>
      <c r="O83" s="28">
        <f t="shared" ref="O83:O158" si="17">ROUND(J83*E83,2)</f>
        <v>0</v>
      </c>
      <c r="P83" s="141">
        <f t="shared" ref="P83:P158" si="18">O83+N83+M83</f>
        <v>0</v>
      </c>
      <c r="Q83"/>
      <c r="R83"/>
      <c r="S83"/>
      <c r="T83"/>
      <c r="U83"/>
      <c r="V83"/>
      <c r="W83"/>
      <c r="X83"/>
      <c r="Y83"/>
      <c r="Z83"/>
      <c r="AA83"/>
      <c r="AB83"/>
      <c r="AC83"/>
    </row>
    <row r="84" spans="1:29" s="2" customFormat="1">
      <c r="A84" s="126"/>
      <c r="B84" s="127"/>
      <c r="C84" s="131"/>
      <c r="D84" s="129"/>
      <c r="E84" s="130"/>
      <c r="F84" s="274"/>
      <c r="G84" s="275"/>
      <c r="H84" s="276"/>
      <c r="I84" s="274"/>
      <c r="J84" s="275"/>
      <c r="K84" s="28"/>
      <c r="L84" s="28"/>
      <c r="M84" s="28"/>
      <c r="N84" s="28"/>
      <c r="O84" s="28"/>
      <c r="P84" s="141"/>
      <c r="Q84"/>
      <c r="R84"/>
      <c r="S84"/>
      <c r="T84"/>
      <c r="U84"/>
      <c r="V84"/>
      <c r="W84"/>
      <c r="X84"/>
      <c r="Y84"/>
      <c r="Z84"/>
      <c r="AA84"/>
      <c r="AB84"/>
      <c r="AC84"/>
    </row>
    <row r="85" spans="1:29" s="2" customFormat="1">
      <c r="A85" s="126"/>
      <c r="B85" s="127"/>
      <c r="C85" s="122" t="s">
        <v>463</v>
      </c>
      <c r="D85" s="129"/>
      <c r="E85" s="130"/>
      <c r="F85" s="274"/>
      <c r="G85" s="275"/>
      <c r="H85" s="276"/>
      <c r="I85" s="274"/>
      <c r="J85" s="275"/>
      <c r="K85" s="28"/>
      <c r="L85" s="28"/>
      <c r="M85" s="28"/>
      <c r="N85" s="28"/>
      <c r="O85" s="28"/>
      <c r="P85" s="141"/>
      <c r="Q85"/>
      <c r="R85"/>
      <c r="S85"/>
      <c r="T85"/>
      <c r="U85"/>
      <c r="V85"/>
      <c r="W85"/>
      <c r="X85"/>
      <c r="Y85"/>
      <c r="Z85"/>
      <c r="AA85"/>
      <c r="AB85"/>
      <c r="AC85"/>
    </row>
    <row r="86" spans="1:29" s="2" customFormat="1" ht="24">
      <c r="A86" s="126"/>
      <c r="B86" s="127"/>
      <c r="C86" s="183" t="s">
        <v>405</v>
      </c>
      <c r="D86" s="129"/>
      <c r="E86" s="130"/>
      <c r="F86" s="274"/>
      <c r="G86" s="275"/>
      <c r="H86" s="276"/>
      <c r="I86" s="274"/>
      <c r="J86" s="275"/>
      <c r="K86" s="28"/>
      <c r="L86" s="28"/>
      <c r="M86" s="28"/>
      <c r="N86" s="28"/>
      <c r="O86" s="28"/>
      <c r="P86" s="141"/>
      <c r="Q86"/>
      <c r="R86"/>
      <c r="S86"/>
      <c r="T86"/>
      <c r="U86"/>
      <c r="V86"/>
      <c r="W86"/>
      <c r="X86"/>
      <c r="Y86"/>
      <c r="Z86"/>
      <c r="AA86"/>
      <c r="AB86"/>
      <c r="AC86"/>
    </row>
    <row r="87" spans="1:29" s="2" customFormat="1" ht="24">
      <c r="A87" s="126">
        <v>1</v>
      </c>
      <c r="B87" s="127"/>
      <c r="C87" s="131" t="s">
        <v>464</v>
      </c>
      <c r="D87" s="129" t="s">
        <v>407</v>
      </c>
      <c r="E87" s="130">
        <v>2</v>
      </c>
      <c r="F87" s="140"/>
      <c r="G87" s="182"/>
      <c r="H87" s="276">
        <f t="shared" si="0"/>
        <v>0</v>
      </c>
      <c r="I87" s="140"/>
      <c r="J87" s="182"/>
      <c r="K87" s="28">
        <f t="shared" si="13"/>
        <v>0</v>
      </c>
      <c r="L87" s="28">
        <f t="shared" si="14"/>
        <v>0</v>
      </c>
      <c r="M87" s="28">
        <f t="shared" si="15"/>
        <v>0</v>
      </c>
      <c r="N87" s="28">
        <f t="shared" si="16"/>
        <v>0</v>
      </c>
      <c r="O87" s="28">
        <f t="shared" si="17"/>
        <v>0</v>
      </c>
      <c r="P87" s="141">
        <f t="shared" si="18"/>
        <v>0</v>
      </c>
      <c r="Q87"/>
      <c r="R87"/>
      <c r="S87"/>
      <c r="T87"/>
      <c r="U87"/>
      <c r="V87"/>
      <c r="W87"/>
      <c r="X87"/>
      <c r="Y87"/>
      <c r="Z87"/>
      <c r="AA87"/>
      <c r="AB87"/>
      <c r="AC87"/>
    </row>
    <row r="88" spans="1:29" s="2" customFormat="1" ht="24">
      <c r="A88" s="126">
        <v>2</v>
      </c>
      <c r="B88" s="127"/>
      <c r="C88" s="131" t="s">
        <v>465</v>
      </c>
      <c r="D88" s="129" t="s">
        <v>228</v>
      </c>
      <c r="E88" s="130">
        <v>30</v>
      </c>
      <c r="F88" s="140"/>
      <c r="G88" s="182"/>
      <c r="H88" s="276">
        <f t="shared" si="0"/>
        <v>0</v>
      </c>
      <c r="I88" s="140"/>
      <c r="J88" s="182"/>
      <c r="K88" s="28">
        <f t="shared" si="13"/>
        <v>0</v>
      </c>
      <c r="L88" s="28">
        <f t="shared" si="14"/>
        <v>0</v>
      </c>
      <c r="M88" s="28">
        <f t="shared" si="15"/>
        <v>0</v>
      </c>
      <c r="N88" s="28">
        <f t="shared" si="16"/>
        <v>0</v>
      </c>
      <c r="O88" s="28">
        <f t="shared" si="17"/>
        <v>0</v>
      </c>
      <c r="P88" s="141">
        <f t="shared" si="18"/>
        <v>0</v>
      </c>
      <c r="Q88"/>
      <c r="R88"/>
      <c r="S88"/>
      <c r="T88"/>
      <c r="U88"/>
      <c r="V88"/>
      <c r="W88"/>
      <c r="X88"/>
      <c r="Y88"/>
      <c r="Z88"/>
      <c r="AA88"/>
      <c r="AB88"/>
      <c r="AC88"/>
    </row>
    <row r="89" spans="1:29" s="2" customFormat="1">
      <c r="A89" s="126">
        <v>3</v>
      </c>
      <c r="B89" s="127"/>
      <c r="C89" s="131" t="s">
        <v>466</v>
      </c>
      <c r="D89" s="129" t="s">
        <v>407</v>
      </c>
      <c r="E89" s="130">
        <v>2</v>
      </c>
      <c r="F89" s="140"/>
      <c r="G89" s="182"/>
      <c r="H89" s="276">
        <f t="shared" si="0"/>
        <v>0</v>
      </c>
      <c r="I89" s="140"/>
      <c r="J89" s="182"/>
      <c r="K89" s="28">
        <f t="shared" ref="K89:K117" si="19">J89+I89+H89</f>
        <v>0</v>
      </c>
      <c r="L89" s="28">
        <f t="shared" ref="L89:L117" si="20">ROUND(F89*E89,2)</f>
        <v>0</v>
      </c>
      <c r="M89" s="28">
        <f t="shared" ref="M89:M117" si="21">ROUND(H89*E89,2)</f>
        <v>0</v>
      </c>
      <c r="N89" s="28">
        <f t="shared" ref="N89:N117" si="22">ROUND(I89*E89,2)</f>
        <v>0</v>
      </c>
      <c r="O89" s="28">
        <f t="shared" ref="O89:O117" si="23">ROUND(J89*E89,2)</f>
        <v>0</v>
      </c>
      <c r="P89" s="141">
        <f t="shared" ref="P89:P117" si="24">O89+N89+M89</f>
        <v>0</v>
      </c>
      <c r="Q89"/>
      <c r="R89"/>
      <c r="S89"/>
      <c r="T89"/>
      <c r="U89"/>
      <c r="V89"/>
      <c r="W89"/>
      <c r="X89"/>
      <c r="Y89"/>
      <c r="Z89"/>
      <c r="AA89"/>
      <c r="AB89"/>
      <c r="AC89"/>
    </row>
    <row r="90" spans="1:29" s="2" customFormat="1" ht="71.25" customHeight="1">
      <c r="A90" s="126">
        <v>4</v>
      </c>
      <c r="B90" s="127"/>
      <c r="C90" s="131" t="s">
        <v>467</v>
      </c>
      <c r="D90" s="129" t="s">
        <v>407</v>
      </c>
      <c r="E90" s="130">
        <v>2</v>
      </c>
      <c r="F90" s="140"/>
      <c r="G90" s="182"/>
      <c r="H90" s="276">
        <f t="shared" si="0"/>
        <v>0</v>
      </c>
      <c r="I90" s="140"/>
      <c r="J90" s="182"/>
      <c r="K90" s="28">
        <f t="shared" si="19"/>
        <v>0</v>
      </c>
      <c r="L90" s="28">
        <f t="shared" si="20"/>
        <v>0</v>
      </c>
      <c r="M90" s="28">
        <f t="shared" si="21"/>
        <v>0</v>
      </c>
      <c r="N90" s="28">
        <f t="shared" si="22"/>
        <v>0</v>
      </c>
      <c r="O90" s="28">
        <f t="shared" si="23"/>
        <v>0</v>
      </c>
      <c r="P90" s="141">
        <f t="shared" si="24"/>
        <v>0</v>
      </c>
      <c r="Q90"/>
      <c r="R90"/>
      <c r="S90"/>
      <c r="T90"/>
      <c r="U90"/>
      <c r="V90"/>
      <c r="W90"/>
      <c r="X90"/>
      <c r="Y90"/>
      <c r="Z90"/>
      <c r="AA90"/>
      <c r="AB90"/>
      <c r="AC90"/>
    </row>
    <row r="91" spans="1:29" s="2" customFormat="1">
      <c r="A91" s="126">
        <v>5</v>
      </c>
      <c r="B91" s="127"/>
      <c r="C91" s="131" t="s">
        <v>468</v>
      </c>
      <c r="D91" s="129" t="s">
        <v>164</v>
      </c>
      <c r="E91" s="130">
        <v>2</v>
      </c>
      <c r="F91" s="140"/>
      <c r="G91" s="182"/>
      <c r="H91" s="276">
        <f t="shared" si="0"/>
        <v>0</v>
      </c>
      <c r="I91" s="140"/>
      <c r="J91" s="182"/>
      <c r="K91" s="28">
        <f t="shared" si="19"/>
        <v>0</v>
      </c>
      <c r="L91" s="28">
        <f t="shared" si="20"/>
        <v>0</v>
      </c>
      <c r="M91" s="28">
        <f t="shared" si="21"/>
        <v>0</v>
      </c>
      <c r="N91" s="28">
        <f t="shared" si="22"/>
        <v>0</v>
      </c>
      <c r="O91" s="28">
        <f t="shared" si="23"/>
        <v>0</v>
      </c>
      <c r="P91" s="141">
        <f t="shared" si="24"/>
        <v>0</v>
      </c>
      <c r="Q91"/>
      <c r="R91"/>
      <c r="S91"/>
      <c r="T91"/>
      <c r="U91"/>
      <c r="V91"/>
      <c r="W91"/>
      <c r="X91"/>
      <c r="Y91"/>
      <c r="Z91"/>
      <c r="AA91"/>
      <c r="AB91"/>
      <c r="AC91"/>
    </row>
    <row r="92" spans="1:29" s="2" customFormat="1">
      <c r="A92" s="126"/>
      <c r="B92" s="127"/>
      <c r="C92" s="183" t="s">
        <v>458</v>
      </c>
      <c r="D92" s="129"/>
      <c r="E92" s="130"/>
      <c r="F92" s="274"/>
      <c r="G92" s="275"/>
      <c r="H92" s="276"/>
      <c r="I92" s="274"/>
      <c r="J92" s="275"/>
      <c r="K92" s="28"/>
      <c r="L92" s="28"/>
      <c r="M92" s="28"/>
      <c r="N92" s="28"/>
      <c r="O92" s="28"/>
      <c r="P92" s="141"/>
      <c r="Q92"/>
      <c r="R92"/>
      <c r="S92"/>
      <c r="T92"/>
      <c r="U92"/>
      <c r="V92"/>
      <c r="W92"/>
      <c r="X92"/>
      <c r="Y92"/>
      <c r="Z92"/>
      <c r="AA92"/>
      <c r="AB92"/>
      <c r="AC92"/>
    </row>
    <row r="93" spans="1:29" s="2" customFormat="1" ht="36">
      <c r="A93" s="126">
        <v>6</v>
      </c>
      <c r="B93" s="127"/>
      <c r="C93" s="131" t="s">
        <v>469</v>
      </c>
      <c r="D93" s="129" t="s">
        <v>228</v>
      </c>
      <c r="E93" s="130">
        <v>3</v>
      </c>
      <c r="F93" s="140"/>
      <c r="G93" s="182"/>
      <c r="H93" s="276">
        <f t="shared" si="0"/>
        <v>0</v>
      </c>
      <c r="I93" s="140"/>
      <c r="J93" s="182"/>
      <c r="K93" s="28">
        <f t="shared" si="19"/>
        <v>0</v>
      </c>
      <c r="L93" s="28">
        <f t="shared" si="20"/>
        <v>0</v>
      </c>
      <c r="M93" s="28">
        <f t="shared" si="21"/>
        <v>0</v>
      </c>
      <c r="N93" s="28">
        <f t="shared" si="22"/>
        <v>0</v>
      </c>
      <c r="O93" s="28">
        <f t="shared" si="23"/>
        <v>0</v>
      </c>
      <c r="P93" s="141">
        <f t="shared" si="24"/>
        <v>0</v>
      </c>
      <c r="Q93"/>
      <c r="R93"/>
      <c r="S93"/>
      <c r="T93"/>
      <c r="U93"/>
      <c r="V93"/>
      <c r="W93"/>
      <c r="X93"/>
      <c r="Y93"/>
      <c r="Z93"/>
      <c r="AA93"/>
      <c r="AB93"/>
      <c r="AC93"/>
    </row>
    <row r="94" spans="1:29" s="2" customFormat="1">
      <c r="A94" s="126">
        <v>7</v>
      </c>
      <c r="B94" s="127"/>
      <c r="C94" s="131" t="s">
        <v>470</v>
      </c>
      <c r="D94" s="129" t="s">
        <v>164</v>
      </c>
      <c r="E94" s="130">
        <v>2</v>
      </c>
      <c r="F94" s="140"/>
      <c r="G94" s="182"/>
      <c r="H94" s="276">
        <f t="shared" si="0"/>
        <v>0</v>
      </c>
      <c r="I94" s="140"/>
      <c r="J94" s="182"/>
      <c r="K94" s="28">
        <f t="shared" si="19"/>
        <v>0</v>
      </c>
      <c r="L94" s="28">
        <f t="shared" si="20"/>
        <v>0</v>
      </c>
      <c r="M94" s="28">
        <f t="shared" si="21"/>
        <v>0</v>
      </c>
      <c r="N94" s="28">
        <f t="shared" si="22"/>
        <v>0</v>
      </c>
      <c r="O94" s="28">
        <f t="shared" si="23"/>
        <v>0</v>
      </c>
      <c r="P94" s="141">
        <f t="shared" si="24"/>
        <v>0</v>
      </c>
      <c r="Q94"/>
      <c r="R94"/>
      <c r="S94"/>
      <c r="T94"/>
      <c r="U94"/>
      <c r="V94"/>
      <c r="W94"/>
      <c r="X94"/>
      <c r="Y94"/>
      <c r="Z94"/>
      <c r="AA94"/>
      <c r="AB94"/>
      <c r="AC94"/>
    </row>
    <row r="95" spans="1:29" s="2" customFormat="1" ht="36">
      <c r="A95" s="126">
        <v>8</v>
      </c>
      <c r="B95" s="127"/>
      <c r="C95" s="131" t="s">
        <v>471</v>
      </c>
      <c r="D95" s="129" t="s">
        <v>164</v>
      </c>
      <c r="E95" s="130">
        <v>2</v>
      </c>
      <c r="F95" s="140"/>
      <c r="G95" s="182"/>
      <c r="H95" s="276">
        <f t="shared" si="0"/>
        <v>0</v>
      </c>
      <c r="I95" s="140"/>
      <c r="J95" s="182"/>
      <c r="K95" s="28">
        <f t="shared" si="19"/>
        <v>0</v>
      </c>
      <c r="L95" s="28">
        <f t="shared" si="20"/>
        <v>0</v>
      </c>
      <c r="M95" s="28">
        <f t="shared" si="21"/>
        <v>0</v>
      </c>
      <c r="N95" s="28">
        <f t="shared" si="22"/>
        <v>0</v>
      </c>
      <c r="O95" s="28">
        <f t="shared" si="23"/>
        <v>0</v>
      </c>
      <c r="P95" s="141">
        <f t="shared" si="24"/>
        <v>0</v>
      </c>
      <c r="Q95"/>
      <c r="R95"/>
      <c r="S95"/>
      <c r="T95"/>
      <c r="U95"/>
      <c r="V95"/>
      <c r="W95"/>
      <c r="X95"/>
      <c r="Y95"/>
      <c r="Z95"/>
      <c r="AA95"/>
      <c r="AB95"/>
      <c r="AC95"/>
    </row>
    <row r="96" spans="1:29" s="2" customFormat="1" ht="24">
      <c r="A96" s="126">
        <v>9</v>
      </c>
      <c r="B96" s="127"/>
      <c r="C96" s="131" t="s">
        <v>472</v>
      </c>
      <c r="D96" s="129" t="s">
        <v>407</v>
      </c>
      <c r="E96" s="130">
        <v>1</v>
      </c>
      <c r="F96" s="140"/>
      <c r="G96" s="182"/>
      <c r="H96" s="276">
        <f t="shared" si="0"/>
        <v>0</v>
      </c>
      <c r="I96" s="140"/>
      <c r="J96" s="182"/>
      <c r="K96" s="28">
        <f t="shared" si="19"/>
        <v>0</v>
      </c>
      <c r="L96" s="28">
        <f t="shared" si="20"/>
        <v>0</v>
      </c>
      <c r="M96" s="28">
        <f t="shared" si="21"/>
        <v>0</v>
      </c>
      <c r="N96" s="28">
        <f t="shared" si="22"/>
        <v>0</v>
      </c>
      <c r="O96" s="28">
        <f t="shared" si="23"/>
        <v>0</v>
      </c>
      <c r="P96" s="141">
        <f t="shared" si="24"/>
        <v>0</v>
      </c>
      <c r="Q96"/>
      <c r="R96"/>
      <c r="S96"/>
      <c r="T96"/>
      <c r="U96"/>
      <c r="V96"/>
      <c r="W96"/>
      <c r="X96"/>
      <c r="Y96"/>
      <c r="Z96"/>
      <c r="AA96"/>
      <c r="AB96"/>
      <c r="AC96"/>
    </row>
    <row r="97" spans="1:29" s="2" customFormat="1">
      <c r="A97" s="126">
        <v>10</v>
      </c>
      <c r="B97" s="127"/>
      <c r="C97" s="131" t="s">
        <v>454</v>
      </c>
      <c r="D97" s="129" t="s">
        <v>407</v>
      </c>
      <c r="E97" s="130">
        <v>1</v>
      </c>
      <c r="F97" s="140"/>
      <c r="G97" s="182"/>
      <c r="H97" s="276">
        <f t="shared" si="0"/>
        <v>0</v>
      </c>
      <c r="I97" s="140"/>
      <c r="J97" s="182"/>
      <c r="K97" s="28">
        <f t="shared" si="19"/>
        <v>0</v>
      </c>
      <c r="L97" s="28">
        <f t="shared" si="20"/>
        <v>0</v>
      </c>
      <c r="M97" s="28">
        <f t="shared" si="21"/>
        <v>0</v>
      </c>
      <c r="N97" s="28">
        <f t="shared" si="22"/>
        <v>0</v>
      </c>
      <c r="O97" s="28">
        <f t="shared" si="23"/>
        <v>0</v>
      </c>
      <c r="P97" s="141">
        <f t="shared" si="24"/>
        <v>0</v>
      </c>
      <c r="Q97"/>
      <c r="R97"/>
      <c r="S97"/>
      <c r="T97"/>
      <c r="U97"/>
      <c r="V97"/>
      <c r="W97"/>
      <c r="X97"/>
      <c r="Y97"/>
      <c r="Z97"/>
      <c r="AA97"/>
      <c r="AB97"/>
      <c r="AC97"/>
    </row>
    <row r="98" spans="1:29" s="2" customFormat="1">
      <c r="A98" s="126"/>
      <c r="B98" s="127"/>
      <c r="C98" s="131"/>
      <c r="D98" s="129"/>
      <c r="E98" s="130"/>
      <c r="F98" s="274"/>
      <c r="G98" s="275"/>
      <c r="H98" s="276"/>
      <c r="I98" s="274"/>
      <c r="J98" s="275"/>
      <c r="K98" s="28"/>
      <c r="L98" s="28"/>
      <c r="M98" s="28"/>
      <c r="N98" s="28"/>
      <c r="O98" s="28"/>
      <c r="P98" s="141"/>
      <c r="Q98"/>
      <c r="R98"/>
      <c r="S98"/>
      <c r="T98"/>
      <c r="U98"/>
      <c r="V98"/>
      <c r="W98"/>
      <c r="X98"/>
      <c r="Y98"/>
      <c r="Z98"/>
      <c r="AA98"/>
      <c r="AB98"/>
      <c r="AC98"/>
    </row>
    <row r="99" spans="1:29" s="2" customFormat="1">
      <c r="A99" s="126"/>
      <c r="B99" s="127"/>
      <c r="C99" s="122" t="s">
        <v>473</v>
      </c>
      <c r="D99" s="129"/>
      <c r="E99" s="130"/>
      <c r="F99" s="274"/>
      <c r="G99" s="275"/>
      <c r="H99" s="276"/>
      <c r="I99" s="274"/>
      <c r="J99" s="275"/>
      <c r="K99" s="28"/>
      <c r="L99" s="28"/>
      <c r="M99" s="28"/>
      <c r="N99" s="28"/>
      <c r="O99" s="28"/>
      <c r="P99" s="141"/>
      <c r="Q99"/>
      <c r="R99"/>
      <c r="S99"/>
      <c r="T99"/>
      <c r="U99"/>
      <c r="V99"/>
      <c r="W99"/>
      <c r="X99"/>
      <c r="Y99"/>
      <c r="Z99"/>
      <c r="AA99"/>
      <c r="AB99"/>
      <c r="AC99"/>
    </row>
    <row r="100" spans="1:29" s="2" customFormat="1" ht="24">
      <c r="A100" s="126"/>
      <c r="B100" s="127"/>
      <c r="C100" s="183" t="s">
        <v>405</v>
      </c>
      <c r="D100" s="129"/>
      <c r="E100" s="130"/>
      <c r="F100" s="274"/>
      <c r="G100" s="275"/>
      <c r="H100" s="276"/>
      <c r="I100" s="274"/>
      <c r="J100" s="275"/>
      <c r="K100" s="28"/>
      <c r="L100" s="28"/>
      <c r="M100" s="28"/>
      <c r="N100" s="28"/>
      <c r="O100" s="28"/>
      <c r="P100" s="141"/>
      <c r="Q100"/>
      <c r="R100"/>
      <c r="S100"/>
      <c r="T100"/>
      <c r="U100"/>
      <c r="V100"/>
      <c r="W100"/>
      <c r="X100"/>
      <c r="Y100"/>
      <c r="Z100"/>
      <c r="AA100"/>
      <c r="AB100"/>
      <c r="AC100"/>
    </row>
    <row r="101" spans="1:29" s="2" customFormat="1" ht="24">
      <c r="A101" s="126">
        <v>1</v>
      </c>
      <c r="B101" s="127"/>
      <c r="C101" s="131" t="s">
        <v>474</v>
      </c>
      <c r="D101" s="129" t="s">
        <v>407</v>
      </c>
      <c r="E101" s="130">
        <v>1</v>
      </c>
      <c r="F101" s="140"/>
      <c r="G101" s="182"/>
      <c r="H101" s="276">
        <f t="shared" si="0"/>
        <v>0</v>
      </c>
      <c r="I101" s="140"/>
      <c r="J101" s="182"/>
      <c r="K101" s="28">
        <f t="shared" si="19"/>
        <v>0</v>
      </c>
      <c r="L101" s="28">
        <f t="shared" si="20"/>
        <v>0</v>
      </c>
      <c r="M101" s="28">
        <f t="shared" si="21"/>
        <v>0</v>
      </c>
      <c r="N101" s="28">
        <f t="shared" si="22"/>
        <v>0</v>
      </c>
      <c r="O101" s="28">
        <f t="shared" si="23"/>
        <v>0</v>
      </c>
      <c r="P101" s="141">
        <f t="shared" si="24"/>
        <v>0</v>
      </c>
      <c r="Q101"/>
      <c r="R101"/>
      <c r="S101"/>
      <c r="T101"/>
      <c r="U101"/>
      <c r="V101"/>
      <c r="W101"/>
      <c r="X101"/>
      <c r="Y101"/>
      <c r="Z101"/>
      <c r="AA101"/>
      <c r="AB101"/>
      <c r="AC101"/>
    </row>
    <row r="102" spans="1:29" s="2" customFormat="1" ht="24">
      <c r="A102" s="126">
        <v>2</v>
      </c>
      <c r="B102" s="127"/>
      <c r="C102" s="131" t="s">
        <v>475</v>
      </c>
      <c r="D102" s="129" t="s">
        <v>228</v>
      </c>
      <c r="E102" s="130">
        <v>15</v>
      </c>
      <c r="F102" s="140"/>
      <c r="G102" s="182"/>
      <c r="H102" s="276">
        <f t="shared" si="0"/>
        <v>0</v>
      </c>
      <c r="I102" s="140"/>
      <c r="J102" s="182"/>
      <c r="K102" s="28">
        <f t="shared" si="19"/>
        <v>0</v>
      </c>
      <c r="L102" s="28">
        <f t="shared" si="20"/>
        <v>0</v>
      </c>
      <c r="M102" s="28">
        <f t="shared" si="21"/>
        <v>0</v>
      </c>
      <c r="N102" s="28">
        <f t="shared" si="22"/>
        <v>0</v>
      </c>
      <c r="O102" s="28">
        <f t="shared" si="23"/>
        <v>0</v>
      </c>
      <c r="P102" s="141">
        <f t="shared" si="24"/>
        <v>0</v>
      </c>
      <c r="Q102"/>
      <c r="R102"/>
      <c r="S102"/>
      <c r="T102"/>
      <c r="U102"/>
      <c r="V102"/>
      <c r="W102"/>
      <c r="X102"/>
      <c r="Y102"/>
      <c r="Z102"/>
      <c r="AA102"/>
      <c r="AB102"/>
      <c r="AC102"/>
    </row>
    <row r="103" spans="1:29" s="2" customFormat="1">
      <c r="A103" s="126">
        <v>3</v>
      </c>
      <c r="B103" s="127"/>
      <c r="C103" s="131" t="s">
        <v>476</v>
      </c>
      <c r="D103" s="129" t="s">
        <v>407</v>
      </c>
      <c r="E103" s="130">
        <v>1</v>
      </c>
      <c r="F103" s="140"/>
      <c r="G103" s="182"/>
      <c r="H103" s="276">
        <f t="shared" si="0"/>
        <v>0</v>
      </c>
      <c r="I103" s="140"/>
      <c r="J103" s="182"/>
      <c r="K103" s="28">
        <f t="shared" si="19"/>
        <v>0</v>
      </c>
      <c r="L103" s="28">
        <f t="shared" si="20"/>
        <v>0</v>
      </c>
      <c r="M103" s="28">
        <f t="shared" si="21"/>
        <v>0</v>
      </c>
      <c r="N103" s="28">
        <f t="shared" si="22"/>
        <v>0</v>
      </c>
      <c r="O103" s="28">
        <f t="shared" si="23"/>
        <v>0</v>
      </c>
      <c r="P103" s="141">
        <f t="shared" si="24"/>
        <v>0</v>
      </c>
      <c r="Q103"/>
      <c r="R103"/>
      <c r="S103"/>
      <c r="T103"/>
      <c r="U103"/>
      <c r="V103"/>
      <c r="W103"/>
      <c r="X103"/>
      <c r="Y103"/>
      <c r="Z103"/>
      <c r="AA103"/>
      <c r="AB103"/>
      <c r="AC103"/>
    </row>
    <row r="104" spans="1:29" s="2" customFormat="1" ht="60">
      <c r="A104" s="126">
        <v>4</v>
      </c>
      <c r="B104" s="127"/>
      <c r="C104" s="131" t="s">
        <v>477</v>
      </c>
      <c r="D104" s="129" t="s">
        <v>407</v>
      </c>
      <c r="E104" s="130">
        <v>1</v>
      </c>
      <c r="F104" s="140"/>
      <c r="G104" s="182"/>
      <c r="H104" s="276">
        <f t="shared" si="0"/>
        <v>0</v>
      </c>
      <c r="I104" s="140"/>
      <c r="J104" s="182"/>
      <c r="K104" s="28">
        <f t="shared" si="19"/>
        <v>0</v>
      </c>
      <c r="L104" s="28">
        <f t="shared" si="20"/>
        <v>0</v>
      </c>
      <c r="M104" s="28">
        <f t="shared" si="21"/>
        <v>0</v>
      </c>
      <c r="N104" s="28">
        <f t="shared" si="22"/>
        <v>0</v>
      </c>
      <c r="O104" s="28">
        <f t="shared" si="23"/>
        <v>0</v>
      </c>
      <c r="P104" s="141">
        <f t="shared" si="24"/>
        <v>0</v>
      </c>
      <c r="Q104"/>
      <c r="R104"/>
      <c r="S104"/>
      <c r="T104"/>
      <c r="U104"/>
      <c r="V104"/>
      <c r="W104"/>
      <c r="X104"/>
      <c r="Y104"/>
      <c r="Z104"/>
      <c r="AA104"/>
      <c r="AB104"/>
      <c r="AC104"/>
    </row>
    <row r="105" spans="1:29" s="2" customFormat="1">
      <c r="A105" s="126">
        <v>5</v>
      </c>
      <c r="B105" s="127"/>
      <c r="C105" s="131" t="s">
        <v>478</v>
      </c>
      <c r="D105" s="129" t="s">
        <v>164</v>
      </c>
      <c r="E105" s="130">
        <v>1</v>
      </c>
      <c r="F105" s="140"/>
      <c r="G105" s="182"/>
      <c r="H105" s="276">
        <f t="shared" si="0"/>
        <v>0</v>
      </c>
      <c r="I105" s="140"/>
      <c r="J105" s="182"/>
      <c r="K105" s="28">
        <f t="shared" si="19"/>
        <v>0</v>
      </c>
      <c r="L105" s="28">
        <f t="shared" si="20"/>
        <v>0</v>
      </c>
      <c r="M105" s="28">
        <f t="shared" si="21"/>
        <v>0</v>
      </c>
      <c r="N105" s="28">
        <f t="shared" si="22"/>
        <v>0</v>
      </c>
      <c r="O105" s="28">
        <f t="shared" si="23"/>
        <v>0</v>
      </c>
      <c r="P105" s="141">
        <f t="shared" si="24"/>
        <v>0</v>
      </c>
      <c r="Q105"/>
      <c r="R105"/>
      <c r="S105"/>
      <c r="T105"/>
      <c r="U105"/>
      <c r="V105"/>
      <c r="W105"/>
      <c r="X105"/>
      <c r="Y105"/>
      <c r="Z105"/>
      <c r="AA105"/>
      <c r="AB105"/>
      <c r="AC105"/>
    </row>
    <row r="106" spans="1:29" s="2" customFormat="1">
      <c r="A106" s="126"/>
      <c r="B106" s="127"/>
      <c r="C106" s="183" t="s">
        <v>458</v>
      </c>
      <c r="D106" s="129"/>
      <c r="E106" s="130"/>
      <c r="F106" s="274"/>
      <c r="G106" s="275"/>
      <c r="H106" s="276"/>
      <c r="I106" s="274"/>
      <c r="J106" s="275"/>
      <c r="K106" s="28"/>
      <c r="L106" s="28"/>
      <c r="M106" s="28"/>
      <c r="N106" s="28"/>
      <c r="O106" s="28"/>
      <c r="P106" s="141"/>
      <c r="Q106"/>
      <c r="R106"/>
      <c r="S106"/>
      <c r="T106"/>
      <c r="U106"/>
      <c r="V106"/>
      <c r="W106"/>
      <c r="X106"/>
      <c r="Y106"/>
      <c r="Z106"/>
      <c r="AA106"/>
      <c r="AB106"/>
      <c r="AC106"/>
    </row>
    <row r="107" spans="1:29" s="2" customFormat="1" ht="36">
      <c r="A107" s="126">
        <v>6</v>
      </c>
      <c r="B107" s="127"/>
      <c r="C107" s="131" t="s">
        <v>479</v>
      </c>
      <c r="D107" s="129" t="s">
        <v>228</v>
      </c>
      <c r="E107" s="130">
        <v>3</v>
      </c>
      <c r="F107" s="140"/>
      <c r="G107" s="182"/>
      <c r="H107" s="276">
        <f t="shared" si="0"/>
        <v>0</v>
      </c>
      <c r="I107" s="140"/>
      <c r="J107" s="182"/>
      <c r="K107" s="28">
        <f t="shared" si="19"/>
        <v>0</v>
      </c>
      <c r="L107" s="28">
        <f t="shared" si="20"/>
        <v>0</v>
      </c>
      <c r="M107" s="28">
        <f t="shared" si="21"/>
        <v>0</v>
      </c>
      <c r="N107" s="28">
        <f t="shared" si="22"/>
        <v>0</v>
      </c>
      <c r="O107" s="28">
        <f t="shared" si="23"/>
        <v>0</v>
      </c>
      <c r="P107" s="141">
        <f t="shared" si="24"/>
        <v>0</v>
      </c>
      <c r="Q107"/>
      <c r="R107"/>
      <c r="S107"/>
      <c r="T107"/>
      <c r="U107"/>
      <c r="V107"/>
      <c r="W107"/>
      <c r="X107"/>
      <c r="Y107"/>
      <c r="Z107"/>
      <c r="AA107"/>
      <c r="AB107"/>
      <c r="AC107"/>
    </row>
    <row r="108" spans="1:29" s="2" customFormat="1">
      <c r="A108" s="126">
        <v>7</v>
      </c>
      <c r="B108" s="127"/>
      <c r="C108" s="131" t="s">
        <v>480</v>
      </c>
      <c r="D108" s="129" t="s">
        <v>164</v>
      </c>
      <c r="E108" s="130">
        <v>1</v>
      </c>
      <c r="F108" s="140"/>
      <c r="G108" s="182"/>
      <c r="H108" s="276">
        <f t="shared" si="0"/>
        <v>0</v>
      </c>
      <c r="I108" s="140"/>
      <c r="J108" s="182"/>
      <c r="K108" s="28">
        <f t="shared" si="19"/>
        <v>0</v>
      </c>
      <c r="L108" s="28">
        <f t="shared" si="20"/>
        <v>0</v>
      </c>
      <c r="M108" s="28">
        <f t="shared" si="21"/>
        <v>0</v>
      </c>
      <c r="N108" s="28">
        <f t="shared" si="22"/>
        <v>0</v>
      </c>
      <c r="O108" s="28">
        <f t="shared" si="23"/>
        <v>0</v>
      </c>
      <c r="P108" s="141">
        <f t="shared" si="24"/>
        <v>0</v>
      </c>
      <c r="Q108"/>
      <c r="R108"/>
      <c r="S108"/>
      <c r="T108"/>
      <c r="U108"/>
      <c r="V108"/>
      <c r="W108"/>
      <c r="X108"/>
      <c r="Y108"/>
      <c r="Z108"/>
      <c r="AA108"/>
      <c r="AB108"/>
      <c r="AC108"/>
    </row>
    <row r="109" spans="1:29" s="2" customFormat="1" ht="36">
      <c r="A109" s="126">
        <v>8</v>
      </c>
      <c r="B109" s="127"/>
      <c r="C109" s="131" t="s">
        <v>481</v>
      </c>
      <c r="D109" s="129" t="s">
        <v>164</v>
      </c>
      <c r="E109" s="130">
        <v>1</v>
      </c>
      <c r="F109" s="140"/>
      <c r="G109" s="182"/>
      <c r="H109" s="276">
        <f t="shared" si="0"/>
        <v>0</v>
      </c>
      <c r="I109" s="140"/>
      <c r="J109" s="182"/>
      <c r="K109" s="28">
        <f t="shared" si="19"/>
        <v>0</v>
      </c>
      <c r="L109" s="28">
        <f t="shared" si="20"/>
        <v>0</v>
      </c>
      <c r="M109" s="28">
        <f t="shared" si="21"/>
        <v>0</v>
      </c>
      <c r="N109" s="28">
        <f t="shared" si="22"/>
        <v>0</v>
      </c>
      <c r="O109" s="28">
        <f t="shared" si="23"/>
        <v>0</v>
      </c>
      <c r="P109" s="141">
        <f t="shared" si="24"/>
        <v>0</v>
      </c>
      <c r="Q109"/>
      <c r="R109"/>
      <c r="S109"/>
      <c r="T109"/>
      <c r="U109"/>
      <c r="V109"/>
      <c r="W109"/>
      <c r="X109"/>
      <c r="Y109"/>
      <c r="Z109"/>
      <c r="AA109"/>
      <c r="AB109"/>
      <c r="AC109"/>
    </row>
    <row r="110" spans="1:29" s="2" customFormat="1" ht="24">
      <c r="A110" s="126">
        <v>9</v>
      </c>
      <c r="B110" s="127"/>
      <c r="C110" s="131" t="s">
        <v>482</v>
      </c>
      <c r="D110" s="129" t="s">
        <v>407</v>
      </c>
      <c r="E110" s="130">
        <v>1</v>
      </c>
      <c r="F110" s="140"/>
      <c r="G110" s="182"/>
      <c r="H110" s="276">
        <f t="shared" si="0"/>
        <v>0</v>
      </c>
      <c r="I110" s="140"/>
      <c r="J110" s="182"/>
      <c r="K110" s="28">
        <f t="shared" si="19"/>
        <v>0</v>
      </c>
      <c r="L110" s="28">
        <f t="shared" si="20"/>
        <v>0</v>
      </c>
      <c r="M110" s="28">
        <f t="shared" si="21"/>
        <v>0</v>
      </c>
      <c r="N110" s="28">
        <f t="shared" si="22"/>
        <v>0</v>
      </c>
      <c r="O110" s="28">
        <f t="shared" si="23"/>
        <v>0</v>
      </c>
      <c r="P110" s="141">
        <f t="shared" si="24"/>
        <v>0</v>
      </c>
      <c r="Q110"/>
      <c r="R110"/>
      <c r="S110"/>
      <c r="T110"/>
      <c r="U110"/>
      <c r="V110"/>
      <c r="W110"/>
      <c r="X110"/>
      <c r="Y110"/>
      <c r="Z110"/>
      <c r="AA110"/>
      <c r="AB110"/>
      <c r="AC110"/>
    </row>
    <row r="111" spans="1:29" s="2" customFormat="1">
      <c r="A111" s="126">
        <v>10</v>
      </c>
      <c r="B111" s="127"/>
      <c r="C111" s="131" t="s">
        <v>454</v>
      </c>
      <c r="D111" s="129" t="s">
        <v>407</v>
      </c>
      <c r="E111" s="130">
        <v>1</v>
      </c>
      <c r="F111" s="140"/>
      <c r="G111" s="182"/>
      <c r="H111" s="276">
        <f t="shared" si="0"/>
        <v>0</v>
      </c>
      <c r="I111" s="140"/>
      <c r="J111" s="182"/>
      <c r="K111" s="28">
        <f t="shared" si="19"/>
        <v>0</v>
      </c>
      <c r="L111" s="28">
        <f t="shared" si="20"/>
        <v>0</v>
      </c>
      <c r="M111" s="28">
        <f t="shared" si="21"/>
        <v>0</v>
      </c>
      <c r="N111" s="28">
        <f t="shared" si="22"/>
        <v>0</v>
      </c>
      <c r="O111" s="28">
        <f t="shared" si="23"/>
        <v>0</v>
      </c>
      <c r="P111" s="141">
        <f t="shared" si="24"/>
        <v>0</v>
      </c>
      <c r="Q111"/>
      <c r="R111"/>
      <c r="S111"/>
      <c r="T111"/>
      <c r="U111"/>
      <c r="V111"/>
      <c r="W111"/>
      <c r="X111"/>
      <c r="Y111"/>
      <c r="Z111"/>
      <c r="AA111"/>
      <c r="AB111"/>
      <c r="AC111"/>
    </row>
    <row r="112" spans="1:29" s="2" customFormat="1">
      <c r="A112" s="126"/>
      <c r="B112" s="127"/>
      <c r="C112" s="131"/>
      <c r="D112" s="129"/>
      <c r="E112" s="130"/>
      <c r="F112" s="274"/>
      <c r="G112" s="275"/>
      <c r="H112" s="276"/>
      <c r="I112" s="274"/>
      <c r="J112" s="275"/>
      <c r="K112" s="28"/>
      <c r="L112" s="28"/>
      <c r="M112" s="28"/>
      <c r="N112" s="28"/>
      <c r="O112" s="28"/>
      <c r="P112" s="141"/>
      <c r="Q112"/>
      <c r="R112"/>
      <c r="S112"/>
      <c r="T112"/>
      <c r="U112"/>
      <c r="V112"/>
      <c r="W112"/>
      <c r="X112"/>
      <c r="Y112"/>
      <c r="Z112"/>
      <c r="AA112"/>
      <c r="AB112"/>
      <c r="AC112"/>
    </row>
    <row r="113" spans="1:29" s="2" customFormat="1">
      <c r="A113" s="126"/>
      <c r="B113" s="127"/>
      <c r="C113" s="122" t="s">
        <v>483</v>
      </c>
      <c r="D113" s="129"/>
      <c r="E113" s="130"/>
      <c r="F113" s="274"/>
      <c r="G113" s="275"/>
      <c r="H113" s="276"/>
      <c r="I113" s="274"/>
      <c r="J113" s="275"/>
      <c r="K113" s="28"/>
      <c r="L113" s="28"/>
      <c r="M113" s="28"/>
      <c r="N113" s="28"/>
      <c r="O113" s="28"/>
      <c r="P113" s="141"/>
      <c r="Q113"/>
      <c r="R113"/>
      <c r="S113"/>
      <c r="T113"/>
      <c r="U113"/>
      <c r="V113"/>
      <c r="W113"/>
      <c r="X113"/>
      <c r="Y113"/>
      <c r="Z113"/>
      <c r="AA113"/>
      <c r="AB113"/>
      <c r="AC113"/>
    </row>
    <row r="114" spans="1:29" s="2" customFormat="1">
      <c r="A114" s="126"/>
      <c r="B114" s="127"/>
      <c r="C114" s="183" t="s">
        <v>458</v>
      </c>
      <c r="D114" s="129"/>
      <c r="E114" s="130"/>
      <c r="F114" s="274"/>
      <c r="G114" s="275"/>
      <c r="H114" s="276"/>
      <c r="I114" s="274"/>
      <c r="J114" s="275"/>
      <c r="K114" s="28"/>
      <c r="L114" s="28"/>
      <c r="M114" s="28"/>
      <c r="N114" s="28"/>
      <c r="O114" s="28"/>
      <c r="P114" s="141"/>
      <c r="Q114"/>
      <c r="R114"/>
      <c r="S114"/>
      <c r="T114"/>
      <c r="U114"/>
      <c r="V114"/>
      <c r="W114"/>
      <c r="X114"/>
      <c r="Y114"/>
      <c r="Z114"/>
      <c r="AA114"/>
      <c r="AB114"/>
      <c r="AC114"/>
    </row>
    <row r="115" spans="1:29" s="2" customFormat="1" ht="36">
      <c r="A115" s="126">
        <v>1</v>
      </c>
      <c r="B115" s="127"/>
      <c r="C115" s="131" t="s">
        <v>484</v>
      </c>
      <c r="D115" s="129" t="s">
        <v>228</v>
      </c>
      <c r="E115" s="130">
        <v>3</v>
      </c>
      <c r="F115" s="140"/>
      <c r="G115" s="182"/>
      <c r="H115" s="276">
        <f t="shared" si="0"/>
        <v>0</v>
      </c>
      <c r="I115" s="140"/>
      <c r="J115" s="182"/>
      <c r="K115" s="28">
        <f t="shared" si="19"/>
        <v>0</v>
      </c>
      <c r="L115" s="28">
        <f t="shared" si="20"/>
        <v>0</v>
      </c>
      <c r="M115" s="28">
        <f t="shared" si="21"/>
        <v>0</v>
      </c>
      <c r="N115" s="28">
        <f t="shared" si="22"/>
        <v>0</v>
      </c>
      <c r="O115" s="28">
        <f t="shared" si="23"/>
        <v>0</v>
      </c>
      <c r="P115" s="141">
        <f t="shared" si="24"/>
        <v>0</v>
      </c>
      <c r="Q115"/>
      <c r="R115"/>
      <c r="S115"/>
      <c r="T115"/>
      <c r="U115"/>
      <c r="V115"/>
      <c r="W115"/>
      <c r="X115"/>
      <c r="Y115"/>
      <c r="Z115"/>
      <c r="AA115"/>
      <c r="AB115"/>
      <c r="AC115"/>
    </row>
    <row r="116" spans="1:29" s="2" customFormat="1">
      <c r="A116" s="126"/>
      <c r="B116" s="127"/>
      <c r="C116" s="183" t="s">
        <v>485</v>
      </c>
      <c r="D116" s="129"/>
      <c r="E116" s="130"/>
      <c r="F116" s="274"/>
      <c r="G116" s="275"/>
      <c r="H116" s="276"/>
      <c r="I116" s="274"/>
      <c r="J116" s="275"/>
      <c r="K116" s="28"/>
      <c r="L116" s="28"/>
      <c r="M116" s="28"/>
      <c r="N116" s="28"/>
      <c r="O116" s="28"/>
      <c r="P116" s="141"/>
      <c r="Q116"/>
      <c r="R116"/>
      <c r="S116"/>
      <c r="T116"/>
      <c r="U116"/>
      <c r="V116"/>
      <c r="W116"/>
      <c r="X116"/>
      <c r="Y116"/>
      <c r="Z116"/>
      <c r="AA116"/>
      <c r="AB116"/>
      <c r="AC116"/>
    </row>
    <row r="117" spans="1:29" s="2" customFormat="1">
      <c r="A117" s="126">
        <v>2</v>
      </c>
      <c r="B117" s="127"/>
      <c r="C117" s="131" t="s">
        <v>486</v>
      </c>
      <c r="D117" s="129" t="s">
        <v>228</v>
      </c>
      <c r="E117" s="130">
        <v>3</v>
      </c>
      <c r="F117" s="140"/>
      <c r="G117" s="182"/>
      <c r="H117" s="276">
        <f t="shared" si="0"/>
        <v>0</v>
      </c>
      <c r="I117" s="140"/>
      <c r="J117" s="182"/>
      <c r="K117" s="28">
        <f t="shared" si="19"/>
        <v>0</v>
      </c>
      <c r="L117" s="28">
        <f t="shared" si="20"/>
        <v>0</v>
      </c>
      <c r="M117" s="28">
        <f t="shared" si="21"/>
        <v>0</v>
      </c>
      <c r="N117" s="28">
        <f t="shared" si="22"/>
        <v>0</v>
      </c>
      <c r="O117" s="28">
        <f t="shared" si="23"/>
        <v>0</v>
      </c>
      <c r="P117" s="141">
        <f t="shared" si="24"/>
        <v>0</v>
      </c>
      <c r="Q117"/>
      <c r="R117"/>
      <c r="S117"/>
      <c r="T117"/>
      <c r="U117"/>
      <c r="V117"/>
      <c r="W117"/>
      <c r="X117"/>
      <c r="Y117"/>
      <c r="Z117"/>
      <c r="AA117"/>
      <c r="AB117"/>
      <c r="AC117"/>
    </row>
    <row r="118" spans="1:29" s="2" customFormat="1">
      <c r="A118" s="126"/>
      <c r="B118" s="127"/>
      <c r="C118" s="183" t="s">
        <v>487</v>
      </c>
      <c r="D118" s="129"/>
      <c r="E118" s="130"/>
      <c r="F118" s="274"/>
      <c r="G118" s="275"/>
      <c r="H118" s="276"/>
      <c r="I118" s="274"/>
      <c r="J118" s="275"/>
      <c r="K118" s="28"/>
      <c r="L118" s="28"/>
      <c r="M118" s="28"/>
      <c r="N118" s="28"/>
      <c r="O118" s="28"/>
      <c r="P118" s="141"/>
      <c r="Q118"/>
      <c r="R118"/>
      <c r="S118"/>
      <c r="T118"/>
      <c r="U118"/>
      <c r="V118"/>
      <c r="W118"/>
      <c r="X118"/>
      <c r="Y118"/>
      <c r="Z118"/>
      <c r="AA118"/>
      <c r="AB118"/>
      <c r="AC118"/>
    </row>
    <row r="119" spans="1:29" s="2" customFormat="1">
      <c r="A119" s="126">
        <v>3</v>
      </c>
      <c r="B119" s="127"/>
      <c r="C119" s="131" t="s">
        <v>488</v>
      </c>
      <c r="D119" s="129" t="s">
        <v>164</v>
      </c>
      <c r="E119" s="130">
        <v>3</v>
      </c>
      <c r="F119" s="140"/>
      <c r="G119" s="182"/>
      <c r="H119" s="276">
        <f t="shared" si="0"/>
        <v>0</v>
      </c>
      <c r="I119" s="140"/>
      <c r="J119" s="182"/>
      <c r="K119" s="28">
        <f t="shared" si="13"/>
        <v>0</v>
      </c>
      <c r="L119" s="28">
        <f t="shared" si="14"/>
        <v>0</v>
      </c>
      <c r="M119" s="28">
        <f t="shared" si="15"/>
        <v>0</v>
      </c>
      <c r="N119" s="28">
        <f t="shared" si="16"/>
        <v>0</v>
      </c>
      <c r="O119" s="28">
        <f t="shared" si="17"/>
        <v>0</v>
      </c>
      <c r="P119" s="141">
        <f t="shared" si="18"/>
        <v>0</v>
      </c>
      <c r="Q119"/>
      <c r="R119"/>
      <c r="S119"/>
      <c r="T119"/>
      <c r="U119"/>
      <c r="V119"/>
      <c r="W119"/>
      <c r="X119"/>
      <c r="Y119"/>
      <c r="Z119"/>
      <c r="AA119"/>
      <c r="AB119"/>
      <c r="AC119"/>
    </row>
    <row r="120" spans="1:29" s="2" customFormat="1">
      <c r="A120" s="126"/>
      <c r="B120" s="127"/>
      <c r="C120" s="183" t="s">
        <v>412</v>
      </c>
      <c r="D120" s="129"/>
      <c r="E120" s="130"/>
      <c r="F120" s="274"/>
      <c r="G120" s="275"/>
      <c r="H120" s="276"/>
      <c r="I120" s="274"/>
      <c r="J120" s="275"/>
      <c r="K120" s="28"/>
      <c r="L120" s="28"/>
      <c r="M120" s="28"/>
      <c r="N120" s="28"/>
      <c r="O120" s="28"/>
      <c r="P120" s="141"/>
      <c r="Q120"/>
      <c r="R120"/>
      <c r="S120"/>
      <c r="T120"/>
      <c r="U120"/>
      <c r="V120"/>
      <c r="W120"/>
      <c r="X120"/>
      <c r="Y120"/>
      <c r="Z120"/>
      <c r="AA120"/>
      <c r="AB120"/>
      <c r="AC120"/>
    </row>
    <row r="121" spans="1:29" s="2" customFormat="1" ht="24">
      <c r="A121" s="126">
        <v>4</v>
      </c>
      <c r="B121" s="127"/>
      <c r="C121" s="131" t="s">
        <v>447</v>
      </c>
      <c r="D121" s="129" t="s">
        <v>164</v>
      </c>
      <c r="E121" s="130">
        <v>1</v>
      </c>
      <c r="F121" s="140"/>
      <c r="G121" s="182"/>
      <c r="H121" s="276">
        <f t="shared" si="0"/>
        <v>0</v>
      </c>
      <c r="I121" s="140"/>
      <c r="J121" s="182"/>
      <c r="K121" s="28">
        <f t="shared" si="13"/>
        <v>0</v>
      </c>
      <c r="L121" s="28">
        <f t="shared" si="14"/>
        <v>0</v>
      </c>
      <c r="M121" s="28">
        <f t="shared" si="15"/>
        <v>0</v>
      </c>
      <c r="N121" s="28">
        <f t="shared" si="16"/>
        <v>0</v>
      </c>
      <c r="O121" s="28">
        <f t="shared" si="17"/>
        <v>0</v>
      </c>
      <c r="P121" s="141">
        <f t="shared" si="18"/>
        <v>0</v>
      </c>
      <c r="Q121"/>
      <c r="R121"/>
      <c r="S121"/>
      <c r="T121"/>
      <c r="U121"/>
      <c r="V121"/>
      <c r="W121"/>
      <c r="X121"/>
      <c r="Y121"/>
      <c r="Z121"/>
      <c r="AA121"/>
      <c r="AB121"/>
      <c r="AC121"/>
    </row>
    <row r="122" spans="1:29" s="2" customFormat="1" ht="24">
      <c r="A122" s="126">
        <v>5</v>
      </c>
      <c r="B122" s="127"/>
      <c r="C122" s="131" t="s">
        <v>489</v>
      </c>
      <c r="D122" s="129" t="s">
        <v>407</v>
      </c>
      <c r="E122" s="130">
        <v>1</v>
      </c>
      <c r="F122" s="140"/>
      <c r="G122" s="182"/>
      <c r="H122" s="276">
        <f t="shared" si="0"/>
        <v>0</v>
      </c>
      <c r="I122" s="140"/>
      <c r="J122" s="182"/>
      <c r="K122" s="28">
        <f t="shared" si="13"/>
        <v>0</v>
      </c>
      <c r="L122" s="28">
        <f t="shared" si="14"/>
        <v>0</v>
      </c>
      <c r="M122" s="28">
        <f t="shared" si="15"/>
        <v>0</v>
      </c>
      <c r="N122" s="28">
        <f t="shared" si="16"/>
        <v>0</v>
      </c>
      <c r="O122" s="28">
        <f t="shared" si="17"/>
        <v>0</v>
      </c>
      <c r="P122" s="141">
        <f t="shared" si="18"/>
        <v>0</v>
      </c>
      <c r="Q122"/>
      <c r="R122"/>
      <c r="S122"/>
      <c r="T122"/>
      <c r="U122"/>
      <c r="V122"/>
      <c r="W122"/>
      <c r="X122"/>
      <c r="Y122"/>
      <c r="Z122"/>
      <c r="AA122"/>
      <c r="AB122"/>
      <c r="AC122"/>
    </row>
    <row r="123" spans="1:29" s="2" customFormat="1">
      <c r="A123" s="126"/>
      <c r="B123" s="127"/>
      <c r="C123" s="183" t="s">
        <v>442</v>
      </c>
      <c r="D123" s="129"/>
      <c r="E123" s="130"/>
      <c r="F123" s="274"/>
      <c r="G123" s="275"/>
      <c r="H123" s="276"/>
      <c r="I123" s="274"/>
      <c r="J123" s="275"/>
      <c r="K123" s="28"/>
      <c r="L123" s="28"/>
      <c r="M123" s="28"/>
      <c r="N123" s="28"/>
      <c r="O123" s="28"/>
      <c r="P123" s="141"/>
      <c r="Q123"/>
      <c r="R123"/>
      <c r="S123"/>
      <c r="T123"/>
      <c r="U123"/>
      <c r="V123"/>
      <c r="W123"/>
      <c r="X123"/>
      <c r="Y123"/>
      <c r="Z123"/>
      <c r="AA123"/>
      <c r="AB123"/>
      <c r="AC123"/>
    </row>
    <row r="124" spans="1:29" s="2" customFormat="1">
      <c r="A124" s="126">
        <v>6</v>
      </c>
      <c r="B124" s="127"/>
      <c r="C124" s="131" t="s">
        <v>490</v>
      </c>
      <c r="D124" s="129" t="s">
        <v>164</v>
      </c>
      <c r="E124" s="130">
        <v>1</v>
      </c>
      <c r="F124" s="140"/>
      <c r="G124" s="182"/>
      <c r="H124" s="276">
        <f t="shared" si="0"/>
        <v>0</v>
      </c>
      <c r="I124" s="140"/>
      <c r="J124" s="182"/>
      <c r="K124" s="28">
        <f t="shared" si="13"/>
        <v>0</v>
      </c>
      <c r="L124" s="28">
        <f t="shared" si="14"/>
        <v>0</v>
      </c>
      <c r="M124" s="28">
        <f t="shared" si="15"/>
        <v>0</v>
      </c>
      <c r="N124" s="28">
        <f t="shared" si="16"/>
        <v>0</v>
      </c>
      <c r="O124" s="28">
        <f t="shared" si="17"/>
        <v>0</v>
      </c>
      <c r="P124" s="141">
        <f t="shared" si="18"/>
        <v>0</v>
      </c>
      <c r="Q124"/>
      <c r="R124"/>
      <c r="S124"/>
      <c r="T124"/>
      <c r="U124"/>
      <c r="V124"/>
      <c r="W124"/>
      <c r="X124"/>
      <c r="Y124"/>
      <c r="Z124"/>
      <c r="AA124"/>
      <c r="AB124"/>
      <c r="AC124"/>
    </row>
    <row r="125" spans="1:29" s="2" customFormat="1" ht="24">
      <c r="A125" s="126">
        <v>7</v>
      </c>
      <c r="B125" s="127"/>
      <c r="C125" s="131" t="s">
        <v>491</v>
      </c>
      <c r="D125" s="129" t="s">
        <v>407</v>
      </c>
      <c r="E125" s="130">
        <v>1</v>
      </c>
      <c r="F125" s="140"/>
      <c r="G125" s="182"/>
      <c r="H125" s="276">
        <f t="shared" si="0"/>
        <v>0</v>
      </c>
      <c r="I125" s="140"/>
      <c r="J125" s="182"/>
      <c r="K125" s="28">
        <f t="shared" si="13"/>
        <v>0</v>
      </c>
      <c r="L125" s="28">
        <f t="shared" si="14"/>
        <v>0</v>
      </c>
      <c r="M125" s="28">
        <f t="shared" si="15"/>
        <v>0</v>
      </c>
      <c r="N125" s="28">
        <f t="shared" si="16"/>
        <v>0</v>
      </c>
      <c r="O125" s="28">
        <f t="shared" si="17"/>
        <v>0</v>
      </c>
      <c r="P125" s="141">
        <f t="shared" si="18"/>
        <v>0</v>
      </c>
      <c r="Q125"/>
      <c r="R125"/>
      <c r="S125"/>
      <c r="T125"/>
      <c r="U125"/>
      <c r="V125"/>
      <c r="W125"/>
      <c r="X125"/>
      <c r="Y125"/>
      <c r="Z125"/>
      <c r="AA125"/>
      <c r="AB125"/>
      <c r="AC125"/>
    </row>
    <row r="126" spans="1:29" s="2" customFormat="1">
      <c r="A126" s="126">
        <v>8</v>
      </c>
      <c r="B126" s="127"/>
      <c r="C126" s="131" t="s">
        <v>454</v>
      </c>
      <c r="D126" s="129" t="s">
        <v>407</v>
      </c>
      <c r="E126" s="130">
        <v>1</v>
      </c>
      <c r="F126" s="140"/>
      <c r="G126" s="182"/>
      <c r="H126" s="276">
        <f t="shared" si="0"/>
        <v>0</v>
      </c>
      <c r="I126" s="140"/>
      <c r="J126" s="182"/>
      <c r="K126" s="28">
        <f t="shared" si="13"/>
        <v>0</v>
      </c>
      <c r="L126" s="28">
        <f t="shared" si="14"/>
        <v>0</v>
      </c>
      <c r="M126" s="28">
        <f t="shared" si="15"/>
        <v>0</v>
      </c>
      <c r="N126" s="28">
        <f t="shared" si="16"/>
        <v>0</v>
      </c>
      <c r="O126" s="28">
        <f t="shared" si="17"/>
        <v>0</v>
      </c>
      <c r="P126" s="141">
        <f t="shared" si="18"/>
        <v>0</v>
      </c>
      <c r="Q126"/>
      <c r="R126"/>
      <c r="S126"/>
      <c r="T126"/>
      <c r="U126"/>
      <c r="V126"/>
      <c r="W126"/>
      <c r="X126"/>
      <c r="Y126"/>
      <c r="Z126"/>
      <c r="AA126"/>
      <c r="AB126"/>
      <c r="AC126"/>
    </row>
    <row r="127" spans="1:29" s="2" customFormat="1">
      <c r="A127" s="126"/>
      <c r="B127" s="127"/>
      <c r="C127" s="131"/>
      <c r="D127" s="129"/>
      <c r="E127" s="130"/>
      <c r="F127" s="274"/>
      <c r="G127" s="275"/>
      <c r="H127" s="276"/>
      <c r="I127" s="274"/>
      <c r="J127" s="275"/>
      <c r="K127" s="28"/>
      <c r="L127" s="28"/>
      <c r="M127" s="28"/>
      <c r="N127" s="28"/>
      <c r="O127" s="28"/>
      <c r="P127" s="141"/>
      <c r="Q127"/>
      <c r="R127"/>
      <c r="S127"/>
      <c r="T127"/>
      <c r="U127"/>
      <c r="V127"/>
      <c r="W127"/>
      <c r="X127"/>
      <c r="Y127"/>
      <c r="Z127"/>
      <c r="AA127"/>
      <c r="AB127"/>
      <c r="AC127"/>
    </row>
    <row r="128" spans="1:29" s="2" customFormat="1">
      <c r="A128" s="126"/>
      <c r="B128" s="127"/>
      <c r="C128" s="122" t="s">
        <v>492</v>
      </c>
      <c r="D128" s="129"/>
      <c r="E128" s="130"/>
      <c r="F128" s="274"/>
      <c r="G128" s="275"/>
      <c r="H128" s="276"/>
      <c r="I128" s="274"/>
      <c r="J128" s="275"/>
      <c r="K128" s="28"/>
      <c r="L128" s="28"/>
      <c r="M128" s="28"/>
      <c r="N128" s="28"/>
      <c r="O128" s="28"/>
      <c r="P128" s="141"/>
      <c r="Q128"/>
      <c r="R128"/>
      <c r="S128"/>
      <c r="T128"/>
      <c r="U128"/>
      <c r="V128"/>
      <c r="W128"/>
      <c r="X128"/>
      <c r="Y128"/>
      <c r="Z128"/>
      <c r="AA128"/>
      <c r="AB128"/>
      <c r="AC128"/>
    </row>
    <row r="129" spans="1:29" s="2" customFormat="1" ht="24">
      <c r="A129" s="126"/>
      <c r="B129" s="127"/>
      <c r="C129" s="183" t="s">
        <v>493</v>
      </c>
      <c r="D129" s="129"/>
      <c r="E129" s="130"/>
      <c r="F129" s="274"/>
      <c r="G129" s="275"/>
      <c r="H129" s="276"/>
      <c r="I129" s="274"/>
      <c r="J129" s="275"/>
      <c r="K129" s="28"/>
      <c r="L129" s="28"/>
      <c r="M129" s="28"/>
      <c r="N129" s="28"/>
      <c r="O129" s="28"/>
      <c r="P129" s="141"/>
      <c r="Q129"/>
      <c r="R129"/>
      <c r="S129"/>
      <c r="T129"/>
      <c r="U129"/>
      <c r="V129"/>
      <c r="W129"/>
      <c r="X129"/>
      <c r="Y129"/>
      <c r="Z129"/>
      <c r="AA129"/>
      <c r="AB129"/>
      <c r="AC129"/>
    </row>
    <row r="130" spans="1:29" s="2" customFormat="1" ht="36">
      <c r="A130" s="126">
        <v>1</v>
      </c>
      <c r="B130" s="127"/>
      <c r="C130" s="131" t="s">
        <v>494</v>
      </c>
      <c r="D130" s="129" t="s">
        <v>407</v>
      </c>
      <c r="E130" s="130">
        <v>1</v>
      </c>
      <c r="F130" s="140"/>
      <c r="G130" s="182"/>
      <c r="H130" s="276">
        <f t="shared" si="0"/>
        <v>0</v>
      </c>
      <c r="I130" s="140"/>
      <c r="J130" s="182"/>
      <c r="K130" s="28">
        <f t="shared" ref="K130:K143" si="25">J130+I130+H130</f>
        <v>0</v>
      </c>
      <c r="L130" s="28">
        <f t="shared" ref="L130:L143" si="26">ROUND(F130*E130,2)</f>
        <v>0</v>
      </c>
      <c r="M130" s="28">
        <f t="shared" ref="M130:M143" si="27">ROUND(H130*E130,2)</f>
        <v>0</v>
      </c>
      <c r="N130" s="28">
        <f t="shared" ref="N130:N143" si="28">ROUND(I130*E130,2)</f>
        <v>0</v>
      </c>
      <c r="O130" s="28">
        <f t="shared" ref="O130:O143" si="29">ROUND(J130*E130,2)</f>
        <v>0</v>
      </c>
      <c r="P130" s="141">
        <f t="shared" ref="P130:P143" si="30">O130+N130+M130</f>
        <v>0</v>
      </c>
      <c r="Q130"/>
      <c r="R130"/>
      <c r="S130"/>
      <c r="T130"/>
      <c r="U130"/>
      <c r="V130"/>
      <c r="W130"/>
      <c r="X130"/>
      <c r="Y130"/>
      <c r="Z130"/>
      <c r="AA130"/>
      <c r="AB130"/>
      <c r="AC130"/>
    </row>
    <row r="131" spans="1:29" s="2" customFormat="1">
      <c r="A131" s="126"/>
      <c r="B131" s="127"/>
      <c r="C131" s="183" t="s">
        <v>458</v>
      </c>
      <c r="D131" s="129"/>
      <c r="E131" s="130"/>
      <c r="F131" s="274"/>
      <c r="G131" s="275"/>
      <c r="H131" s="276"/>
      <c r="I131" s="274"/>
      <c r="J131" s="275"/>
      <c r="K131" s="28"/>
      <c r="L131" s="28"/>
      <c r="M131" s="28"/>
      <c r="N131" s="28"/>
      <c r="O131" s="28"/>
      <c r="P131" s="141"/>
      <c r="Q131"/>
      <c r="R131"/>
      <c r="S131"/>
      <c r="T131"/>
      <c r="U131"/>
      <c r="V131"/>
      <c r="W131"/>
      <c r="X131"/>
      <c r="Y131"/>
      <c r="Z131"/>
      <c r="AA131"/>
      <c r="AB131"/>
      <c r="AC131"/>
    </row>
    <row r="132" spans="1:29" s="2" customFormat="1" ht="24">
      <c r="A132" s="126">
        <v>2</v>
      </c>
      <c r="B132" s="127"/>
      <c r="C132" s="131" t="s">
        <v>495</v>
      </c>
      <c r="D132" s="129" t="s">
        <v>228</v>
      </c>
      <c r="E132" s="130">
        <v>23</v>
      </c>
      <c r="F132" s="140"/>
      <c r="G132" s="182"/>
      <c r="H132" s="276">
        <f t="shared" si="0"/>
        <v>0</v>
      </c>
      <c r="I132" s="140"/>
      <c r="J132" s="182"/>
      <c r="K132" s="28">
        <f t="shared" si="25"/>
        <v>0</v>
      </c>
      <c r="L132" s="28">
        <f t="shared" si="26"/>
        <v>0</v>
      </c>
      <c r="M132" s="28">
        <f t="shared" si="27"/>
        <v>0</v>
      </c>
      <c r="N132" s="28">
        <f t="shared" si="28"/>
        <v>0</v>
      </c>
      <c r="O132" s="28">
        <f t="shared" si="29"/>
        <v>0</v>
      </c>
      <c r="P132" s="141">
        <f t="shared" si="30"/>
        <v>0</v>
      </c>
      <c r="Q132"/>
      <c r="R132"/>
      <c r="S132"/>
      <c r="T132"/>
      <c r="U132"/>
      <c r="V132"/>
      <c r="W132"/>
      <c r="X132"/>
      <c r="Y132"/>
      <c r="Z132"/>
      <c r="AA132"/>
      <c r="AB132"/>
      <c r="AC132"/>
    </row>
    <row r="133" spans="1:29" s="2" customFormat="1" ht="24">
      <c r="A133" s="126">
        <v>3</v>
      </c>
      <c r="B133" s="127"/>
      <c r="C133" s="131" t="s">
        <v>496</v>
      </c>
      <c r="D133" s="129" t="s">
        <v>228</v>
      </c>
      <c r="E133" s="130">
        <v>2</v>
      </c>
      <c r="F133" s="140"/>
      <c r="G133" s="182"/>
      <c r="H133" s="276">
        <f t="shared" si="0"/>
        <v>0</v>
      </c>
      <c r="I133" s="140"/>
      <c r="J133" s="182"/>
      <c r="K133" s="28">
        <f t="shared" si="25"/>
        <v>0</v>
      </c>
      <c r="L133" s="28">
        <f t="shared" si="26"/>
        <v>0</v>
      </c>
      <c r="M133" s="28">
        <f t="shared" si="27"/>
        <v>0</v>
      </c>
      <c r="N133" s="28">
        <f t="shared" si="28"/>
        <v>0</v>
      </c>
      <c r="O133" s="28">
        <f t="shared" si="29"/>
        <v>0</v>
      </c>
      <c r="P133" s="141">
        <f t="shared" si="30"/>
        <v>0</v>
      </c>
      <c r="Q133"/>
      <c r="R133"/>
      <c r="S133"/>
      <c r="T133"/>
      <c r="U133"/>
      <c r="V133"/>
      <c r="W133"/>
      <c r="X133"/>
      <c r="Y133"/>
      <c r="Z133"/>
      <c r="AA133"/>
      <c r="AB133"/>
      <c r="AC133"/>
    </row>
    <row r="134" spans="1:29" s="2" customFormat="1">
      <c r="A134" s="126">
        <v>4</v>
      </c>
      <c r="B134" s="127"/>
      <c r="C134" s="131" t="s">
        <v>497</v>
      </c>
      <c r="D134" s="129" t="s">
        <v>164</v>
      </c>
      <c r="E134" s="130">
        <v>2</v>
      </c>
      <c r="F134" s="140"/>
      <c r="G134" s="182"/>
      <c r="H134" s="276">
        <f t="shared" si="0"/>
        <v>0</v>
      </c>
      <c r="I134" s="140"/>
      <c r="J134" s="182"/>
      <c r="K134" s="28">
        <f t="shared" si="25"/>
        <v>0</v>
      </c>
      <c r="L134" s="28">
        <f t="shared" si="26"/>
        <v>0</v>
      </c>
      <c r="M134" s="28">
        <f t="shared" si="27"/>
        <v>0</v>
      </c>
      <c r="N134" s="28">
        <f t="shared" si="28"/>
        <v>0</v>
      </c>
      <c r="O134" s="28">
        <f t="shared" si="29"/>
        <v>0</v>
      </c>
      <c r="P134" s="141">
        <f t="shared" si="30"/>
        <v>0</v>
      </c>
      <c r="Q134"/>
      <c r="R134"/>
      <c r="S134"/>
      <c r="T134"/>
      <c r="U134"/>
      <c r="V134"/>
      <c r="W134"/>
      <c r="X134"/>
      <c r="Y134"/>
      <c r="Z134"/>
      <c r="AA134"/>
      <c r="AB134"/>
      <c r="AC134"/>
    </row>
    <row r="135" spans="1:29" s="2" customFormat="1">
      <c r="A135" s="126"/>
      <c r="B135" s="127"/>
      <c r="C135" s="183" t="s">
        <v>498</v>
      </c>
      <c r="D135" s="129"/>
      <c r="E135" s="130"/>
      <c r="F135" s="274"/>
      <c r="G135" s="275"/>
      <c r="H135" s="276"/>
      <c r="I135" s="274"/>
      <c r="J135" s="275"/>
      <c r="K135" s="28"/>
      <c r="L135" s="28"/>
      <c r="M135" s="28"/>
      <c r="N135" s="28"/>
      <c r="O135" s="28"/>
      <c r="P135" s="141"/>
      <c r="Q135"/>
      <c r="R135"/>
      <c r="S135"/>
      <c r="T135"/>
      <c r="U135"/>
      <c r="V135"/>
      <c r="W135"/>
      <c r="X135"/>
      <c r="Y135"/>
      <c r="Z135"/>
      <c r="AA135"/>
      <c r="AB135"/>
      <c r="AC135"/>
    </row>
    <row r="136" spans="1:29" s="2" customFormat="1">
      <c r="A136" s="126">
        <v>5</v>
      </c>
      <c r="B136" s="127"/>
      <c r="C136" s="131" t="s">
        <v>499</v>
      </c>
      <c r="D136" s="129" t="s">
        <v>164</v>
      </c>
      <c r="E136" s="130">
        <v>3</v>
      </c>
      <c r="F136" s="140"/>
      <c r="G136" s="182"/>
      <c r="H136" s="276">
        <f t="shared" si="0"/>
        <v>0</v>
      </c>
      <c r="I136" s="140"/>
      <c r="J136" s="182"/>
      <c r="K136" s="28">
        <f t="shared" si="25"/>
        <v>0</v>
      </c>
      <c r="L136" s="28">
        <f t="shared" si="26"/>
        <v>0</v>
      </c>
      <c r="M136" s="28">
        <f t="shared" si="27"/>
        <v>0</v>
      </c>
      <c r="N136" s="28">
        <f t="shared" si="28"/>
        <v>0</v>
      </c>
      <c r="O136" s="28">
        <f t="shared" si="29"/>
        <v>0</v>
      </c>
      <c r="P136" s="141">
        <f t="shared" si="30"/>
        <v>0</v>
      </c>
      <c r="Q136"/>
      <c r="R136"/>
      <c r="S136"/>
      <c r="T136"/>
      <c r="U136"/>
      <c r="V136"/>
      <c r="W136"/>
      <c r="X136"/>
      <c r="Y136"/>
      <c r="Z136"/>
      <c r="AA136"/>
      <c r="AB136"/>
      <c r="AC136"/>
    </row>
    <row r="137" spans="1:29" s="2" customFormat="1">
      <c r="A137" s="126">
        <v>6</v>
      </c>
      <c r="B137" s="127"/>
      <c r="C137" s="131" t="s">
        <v>500</v>
      </c>
      <c r="D137" s="129" t="s">
        <v>164</v>
      </c>
      <c r="E137" s="130">
        <v>1</v>
      </c>
      <c r="F137" s="140"/>
      <c r="G137" s="182"/>
      <c r="H137" s="276">
        <f t="shared" si="0"/>
        <v>0</v>
      </c>
      <c r="I137" s="140"/>
      <c r="J137" s="182"/>
      <c r="K137" s="28">
        <f t="shared" si="25"/>
        <v>0</v>
      </c>
      <c r="L137" s="28">
        <f t="shared" si="26"/>
        <v>0</v>
      </c>
      <c r="M137" s="28">
        <f t="shared" si="27"/>
        <v>0</v>
      </c>
      <c r="N137" s="28">
        <f t="shared" si="28"/>
        <v>0</v>
      </c>
      <c r="O137" s="28">
        <f t="shared" si="29"/>
        <v>0</v>
      </c>
      <c r="P137" s="141">
        <f t="shared" si="30"/>
        <v>0</v>
      </c>
      <c r="Q137"/>
      <c r="R137"/>
      <c r="S137"/>
      <c r="T137"/>
      <c r="U137"/>
      <c r="V137"/>
      <c r="W137"/>
      <c r="X137"/>
      <c r="Y137"/>
      <c r="Z137"/>
      <c r="AA137"/>
      <c r="AB137"/>
      <c r="AC137"/>
    </row>
    <row r="138" spans="1:29" s="2" customFormat="1">
      <c r="A138" s="126">
        <v>7</v>
      </c>
      <c r="B138" s="127"/>
      <c r="C138" s="131" t="s">
        <v>501</v>
      </c>
      <c r="D138" s="129" t="s">
        <v>164</v>
      </c>
      <c r="E138" s="130">
        <v>9</v>
      </c>
      <c r="F138" s="140"/>
      <c r="G138" s="182"/>
      <c r="H138" s="276">
        <f t="shared" si="0"/>
        <v>0</v>
      </c>
      <c r="I138" s="140"/>
      <c r="J138" s="182"/>
      <c r="K138" s="28">
        <f t="shared" si="25"/>
        <v>0</v>
      </c>
      <c r="L138" s="28">
        <f t="shared" si="26"/>
        <v>0</v>
      </c>
      <c r="M138" s="28">
        <f t="shared" si="27"/>
        <v>0</v>
      </c>
      <c r="N138" s="28">
        <f t="shared" si="28"/>
        <v>0</v>
      </c>
      <c r="O138" s="28">
        <f t="shared" si="29"/>
        <v>0</v>
      </c>
      <c r="P138" s="141">
        <f t="shared" si="30"/>
        <v>0</v>
      </c>
      <c r="Q138"/>
      <c r="R138"/>
      <c r="S138"/>
      <c r="T138"/>
      <c r="U138"/>
      <c r="V138"/>
      <c r="W138"/>
      <c r="X138"/>
      <c r="Y138"/>
      <c r="Z138"/>
      <c r="AA138"/>
      <c r="AB138"/>
      <c r="AC138"/>
    </row>
    <row r="139" spans="1:29" s="2" customFormat="1">
      <c r="A139" s="126">
        <v>8</v>
      </c>
      <c r="B139" s="127"/>
      <c r="C139" s="131" t="s">
        <v>502</v>
      </c>
      <c r="D139" s="129" t="s">
        <v>164</v>
      </c>
      <c r="E139" s="130">
        <v>3</v>
      </c>
      <c r="F139" s="140"/>
      <c r="G139" s="182"/>
      <c r="H139" s="276">
        <f t="shared" si="0"/>
        <v>0</v>
      </c>
      <c r="I139" s="140"/>
      <c r="J139" s="182"/>
      <c r="K139" s="28">
        <f t="shared" si="25"/>
        <v>0</v>
      </c>
      <c r="L139" s="28">
        <f t="shared" si="26"/>
        <v>0</v>
      </c>
      <c r="M139" s="28">
        <f t="shared" si="27"/>
        <v>0</v>
      </c>
      <c r="N139" s="28">
        <f t="shared" si="28"/>
        <v>0</v>
      </c>
      <c r="O139" s="28">
        <f t="shared" si="29"/>
        <v>0</v>
      </c>
      <c r="P139" s="141">
        <f t="shared" si="30"/>
        <v>0</v>
      </c>
      <c r="Q139"/>
      <c r="R139"/>
      <c r="S139"/>
      <c r="T139"/>
      <c r="U139"/>
      <c r="V139"/>
      <c r="W139"/>
      <c r="X139"/>
      <c r="Y139"/>
      <c r="Z139"/>
      <c r="AA139"/>
      <c r="AB139"/>
      <c r="AC139"/>
    </row>
    <row r="140" spans="1:29" s="2" customFormat="1">
      <c r="A140" s="126"/>
      <c r="B140" s="127"/>
      <c r="C140" s="183" t="s">
        <v>442</v>
      </c>
      <c r="D140" s="129"/>
      <c r="E140" s="130"/>
      <c r="F140" s="274"/>
      <c r="G140" s="275"/>
      <c r="H140" s="276"/>
      <c r="I140" s="274"/>
      <c r="J140" s="275"/>
      <c r="K140" s="28"/>
      <c r="L140" s="28"/>
      <c r="M140" s="28"/>
      <c r="N140" s="28"/>
      <c r="O140" s="28"/>
      <c r="P140" s="141"/>
      <c r="Q140"/>
      <c r="R140"/>
      <c r="S140"/>
      <c r="T140"/>
      <c r="U140"/>
      <c r="V140"/>
      <c r="W140"/>
      <c r="X140"/>
      <c r="Y140"/>
      <c r="Z140"/>
      <c r="AA140"/>
      <c r="AB140"/>
      <c r="AC140"/>
    </row>
    <row r="141" spans="1:29" s="2" customFormat="1" ht="48">
      <c r="A141" s="126">
        <v>9</v>
      </c>
      <c r="B141" s="127"/>
      <c r="C141" s="131" t="s">
        <v>503</v>
      </c>
      <c r="D141" s="129" t="s">
        <v>407</v>
      </c>
      <c r="E141" s="130">
        <v>2</v>
      </c>
      <c r="F141" s="140"/>
      <c r="G141" s="182"/>
      <c r="H141" s="276">
        <f t="shared" si="0"/>
        <v>0</v>
      </c>
      <c r="I141" s="140"/>
      <c r="J141" s="182"/>
      <c r="K141" s="28">
        <f t="shared" si="25"/>
        <v>0</v>
      </c>
      <c r="L141" s="28">
        <f t="shared" si="26"/>
        <v>0</v>
      </c>
      <c r="M141" s="28">
        <f t="shared" si="27"/>
        <v>0</v>
      </c>
      <c r="N141" s="28">
        <f t="shared" si="28"/>
        <v>0</v>
      </c>
      <c r="O141" s="28">
        <f t="shared" si="29"/>
        <v>0</v>
      </c>
      <c r="P141" s="141">
        <f t="shared" si="30"/>
        <v>0</v>
      </c>
      <c r="Q141"/>
      <c r="R141"/>
      <c r="S141"/>
      <c r="T141"/>
      <c r="U141"/>
      <c r="V141"/>
      <c r="W141"/>
      <c r="X141"/>
      <c r="Y141"/>
      <c r="Z141"/>
      <c r="AA141"/>
      <c r="AB141"/>
      <c r="AC141"/>
    </row>
    <row r="142" spans="1:29" s="2" customFormat="1">
      <c r="A142" s="126">
        <v>10</v>
      </c>
      <c r="B142" s="127"/>
      <c r="C142" s="131" t="s">
        <v>504</v>
      </c>
      <c r="D142" s="129" t="s">
        <v>407</v>
      </c>
      <c r="E142" s="130">
        <v>1</v>
      </c>
      <c r="F142" s="140"/>
      <c r="G142" s="182"/>
      <c r="H142" s="276">
        <f t="shared" si="0"/>
        <v>0</v>
      </c>
      <c r="I142" s="140"/>
      <c r="J142" s="182"/>
      <c r="K142" s="28">
        <f t="shared" si="25"/>
        <v>0</v>
      </c>
      <c r="L142" s="28">
        <f t="shared" si="26"/>
        <v>0</v>
      </c>
      <c r="M142" s="28">
        <f t="shared" si="27"/>
        <v>0</v>
      </c>
      <c r="N142" s="28">
        <f t="shared" si="28"/>
        <v>0</v>
      </c>
      <c r="O142" s="28">
        <f t="shared" si="29"/>
        <v>0</v>
      </c>
      <c r="P142" s="141">
        <f t="shared" si="30"/>
        <v>0</v>
      </c>
      <c r="Q142"/>
      <c r="R142"/>
      <c r="S142"/>
      <c r="T142"/>
      <c r="U142"/>
      <c r="V142"/>
      <c r="W142"/>
      <c r="X142"/>
      <c r="Y142"/>
      <c r="Z142"/>
      <c r="AA142"/>
      <c r="AB142"/>
      <c r="AC142"/>
    </row>
    <row r="143" spans="1:29" s="2" customFormat="1">
      <c r="A143" s="126">
        <v>11</v>
      </c>
      <c r="B143" s="127"/>
      <c r="C143" s="131" t="s">
        <v>505</v>
      </c>
      <c r="D143" s="129" t="s">
        <v>407</v>
      </c>
      <c r="E143" s="130">
        <v>1</v>
      </c>
      <c r="F143" s="140"/>
      <c r="G143" s="182"/>
      <c r="H143" s="276">
        <f t="shared" si="0"/>
        <v>0</v>
      </c>
      <c r="I143" s="140"/>
      <c r="J143" s="182"/>
      <c r="K143" s="28">
        <f t="shared" si="25"/>
        <v>0</v>
      </c>
      <c r="L143" s="28">
        <f t="shared" si="26"/>
        <v>0</v>
      </c>
      <c r="M143" s="28">
        <f t="shared" si="27"/>
        <v>0</v>
      </c>
      <c r="N143" s="28">
        <f t="shared" si="28"/>
        <v>0</v>
      </c>
      <c r="O143" s="28">
        <f t="shared" si="29"/>
        <v>0</v>
      </c>
      <c r="P143" s="141">
        <f t="shared" si="30"/>
        <v>0</v>
      </c>
      <c r="Q143"/>
      <c r="R143"/>
      <c r="S143"/>
      <c r="T143"/>
      <c r="U143"/>
      <c r="V143"/>
      <c r="W143"/>
      <c r="X143"/>
      <c r="Y143"/>
      <c r="Z143"/>
      <c r="AA143"/>
      <c r="AB143"/>
      <c r="AC143"/>
    </row>
    <row r="144" spans="1:29" s="2" customFormat="1">
      <c r="A144" s="126"/>
      <c r="B144" s="127"/>
      <c r="C144" s="131"/>
      <c r="D144" s="129"/>
      <c r="E144" s="130"/>
      <c r="F144" s="274"/>
      <c r="G144" s="275"/>
      <c r="H144" s="276"/>
      <c r="I144" s="274"/>
      <c r="J144" s="275"/>
      <c r="K144" s="28"/>
      <c r="L144" s="28"/>
      <c r="M144" s="28"/>
      <c r="N144" s="28"/>
      <c r="O144" s="28"/>
      <c r="P144" s="141"/>
      <c r="Q144"/>
      <c r="R144"/>
      <c r="S144"/>
      <c r="T144"/>
      <c r="U144"/>
      <c r="V144"/>
      <c r="W144"/>
      <c r="X144"/>
      <c r="Y144"/>
      <c r="Z144"/>
      <c r="AA144"/>
      <c r="AB144"/>
      <c r="AC144"/>
    </row>
    <row r="145" spans="1:29" s="2" customFormat="1">
      <c r="A145" s="126"/>
      <c r="B145" s="127"/>
      <c r="C145" s="122" t="s">
        <v>506</v>
      </c>
      <c r="D145" s="129"/>
      <c r="E145" s="130"/>
      <c r="F145" s="274"/>
      <c r="G145" s="275"/>
      <c r="H145" s="276"/>
      <c r="I145" s="274"/>
      <c r="J145" s="275"/>
      <c r="K145" s="28"/>
      <c r="L145" s="28"/>
      <c r="M145" s="28"/>
      <c r="N145" s="28"/>
      <c r="O145" s="28"/>
      <c r="P145" s="141"/>
      <c r="Q145"/>
      <c r="R145"/>
      <c r="S145"/>
      <c r="T145"/>
      <c r="U145"/>
      <c r="V145"/>
      <c r="W145"/>
      <c r="X145"/>
      <c r="Y145"/>
      <c r="Z145"/>
      <c r="AA145"/>
      <c r="AB145"/>
      <c r="AC145"/>
    </row>
    <row r="146" spans="1:29" s="2" customFormat="1" ht="24">
      <c r="A146" s="126"/>
      <c r="B146" s="127"/>
      <c r="C146" s="183" t="s">
        <v>493</v>
      </c>
      <c r="D146" s="129"/>
      <c r="E146" s="130"/>
      <c r="F146" s="274"/>
      <c r="G146" s="275"/>
      <c r="H146" s="276"/>
      <c r="I146" s="274"/>
      <c r="J146" s="275"/>
      <c r="K146" s="28"/>
      <c r="L146" s="28"/>
      <c r="M146" s="28"/>
      <c r="N146" s="28"/>
      <c r="O146" s="28"/>
      <c r="P146" s="141"/>
      <c r="Q146"/>
      <c r="R146"/>
      <c r="S146"/>
      <c r="T146"/>
      <c r="U146"/>
      <c r="V146"/>
      <c r="W146"/>
      <c r="X146"/>
      <c r="Y146"/>
      <c r="Z146"/>
      <c r="AA146"/>
      <c r="AB146"/>
      <c r="AC146"/>
    </row>
    <row r="147" spans="1:29" s="2" customFormat="1" ht="36">
      <c r="A147" s="126">
        <v>1</v>
      </c>
      <c r="B147" s="127"/>
      <c r="C147" s="131" t="s">
        <v>507</v>
      </c>
      <c r="D147" s="129" t="s">
        <v>407</v>
      </c>
      <c r="E147" s="130">
        <v>1</v>
      </c>
      <c r="F147" s="140"/>
      <c r="G147" s="182"/>
      <c r="H147" s="276">
        <f t="shared" si="0"/>
        <v>0</v>
      </c>
      <c r="I147" s="140"/>
      <c r="J147" s="182"/>
      <c r="K147" s="28">
        <f t="shared" si="13"/>
        <v>0</v>
      </c>
      <c r="L147" s="28">
        <f t="shared" si="14"/>
        <v>0</v>
      </c>
      <c r="M147" s="28">
        <f t="shared" si="15"/>
        <v>0</v>
      </c>
      <c r="N147" s="28">
        <f t="shared" si="16"/>
        <v>0</v>
      </c>
      <c r="O147" s="28">
        <f t="shared" si="17"/>
        <v>0</v>
      </c>
      <c r="P147" s="141">
        <f t="shared" si="18"/>
        <v>0</v>
      </c>
      <c r="Q147"/>
      <c r="R147"/>
      <c r="S147"/>
      <c r="T147"/>
      <c r="U147"/>
      <c r="V147"/>
      <c r="W147"/>
      <c r="X147"/>
      <c r="Y147"/>
      <c r="Z147"/>
      <c r="AA147"/>
      <c r="AB147"/>
      <c r="AC147"/>
    </row>
    <row r="148" spans="1:29" s="2" customFormat="1">
      <c r="A148" s="126"/>
      <c r="B148" s="127"/>
      <c r="C148" s="183" t="s">
        <v>458</v>
      </c>
      <c r="D148" s="129"/>
      <c r="E148" s="130"/>
      <c r="F148" s="274"/>
      <c r="G148" s="275"/>
      <c r="H148" s="276"/>
      <c r="I148" s="274"/>
      <c r="J148" s="275"/>
      <c r="K148" s="28"/>
      <c r="L148" s="28"/>
      <c r="M148" s="28"/>
      <c r="N148" s="28"/>
      <c r="O148" s="28"/>
      <c r="P148" s="141"/>
      <c r="Q148"/>
      <c r="R148"/>
      <c r="S148"/>
      <c r="T148"/>
      <c r="U148"/>
      <c r="V148"/>
      <c r="W148"/>
      <c r="X148"/>
      <c r="Y148"/>
      <c r="Z148"/>
      <c r="AA148"/>
      <c r="AB148"/>
      <c r="AC148"/>
    </row>
    <row r="149" spans="1:29" s="2" customFormat="1" ht="24">
      <c r="A149" s="126">
        <v>2</v>
      </c>
      <c r="B149" s="127"/>
      <c r="C149" s="131" t="s">
        <v>495</v>
      </c>
      <c r="D149" s="129" t="s">
        <v>228</v>
      </c>
      <c r="E149" s="130">
        <v>3</v>
      </c>
      <c r="F149" s="140"/>
      <c r="G149" s="182"/>
      <c r="H149" s="276">
        <f t="shared" si="0"/>
        <v>0</v>
      </c>
      <c r="I149" s="140"/>
      <c r="J149" s="182"/>
      <c r="K149" s="28">
        <f t="shared" si="13"/>
        <v>0</v>
      </c>
      <c r="L149" s="28">
        <f t="shared" si="14"/>
        <v>0</v>
      </c>
      <c r="M149" s="28">
        <f t="shared" si="15"/>
        <v>0</v>
      </c>
      <c r="N149" s="28">
        <f t="shared" si="16"/>
        <v>0</v>
      </c>
      <c r="O149" s="28">
        <f t="shared" si="17"/>
        <v>0</v>
      </c>
      <c r="P149" s="141">
        <f t="shared" si="18"/>
        <v>0</v>
      </c>
      <c r="Q149"/>
      <c r="R149"/>
      <c r="S149"/>
      <c r="T149"/>
      <c r="U149"/>
      <c r="V149"/>
      <c r="W149"/>
      <c r="X149"/>
      <c r="Y149"/>
      <c r="Z149"/>
      <c r="AA149"/>
      <c r="AB149"/>
      <c r="AC149"/>
    </row>
    <row r="150" spans="1:29" s="2" customFormat="1">
      <c r="A150" s="126"/>
      <c r="B150" s="127"/>
      <c r="C150" s="183" t="s">
        <v>498</v>
      </c>
      <c r="D150" s="129"/>
      <c r="E150" s="130"/>
      <c r="F150" s="274"/>
      <c r="G150" s="275"/>
      <c r="H150" s="276"/>
      <c r="I150" s="274"/>
      <c r="J150" s="275"/>
      <c r="K150" s="28"/>
      <c r="L150" s="28"/>
      <c r="M150" s="28"/>
      <c r="N150" s="28"/>
      <c r="O150" s="28"/>
      <c r="P150" s="141"/>
      <c r="Q150"/>
      <c r="R150"/>
      <c r="S150"/>
      <c r="T150"/>
      <c r="U150"/>
      <c r="V150"/>
      <c r="W150"/>
      <c r="X150"/>
      <c r="Y150"/>
      <c r="Z150"/>
      <c r="AA150"/>
      <c r="AB150"/>
      <c r="AC150"/>
    </row>
    <row r="151" spans="1:29" s="2" customFormat="1">
      <c r="A151" s="126">
        <v>3</v>
      </c>
      <c r="B151" s="127"/>
      <c r="C151" s="131" t="s">
        <v>501</v>
      </c>
      <c r="D151" s="129" t="s">
        <v>164</v>
      </c>
      <c r="E151" s="130">
        <v>8</v>
      </c>
      <c r="F151" s="140"/>
      <c r="G151" s="182"/>
      <c r="H151" s="276">
        <f t="shared" si="0"/>
        <v>0</v>
      </c>
      <c r="I151" s="140"/>
      <c r="J151" s="182"/>
      <c r="K151" s="28">
        <f t="shared" si="13"/>
        <v>0</v>
      </c>
      <c r="L151" s="28">
        <f t="shared" si="14"/>
        <v>0</v>
      </c>
      <c r="M151" s="28">
        <f t="shared" si="15"/>
        <v>0</v>
      </c>
      <c r="N151" s="28">
        <f t="shared" si="16"/>
        <v>0</v>
      </c>
      <c r="O151" s="28">
        <f t="shared" si="17"/>
        <v>0</v>
      </c>
      <c r="P151" s="141">
        <f t="shared" si="18"/>
        <v>0</v>
      </c>
      <c r="Q151"/>
      <c r="R151"/>
      <c r="S151"/>
      <c r="T151"/>
      <c r="U151"/>
      <c r="V151"/>
      <c r="W151"/>
      <c r="X151"/>
      <c r="Y151"/>
      <c r="Z151"/>
      <c r="AA151"/>
      <c r="AB151"/>
      <c r="AC151"/>
    </row>
    <row r="152" spans="1:29" s="2" customFormat="1">
      <c r="A152" s="126"/>
      <c r="B152" s="127"/>
      <c r="C152" s="183" t="s">
        <v>442</v>
      </c>
      <c r="D152" s="129"/>
      <c r="E152" s="130"/>
      <c r="F152" s="274"/>
      <c r="G152" s="275"/>
      <c r="H152" s="276"/>
      <c r="I152" s="274"/>
      <c r="J152" s="275"/>
      <c r="K152" s="28"/>
      <c r="L152" s="28"/>
      <c r="M152" s="28"/>
      <c r="N152" s="28"/>
      <c r="O152" s="28"/>
      <c r="P152" s="141"/>
      <c r="Q152"/>
      <c r="R152"/>
      <c r="S152"/>
      <c r="T152"/>
      <c r="U152"/>
      <c r="V152"/>
      <c r="W152"/>
      <c r="X152"/>
      <c r="Y152"/>
      <c r="Z152"/>
      <c r="AA152"/>
      <c r="AB152"/>
      <c r="AC152"/>
    </row>
    <row r="153" spans="1:29" s="2" customFormat="1" ht="84">
      <c r="A153" s="126">
        <v>4</v>
      </c>
      <c r="B153" s="127"/>
      <c r="C153" s="131" t="s">
        <v>508</v>
      </c>
      <c r="D153" s="129" t="s">
        <v>228</v>
      </c>
      <c r="E153" s="130">
        <v>5</v>
      </c>
      <c r="F153" s="140"/>
      <c r="G153" s="182"/>
      <c r="H153" s="276">
        <f t="shared" si="0"/>
        <v>0</v>
      </c>
      <c r="I153" s="140"/>
      <c r="J153" s="182"/>
      <c r="K153" s="28">
        <f t="shared" si="13"/>
        <v>0</v>
      </c>
      <c r="L153" s="28">
        <f t="shared" si="14"/>
        <v>0</v>
      </c>
      <c r="M153" s="28">
        <f t="shared" si="15"/>
        <v>0</v>
      </c>
      <c r="N153" s="28">
        <f t="shared" si="16"/>
        <v>0</v>
      </c>
      <c r="O153" s="28">
        <f t="shared" si="17"/>
        <v>0</v>
      </c>
      <c r="P153" s="141">
        <f t="shared" si="18"/>
        <v>0</v>
      </c>
      <c r="Q153"/>
      <c r="R153"/>
      <c r="S153"/>
      <c r="T153"/>
      <c r="U153"/>
      <c r="V153"/>
      <c r="W153"/>
      <c r="X153"/>
      <c r="Y153"/>
      <c r="Z153"/>
      <c r="AA153"/>
      <c r="AB153"/>
      <c r="AC153"/>
    </row>
    <row r="154" spans="1:29" s="2" customFormat="1" ht="36">
      <c r="A154" s="126">
        <v>5</v>
      </c>
      <c r="B154" s="127"/>
      <c r="C154" s="131" t="s">
        <v>509</v>
      </c>
      <c r="D154" s="129" t="s">
        <v>407</v>
      </c>
      <c r="E154" s="130">
        <v>1</v>
      </c>
      <c r="F154" s="140"/>
      <c r="G154" s="182"/>
      <c r="H154" s="276">
        <f t="shared" si="0"/>
        <v>0</v>
      </c>
      <c r="I154" s="140"/>
      <c r="J154" s="182"/>
      <c r="K154" s="28">
        <f t="shared" si="13"/>
        <v>0</v>
      </c>
      <c r="L154" s="28">
        <f t="shared" si="14"/>
        <v>0</v>
      </c>
      <c r="M154" s="28">
        <f t="shared" si="15"/>
        <v>0</v>
      </c>
      <c r="N154" s="28">
        <f t="shared" si="16"/>
        <v>0</v>
      </c>
      <c r="O154" s="28">
        <f t="shared" si="17"/>
        <v>0</v>
      </c>
      <c r="P154" s="141">
        <f t="shared" si="18"/>
        <v>0</v>
      </c>
      <c r="Q154"/>
      <c r="R154"/>
      <c r="S154"/>
      <c r="T154"/>
      <c r="U154"/>
      <c r="V154"/>
      <c r="W154"/>
      <c r="X154"/>
      <c r="Y154"/>
      <c r="Z154"/>
      <c r="AA154"/>
      <c r="AB154"/>
      <c r="AC154"/>
    </row>
    <row r="155" spans="1:29" s="2" customFormat="1">
      <c r="A155" s="126">
        <v>6</v>
      </c>
      <c r="B155" s="127"/>
      <c r="C155" s="131" t="s">
        <v>510</v>
      </c>
      <c r="D155" s="129" t="s">
        <v>407</v>
      </c>
      <c r="E155" s="130">
        <v>1</v>
      </c>
      <c r="F155" s="140"/>
      <c r="G155" s="182"/>
      <c r="H155" s="276">
        <f t="shared" si="0"/>
        <v>0</v>
      </c>
      <c r="I155" s="140"/>
      <c r="J155" s="182"/>
      <c r="K155" s="28">
        <f t="shared" si="13"/>
        <v>0</v>
      </c>
      <c r="L155" s="28">
        <f t="shared" si="14"/>
        <v>0</v>
      </c>
      <c r="M155" s="28">
        <f t="shared" si="15"/>
        <v>0</v>
      </c>
      <c r="N155" s="28">
        <f t="shared" si="16"/>
        <v>0</v>
      </c>
      <c r="O155" s="28">
        <f t="shared" si="17"/>
        <v>0</v>
      </c>
      <c r="P155" s="141">
        <f t="shared" si="18"/>
        <v>0</v>
      </c>
      <c r="Q155"/>
      <c r="R155"/>
      <c r="S155"/>
      <c r="T155"/>
      <c r="U155"/>
      <c r="V155"/>
      <c r="W155"/>
      <c r="X155"/>
      <c r="Y155"/>
      <c r="Z155"/>
      <c r="AA155"/>
      <c r="AB155"/>
      <c r="AC155"/>
    </row>
    <row r="156" spans="1:29" s="2" customFormat="1">
      <c r="A156" s="126">
        <v>7</v>
      </c>
      <c r="B156" s="127"/>
      <c r="C156" s="131" t="s">
        <v>505</v>
      </c>
      <c r="D156" s="129" t="s">
        <v>407</v>
      </c>
      <c r="E156" s="130">
        <v>1</v>
      </c>
      <c r="F156" s="140"/>
      <c r="G156" s="182"/>
      <c r="H156" s="276">
        <f t="shared" si="0"/>
        <v>0</v>
      </c>
      <c r="I156" s="140"/>
      <c r="J156" s="182"/>
      <c r="K156" s="28">
        <f t="shared" si="13"/>
        <v>0</v>
      </c>
      <c r="L156" s="28">
        <f t="shared" si="14"/>
        <v>0</v>
      </c>
      <c r="M156" s="28">
        <f t="shared" si="15"/>
        <v>0</v>
      </c>
      <c r="N156" s="28">
        <f t="shared" si="16"/>
        <v>0</v>
      </c>
      <c r="O156" s="28">
        <f t="shared" si="17"/>
        <v>0</v>
      </c>
      <c r="P156" s="141">
        <f t="shared" si="18"/>
        <v>0</v>
      </c>
      <c r="Q156"/>
      <c r="R156"/>
      <c r="S156"/>
      <c r="T156"/>
      <c r="U156"/>
      <c r="V156"/>
      <c r="W156"/>
      <c r="X156"/>
      <c r="Y156"/>
      <c r="Z156"/>
      <c r="AA156"/>
      <c r="AB156"/>
      <c r="AC156"/>
    </row>
    <row r="157" spans="1:29" s="3" customFormat="1" ht="13.5" customHeight="1">
      <c r="A157" s="126"/>
      <c r="B157" s="127"/>
      <c r="C157" s="200"/>
      <c r="D157" s="129"/>
      <c r="E157" s="130"/>
      <c r="F157" s="279"/>
      <c r="G157" s="279"/>
      <c r="H157" s="276"/>
      <c r="I157" s="279"/>
      <c r="J157" s="279"/>
      <c r="K157" s="28"/>
      <c r="L157" s="28"/>
      <c r="M157" s="28"/>
      <c r="N157" s="28"/>
      <c r="O157" s="28"/>
      <c r="P157" s="141"/>
      <c r="Q157"/>
      <c r="R157"/>
      <c r="S157"/>
      <c r="T157"/>
      <c r="U157"/>
      <c r="V157"/>
      <c r="W157"/>
      <c r="X157"/>
      <c r="Y157"/>
      <c r="Z157"/>
      <c r="AA157"/>
      <c r="AB157"/>
      <c r="AC157"/>
    </row>
    <row r="158" spans="1:29" s="3" customFormat="1" ht="21.75" customHeight="1">
      <c r="A158" s="126">
        <v>8</v>
      </c>
      <c r="B158" s="127"/>
      <c r="C158" s="131" t="s">
        <v>511</v>
      </c>
      <c r="D158" s="129" t="s">
        <v>167</v>
      </c>
      <c r="E158" s="130">
        <v>1</v>
      </c>
      <c r="F158" s="140"/>
      <c r="G158" s="182"/>
      <c r="H158" s="276">
        <f t="shared" si="0"/>
        <v>0</v>
      </c>
      <c r="I158" s="140"/>
      <c r="J158" s="182"/>
      <c r="K158" s="28">
        <f t="shared" si="13"/>
        <v>0</v>
      </c>
      <c r="L158" s="28">
        <f t="shared" si="14"/>
        <v>0</v>
      </c>
      <c r="M158" s="28">
        <f t="shared" si="15"/>
        <v>0</v>
      </c>
      <c r="N158" s="28">
        <f t="shared" si="16"/>
        <v>0</v>
      </c>
      <c r="O158" s="28">
        <f t="shared" si="17"/>
        <v>0</v>
      </c>
      <c r="P158" s="141">
        <f t="shared" si="18"/>
        <v>0</v>
      </c>
      <c r="Q158"/>
      <c r="R158"/>
      <c r="S158"/>
      <c r="T158"/>
      <c r="U158"/>
      <c r="V158"/>
      <c r="W158"/>
      <c r="X158"/>
      <c r="Y158"/>
      <c r="Z158"/>
      <c r="AA158"/>
      <c r="AB158"/>
      <c r="AC158"/>
    </row>
    <row r="159" spans="1:29" s="4" customFormat="1" ht="18" customHeight="1">
      <c r="A159" s="30"/>
      <c r="B159" s="31"/>
      <c r="C159" s="32"/>
      <c r="D159" s="33"/>
      <c r="E159" s="34"/>
      <c r="F159" s="35"/>
      <c r="G159" s="35"/>
      <c r="H159" s="35"/>
      <c r="I159" s="35"/>
      <c r="J159" s="35"/>
      <c r="K159" s="35"/>
      <c r="L159" s="54"/>
      <c r="M159" s="55"/>
      <c r="N159" s="55"/>
      <c r="O159" s="55"/>
      <c r="P159" s="56"/>
      <c r="Q159"/>
      <c r="R159"/>
      <c r="S159"/>
      <c r="T159"/>
      <c r="U159"/>
      <c r="V159"/>
      <c r="W159"/>
      <c r="X159"/>
      <c r="Y159"/>
      <c r="Z159"/>
      <c r="AA159"/>
      <c r="AB159"/>
      <c r="AC159"/>
    </row>
    <row r="160" spans="1:29" s="4" customFormat="1" ht="18" customHeight="1">
      <c r="A160" s="99"/>
      <c r="B160" s="100"/>
      <c r="C160" s="101" t="s">
        <v>122</v>
      </c>
      <c r="D160" s="102"/>
      <c r="E160" s="103"/>
      <c r="F160" s="104"/>
      <c r="G160" s="104"/>
      <c r="H160" s="104"/>
      <c r="I160" s="104"/>
      <c r="J160" s="104"/>
      <c r="K160" s="104"/>
      <c r="L160" s="115">
        <f>SUM(L16:L158)</f>
        <v>0</v>
      </c>
      <c r="M160" s="115">
        <f>SUM(M16:M158)</f>
        <v>0</v>
      </c>
      <c r="N160" s="115">
        <f>SUM(N16:N158)</f>
        <v>0</v>
      </c>
      <c r="O160" s="115">
        <f>SUM(O16:O158)</f>
        <v>0</v>
      </c>
      <c r="P160" s="115">
        <f>SUM(P16:P158)</f>
        <v>0</v>
      </c>
      <c r="Q160"/>
      <c r="R160"/>
      <c r="S160"/>
      <c r="T160"/>
      <c r="U160"/>
      <c r="V160"/>
      <c r="W160"/>
      <c r="X160"/>
      <c r="Y160"/>
      <c r="Z160"/>
      <c r="AA160"/>
      <c r="AB160"/>
      <c r="AC160"/>
    </row>
    <row r="161" spans="1:16" ht="18" customHeight="1">
      <c r="A161" s="39"/>
      <c r="B161" s="39"/>
      <c r="C161" s="40" t="s">
        <v>17</v>
      </c>
      <c r="D161" s="41"/>
      <c r="E161" s="42"/>
      <c r="F161" s="43"/>
      <c r="G161" s="44"/>
      <c r="I161" s="59"/>
      <c r="J161" s="59"/>
      <c r="K161" s="59"/>
      <c r="M161" s="60"/>
      <c r="N161"/>
      <c r="O161"/>
      <c r="P161"/>
    </row>
    <row r="162" spans="1:16" ht="15">
      <c r="C162" s="45"/>
      <c r="D162" s="45" t="s">
        <v>18</v>
      </c>
      <c r="M162" s="60"/>
      <c r="N162"/>
      <c r="O162"/>
      <c r="P162"/>
    </row>
    <row r="163" spans="1:16" ht="15">
      <c r="C163" s="45"/>
      <c r="D163" s="45"/>
      <c r="M163" s="60"/>
      <c r="N163"/>
      <c r="O163"/>
      <c r="P163"/>
    </row>
    <row r="164" spans="1:16" ht="15">
      <c r="C164" s="40" t="s">
        <v>123</v>
      </c>
      <c r="D164" s="45"/>
      <c r="M164" s="60"/>
      <c r="N164"/>
      <c r="O164"/>
      <c r="P164"/>
    </row>
    <row r="165" spans="1:16">
      <c r="C165" s="9"/>
      <c r="D165" s="9"/>
      <c r="E165" s="9"/>
      <c r="F165" s="9"/>
      <c r="G165" s="9"/>
      <c r="N165"/>
      <c r="O165"/>
      <c r="P165"/>
    </row>
    <row r="166" spans="1:16">
      <c r="A166" s="105"/>
      <c r="B166" s="105"/>
      <c r="C166" s="40" t="s">
        <v>124</v>
      </c>
      <c r="D166" s="41"/>
      <c r="E166" s="42"/>
      <c r="F166" s="43"/>
      <c r="G166" s="44"/>
      <c r="N166"/>
      <c r="O166"/>
      <c r="P166"/>
    </row>
    <row r="167" spans="1:16">
      <c r="C167" s="45"/>
      <c r="D167" s="45" t="s">
        <v>18</v>
      </c>
      <c r="N167"/>
      <c r="O167"/>
      <c r="P167"/>
    </row>
    <row r="168" spans="1:16">
      <c r="C168" s="40" t="s">
        <v>123</v>
      </c>
      <c r="D168" s="45"/>
    </row>
    <row r="169" spans="1:16" ht="12.75" customHeight="1">
      <c r="A169" s="46"/>
      <c r="B169" s="9"/>
      <c r="C169" s="9"/>
      <c r="D169" s="592"/>
      <c r="E169" s="580"/>
      <c r="F169" s="580"/>
      <c r="G169" s="9"/>
      <c r="H169" s="9"/>
      <c r="I169" s="9"/>
      <c r="J169" s="9"/>
    </row>
    <row r="170" spans="1:16" ht="15" customHeight="1">
      <c r="A170" s="106" t="s">
        <v>77</v>
      </c>
      <c r="B170" s="107"/>
      <c r="C170" s="108"/>
      <c r="D170" s="108"/>
      <c r="E170" s="108"/>
      <c r="F170" s="108"/>
      <c r="G170" s="108"/>
      <c r="H170" s="108"/>
      <c r="I170" s="108"/>
      <c r="J170" s="108"/>
      <c r="K170" s="108"/>
      <c r="L170" s="108"/>
      <c r="M170" s="108"/>
      <c r="N170" s="108"/>
      <c r="O170" s="108"/>
      <c r="P170" s="107"/>
    </row>
    <row r="171" spans="1:16" customFormat="1" ht="12.75" customHeight="1">
      <c r="A171" s="109">
        <v>1</v>
      </c>
      <c r="B171" s="581" t="s">
        <v>125</v>
      </c>
      <c r="C171" s="582"/>
      <c r="D171" s="582"/>
      <c r="E171" s="582"/>
      <c r="F171" s="582"/>
      <c r="G171" s="582"/>
      <c r="H171" s="582"/>
      <c r="I171" s="582"/>
      <c r="J171" s="582"/>
      <c r="K171" s="582"/>
      <c r="L171" s="582"/>
      <c r="M171" s="582"/>
      <c r="N171" s="582"/>
      <c r="O171" s="582"/>
      <c r="P171" s="582"/>
    </row>
    <row r="172" spans="1:16" customFormat="1" ht="12.75" customHeight="1">
      <c r="A172" s="109">
        <f>A171+1</f>
        <v>2</v>
      </c>
      <c r="B172" s="581" t="s">
        <v>126</v>
      </c>
      <c r="C172" s="582"/>
      <c r="D172" s="582"/>
      <c r="E172" s="582"/>
      <c r="F172" s="582"/>
      <c r="G172" s="582"/>
      <c r="H172" s="582"/>
      <c r="I172" s="582"/>
      <c r="J172" s="582"/>
      <c r="K172" s="582"/>
      <c r="L172" s="582"/>
      <c r="M172" s="582"/>
      <c r="N172" s="582"/>
      <c r="O172" s="582"/>
      <c r="P172" s="582"/>
    </row>
    <row r="173" spans="1:16" customFormat="1" ht="12.75" customHeight="1">
      <c r="A173" s="109">
        <f t="shared" ref="A173:A176" si="31">A172+1</f>
        <v>3</v>
      </c>
      <c r="B173" s="581" t="s">
        <v>127</v>
      </c>
      <c r="C173" s="582"/>
      <c r="D173" s="582"/>
      <c r="E173" s="582"/>
      <c r="F173" s="582"/>
      <c r="G173" s="582"/>
      <c r="H173" s="582"/>
      <c r="I173" s="582"/>
      <c r="J173" s="582"/>
      <c r="K173" s="582"/>
      <c r="L173" s="582"/>
      <c r="M173" s="582"/>
      <c r="N173" s="582"/>
      <c r="O173" s="582"/>
      <c r="P173" s="582"/>
    </row>
    <row r="174" spans="1:16" customFormat="1" ht="12.75" customHeight="1">
      <c r="A174" s="109">
        <f t="shared" si="31"/>
        <v>4</v>
      </c>
      <c r="B174" s="581" t="s">
        <v>128</v>
      </c>
      <c r="C174" s="582"/>
      <c r="D174" s="582"/>
      <c r="E174" s="582"/>
      <c r="F174" s="582"/>
      <c r="G174" s="582"/>
      <c r="H174" s="582"/>
      <c r="I174" s="582"/>
      <c r="J174" s="582"/>
      <c r="K174" s="582"/>
      <c r="L174" s="582"/>
      <c r="M174" s="582"/>
      <c r="N174" s="582"/>
      <c r="O174" s="582"/>
      <c r="P174" s="582"/>
    </row>
    <row r="175" spans="1:16" customFormat="1" ht="24.75" customHeight="1">
      <c r="A175" s="109">
        <f t="shared" si="31"/>
        <v>5</v>
      </c>
      <c r="B175" s="581" t="s">
        <v>129</v>
      </c>
      <c r="C175" s="582"/>
      <c r="D175" s="582"/>
      <c r="E175" s="582"/>
      <c r="F175" s="582"/>
      <c r="G175" s="582"/>
      <c r="H175" s="582"/>
      <c r="I175" s="582"/>
      <c r="J175" s="582"/>
      <c r="K175" s="582"/>
      <c r="L175" s="582"/>
      <c r="M175" s="582"/>
      <c r="N175" s="582"/>
      <c r="O175" s="582"/>
      <c r="P175" s="582"/>
    </row>
    <row r="176" spans="1:16" customFormat="1" ht="12.75" customHeight="1">
      <c r="A176" s="109">
        <f t="shared" si="31"/>
        <v>6</v>
      </c>
      <c r="B176" s="581" t="s">
        <v>130</v>
      </c>
      <c r="C176" s="582"/>
      <c r="D176" s="582"/>
      <c r="E176" s="582"/>
      <c r="F176" s="582"/>
      <c r="G176" s="582"/>
      <c r="H176" s="582"/>
      <c r="I176" s="582"/>
      <c r="J176" s="582"/>
      <c r="K176" s="582"/>
      <c r="L176" s="582"/>
      <c r="M176" s="582"/>
      <c r="N176" s="582"/>
      <c r="O176" s="582"/>
      <c r="P176" s="582"/>
    </row>
  </sheetData>
  <sheetProtection selectLockedCells="1" selectUnlockedCells="1"/>
  <mergeCells count="17">
    <mergeCell ref="B172:P172"/>
    <mergeCell ref="B173:P173"/>
    <mergeCell ref="B174:P174"/>
    <mergeCell ref="B175:P175"/>
    <mergeCell ref="B176:P176"/>
    <mergeCell ref="A1:P1"/>
    <mergeCell ref="A2:P2"/>
    <mergeCell ref="A8:H8"/>
    <mergeCell ref="D169:F169"/>
    <mergeCell ref="B171:P171"/>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152"/>
  <sheetViews>
    <sheetView view="pageBreakPreview" zoomScale="115" zoomScaleNormal="100" workbookViewId="0">
      <selection activeCell="R14" sqref="R14"/>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c r="A1" s="577" t="s">
        <v>512</v>
      </c>
      <c r="B1" s="577"/>
      <c r="C1" s="577"/>
      <c r="D1" s="577"/>
      <c r="E1" s="577"/>
      <c r="F1" s="577"/>
      <c r="G1" s="577"/>
      <c r="H1" s="577"/>
      <c r="I1" s="577"/>
      <c r="J1" s="577"/>
      <c r="K1" s="577"/>
      <c r="L1" s="577"/>
      <c r="M1" s="577"/>
      <c r="N1" s="577"/>
      <c r="O1" s="577"/>
      <c r="P1" s="577"/>
      <c r="Q1"/>
      <c r="R1"/>
      <c r="S1"/>
      <c r="T1"/>
      <c r="U1"/>
      <c r="V1"/>
      <c r="W1"/>
      <c r="X1"/>
      <c r="Y1"/>
      <c r="Z1"/>
      <c r="AA1"/>
      <c r="AB1"/>
      <c r="AC1"/>
    </row>
    <row r="2" spans="1:29" s="1" customFormat="1" ht="35.25" customHeight="1">
      <c r="A2" s="578" t="s">
        <v>62</v>
      </c>
      <c r="B2" s="578"/>
      <c r="C2" s="578"/>
      <c r="D2" s="578"/>
      <c r="E2" s="578"/>
      <c r="F2" s="578"/>
      <c r="G2" s="578"/>
      <c r="H2" s="578"/>
      <c r="I2" s="578"/>
      <c r="J2" s="578"/>
      <c r="K2" s="578"/>
      <c r="L2" s="578"/>
      <c r="M2" s="578"/>
      <c r="N2" s="578"/>
      <c r="O2" s="578"/>
      <c r="P2" s="578"/>
      <c r="Q2"/>
      <c r="R2"/>
      <c r="S2"/>
      <c r="T2"/>
      <c r="U2"/>
      <c r="V2"/>
      <c r="W2"/>
      <c r="X2"/>
      <c r="Y2"/>
      <c r="Z2"/>
      <c r="AA2"/>
      <c r="AB2"/>
      <c r="AC2"/>
    </row>
    <row r="3" spans="1:29" s="1" customFormat="1" ht="18" customHeight="1">
      <c r="A3" s="10" t="s">
        <v>85</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c r="A4" s="10" t="s">
        <v>24</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c r="A5" s="10" t="s">
        <v>86</v>
      </c>
      <c r="B5" s="10"/>
      <c r="C5" s="10" t="s">
        <v>87</v>
      </c>
      <c r="D5" s="12"/>
      <c r="E5" s="13"/>
      <c r="F5" s="14"/>
      <c r="G5" s="14"/>
      <c r="H5" s="14"/>
      <c r="I5" s="14"/>
      <c r="J5" s="14"/>
      <c r="K5" s="14"/>
      <c r="L5" s="14"/>
      <c r="M5" s="14"/>
      <c r="N5" s="14"/>
      <c r="O5" s="14"/>
      <c r="P5" s="14"/>
      <c r="Q5"/>
      <c r="R5"/>
      <c r="S5"/>
      <c r="T5"/>
      <c r="U5"/>
      <c r="V5"/>
      <c r="W5"/>
      <c r="X5"/>
      <c r="Y5"/>
      <c r="Z5"/>
      <c r="AA5"/>
      <c r="AB5"/>
      <c r="AC5"/>
    </row>
    <row r="6" spans="1:29" s="1" customFormat="1" ht="18" customHeight="1">
      <c r="A6" s="10" t="s">
        <v>88</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c r="A7" s="15" t="s">
        <v>2</v>
      </c>
      <c r="B7" s="15"/>
      <c r="C7" s="16"/>
      <c r="D7" s="17"/>
      <c r="E7" s="13"/>
      <c r="F7" s="14"/>
      <c r="G7" s="14"/>
      <c r="H7" s="14"/>
      <c r="I7" s="14"/>
      <c r="J7" s="14"/>
      <c r="K7" s="14"/>
      <c r="L7" s="14"/>
      <c r="M7" s="14"/>
      <c r="N7" s="14"/>
      <c r="O7" s="14"/>
      <c r="P7" s="14"/>
      <c r="Q7"/>
      <c r="R7"/>
      <c r="S7"/>
      <c r="T7"/>
      <c r="U7"/>
      <c r="V7"/>
      <c r="W7"/>
      <c r="X7"/>
      <c r="Y7"/>
      <c r="Z7"/>
      <c r="AA7"/>
      <c r="AB7"/>
      <c r="AC7"/>
    </row>
    <row r="8" spans="1:29" s="1" customFormat="1" ht="18" customHeight="1">
      <c r="A8" s="579" t="s">
        <v>513</v>
      </c>
      <c r="B8" s="579"/>
      <c r="C8" s="579"/>
      <c r="D8" s="579"/>
      <c r="E8" s="579"/>
      <c r="F8" s="579"/>
      <c r="G8" s="579"/>
      <c r="H8" s="580"/>
      <c r="I8" s="14"/>
      <c r="J8" s="14"/>
      <c r="K8" s="14"/>
      <c r="L8" s="14"/>
      <c r="M8" s="14"/>
      <c r="N8" s="14"/>
      <c r="O8" s="14"/>
      <c r="P8" s="14"/>
      <c r="Q8"/>
      <c r="R8"/>
      <c r="S8"/>
      <c r="T8"/>
      <c r="U8"/>
      <c r="V8"/>
      <c r="W8"/>
      <c r="X8"/>
      <c r="Y8"/>
      <c r="Z8"/>
      <c r="AA8"/>
      <c r="AB8"/>
      <c r="AC8"/>
    </row>
    <row r="9" spans="1:29" s="1" customFormat="1" ht="18" customHeight="1">
      <c r="A9" s="18"/>
      <c r="B9" s="18"/>
      <c r="C9" s="6"/>
      <c r="D9" s="7"/>
      <c r="E9" s="13"/>
      <c r="F9" s="12"/>
      <c r="G9" s="14"/>
      <c r="H9" s="14"/>
      <c r="I9" s="14"/>
      <c r="J9" s="14"/>
      <c r="K9" s="14"/>
      <c r="L9" s="12" t="s">
        <v>90</v>
      </c>
      <c r="M9" s="14"/>
      <c r="N9" s="47"/>
      <c r="O9" s="48">
        <f>P136</f>
        <v>0</v>
      </c>
      <c r="P9" s="14"/>
      <c r="Q9"/>
      <c r="R9"/>
      <c r="S9"/>
      <c r="T9"/>
      <c r="U9"/>
      <c r="V9"/>
      <c r="W9"/>
      <c r="X9"/>
      <c r="Y9"/>
      <c r="Z9"/>
      <c r="AA9"/>
      <c r="AB9"/>
      <c r="AC9"/>
    </row>
    <row r="10" spans="1:29" s="1" customFormat="1" ht="18" customHeight="1">
      <c r="A10" s="18"/>
      <c r="B10" s="18"/>
      <c r="C10" s="6"/>
      <c r="D10" s="7"/>
      <c r="E10" s="13"/>
      <c r="F10" s="12"/>
      <c r="G10" s="14"/>
      <c r="H10" s="14"/>
      <c r="I10" s="14"/>
      <c r="J10" s="14"/>
      <c r="K10" s="14"/>
      <c r="L10" s="49" t="s">
        <v>91</v>
      </c>
      <c r="M10" s="50"/>
      <c r="N10" s="48"/>
      <c r="O10" s="50"/>
      <c r="P10" s="50"/>
      <c r="Q10"/>
      <c r="R10"/>
      <c r="S10"/>
      <c r="T10"/>
      <c r="U10"/>
      <c r="V10"/>
      <c r="W10"/>
      <c r="X10"/>
      <c r="Y10"/>
      <c r="Z10"/>
      <c r="AA10"/>
      <c r="AB10"/>
      <c r="AC10"/>
    </row>
    <row r="11" spans="1:29" s="1" customFormat="1" ht="5.25" customHeight="1">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9" s="2" customFormat="1" ht="12.75" customHeight="1">
      <c r="A13" s="583"/>
      <c r="B13" s="585"/>
      <c r="C13" s="587"/>
      <c r="D13" s="588"/>
      <c r="E13" s="589"/>
      <c r="F13" s="590"/>
      <c r="G13" s="590"/>
      <c r="H13" s="590"/>
      <c r="I13" s="590"/>
      <c r="J13" s="590"/>
      <c r="K13" s="590"/>
      <c r="L13" s="591" t="s">
        <v>99</v>
      </c>
      <c r="M13" s="591"/>
      <c r="N13" s="591" t="s">
        <v>100</v>
      </c>
      <c r="O13" s="591"/>
      <c r="P13" s="591" t="s">
        <v>101</v>
      </c>
      <c r="Q13"/>
      <c r="R13"/>
      <c r="S13"/>
      <c r="T13"/>
      <c r="U13"/>
      <c r="V13"/>
      <c r="W13"/>
      <c r="X13"/>
      <c r="Y13"/>
      <c r="Z13"/>
      <c r="AA13"/>
      <c r="AB13"/>
      <c r="AC13"/>
    </row>
    <row r="14" spans="1:29" s="2" customFormat="1" ht="48">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Q14"/>
      <c r="R14"/>
      <c r="S14"/>
      <c r="T14"/>
      <c r="U14"/>
      <c r="V14"/>
      <c r="W14"/>
      <c r="X14"/>
      <c r="Y14"/>
      <c r="Z14"/>
      <c r="AA14"/>
      <c r="AB14"/>
      <c r="AC14"/>
    </row>
    <row r="15" spans="1:29" s="2" customFormat="1">
      <c r="A15" s="120"/>
      <c r="B15" s="121"/>
      <c r="C15" s="125" t="s">
        <v>514</v>
      </c>
      <c r="D15" s="123"/>
      <c r="E15" s="124"/>
      <c r="F15" s="125"/>
      <c r="G15" s="125"/>
      <c r="H15" s="125"/>
      <c r="I15" s="125"/>
      <c r="J15" s="125"/>
      <c r="K15" s="125"/>
      <c r="L15" s="125"/>
      <c r="M15" s="125"/>
      <c r="N15" s="125"/>
      <c r="O15" s="125"/>
      <c r="P15" s="139"/>
      <c r="Q15"/>
      <c r="R15"/>
      <c r="S15"/>
      <c r="T15"/>
      <c r="U15"/>
      <c r="V15"/>
      <c r="W15"/>
      <c r="X15"/>
      <c r="Y15"/>
      <c r="Z15"/>
      <c r="AA15"/>
      <c r="AB15"/>
      <c r="AC15"/>
    </row>
    <row r="16" spans="1:29" s="2" customFormat="1">
      <c r="A16" s="126" t="s">
        <v>133</v>
      </c>
      <c r="B16" s="127"/>
      <c r="C16" s="131" t="s">
        <v>515</v>
      </c>
      <c r="D16" s="129" t="s">
        <v>164</v>
      </c>
      <c r="E16" s="130">
        <v>1</v>
      </c>
      <c r="F16" s="137"/>
      <c r="G16" s="138"/>
      <c r="H16" s="28">
        <f t="shared" ref="H16:H134" si="0">ROUND(G16*F16,2)</f>
        <v>0</v>
      </c>
      <c r="I16" s="137"/>
      <c r="J16" s="138"/>
      <c r="K16" s="28">
        <f t="shared" ref="K16:K134" si="1">J16+I16+H16</f>
        <v>0</v>
      </c>
      <c r="L16" s="28">
        <f t="shared" ref="L16:L134" si="2">ROUND(F16*E16,2)</f>
        <v>0</v>
      </c>
      <c r="M16" s="28">
        <f t="shared" ref="M16:M134" si="3">ROUND(H16*E16,2)</f>
        <v>0</v>
      </c>
      <c r="N16" s="28">
        <f t="shared" ref="N16:N134" si="4">ROUND(I16*E16,2)</f>
        <v>0</v>
      </c>
      <c r="O16" s="28">
        <f t="shared" ref="O16:O134" si="5">ROUND(J16*E16,2)</f>
        <v>0</v>
      </c>
      <c r="P16" s="141">
        <f t="shared" ref="P16:P134" si="6">O16+N16+M16</f>
        <v>0</v>
      </c>
      <c r="Q16"/>
      <c r="R16"/>
      <c r="S16"/>
      <c r="T16"/>
      <c r="U16"/>
      <c r="V16"/>
      <c r="W16"/>
      <c r="X16"/>
      <c r="Y16"/>
      <c r="Z16"/>
      <c r="AA16"/>
      <c r="AB16"/>
      <c r="AC16"/>
    </row>
    <row r="17" spans="1:29" s="2" customFormat="1" ht="72">
      <c r="A17" s="126">
        <f t="shared" ref="A17:A132" si="7">A16+1</f>
        <v>2</v>
      </c>
      <c r="B17" s="127"/>
      <c r="C17" s="131" t="s">
        <v>516</v>
      </c>
      <c r="D17" s="129" t="s">
        <v>167</v>
      </c>
      <c r="E17" s="130">
        <v>1</v>
      </c>
      <c r="F17" s="137"/>
      <c r="G17" s="138"/>
      <c r="H17" s="28">
        <f t="shared" si="0"/>
        <v>0</v>
      </c>
      <c r="I17" s="137"/>
      <c r="J17" s="138"/>
      <c r="K17" s="28">
        <f t="shared" si="1"/>
        <v>0</v>
      </c>
      <c r="L17" s="28">
        <f t="shared" si="2"/>
        <v>0</v>
      </c>
      <c r="M17" s="28">
        <f t="shared" si="3"/>
        <v>0</v>
      </c>
      <c r="N17" s="28">
        <f t="shared" si="4"/>
        <v>0</v>
      </c>
      <c r="O17" s="28">
        <f t="shared" si="5"/>
        <v>0</v>
      </c>
      <c r="P17" s="141">
        <f t="shared" si="6"/>
        <v>0</v>
      </c>
      <c r="Q17"/>
      <c r="R17"/>
      <c r="S17"/>
      <c r="T17"/>
      <c r="U17"/>
      <c r="V17"/>
      <c r="W17"/>
      <c r="X17"/>
      <c r="Y17"/>
      <c r="Z17"/>
      <c r="AA17"/>
      <c r="AB17"/>
      <c r="AC17"/>
    </row>
    <row r="18" spans="1:29" s="2" customFormat="1">
      <c r="A18" s="126">
        <f t="shared" si="7"/>
        <v>3</v>
      </c>
      <c r="B18" s="127"/>
      <c r="C18" s="131" t="s">
        <v>517</v>
      </c>
      <c r="D18" s="129" t="s">
        <v>167</v>
      </c>
      <c r="E18" s="130">
        <v>3</v>
      </c>
      <c r="F18" s="137"/>
      <c r="G18" s="138"/>
      <c r="H18" s="28">
        <f t="shared" si="0"/>
        <v>0</v>
      </c>
      <c r="I18" s="137"/>
      <c r="J18" s="138"/>
      <c r="K18" s="28">
        <f t="shared" si="1"/>
        <v>0</v>
      </c>
      <c r="L18" s="28">
        <f t="shared" si="2"/>
        <v>0</v>
      </c>
      <c r="M18" s="28">
        <f t="shared" si="3"/>
        <v>0</v>
      </c>
      <c r="N18" s="28">
        <f t="shared" si="4"/>
        <v>0</v>
      </c>
      <c r="O18" s="28">
        <f t="shared" si="5"/>
        <v>0</v>
      </c>
      <c r="P18" s="141">
        <f t="shared" si="6"/>
        <v>0</v>
      </c>
      <c r="Q18"/>
      <c r="R18"/>
      <c r="S18"/>
      <c r="T18"/>
      <c r="U18"/>
      <c r="V18"/>
      <c r="W18"/>
      <c r="X18"/>
      <c r="Y18"/>
      <c r="Z18"/>
      <c r="AA18"/>
      <c r="AB18"/>
      <c r="AC18"/>
    </row>
    <row r="19" spans="1:29" s="2" customFormat="1">
      <c r="A19" s="126">
        <f t="shared" si="7"/>
        <v>4</v>
      </c>
      <c r="B19" s="127"/>
      <c r="C19" s="131" t="s">
        <v>518</v>
      </c>
      <c r="D19" s="129" t="s">
        <v>167</v>
      </c>
      <c r="E19" s="130">
        <v>1</v>
      </c>
      <c r="F19" s="137"/>
      <c r="G19" s="138"/>
      <c r="H19" s="28">
        <f t="shared" si="0"/>
        <v>0</v>
      </c>
      <c r="I19" s="137"/>
      <c r="J19" s="138"/>
      <c r="K19" s="28">
        <f t="shared" si="1"/>
        <v>0</v>
      </c>
      <c r="L19" s="28">
        <f t="shared" si="2"/>
        <v>0</v>
      </c>
      <c r="M19" s="28">
        <f t="shared" si="3"/>
        <v>0</v>
      </c>
      <c r="N19" s="28">
        <f t="shared" si="4"/>
        <v>0</v>
      </c>
      <c r="O19" s="28">
        <f t="shared" si="5"/>
        <v>0</v>
      </c>
      <c r="P19" s="141">
        <f t="shared" si="6"/>
        <v>0</v>
      </c>
      <c r="Q19"/>
      <c r="R19"/>
      <c r="S19"/>
      <c r="T19"/>
      <c r="U19"/>
      <c r="V19"/>
      <c r="W19"/>
      <c r="X19"/>
      <c r="Y19"/>
      <c r="Z19"/>
      <c r="AA19"/>
      <c r="AB19"/>
      <c r="AC19"/>
    </row>
    <row r="20" spans="1:29" s="2" customFormat="1" ht="24">
      <c r="A20" s="126">
        <f t="shared" si="7"/>
        <v>5</v>
      </c>
      <c r="B20" s="127"/>
      <c r="C20" s="131" t="s">
        <v>519</v>
      </c>
      <c r="D20" s="129" t="s">
        <v>167</v>
      </c>
      <c r="E20" s="130">
        <v>1</v>
      </c>
      <c r="F20" s="137"/>
      <c r="G20" s="138"/>
      <c r="H20" s="28">
        <f t="shared" si="0"/>
        <v>0</v>
      </c>
      <c r="I20" s="137"/>
      <c r="J20" s="138"/>
      <c r="K20" s="28">
        <f t="shared" si="1"/>
        <v>0</v>
      </c>
      <c r="L20" s="28">
        <f t="shared" si="2"/>
        <v>0</v>
      </c>
      <c r="M20" s="28">
        <f t="shared" si="3"/>
        <v>0</v>
      </c>
      <c r="N20" s="28">
        <f t="shared" si="4"/>
        <v>0</v>
      </c>
      <c r="O20" s="28">
        <f t="shared" si="5"/>
        <v>0</v>
      </c>
      <c r="P20" s="141">
        <f t="shared" si="6"/>
        <v>0</v>
      </c>
      <c r="Q20"/>
      <c r="R20"/>
      <c r="S20"/>
      <c r="T20"/>
      <c r="U20"/>
      <c r="V20"/>
      <c r="W20"/>
      <c r="X20"/>
      <c r="Y20"/>
      <c r="Z20"/>
      <c r="AA20"/>
      <c r="AB20"/>
      <c r="AC20"/>
    </row>
    <row r="21" spans="1:29" s="2" customFormat="1">
      <c r="A21" s="126">
        <f t="shared" si="7"/>
        <v>6</v>
      </c>
      <c r="B21" s="127"/>
      <c r="C21" s="131" t="s">
        <v>520</v>
      </c>
      <c r="D21" s="129" t="s">
        <v>167</v>
      </c>
      <c r="E21" s="130">
        <v>1</v>
      </c>
      <c r="F21" s="137"/>
      <c r="G21" s="138"/>
      <c r="H21" s="28">
        <f t="shared" si="0"/>
        <v>0</v>
      </c>
      <c r="I21" s="137"/>
      <c r="J21" s="138"/>
      <c r="K21" s="28">
        <f t="shared" si="1"/>
        <v>0</v>
      </c>
      <c r="L21" s="28">
        <f t="shared" si="2"/>
        <v>0</v>
      </c>
      <c r="M21" s="28">
        <f t="shared" si="3"/>
        <v>0</v>
      </c>
      <c r="N21" s="28">
        <f t="shared" si="4"/>
        <v>0</v>
      </c>
      <c r="O21" s="28">
        <f t="shared" si="5"/>
        <v>0</v>
      </c>
      <c r="P21" s="141">
        <f t="shared" si="6"/>
        <v>0</v>
      </c>
      <c r="Q21"/>
      <c r="R21"/>
      <c r="S21"/>
      <c r="T21"/>
      <c r="U21"/>
      <c r="V21"/>
      <c r="W21"/>
      <c r="X21"/>
      <c r="Y21"/>
      <c r="Z21"/>
      <c r="AA21"/>
      <c r="AB21"/>
      <c r="AC21"/>
    </row>
    <row r="22" spans="1:29" s="2" customFormat="1">
      <c r="A22" s="126">
        <f t="shared" si="7"/>
        <v>7</v>
      </c>
      <c r="B22" s="127"/>
      <c r="C22" s="131" t="s">
        <v>521</v>
      </c>
      <c r="D22" s="129" t="s">
        <v>167</v>
      </c>
      <c r="E22" s="130">
        <v>1</v>
      </c>
      <c r="F22" s="137"/>
      <c r="G22" s="138"/>
      <c r="H22" s="28">
        <f t="shared" si="0"/>
        <v>0</v>
      </c>
      <c r="I22" s="137"/>
      <c r="J22" s="138"/>
      <c r="K22" s="28">
        <f t="shared" si="1"/>
        <v>0</v>
      </c>
      <c r="L22" s="28">
        <f t="shared" si="2"/>
        <v>0</v>
      </c>
      <c r="M22" s="28">
        <f t="shared" si="3"/>
        <v>0</v>
      </c>
      <c r="N22" s="28">
        <f t="shared" si="4"/>
        <v>0</v>
      </c>
      <c r="O22" s="28">
        <f t="shared" si="5"/>
        <v>0</v>
      </c>
      <c r="P22" s="141">
        <f t="shared" si="6"/>
        <v>0</v>
      </c>
      <c r="Q22"/>
      <c r="R22"/>
      <c r="S22"/>
      <c r="T22"/>
      <c r="U22"/>
      <c r="V22"/>
      <c r="W22"/>
      <c r="X22"/>
      <c r="Y22"/>
      <c r="Z22"/>
      <c r="AA22"/>
      <c r="AB22"/>
      <c r="AC22"/>
    </row>
    <row r="23" spans="1:29" s="2" customFormat="1" ht="15.75" customHeight="1">
      <c r="A23" s="126">
        <f t="shared" si="7"/>
        <v>8</v>
      </c>
      <c r="B23" s="127"/>
      <c r="C23" s="131" t="s">
        <v>522</v>
      </c>
      <c r="D23" s="129" t="s">
        <v>167</v>
      </c>
      <c r="E23" s="130">
        <v>1</v>
      </c>
      <c r="F23" s="137"/>
      <c r="G23" s="138"/>
      <c r="H23" s="28">
        <f t="shared" si="0"/>
        <v>0</v>
      </c>
      <c r="I23" s="137"/>
      <c r="J23" s="138"/>
      <c r="K23" s="28">
        <f t="shared" si="1"/>
        <v>0</v>
      </c>
      <c r="L23" s="28">
        <f t="shared" si="2"/>
        <v>0</v>
      </c>
      <c r="M23" s="28">
        <f t="shared" si="3"/>
        <v>0</v>
      </c>
      <c r="N23" s="28">
        <f t="shared" si="4"/>
        <v>0</v>
      </c>
      <c r="O23" s="28">
        <f t="shared" si="5"/>
        <v>0</v>
      </c>
      <c r="P23" s="141">
        <f t="shared" si="6"/>
        <v>0</v>
      </c>
      <c r="Q23"/>
      <c r="R23"/>
      <c r="S23"/>
      <c r="T23"/>
      <c r="U23"/>
      <c r="V23"/>
      <c r="W23"/>
      <c r="X23"/>
      <c r="Y23"/>
      <c r="Z23"/>
      <c r="AA23"/>
      <c r="AB23"/>
      <c r="AC23"/>
    </row>
    <row r="24" spans="1:29" s="2" customFormat="1">
      <c r="A24" s="126">
        <f t="shared" si="7"/>
        <v>9</v>
      </c>
      <c r="B24" s="127"/>
      <c r="C24" s="131" t="s">
        <v>523</v>
      </c>
      <c r="D24" s="129" t="s">
        <v>167</v>
      </c>
      <c r="E24" s="130">
        <v>1</v>
      </c>
      <c r="F24" s="137"/>
      <c r="G24" s="138"/>
      <c r="H24" s="28">
        <f t="shared" si="0"/>
        <v>0</v>
      </c>
      <c r="I24" s="137"/>
      <c r="J24" s="138"/>
      <c r="K24" s="28">
        <f t="shared" si="1"/>
        <v>0</v>
      </c>
      <c r="L24" s="28">
        <f t="shared" si="2"/>
        <v>0</v>
      </c>
      <c r="M24" s="28">
        <f t="shared" si="3"/>
        <v>0</v>
      </c>
      <c r="N24" s="28">
        <f t="shared" si="4"/>
        <v>0</v>
      </c>
      <c r="O24" s="28">
        <f t="shared" si="5"/>
        <v>0</v>
      </c>
      <c r="P24" s="141">
        <f t="shared" si="6"/>
        <v>0</v>
      </c>
      <c r="Q24"/>
      <c r="R24"/>
      <c r="S24"/>
      <c r="T24"/>
      <c r="U24"/>
      <c r="V24"/>
      <c r="W24"/>
      <c r="X24"/>
      <c r="Y24"/>
      <c r="Z24"/>
      <c r="AA24"/>
      <c r="AB24"/>
      <c r="AC24"/>
    </row>
    <row r="25" spans="1:29" s="2" customFormat="1" ht="36">
      <c r="A25" s="126">
        <f t="shared" si="7"/>
        <v>10</v>
      </c>
      <c r="B25" s="127"/>
      <c r="C25" s="131" t="s">
        <v>524</v>
      </c>
      <c r="D25" s="129" t="s">
        <v>167</v>
      </c>
      <c r="E25" s="130">
        <v>1</v>
      </c>
      <c r="F25" s="137"/>
      <c r="G25" s="138"/>
      <c r="H25" s="28">
        <f t="shared" si="0"/>
        <v>0</v>
      </c>
      <c r="I25" s="137"/>
      <c r="J25" s="138"/>
      <c r="K25" s="28">
        <f t="shared" si="1"/>
        <v>0</v>
      </c>
      <c r="L25" s="28">
        <f t="shared" si="2"/>
        <v>0</v>
      </c>
      <c r="M25" s="28">
        <f t="shared" si="3"/>
        <v>0</v>
      </c>
      <c r="N25" s="28">
        <f t="shared" si="4"/>
        <v>0</v>
      </c>
      <c r="O25" s="28">
        <f t="shared" si="5"/>
        <v>0</v>
      </c>
      <c r="P25" s="141">
        <f t="shared" si="6"/>
        <v>0</v>
      </c>
      <c r="Q25"/>
      <c r="R25"/>
      <c r="S25"/>
      <c r="T25"/>
      <c r="U25"/>
      <c r="V25"/>
      <c r="W25"/>
      <c r="X25"/>
      <c r="Y25"/>
      <c r="Z25"/>
      <c r="AA25"/>
      <c r="AB25"/>
      <c r="AC25"/>
    </row>
    <row r="26" spans="1:29" s="2" customFormat="1" ht="24">
      <c r="A26" s="126">
        <f t="shared" si="7"/>
        <v>11</v>
      </c>
      <c r="B26" s="127"/>
      <c r="C26" s="131" t="s">
        <v>525</v>
      </c>
      <c r="D26" s="129" t="s">
        <v>167</v>
      </c>
      <c r="E26" s="130">
        <v>1</v>
      </c>
      <c r="F26" s="137"/>
      <c r="G26" s="138"/>
      <c r="H26" s="28">
        <f t="shared" si="0"/>
        <v>0</v>
      </c>
      <c r="I26" s="137"/>
      <c r="J26" s="138"/>
      <c r="K26" s="28">
        <f t="shared" si="1"/>
        <v>0</v>
      </c>
      <c r="L26" s="28">
        <f t="shared" si="2"/>
        <v>0</v>
      </c>
      <c r="M26" s="28">
        <f t="shared" si="3"/>
        <v>0</v>
      </c>
      <c r="N26" s="28">
        <f t="shared" si="4"/>
        <v>0</v>
      </c>
      <c r="O26" s="28">
        <f t="shared" si="5"/>
        <v>0</v>
      </c>
      <c r="P26" s="141">
        <f t="shared" si="6"/>
        <v>0</v>
      </c>
      <c r="Q26"/>
      <c r="R26"/>
      <c r="S26"/>
      <c r="T26"/>
      <c r="U26"/>
      <c r="V26"/>
      <c r="W26"/>
      <c r="X26"/>
      <c r="Y26"/>
      <c r="Z26"/>
      <c r="AA26"/>
      <c r="AB26"/>
      <c r="AC26"/>
    </row>
    <row r="27" spans="1:29" s="2" customFormat="1" ht="36">
      <c r="A27" s="126">
        <f t="shared" si="7"/>
        <v>12</v>
      </c>
      <c r="B27" s="127"/>
      <c r="C27" s="131" t="s">
        <v>526</v>
      </c>
      <c r="D27" s="129" t="s">
        <v>167</v>
      </c>
      <c r="E27" s="130">
        <v>2</v>
      </c>
      <c r="F27" s="137"/>
      <c r="G27" s="138"/>
      <c r="H27" s="28">
        <f t="shared" si="0"/>
        <v>0</v>
      </c>
      <c r="I27" s="137"/>
      <c r="J27" s="138"/>
      <c r="K27" s="28">
        <f t="shared" si="1"/>
        <v>0</v>
      </c>
      <c r="L27" s="28">
        <f t="shared" si="2"/>
        <v>0</v>
      </c>
      <c r="M27" s="28">
        <f t="shared" si="3"/>
        <v>0</v>
      </c>
      <c r="N27" s="28">
        <f t="shared" si="4"/>
        <v>0</v>
      </c>
      <c r="O27" s="28">
        <f t="shared" si="5"/>
        <v>0</v>
      </c>
      <c r="P27" s="141">
        <f t="shared" si="6"/>
        <v>0</v>
      </c>
      <c r="Q27"/>
      <c r="R27"/>
      <c r="S27"/>
      <c r="T27"/>
      <c r="U27"/>
      <c r="V27"/>
      <c r="W27"/>
      <c r="X27"/>
      <c r="Y27"/>
      <c r="Z27"/>
      <c r="AA27"/>
      <c r="AB27"/>
      <c r="AC27"/>
    </row>
    <row r="28" spans="1:29" s="2" customFormat="1" ht="36">
      <c r="A28" s="126">
        <f t="shared" si="7"/>
        <v>13</v>
      </c>
      <c r="B28" s="127"/>
      <c r="C28" s="131" t="s">
        <v>527</v>
      </c>
      <c r="D28" s="129" t="s">
        <v>167</v>
      </c>
      <c r="E28" s="130">
        <v>2</v>
      </c>
      <c r="F28" s="137"/>
      <c r="G28" s="138"/>
      <c r="H28" s="28">
        <f t="shared" ref="H28:H60" si="8">ROUND(G28*F28,2)</f>
        <v>0</v>
      </c>
      <c r="I28" s="137"/>
      <c r="J28" s="138"/>
      <c r="K28" s="28">
        <f t="shared" ref="K28:K60" si="9">J28+I28+H28</f>
        <v>0</v>
      </c>
      <c r="L28" s="28">
        <f t="shared" ref="L28:L60" si="10">ROUND(F28*E28,2)</f>
        <v>0</v>
      </c>
      <c r="M28" s="28">
        <f t="shared" ref="M28:M60" si="11">ROUND(H28*E28,2)</f>
        <v>0</v>
      </c>
      <c r="N28" s="28">
        <f t="shared" ref="N28:N60" si="12">ROUND(I28*E28,2)</f>
        <v>0</v>
      </c>
      <c r="O28" s="28">
        <f t="shared" ref="O28:O60" si="13">ROUND(J28*E28,2)</f>
        <v>0</v>
      </c>
      <c r="P28" s="141">
        <f t="shared" ref="P28:P60" si="14">O28+N28+M28</f>
        <v>0</v>
      </c>
      <c r="Q28"/>
      <c r="R28"/>
      <c r="S28"/>
      <c r="T28"/>
      <c r="U28"/>
      <c r="V28"/>
      <c r="W28"/>
      <c r="X28"/>
      <c r="Y28"/>
      <c r="Z28"/>
      <c r="AA28"/>
      <c r="AB28"/>
      <c r="AC28"/>
    </row>
    <row r="29" spans="1:29" s="2" customFormat="1" ht="24">
      <c r="A29" s="126">
        <f t="shared" si="7"/>
        <v>14</v>
      </c>
      <c r="B29" s="127"/>
      <c r="C29" s="131" t="s">
        <v>528</v>
      </c>
      <c r="D29" s="129" t="s">
        <v>167</v>
      </c>
      <c r="E29" s="130">
        <v>1</v>
      </c>
      <c r="F29" s="137"/>
      <c r="G29" s="138"/>
      <c r="H29" s="28">
        <f t="shared" si="8"/>
        <v>0</v>
      </c>
      <c r="I29" s="137"/>
      <c r="J29" s="138"/>
      <c r="K29" s="28">
        <f t="shared" si="9"/>
        <v>0</v>
      </c>
      <c r="L29" s="28">
        <f t="shared" si="10"/>
        <v>0</v>
      </c>
      <c r="M29" s="28">
        <f t="shared" si="11"/>
        <v>0</v>
      </c>
      <c r="N29" s="28">
        <f t="shared" si="12"/>
        <v>0</v>
      </c>
      <c r="O29" s="28">
        <f t="shared" si="13"/>
        <v>0</v>
      </c>
      <c r="P29" s="141">
        <f t="shared" si="14"/>
        <v>0</v>
      </c>
      <c r="Q29"/>
      <c r="R29"/>
      <c r="S29"/>
      <c r="T29"/>
      <c r="U29"/>
      <c r="V29"/>
      <c r="W29"/>
      <c r="X29"/>
      <c r="Y29"/>
      <c r="Z29"/>
      <c r="AA29"/>
      <c r="AB29"/>
      <c r="AC29"/>
    </row>
    <row r="30" spans="1:29" s="2" customFormat="1">
      <c r="A30" s="126">
        <f t="shared" si="7"/>
        <v>15</v>
      </c>
      <c r="B30" s="127"/>
      <c r="C30" s="131" t="s">
        <v>529</v>
      </c>
      <c r="D30" s="129" t="s">
        <v>167</v>
      </c>
      <c r="E30" s="130">
        <v>1</v>
      </c>
      <c r="F30" s="137"/>
      <c r="G30" s="138"/>
      <c r="H30" s="28">
        <f t="shared" si="8"/>
        <v>0</v>
      </c>
      <c r="I30" s="137"/>
      <c r="J30" s="138"/>
      <c r="K30" s="28">
        <f t="shared" si="9"/>
        <v>0</v>
      </c>
      <c r="L30" s="28">
        <f t="shared" si="10"/>
        <v>0</v>
      </c>
      <c r="M30" s="28">
        <f t="shared" si="11"/>
        <v>0</v>
      </c>
      <c r="N30" s="28">
        <f t="shared" si="12"/>
        <v>0</v>
      </c>
      <c r="O30" s="28">
        <f t="shared" si="13"/>
        <v>0</v>
      </c>
      <c r="P30" s="141">
        <f t="shared" si="14"/>
        <v>0</v>
      </c>
      <c r="Q30"/>
      <c r="R30"/>
      <c r="S30"/>
      <c r="T30"/>
      <c r="U30"/>
      <c r="V30"/>
      <c r="W30"/>
      <c r="X30"/>
      <c r="Y30"/>
      <c r="Z30"/>
      <c r="AA30"/>
      <c r="AB30"/>
      <c r="AC30"/>
    </row>
    <row r="31" spans="1:29" s="2" customFormat="1">
      <c r="A31" s="126">
        <f t="shared" si="7"/>
        <v>16</v>
      </c>
      <c r="B31" s="127"/>
      <c r="C31" s="131" t="s">
        <v>530</v>
      </c>
      <c r="D31" s="129" t="s">
        <v>167</v>
      </c>
      <c r="E31" s="130">
        <v>2</v>
      </c>
      <c r="F31" s="137"/>
      <c r="G31" s="138"/>
      <c r="H31" s="28">
        <f t="shared" si="8"/>
        <v>0</v>
      </c>
      <c r="I31" s="137"/>
      <c r="J31" s="138"/>
      <c r="K31" s="28">
        <f t="shared" si="9"/>
        <v>0</v>
      </c>
      <c r="L31" s="28">
        <f t="shared" si="10"/>
        <v>0</v>
      </c>
      <c r="M31" s="28">
        <f t="shared" si="11"/>
        <v>0</v>
      </c>
      <c r="N31" s="28">
        <f t="shared" si="12"/>
        <v>0</v>
      </c>
      <c r="O31" s="28">
        <f t="shared" si="13"/>
        <v>0</v>
      </c>
      <c r="P31" s="141">
        <f t="shared" si="14"/>
        <v>0</v>
      </c>
      <c r="Q31"/>
      <c r="R31"/>
      <c r="S31"/>
      <c r="T31"/>
      <c r="U31"/>
      <c r="V31"/>
      <c r="W31"/>
      <c r="X31"/>
      <c r="Y31"/>
      <c r="Z31"/>
      <c r="AA31"/>
      <c r="AB31"/>
      <c r="AC31"/>
    </row>
    <row r="32" spans="1:29" s="2" customFormat="1">
      <c r="A32" s="126">
        <f t="shared" si="7"/>
        <v>17</v>
      </c>
      <c r="B32" s="127"/>
      <c r="C32" s="131" t="s">
        <v>531</v>
      </c>
      <c r="D32" s="129" t="s">
        <v>167</v>
      </c>
      <c r="E32" s="130">
        <v>3</v>
      </c>
      <c r="F32" s="137"/>
      <c r="G32" s="138"/>
      <c r="H32" s="28">
        <f t="shared" si="8"/>
        <v>0</v>
      </c>
      <c r="I32" s="137"/>
      <c r="J32" s="138"/>
      <c r="K32" s="28">
        <f t="shared" si="9"/>
        <v>0</v>
      </c>
      <c r="L32" s="28">
        <f t="shared" si="10"/>
        <v>0</v>
      </c>
      <c r="M32" s="28">
        <f t="shared" si="11"/>
        <v>0</v>
      </c>
      <c r="N32" s="28">
        <f t="shared" si="12"/>
        <v>0</v>
      </c>
      <c r="O32" s="28">
        <f t="shared" si="13"/>
        <v>0</v>
      </c>
      <c r="P32" s="141">
        <f t="shared" si="14"/>
        <v>0</v>
      </c>
      <c r="Q32"/>
      <c r="R32"/>
      <c r="S32"/>
      <c r="T32"/>
      <c r="U32"/>
      <c r="V32"/>
      <c r="W32"/>
      <c r="X32"/>
      <c r="Y32"/>
      <c r="Z32"/>
      <c r="AA32"/>
      <c r="AB32"/>
      <c r="AC32"/>
    </row>
    <row r="33" spans="1:29" s="2" customFormat="1">
      <c r="A33" s="126">
        <f t="shared" si="7"/>
        <v>18</v>
      </c>
      <c r="B33" s="127"/>
      <c r="C33" s="131" t="s">
        <v>532</v>
      </c>
      <c r="D33" s="129" t="s">
        <v>164</v>
      </c>
      <c r="E33" s="130">
        <v>5</v>
      </c>
      <c r="F33" s="137"/>
      <c r="G33" s="138"/>
      <c r="H33" s="28">
        <f t="shared" si="8"/>
        <v>0</v>
      </c>
      <c r="I33" s="137"/>
      <c r="J33" s="138"/>
      <c r="K33" s="28">
        <f t="shared" si="9"/>
        <v>0</v>
      </c>
      <c r="L33" s="28">
        <f t="shared" si="10"/>
        <v>0</v>
      </c>
      <c r="M33" s="28">
        <f t="shared" si="11"/>
        <v>0</v>
      </c>
      <c r="N33" s="28">
        <f t="shared" si="12"/>
        <v>0</v>
      </c>
      <c r="O33" s="28">
        <f t="shared" si="13"/>
        <v>0</v>
      </c>
      <c r="P33" s="141">
        <f t="shared" si="14"/>
        <v>0</v>
      </c>
      <c r="Q33"/>
      <c r="R33"/>
      <c r="S33"/>
      <c r="T33"/>
      <c r="U33"/>
      <c r="V33"/>
      <c r="W33"/>
      <c r="X33"/>
      <c r="Y33"/>
      <c r="Z33"/>
      <c r="AA33"/>
      <c r="AB33"/>
      <c r="AC33"/>
    </row>
    <row r="34" spans="1:29" s="2" customFormat="1">
      <c r="A34" s="126">
        <f t="shared" si="7"/>
        <v>19</v>
      </c>
      <c r="B34" s="127"/>
      <c r="C34" s="131" t="s">
        <v>533</v>
      </c>
      <c r="D34" s="129" t="s">
        <v>164</v>
      </c>
      <c r="E34" s="130">
        <v>3</v>
      </c>
      <c r="F34" s="137"/>
      <c r="G34" s="138"/>
      <c r="H34" s="28">
        <f t="shared" si="8"/>
        <v>0</v>
      </c>
      <c r="I34" s="137"/>
      <c r="J34" s="138"/>
      <c r="K34" s="28">
        <f t="shared" si="9"/>
        <v>0</v>
      </c>
      <c r="L34" s="28">
        <f t="shared" si="10"/>
        <v>0</v>
      </c>
      <c r="M34" s="28">
        <f t="shared" si="11"/>
        <v>0</v>
      </c>
      <c r="N34" s="28">
        <f t="shared" si="12"/>
        <v>0</v>
      </c>
      <c r="O34" s="28">
        <f t="shared" si="13"/>
        <v>0</v>
      </c>
      <c r="P34" s="141">
        <f t="shared" si="14"/>
        <v>0</v>
      </c>
      <c r="Q34"/>
      <c r="R34"/>
      <c r="S34"/>
      <c r="T34"/>
      <c r="U34"/>
      <c r="V34"/>
      <c r="W34"/>
      <c r="X34"/>
      <c r="Y34"/>
      <c r="Z34"/>
      <c r="AA34"/>
      <c r="AB34"/>
      <c r="AC34"/>
    </row>
    <row r="35" spans="1:29" s="2" customFormat="1">
      <c r="A35" s="126">
        <f t="shared" si="7"/>
        <v>20</v>
      </c>
      <c r="B35" s="127"/>
      <c r="C35" s="131" t="s">
        <v>534</v>
      </c>
      <c r="D35" s="129" t="s">
        <v>164</v>
      </c>
      <c r="E35" s="130">
        <v>4</v>
      </c>
      <c r="F35" s="137"/>
      <c r="G35" s="138"/>
      <c r="H35" s="28">
        <f t="shared" si="8"/>
        <v>0</v>
      </c>
      <c r="I35" s="137"/>
      <c r="J35" s="138"/>
      <c r="K35" s="28">
        <f t="shared" si="9"/>
        <v>0</v>
      </c>
      <c r="L35" s="28">
        <f t="shared" si="10"/>
        <v>0</v>
      </c>
      <c r="M35" s="28">
        <f t="shared" si="11"/>
        <v>0</v>
      </c>
      <c r="N35" s="28">
        <f t="shared" si="12"/>
        <v>0</v>
      </c>
      <c r="O35" s="28">
        <f t="shared" si="13"/>
        <v>0</v>
      </c>
      <c r="P35" s="141">
        <f t="shared" si="14"/>
        <v>0</v>
      </c>
      <c r="Q35"/>
      <c r="R35"/>
      <c r="S35"/>
      <c r="T35"/>
      <c r="U35"/>
      <c r="V35"/>
      <c r="W35"/>
      <c r="X35"/>
      <c r="Y35"/>
      <c r="Z35"/>
      <c r="AA35"/>
      <c r="AB35"/>
      <c r="AC35"/>
    </row>
    <row r="36" spans="1:29" s="2" customFormat="1">
      <c r="A36" s="126">
        <f t="shared" si="7"/>
        <v>21</v>
      </c>
      <c r="B36" s="127"/>
      <c r="C36" s="131" t="s">
        <v>535</v>
      </c>
      <c r="D36" s="129" t="s">
        <v>164</v>
      </c>
      <c r="E36" s="130">
        <v>1</v>
      </c>
      <c r="F36" s="137"/>
      <c r="G36" s="138"/>
      <c r="H36" s="28">
        <f t="shared" si="8"/>
        <v>0</v>
      </c>
      <c r="I36" s="137"/>
      <c r="J36" s="138"/>
      <c r="K36" s="28">
        <f t="shared" si="9"/>
        <v>0</v>
      </c>
      <c r="L36" s="28">
        <f t="shared" si="10"/>
        <v>0</v>
      </c>
      <c r="M36" s="28">
        <f t="shared" si="11"/>
        <v>0</v>
      </c>
      <c r="N36" s="28">
        <f t="shared" si="12"/>
        <v>0</v>
      </c>
      <c r="O36" s="28">
        <f t="shared" si="13"/>
        <v>0</v>
      </c>
      <c r="P36" s="141">
        <f t="shared" si="14"/>
        <v>0</v>
      </c>
      <c r="Q36"/>
      <c r="R36"/>
      <c r="S36"/>
      <c r="T36"/>
      <c r="U36"/>
      <c r="V36"/>
      <c r="W36"/>
      <c r="X36"/>
      <c r="Y36"/>
      <c r="Z36"/>
      <c r="AA36"/>
      <c r="AB36"/>
      <c r="AC36"/>
    </row>
    <row r="37" spans="1:29" s="2" customFormat="1">
      <c r="A37" s="126">
        <f t="shared" si="7"/>
        <v>22</v>
      </c>
      <c r="B37" s="127"/>
      <c r="C37" s="131" t="s">
        <v>536</v>
      </c>
      <c r="D37" s="129" t="s">
        <v>164</v>
      </c>
      <c r="E37" s="130">
        <v>2</v>
      </c>
      <c r="F37" s="137"/>
      <c r="G37" s="138"/>
      <c r="H37" s="28">
        <f t="shared" si="8"/>
        <v>0</v>
      </c>
      <c r="I37" s="137"/>
      <c r="J37" s="138"/>
      <c r="K37" s="28">
        <f t="shared" si="9"/>
        <v>0</v>
      </c>
      <c r="L37" s="28">
        <f t="shared" si="10"/>
        <v>0</v>
      </c>
      <c r="M37" s="28">
        <f t="shared" si="11"/>
        <v>0</v>
      </c>
      <c r="N37" s="28">
        <f t="shared" si="12"/>
        <v>0</v>
      </c>
      <c r="O37" s="28">
        <f t="shared" si="13"/>
        <v>0</v>
      </c>
      <c r="P37" s="141">
        <f t="shared" si="14"/>
        <v>0</v>
      </c>
      <c r="Q37"/>
      <c r="R37"/>
      <c r="S37"/>
      <c r="T37"/>
      <c r="U37"/>
      <c r="V37"/>
      <c r="W37"/>
      <c r="X37"/>
      <c r="Y37"/>
      <c r="Z37"/>
      <c r="AA37"/>
      <c r="AB37"/>
      <c r="AC37"/>
    </row>
    <row r="38" spans="1:29" s="2" customFormat="1">
      <c r="A38" s="126">
        <f t="shared" si="7"/>
        <v>23</v>
      </c>
      <c r="B38" s="127"/>
      <c r="C38" s="131" t="s">
        <v>537</v>
      </c>
      <c r="D38" s="129" t="s">
        <v>164</v>
      </c>
      <c r="E38" s="130">
        <v>4</v>
      </c>
      <c r="F38" s="137"/>
      <c r="G38" s="138"/>
      <c r="H38" s="28">
        <f t="shared" si="8"/>
        <v>0</v>
      </c>
      <c r="I38" s="137"/>
      <c r="J38" s="138"/>
      <c r="K38" s="28">
        <f t="shared" si="9"/>
        <v>0</v>
      </c>
      <c r="L38" s="28">
        <f t="shared" si="10"/>
        <v>0</v>
      </c>
      <c r="M38" s="28">
        <f t="shared" si="11"/>
        <v>0</v>
      </c>
      <c r="N38" s="28">
        <f t="shared" si="12"/>
        <v>0</v>
      </c>
      <c r="O38" s="28">
        <f t="shared" si="13"/>
        <v>0</v>
      </c>
      <c r="P38" s="141">
        <f t="shared" si="14"/>
        <v>0</v>
      </c>
      <c r="Q38"/>
      <c r="R38"/>
      <c r="S38"/>
      <c r="T38"/>
      <c r="U38"/>
      <c r="V38"/>
      <c r="W38"/>
      <c r="X38"/>
      <c r="Y38"/>
      <c r="Z38"/>
      <c r="AA38"/>
      <c r="AB38"/>
      <c r="AC38"/>
    </row>
    <row r="39" spans="1:29" s="2" customFormat="1">
      <c r="A39" s="126">
        <f t="shared" si="7"/>
        <v>24</v>
      </c>
      <c r="B39" s="127"/>
      <c r="C39" s="131" t="s">
        <v>537</v>
      </c>
      <c r="D39" s="129" t="s">
        <v>164</v>
      </c>
      <c r="E39" s="130">
        <v>2</v>
      </c>
      <c r="F39" s="137"/>
      <c r="G39" s="138"/>
      <c r="H39" s="28">
        <f t="shared" si="8"/>
        <v>0</v>
      </c>
      <c r="I39" s="137"/>
      <c r="J39" s="138"/>
      <c r="K39" s="28">
        <f t="shared" si="9"/>
        <v>0</v>
      </c>
      <c r="L39" s="28">
        <f t="shared" si="10"/>
        <v>0</v>
      </c>
      <c r="M39" s="28">
        <f t="shared" si="11"/>
        <v>0</v>
      </c>
      <c r="N39" s="28">
        <f t="shared" si="12"/>
        <v>0</v>
      </c>
      <c r="O39" s="28">
        <f t="shared" si="13"/>
        <v>0</v>
      </c>
      <c r="P39" s="141">
        <f t="shared" si="14"/>
        <v>0</v>
      </c>
      <c r="Q39"/>
      <c r="R39"/>
      <c r="S39"/>
      <c r="T39"/>
      <c r="U39"/>
      <c r="V39"/>
      <c r="W39"/>
      <c r="X39"/>
      <c r="Y39"/>
      <c r="Z39"/>
      <c r="AA39"/>
      <c r="AB39"/>
      <c r="AC39"/>
    </row>
    <row r="40" spans="1:29" s="2" customFormat="1">
      <c r="A40" s="126">
        <f t="shared" si="7"/>
        <v>25</v>
      </c>
      <c r="B40" s="127"/>
      <c r="C40" s="131" t="s">
        <v>538</v>
      </c>
      <c r="D40" s="129" t="s">
        <v>164</v>
      </c>
      <c r="E40" s="130">
        <v>2</v>
      </c>
      <c r="F40" s="137"/>
      <c r="G40" s="138"/>
      <c r="H40" s="28">
        <f t="shared" si="8"/>
        <v>0</v>
      </c>
      <c r="I40" s="137"/>
      <c r="J40" s="138"/>
      <c r="K40" s="28">
        <f t="shared" si="9"/>
        <v>0</v>
      </c>
      <c r="L40" s="28">
        <f t="shared" si="10"/>
        <v>0</v>
      </c>
      <c r="M40" s="28">
        <f t="shared" si="11"/>
        <v>0</v>
      </c>
      <c r="N40" s="28">
        <f t="shared" si="12"/>
        <v>0</v>
      </c>
      <c r="O40" s="28">
        <f t="shared" si="13"/>
        <v>0</v>
      </c>
      <c r="P40" s="141">
        <f t="shared" si="14"/>
        <v>0</v>
      </c>
      <c r="Q40"/>
      <c r="R40"/>
      <c r="S40"/>
      <c r="T40"/>
      <c r="U40"/>
      <c r="V40"/>
      <c r="W40"/>
      <c r="X40"/>
      <c r="Y40"/>
      <c r="Z40"/>
      <c r="AA40"/>
      <c r="AB40"/>
      <c r="AC40"/>
    </row>
    <row r="41" spans="1:29" s="2" customFormat="1">
      <c r="A41" s="126">
        <f t="shared" si="7"/>
        <v>26</v>
      </c>
      <c r="B41" s="127"/>
      <c r="C41" s="131" t="s">
        <v>539</v>
      </c>
      <c r="D41" s="129" t="s">
        <v>164</v>
      </c>
      <c r="E41" s="130">
        <v>2</v>
      </c>
      <c r="F41" s="137"/>
      <c r="G41" s="138"/>
      <c r="H41" s="28">
        <f t="shared" si="8"/>
        <v>0</v>
      </c>
      <c r="I41" s="137"/>
      <c r="J41" s="138"/>
      <c r="K41" s="28">
        <f t="shared" si="9"/>
        <v>0</v>
      </c>
      <c r="L41" s="28">
        <f t="shared" si="10"/>
        <v>0</v>
      </c>
      <c r="M41" s="28">
        <f t="shared" si="11"/>
        <v>0</v>
      </c>
      <c r="N41" s="28">
        <f t="shared" si="12"/>
        <v>0</v>
      </c>
      <c r="O41" s="28">
        <f t="shared" si="13"/>
        <v>0</v>
      </c>
      <c r="P41" s="141">
        <f t="shared" si="14"/>
        <v>0</v>
      </c>
      <c r="Q41"/>
      <c r="R41"/>
      <c r="S41"/>
      <c r="T41"/>
      <c r="U41"/>
      <c r="V41"/>
      <c r="W41"/>
      <c r="X41"/>
      <c r="Y41"/>
      <c r="Z41"/>
      <c r="AA41"/>
      <c r="AB41"/>
      <c r="AC41"/>
    </row>
    <row r="42" spans="1:29" s="2" customFormat="1">
      <c r="A42" s="126">
        <f t="shared" si="7"/>
        <v>27</v>
      </c>
      <c r="B42" s="127"/>
      <c r="C42" s="131" t="s">
        <v>540</v>
      </c>
      <c r="D42" s="129" t="s">
        <v>167</v>
      </c>
      <c r="E42" s="130">
        <v>1</v>
      </c>
      <c r="F42" s="137"/>
      <c r="G42" s="138"/>
      <c r="H42" s="28">
        <f t="shared" si="8"/>
        <v>0</v>
      </c>
      <c r="I42" s="137"/>
      <c r="J42" s="138"/>
      <c r="K42" s="28">
        <f t="shared" si="9"/>
        <v>0</v>
      </c>
      <c r="L42" s="28">
        <f t="shared" si="10"/>
        <v>0</v>
      </c>
      <c r="M42" s="28">
        <f t="shared" si="11"/>
        <v>0</v>
      </c>
      <c r="N42" s="28">
        <f t="shared" si="12"/>
        <v>0</v>
      </c>
      <c r="O42" s="28">
        <f t="shared" si="13"/>
        <v>0</v>
      </c>
      <c r="P42" s="141">
        <f t="shared" si="14"/>
        <v>0</v>
      </c>
      <c r="Q42"/>
      <c r="R42"/>
      <c r="S42"/>
      <c r="T42"/>
      <c r="U42"/>
      <c r="V42"/>
      <c r="W42"/>
      <c r="X42"/>
      <c r="Y42"/>
      <c r="Z42"/>
      <c r="AA42"/>
      <c r="AB42"/>
      <c r="AC42"/>
    </row>
    <row r="43" spans="1:29" s="2" customFormat="1" ht="36">
      <c r="A43" s="126">
        <f t="shared" si="7"/>
        <v>28</v>
      </c>
      <c r="B43" s="127"/>
      <c r="C43" s="131" t="s">
        <v>541</v>
      </c>
      <c r="D43" s="129" t="s">
        <v>167</v>
      </c>
      <c r="E43" s="130">
        <v>1</v>
      </c>
      <c r="F43" s="137"/>
      <c r="G43" s="138"/>
      <c r="H43" s="28">
        <f t="shared" si="8"/>
        <v>0</v>
      </c>
      <c r="I43" s="137"/>
      <c r="J43" s="138"/>
      <c r="K43" s="28">
        <f t="shared" si="9"/>
        <v>0</v>
      </c>
      <c r="L43" s="28">
        <f t="shared" si="10"/>
        <v>0</v>
      </c>
      <c r="M43" s="28">
        <f t="shared" si="11"/>
        <v>0</v>
      </c>
      <c r="N43" s="28">
        <f t="shared" si="12"/>
        <v>0</v>
      </c>
      <c r="O43" s="28">
        <f t="shared" si="13"/>
        <v>0</v>
      </c>
      <c r="P43" s="141">
        <f t="shared" si="14"/>
        <v>0</v>
      </c>
      <c r="Q43"/>
      <c r="R43"/>
      <c r="S43"/>
      <c r="T43"/>
      <c r="U43"/>
      <c r="V43"/>
      <c r="W43"/>
      <c r="X43"/>
      <c r="Y43"/>
      <c r="Z43"/>
      <c r="AA43"/>
      <c r="AB43"/>
      <c r="AC43"/>
    </row>
    <row r="44" spans="1:29" s="2" customFormat="1" ht="24">
      <c r="A44" s="126">
        <f t="shared" si="7"/>
        <v>29</v>
      </c>
      <c r="B44" s="127"/>
      <c r="C44" s="131" t="s">
        <v>542</v>
      </c>
      <c r="D44" s="129" t="s">
        <v>167</v>
      </c>
      <c r="E44" s="130">
        <v>1</v>
      </c>
      <c r="F44" s="137"/>
      <c r="G44" s="138"/>
      <c r="H44" s="28">
        <f t="shared" si="8"/>
        <v>0</v>
      </c>
      <c r="I44" s="137"/>
      <c r="J44" s="138"/>
      <c r="K44" s="28">
        <f t="shared" si="9"/>
        <v>0</v>
      </c>
      <c r="L44" s="28">
        <f t="shared" si="10"/>
        <v>0</v>
      </c>
      <c r="M44" s="28">
        <f t="shared" si="11"/>
        <v>0</v>
      </c>
      <c r="N44" s="28">
        <f t="shared" si="12"/>
        <v>0</v>
      </c>
      <c r="O44" s="28">
        <f t="shared" si="13"/>
        <v>0</v>
      </c>
      <c r="P44" s="141">
        <f t="shared" si="14"/>
        <v>0</v>
      </c>
      <c r="Q44"/>
      <c r="R44"/>
      <c r="S44"/>
      <c r="T44"/>
      <c r="U44"/>
      <c r="V44"/>
      <c r="W44"/>
      <c r="X44"/>
      <c r="Y44"/>
      <c r="Z44"/>
      <c r="AA44"/>
      <c r="AB44"/>
      <c r="AC44"/>
    </row>
    <row r="45" spans="1:29" s="2" customFormat="1" ht="24">
      <c r="A45" s="126">
        <f t="shared" si="7"/>
        <v>30</v>
      </c>
      <c r="B45" s="127"/>
      <c r="C45" s="131" t="s">
        <v>543</v>
      </c>
      <c r="D45" s="129" t="s">
        <v>167</v>
      </c>
      <c r="E45" s="130">
        <v>1</v>
      </c>
      <c r="F45" s="137"/>
      <c r="G45" s="138"/>
      <c r="H45" s="28">
        <f t="shared" si="8"/>
        <v>0</v>
      </c>
      <c r="I45" s="137"/>
      <c r="J45" s="138"/>
      <c r="K45" s="28">
        <f t="shared" si="9"/>
        <v>0</v>
      </c>
      <c r="L45" s="28">
        <f t="shared" si="10"/>
        <v>0</v>
      </c>
      <c r="M45" s="28">
        <f t="shared" si="11"/>
        <v>0</v>
      </c>
      <c r="N45" s="28">
        <f t="shared" si="12"/>
        <v>0</v>
      </c>
      <c r="O45" s="28">
        <f t="shared" si="13"/>
        <v>0</v>
      </c>
      <c r="P45" s="141">
        <f t="shared" si="14"/>
        <v>0</v>
      </c>
      <c r="Q45"/>
      <c r="R45"/>
      <c r="S45"/>
      <c r="T45"/>
      <c r="U45"/>
      <c r="V45"/>
      <c r="W45"/>
      <c r="X45"/>
      <c r="Y45"/>
      <c r="Z45"/>
      <c r="AA45"/>
      <c r="AB45"/>
      <c r="AC45"/>
    </row>
    <row r="46" spans="1:29" s="2" customFormat="1">
      <c r="A46" s="126">
        <f t="shared" si="7"/>
        <v>31</v>
      </c>
      <c r="B46" s="127"/>
      <c r="C46" s="131" t="s">
        <v>544</v>
      </c>
      <c r="D46" s="129" t="s">
        <v>167</v>
      </c>
      <c r="E46" s="130">
        <v>1</v>
      </c>
      <c r="F46" s="137"/>
      <c r="G46" s="138"/>
      <c r="H46" s="28">
        <f t="shared" si="8"/>
        <v>0</v>
      </c>
      <c r="I46" s="137"/>
      <c r="J46" s="138"/>
      <c r="K46" s="28">
        <f t="shared" si="9"/>
        <v>0</v>
      </c>
      <c r="L46" s="28">
        <f t="shared" si="10"/>
        <v>0</v>
      </c>
      <c r="M46" s="28">
        <f t="shared" si="11"/>
        <v>0</v>
      </c>
      <c r="N46" s="28">
        <f t="shared" si="12"/>
        <v>0</v>
      </c>
      <c r="O46" s="28">
        <f t="shared" si="13"/>
        <v>0</v>
      </c>
      <c r="P46" s="141">
        <f t="shared" si="14"/>
        <v>0</v>
      </c>
      <c r="Q46"/>
      <c r="R46"/>
      <c r="S46"/>
      <c r="T46"/>
      <c r="U46"/>
      <c r="V46"/>
      <c r="W46"/>
      <c r="X46"/>
      <c r="Y46"/>
      <c r="Z46"/>
      <c r="AA46"/>
      <c r="AB46"/>
      <c r="AC46"/>
    </row>
    <row r="47" spans="1:29" s="2" customFormat="1">
      <c r="A47" s="126">
        <f t="shared" si="7"/>
        <v>32</v>
      </c>
      <c r="B47" s="127"/>
      <c r="C47" s="131" t="s">
        <v>545</v>
      </c>
      <c r="D47" s="129" t="s">
        <v>167</v>
      </c>
      <c r="E47" s="130">
        <v>1</v>
      </c>
      <c r="F47" s="137"/>
      <c r="G47" s="138"/>
      <c r="H47" s="28">
        <f t="shared" si="8"/>
        <v>0</v>
      </c>
      <c r="I47" s="137"/>
      <c r="J47" s="138"/>
      <c r="K47" s="28">
        <f t="shared" si="9"/>
        <v>0</v>
      </c>
      <c r="L47" s="28">
        <f t="shared" si="10"/>
        <v>0</v>
      </c>
      <c r="M47" s="28">
        <f t="shared" si="11"/>
        <v>0</v>
      </c>
      <c r="N47" s="28">
        <f t="shared" si="12"/>
        <v>0</v>
      </c>
      <c r="O47" s="28">
        <f t="shared" si="13"/>
        <v>0</v>
      </c>
      <c r="P47" s="141">
        <f t="shared" si="14"/>
        <v>0</v>
      </c>
      <c r="Q47"/>
      <c r="R47"/>
      <c r="S47"/>
      <c r="T47"/>
      <c r="U47"/>
      <c r="V47"/>
      <c r="W47"/>
      <c r="X47"/>
      <c r="Y47"/>
      <c r="Z47"/>
      <c r="AA47"/>
      <c r="AB47"/>
      <c r="AC47"/>
    </row>
    <row r="48" spans="1:29" s="2" customFormat="1" ht="24">
      <c r="A48" s="126">
        <f t="shared" si="7"/>
        <v>33</v>
      </c>
      <c r="B48" s="127"/>
      <c r="C48" s="131" t="s">
        <v>546</v>
      </c>
      <c r="D48" s="129" t="s">
        <v>167</v>
      </c>
      <c r="E48" s="130">
        <v>1</v>
      </c>
      <c r="F48" s="137"/>
      <c r="G48" s="138"/>
      <c r="H48" s="28">
        <f t="shared" si="8"/>
        <v>0</v>
      </c>
      <c r="I48" s="137"/>
      <c r="J48" s="138"/>
      <c r="K48" s="28">
        <f t="shared" si="9"/>
        <v>0</v>
      </c>
      <c r="L48" s="28">
        <f t="shared" si="10"/>
        <v>0</v>
      </c>
      <c r="M48" s="28">
        <f t="shared" si="11"/>
        <v>0</v>
      </c>
      <c r="N48" s="28">
        <f t="shared" si="12"/>
        <v>0</v>
      </c>
      <c r="O48" s="28">
        <f t="shared" si="13"/>
        <v>0</v>
      </c>
      <c r="P48" s="141">
        <f t="shared" si="14"/>
        <v>0</v>
      </c>
      <c r="Q48"/>
      <c r="R48"/>
      <c r="S48"/>
      <c r="T48"/>
      <c r="U48"/>
      <c r="V48"/>
      <c r="W48"/>
      <c r="X48"/>
      <c r="Y48"/>
      <c r="Z48"/>
      <c r="AA48"/>
      <c r="AB48"/>
      <c r="AC48"/>
    </row>
    <row r="49" spans="1:29" s="2" customFormat="1">
      <c r="A49" s="126">
        <f t="shared" si="7"/>
        <v>34</v>
      </c>
      <c r="B49" s="127"/>
      <c r="C49" s="131" t="s">
        <v>547</v>
      </c>
      <c r="D49" s="129" t="s">
        <v>167</v>
      </c>
      <c r="E49" s="130">
        <v>1</v>
      </c>
      <c r="F49" s="137"/>
      <c r="G49" s="138"/>
      <c r="H49" s="28">
        <f t="shared" si="8"/>
        <v>0</v>
      </c>
      <c r="I49" s="137"/>
      <c r="J49" s="138"/>
      <c r="K49" s="28">
        <f t="shared" si="9"/>
        <v>0</v>
      </c>
      <c r="L49" s="28">
        <f t="shared" si="10"/>
        <v>0</v>
      </c>
      <c r="M49" s="28">
        <f t="shared" si="11"/>
        <v>0</v>
      </c>
      <c r="N49" s="28">
        <f t="shared" si="12"/>
        <v>0</v>
      </c>
      <c r="O49" s="28">
        <f t="shared" si="13"/>
        <v>0</v>
      </c>
      <c r="P49" s="141">
        <f t="shared" si="14"/>
        <v>0</v>
      </c>
      <c r="Q49"/>
      <c r="R49"/>
      <c r="S49"/>
      <c r="T49"/>
      <c r="U49"/>
      <c r="V49"/>
      <c r="W49"/>
      <c r="X49"/>
      <c r="Y49"/>
      <c r="Z49"/>
      <c r="AA49"/>
      <c r="AB49"/>
      <c r="AC49"/>
    </row>
    <row r="50" spans="1:29" s="2" customFormat="1" ht="24">
      <c r="A50" s="126">
        <f t="shared" si="7"/>
        <v>35</v>
      </c>
      <c r="B50" s="127"/>
      <c r="C50" s="131" t="s">
        <v>548</v>
      </c>
      <c r="D50" s="129" t="s">
        <v>549</v>
      </c>
      <c r="E50" s="130">
        <v>1000</v>
      </c>
      <c r="F50" s="137"/>
      <c r="G50" s="138"/>
      <c r="H50" s="28">
        <f t="shared" si="8"/>
        <v>0</v>
      </c>
      <c r="I50" s="137"/>
      <c r="J50" s="138"/>
      <c r="K50" s="28">
        <f t="shared" si="9"/>
        <v>0</v>
      </c>
      <c r="L50" s="28">
        <f t="shared" si="10"/>
        <v>0</v>
      </c>
      <c r="M50" s="28">
        <f t="shared" si="11"/>
        <v>0</v>
      </c>
      <c r="N50" s="28">
        <f t="shared" si="12"/>
        <v>0</v>
      </c>
      <c r="O50" s="28">
        <f t="shared" si="13"/>
        <v>0</v>
      </c>
      <c r="P50" s="141">
        <f t="shared" si="14"/>
        <v>0</v>
      </c>
      <c r="Q50"/>
      <c r="R50"/>
      <c r="S50"/>
      <c r="T50"/>
      <c r="U50"/>
      <c r="V50"/>
      <c r="W50"/>
      <c r="X50"/>
      <c r="Y50"/>
      <c r="Z50"/>
      <c r="AA50"/>
      <c r="AB50"/>
      <c r="AC50"/>
    </row>
    <row r="51" spans="1:29" s="2" customFormat="1" ht="24">
      <c r="A51" s="126">
        <f t="shared" si="7"/>
        <v>36</v>
      </c>
      <c r="B51" s="127"/>
      <c r="C51" s="131" t="s">
        <v>550</v>
      </c>
      <c r="D51" s="129" t="s">
        <v>167</v>
      </c>
      <c r="E51" s="130">
        <v>1</v>
      </c>
      <c r="F51" s="137"/>
      <c r="G51" s="138"/>
      <c r="H51" s="28">
        <f t="shared" si="8"/>
        <v>0</v>
      </c>
      <c r="I51" s="137"/>
      <c r="J51" s="138"/>
      <c r="K51" s="28">
        <f t="shared" si="9"/>
        <v>0</v>
      </c>
      <c r="L51" s="28">
        <f t="shared" si="10"/>
        <v>0</v>
      </c>
      <c r="M51" s="28">
        <f t="shared" si="11"/>
        <v>0</v>
      </c>
      <c r="N51" s="28">
        <f t="shared" si="12"/>
        <v>0</v>
      </c>
      <c r="O51" s="28">
        <f t="shared" si="13"/>
        <v>0</v>
      </c>
      <c r="P51" s="141">
        <f t="shared" si="14"/>
        <v>0</v>
      </c>
      <c r="Q51"/>
      <c r="R51"/>
      <c r="S51"/>
      <c r="T51"/>
      <c r="U51"/>
      <c r="V51"/>
      <c r="W51"/>
      <c r="X51"/>
      <c r="Y51"/>
      <c r="Z51"/>
      <c r="AA51"/>
      <c r="AB51"/>
      <c r="AC51"/>
    </row>
    <row r="52" spans="1:29" s="2" customFormat="1" ht="24">
      <c r="A52" s="126">
        <f t="shared" si="7"/>
        <v>37</v>
      </c>
      <c r="B52" s="127"/>
      <c r="C52" s="131" t="s">
        <v>551</v>
      </c>
      <c r="D52" s="129" t="s">
        <v>167</v>
      </c>
      <c r="E52" s="130">
        <v>1</v>
      </c>
      <c r="F52" s="137"/>
      <c r="G52" s="138"/>
      <c r="H52" s="28">
        <f t="shared" si="8"/>
        <v>0</v>
      </c>
      <c r="I52" s="137"/>
      <c r="J52" s="138"/>
      <c r="K52" s="28">
        <f t="shared" si="9"/>
        <v>0</v>
      </c>
      <c r="L52" s="28">
        <f t="shared" si="10"/>
        <v>0</v>
      </c>
      <c r="M52" s="28">
        <f t="shared" si="11"/>
        <v>0</v>
      </c>
      <c r="N52" s="28">
        <f t="shared" si="12"/>
        <v>0</v>
      </c>
      <c r="O52" s="28">
        <f t="shared" si="13"/>
        <v>0</v>
      </c>
      <c r="P52" s="141">
        <f t="shared" si="14"/>
        <v>0</v>
      </c>
      <c r="Q52"/>
      <c r="R52"/>
      <c r="S52"/>
      <c r="T52"/>
      <c r="U52"/>
      <c r="V52"/>
      <c r="W52"/>
      <c r="X52"/>
      <c r="Y52"/>
      <c r="Z52"/>
      <c r="AA52"/>
      <c r="AB52"/>
      <c r="AC52"/>
    </row>
    <row r="53" spans="1:29" s="2" customFormat="1" ht="36">
      <c r="A53" s="126">
        <f t="shared" si="7"/>
        <v>38</v>
      </c>
      <c r="B53" s="127"/>
      <c r="C53" s="131" t="s">
        <v>552</v>
      </c>
      <c r="D53" s="129" t="s">
        <v>167</v>
      </c>
      <c r="E53" s="130">
        <v>1</v>
      </c>
      <c r="F53" s="137"/>
      <c r="G53" s="138"/>
      <c r="H53" s="28">
        <f t="shared" si="8"/>
        <v>0</v>
      </c>
      <c r="I53" s="137"/>
      <c r="J53" s="138"/>
      <c r="K53" s="28">
        <f t="shared" si="9"/>
        <v>0</v>
      </c>
      <c r="L53" s="28">
        <f t="shared" si="10"/>
        <v>0</v>
      </c>
      <c r="M53" s="28">
        <f t="shared" si="11"/>
        <v>0</v>
      </c>
      <c r="N53" s="28">
        <f t="shared" si="12"/>
        <v>0</v>
      </c>
      <c r="O53" s="28">
        <f t="shared" si="13"/>
        <v>0</v>
      </c>
      <c r="P53" s="141">
        <f t="shared" si="14"/>
        <v>0</v>
      </c>
      <c r="Q53"/>
      <c r="R53"/>
      <c r="S53"/>
      <c r="T53"/>
      <c r="U53"/>
      <c r="V53"/>
      <c r="W53"/>
      <c r="X53"/>
      <c r="Y53"/>
      <c r="Z53"/>
      <c r="AA53"/>
      <c r="AB53"/>
      <c r="AC53"/>
    </row>
    <row r="54" spans="1:29" s="2" customFormat="1" ht="24">
      <c r="A54" s="126">
        <f t="shared" si="7"/>
        <v>39</v>
      </c>
      <c r="B54" s="127"/>
      <c r="C54" s="131" t="s">
        <v>553</v>
      </c>
      <c r="D54" s="129" t="s">
        <v>167</v>
      </c>
      <c r="E54" s="130">
        <v>1</v>
      </c>
      <c r="F54" s="137"/>
      <c r="G54" s="138"/>
      <c r="H54" s="28">
        <f t="shared" si="8"/>
        <v>0</v>
      </c>
      <c r="I54" s="137"/>
      <c r="J54" s="138"/>
      <c r="K54" s="28">
        <f t="shared" si="9"/>
        <v>0</v>
      </c>
      <c r="L54" s="28">
        <f t="shared" si="10"/>
        <v>0</v>
      </c>
      <c r="M54" s="28">
        <f t="shared" si="11"/>
        <v>0</v>
      </c>
      <c r="N54" s="28">
        <f t="shared" si="12"/>
        <v>0</v>
      </c>
      <c r="O54" s="28">
        <f t="shared" si="13"/>
        <v>0</v>
      </c>
      <c r="P54" s="141">
        <f t="shared" si="14"/>
        <v>0</v>
      </c>
      <c r="Q54"/>
      <c r="R54"/>
      <c r="S54"/>
      <c r="T54"/>
      <c r="U54"/>
      <c r="V54"/>
      <c r="W54"/>
      <c r="X54"/>
      <c r="Y54"/>
      <c r="Z54"/>
      <c r="AA54"/>
      <c r="AB54"/>
      <c r="AC54"/>
    </row>
    <row r="55" spans="1:29" s="2" customFormat="1">
      <c r="A55" s="126">
        <f t="shared" si="7"/>
        <v>40</v>
      </c>
      <c r="B55" s="127"/>
      <c r="C55" s="131" t="s">
        <v>554</v>
      </c>
      <c r="D55" s="129" t="s">
        <v>167</v>
      </c>
      <c r="E55" s="130">
        <v>1</v>
      </c>
      <c r="F55" s="137"/>
      <c r="G55" s="138"/>
      <c r="H55" s="28">
        <f t="shared" si="8"/>
        <v>0</v>
      </c>
      <c r="I55" s="137"/>
      <c r="J55" s="138"/>
      <c r="K55" s="28">
        <f t="shared" si="9"/>
        <v>0</v>
      </c>
      <c r="L55" s="28">
        <f t="shared" si="10"/>
        <v>0</v>
      </c>
      <c r="M55" s="28">
        <f t="shared" si="11"/>
        <v>0</v>
      </c>
      <c r="N55" s="28">
        <f t="shared" si="12"/>
        <v>0</v>
      </c>
      <c r="O55" s="28">
        <f t="shared" si="13"/>
        <v>0</v>
      </c>
      <c r="P55" s="141">
        <f t="shared" si="14"/>
        <v>0</v>
      </c>
      <c r="Q55"/>
      <c r="R55"/>
      <c r="S55"/>
      <c r="T55"/>
      <c r="U55"/>
      <c r="V55"/>
      <c r="W55"/>
      <c r="X55"/>
      <c r="Y55"/>
      <c r="Z55"/>
      <c r="AA55"/>
      <c r="AB55"/>
      <c r="AC55"/>
    </row>
    <row r="56" spans="1:29" s="2" customFormat="1">
      <c r="A56" s="126">
        <f t="shared" si="7"/>
        <v>41</v>
      </c>
      <c r="B56" s="127"/>
      <c r="C56" s="131" t="s">
        <v>555</v>
      </c>
      <c r="D56" s="129" t="s">
        <v>167</v>
      </c>
      <c r="E56" s="130">
        <v>1</v>
      </c>
      <c r="F56" s="137"/>
      <c r="G56" s="138"/>
      <c r="H56" s="28">
        <f t="shared" si="8"/>
        <v>0</v>
      </c>
      <c r="I56" s="137"/>
      <c r="J56" s="138"/>
      <c r="K56" s="28">
        <f t="shared" si="9"/>
        <v>0</v>
      </c>
      <c r="L56" s="28">
        <f t="shared" si="10"/>
        <v>0</v>
      </c>
      <c r="M56" s="28">
        <f t="shared" si="11"/>
        <v>0</v>
      </c>
      <c r="N56" s="28">
        <f t="shared" si="12"/>
        <v>0</v>
      </c>
      <c r="O56" s="28">
        <f t="shared" si="13"/>
        <v>0</v>
      </c>
      <c r="P56" s="141">
        <f t="shared" si="14"/>
        <v>0</v>
      </c>
      <c r="Q56"/>
      <c r="R56"/>
      <c r="S56"/>
      <c r="T56"/>
      <c r="U56"/>
      <c r="V56"/>
      <c r="W56"/>
      <c r="X56"/>
      <c r="Y56"/>
      <c r="Z56"/>
      <c r="AA56"/>
      <c r="AB56"/>
      <c r="AC56"/>
    </row>
    <row r="57" spans="1:29" s="2" customFormat="1">
      <c r="A57" s="126">
        <f t="shared" si="7"/>
        <v>42</v>
      </c>
      <c r="B57" s="127"/>
      <c r="C57" s="131" t="s">
        <v>556</v>
      </c>
      <c r="D57" s="129" t="s">
        <v>167</v>
      </c>
      <c r="E57" s="130">
        <v>1</v>
      </c>
      <c r="F57" s="137"/>
      <c r="G57" s="138"/>
      <c r="H57" s="28">
        <f t="shared" si="8"/>
        <v>0</v>
      </c>
      <c r="I57" s="137"/>
      <c r="J57" s="138"/>
      <c r="K57" s="28">
        <f t="shared" si="9"/>
        <v>0</v>
      </c>
      <c r="L57" s="28">
        <f t="shared" si="10"/>
        <v>0</v>
      </c>
      <c r="M57" s="28">
        <f t="shared" si="11"/>
        <v>0</v>
      </c>
      <c r="N57" s="28">
        <f t="shared" si="12"/>
        <v>0</v>
      </c>
      <c r="O57" s="28">
        <f t="shared" si="13"/>
        <v>0</v>
      </c>
      <c r="P57" s="141">
        <f t="shared" si="14"/>
        <v>0</v>
      </c>
      <c r="Q57"/>
      <c r="R57"/>
      <c r="S57"/>
      <c r="T57"/>
      <c r="U57"/>
      <c r="V57"/>
      <c r="W57"/>
      <c r="X57"/>
      <c r="Y57"/>
      <c r="Z57"/>
      <c r="AA57"/>
      <c r="AB57"/>
      <c r="AC57"/>
    </row>
    <row r="58" spans="1:29" s="2" customFormat="1">
      <c r="A58" s="126">
        <f t="shared" si="7"/>
        <v>43</v>
      </c>
      <c r="B58" s="127"/>
      <c r="C58" s="131" t="s">
        <v>557</v>
      </c>
      <c r="D58" s="129" t="s">
        <v>167</v>
      </c>
      <c r="E58" s="130">
        <v>1</v>
      </c>
      <c r="F58" s="137"/>
      <c r="G58" s="138"/>
      <c r="H58" s="28">
        <f t="shared" si="8"/>
        <v>0</v>
      </c>
      <c r="I58" s="137"/>
      <c r="J58" s="138"/>
      <c r="K58" s="28">
        <f t="shared" si="9"/>
        <v>0</v>
      </c>
      <c r="L58" s="28">
        <f t="shared" si="10"/>
        <v>0</v>
      </c>
      <c r="M58" s="28">
        <f t="shared" si="11"/>
        <v>0</v>
      </c>
      <c r="N58" s="28">
        <f t="shared" si="12"/>
        <v>0</v>
      </c>
      <c r="O58" s="28">
        <f t="shared" si="13"/>
        <v>0</v>
      </c>
      <c r="P58" s="141">
        <f t="shared" si="14"/>
        <v>0</v>
      </c>
      <c r="Q58"/>
      <c r="R58"/>
      <c r="S58"/>
      <c r="T58"/>
      <c r="U58"/>
      <c r="V58"/>
      <c r="W58"/>
      <c r="X58"/>
      <c r="Y58"/>
      <c r="Z58"/>
      <c r="AA58"/>
      <c r="AB58"/>
      <c r="AC58"/>
    </row>
    <row r="59" spans="1:29" s="2" customFormat="1" ht="24">
      <c r="A59" s="126">
        <f t="shared" si="7"/>
        <v>44</v>
      </c>
      <c r="B59" s="127"/>
      <c r="C59" s="131" t="s">
        <v>558</v>
      </c>
      <c r="D59" s="129" t="s">
        <v>167</v>
      </c>
      <c r="E59" s="130">
        <v>2</v>
      </c>
      <c r="F59" s="137"/>
      <c r="G59" s="138"/>
      <c r="H59" s="28">
        <f t="shared" si="8"/>
        <v>0</v>
      </c>
      <c r="I59" s="137"/>
      <c r="J59" s="138"/>
      <c r="K59" s="28">
        <f t="shared" si="9"/>
        <v>0</v>
      </c>
      <c r="L59" s="28">
        <f t="shared" si="10"/>
        <v>0</v>
      </c>
      <c r="M59" s="28">
        <f t="shared" si="11"/>
        <v>0</v>
      </c>
      <c r="N59" s="28">
        <f t="shared" si="12"/>
        <v>0</v>
      </c>
      <c r="O59" s="28">
        <f t="shared" si="13"/>
        <v>0</v>
      </c>
      <c r="P59" s="141">
        <f t="shared" si="14"/>
        <v>0</v>
      </c>
      <c r="Q59"/>
      <c r="R59"/>
      <c r="S59"/>
      <c r="T59"/>
      <c r="U59"/>
      <c r="V59"/>
      <c r="W59"/>
      <c r="X59"/>
      <c r="Y59"/>
      <c r="Z59"/>
      <c r="AA59"/>
      <c r="AB59"/>
      <c r="AC59"/>
    </row>
    <row r="60" spans="1:29" s="2" customFormat="1" ht="24">
      <c r="A60" s="126">
        <f t="shared" si="7"/>
        <v>45</v>
      </c>
      <c r="B60" s="127"/>
      <c r="C60" s="131" t="s">
        <v>559</v>
      </c>
      <c r="D60" s="129" t="s">
        <v>167</v>
      </c>
      <c r="E60" s="130">
        <v>2</v>
      </c>
      <c r="F60" s="137"/>
      <c r="G60" s="138"/>
      <c r="H60" s="28">
        <f t="shared" si="8"/>
        <v>0</v>
      </c>
      <c r="I60" s="137"/>
      <c r="J60" s="138"/>
      <c r="K60" s="28">
        <f t="shared" si="9"/>
        <v>0</v>
      </c>
      <c r="L60" s="28">
        <f t="shared" si="10"/>
        <v>0</v>
      </c>
      <c r="M60" s="28">
        <f t="shared" si="11"/>
        <v>0</v>
      </c>
      <c r="N60" s="28">
        <f t="shared" si="12"/>
        <v>0</v>
      </c>
      <c r="O60" s="28">
        <f t="shared" si="13"/>
        <v>0</v>
      </c>
      <c r="P60" s="141">
        <f t="shared" si="14"/>
        <v>0</v>
      </c>
      <c r="Q60"/>
      <c r="R60"/>
      <c r="S60"/>
      <c r="T60"/>
      <c r="U60"/>
      <c r="V60"/>
      <c r="W60"/>
      <c r="X60"/>
      <c r="Y60"/>
      <c r="Z60"/>
      <c r="AA60"/>
      <c r="AB60"/>
      <c r="AC60"/>
    </row>
    <row r="61" spans="1:29" s="2" customFormat="1">
      <c r="A61" s="126"/>
      <c r="B61" s="127"/>
      <c r="C61" s="122" t="s">
        <v>560</v>
      </c>
      <c r="D61" s="129"/>
      <c r="E61" s="130"/>
      <c r="F61" s="130"/>
      <c r="G61" s="130"/>
      <c r="H61" s="130"/>
      <c r="I61" s="130"/>
      <c r="J61" s="130"/>
      <c r="K61" s="28"/>
      <c r="L61" s="28"/>
      <c r="M61" s="28"/>
      <c r="N61" s="28"/>
      <c r="O61" s="28"/>
      <c r="P61" s="141"/>
      <c r="Q61"/>
      <c r="R61"/>
      <c r="S61"/>
      <c r="T61"/>
      <c r="U61"/>
      <c r="V61"/>
      <c r="W61"/>
      <c r="X61"/>
      <c r="Y61"/>
      <c r="Z61"/>
      <c r="AA61"/>
      <c r="AB61"/>
      <c r="AC61"/>
    </row>
    <row r="62" spans="1:29" s="2" customFormat="1" ht="24">
      <c r="A62" s="126">
        <f>A60+1</f>
        <v>46</v>
      </c>
      <c r="B62" s="127"/>
      <c r="C62" s="131" t="s">
        <v>561</v>
      </c>
      <c r="D62" s="129" t="s">
        <v>164</v>
      </c>
      <c r="E62" s="130">
        <v>4</v>
      </c>
      <c r="F62" s="137"/>
      <c r="G62" s="138"/>
      <c r="H62" s="28">
        <f t="shared" ref="H62" si="15">ROUND(G62*F62,2)</f>
        <v>0</v>
      </c>
      <c r="I62" s="137"/>
      <c r="J62" s="138"/>
      <c r="K62" s="28">
        <f t="shared" ref="K62" si="16">J62+I62+H62</f>
        <v>0</v>
      </c>
      <c r="L62" s="28">
        <f t="shared" ref="L62" si="17">ROUND(F62*E62,2)</f>
        <v>0</v>
      </c>
      <c r="M62" s="28">
        <f t="shared" ref="M62" si="18">ROUND(H62*E62,2)</f>
        <v>0</v>
      </c>
      <c r="N62" s="28">
        <f t="shared" ref="N62" si="19">ROUND(I62*E62,2)</f>
        <v>0</v>
      </c>
      <c r="O62" s="28">
        <f t="shared" ref="O62" si="20">ROUND(J62*E62,2)</f>
        <v>0</v>
      </c>
      <c r="P62" s="141">
        <f t="shared" ref="P62" si="21">O62+N62+M62</f>
        <v>0</v>
      </c>
      <c r="Q62"/>
      <c r="R62"/>
      <c r="S62"/>
      <c r="T62"/>
      <c r="U62"/>
      <c r="V62"/>
      <c r="W62"/>
      <c r="X62"/>
      <c r="Y62"/>
      <c r="Z62"/>
      <c r="AA62"/>
      <c r="AB62"/>
      <c r="AC62"/>
    </row>
    <row r="63" spans="1:29" s="2" customFormat="1">
      <c r="A63" s="126">
        <f>A62+1</f>
        <v>47</v>
      </c>
      <c r="B63" s="127"/>
      <c r="C63" s="131" t="s">
        <v>562</v>
      </c>
      <c r="D63" s="129" t="s">
        <v>164</v>
      </c>
      <c r="E63" s="130">
        <v>4</v>
      </c>
      <c r="F63" s="137"/>
      <c r="G63" s="138"/>
      <c r="H63" s="28">
        <f t="shared" ref="H63:H82" si="22">ROUND(G63*F63,2)</f>
        <v>0</v>
      </c>
      <c r="I63" s="137"/>
      <c r="J63" s="138"/>
      <c r="K63" s="28">
        <f t="shared" ref="K63:K82" si="23">J63+I63+H63</f>
        <v>0</v>
      </c>
      <c r="L63" s="28">
        <f t="shared" ref="L63:L82" si="24">ROUND(F63*E63,2)</f>
        <v>0</v>
      </c>
      <c r="M63" s="28">
        <f t="shared" ref="M63:M82" si="25">ROUND(H63*E63,2)</f>
        <v>0</v>
      </c>
      <c r="N63" s="28">
        <f t="shared" ref="N63:N82" si="26">ROUND(I63*E63,2)</f>
        <v>0</v>
      </c>
      <c r="O63" s="28">
        <f t="shared" ref="O63:O82" si="27">ROUND(J63*E63,2)</f>
        <v>0</v>
      </c>
      <c r="P63" s="141">
        <f t="shared" ref="P63:P82" si="28">O63+N63+M63</f>
        <v>0</v>
      </c>
      <c r="Q63"/>
      <c r="R63"/>
      <c r="S63"/>
      <c r="T63"/>
      <c r="U63"/>
      <c r="V63"/>
      <c r="W63"/>
      <c r="X63"/>
      <c r="Y63"/>
      <c r="Z63"/>
      <c r="AA63"/>
      <c r="AB63"/>
      <c r="AC63"/>
    </row>
    <row r="64" spans="1:29" s="2" customFormat="1">
      <c r="A64" s="126">
        <f t="shared" ref="A64:A66" si="29">A63+1</f>
        <v>48</v>
      </c>
      <c r="B64" s="127"/>
      <c r="C64" s="131" t="s">
        <v>563</v>
      </c>
      <c r="D64" s="129" t="s">
        <v>167</v>
      </c>
      <c r="E64" s="130">
        <v>1</v>
      </c>
      <c r="F64" s="137"/>
      <c r="G64" s="138"/>
      <c r="H64" s="28">
        <f t="shared" si="22"/>
        <v>0</v>
      </c>
      <c r="I64" s="137"/>
      <c r="J64" s="138"/>
      <c r="K64" s="28">
        <f t="shared" si="23"/>
        <v>0</v>
      </c>
      <c r="L64" s="28">
        <f t="shared" si="24"/>
        <v>0</v>
      </c>
      <c r="M64" s="28">
        <f t="shared" si="25"/>
        <v>0</v>
      </c>
      <c r="N64" s="28">
        <f t="shared" si="26"/>
        <v>0</v>
      </c>
      <c r="O64" s="28">
        <f t="shared" si="27"/>
        <v>0</v>
      </c>
      <c r="P64" s="141">
        <f t="shared" si="28"/>
        <v>0</v>
      </c>
      <c r="Q64"/>
      <c r="R64"/>
      <c r="S64"/>
      <c r="T64"/>
      <c r="U64"/>
      <c r="V64"/>
      <c r="W64"/>
      <c r="X64"/>
      <c r="Y64"/>
      <c r="Z64"/>
      <c r="AA64"/>
      <c r="AB64"/>
      <c r="AC64"/>
    </row>
    <row r="65" spans="1:29" s="2" customFormat="1">
      <c r="A65" s="126">
        <f t="shared" si="29"/>
        <v>49</v>
      </c>
      <c r="B65" s="127"/>
      <c r="C65" s="131" t="s">
        <v>564</v>
      </c>
      <c r="D65" s="129" t="s">
        <v>167</v>
      </c>
      <c r="E65" s="130">
        <v>23</v>
      </c>
      <c r="F65" s="137"/>
      <c r="G65" s="138"/>
      <c r="H65" s="28">
        <f t="shared" si="22"/>
        <v>0</v>
      </c>
      <c r="I65" s="137"/>
      <c r="J65" s="138"/>
      <c r="K65" s="28">
        <f t="shared" si="23"/>
        <v>0</v>
      </c>
      <c r="L65" s="28">
        <f t="shared" si="24"/>
        <v>0</v>
      </c>
      <c r="M65" s="28">
        <f t="shared" si="25"/>
        <v>0</v>
      </c>
      <c r="N65" s="28">
        <f t="shared" si="26"/>
        <v>0</v>
      </c>
      <c r="O65" s="28">
        <f t="shared" si="27"/>
        <v>0</v>
      </c>
      <c r="P65" s="141">
        <f t="shared" si="28"/>
        <v>0</v>
      </c>
      <c r="Q65"/>
      <c r="R65"/>
      <c r="S65"/>
      <c r="T65"/>
      <c r="U65"/>
      <c r="V65"/>
      <c r="W65"/>
      <c r="X65"/>
      <c r="Y65"/>
      <c r="Z65"/>
      <c r="AA65"/>
      <c r="AB65"/>
      <c r="AC65"/>
    </row>
    <row r="66" spans="1:29" s="2" customFormat="1">
      <c r="A66" s="126">
        <f t="shared" si="29"/>
        <v>50</v>
      </c>
      <c r="B66" s="127"/>
      <c r="C66" s="131" t="s">
        <v>565</v>
      </c>
      <c r="D66" s="129" t="s">
        <v>167</v>
      </c>
      <c r="E66" s="130">
        <v>23</v>
      </c>
      <c r="F66" s="137"/>
      <c r="G66" s="138"/>
      <c r="H66" s="28">
        <f t="shared" si="22"/>
        <v>0</v>
      </c>
      <c r="I66" s="137"/>
      <c r="J66" s="138"/>
      <c r="K66" s="28">
        <f t="shared" si="23"/>
        <v>0</v>
      </c>
      <c r="L66" s="28">
        <f t="shared" si="24"/>
        <v>0</v>
      </c>
      <c r="M66" s="28">
        <f t="shared" si="25"/>
        <v>0</v>
      </c>
      <c r="N66" s="28">
        <f t="shared" si="26"/>
        <v>0</v>
      </c>
      <c r="O66" s="28">
        <f t="shared" si="27"/>
        <v>0</v>
      </c>
      <c r="P66" s="141">
        <f t="shared" si="28"/>
        <v>0</v>
      </c>
      <c r="Q66"/>
      <c r="R66"/>
      <c r="S66"/>
      <c r="T66"/>
      <c r="U66"/>
      <c r="V66"/>
      <c r="W66"/>
      <c r="X66"/>
      <c r="Y66"/>
      <c r="Z66"/>
      <c r="AA66"/>
      <c r="AB66"/>
      <c r="AC66"/>
    </row>
    <row r="67" spans="1:29" s="2" customFormat="1">
      <c r="A67" s="126"/>
      <c r="B67" s="127"/>
      <c r="C67" s="122" t="s">
        <v>566</v>
      </c>
      <c r="D67" s="129"/>
      <c r="E67" s="130"/>
      <c r="F67" s="130"/>
      <c r="G67" s="130"/>
      <c r="H67" s="130"/>
      <c r="I67" s="130"/>
      <c r="J67" s="130"/>
      <c r="K67" s="130"/>
      <c r="L67" s="28"/>
      <c r="M67" s="28"/>
      <c r="N67" s="28"/>
      <c r="O67" s="28"/>
      <c r="P67" s="141"/>
      <c r="Q67"/>
      <c r="R67"/>
      <c r="S67"/>
      <c r="T67"/>
      <c r="U67"/>
      <c r="V67"/>
      <c r="W67"/>
      <c r="X67"/>
      <c r="Y67"/>
      <c r="Z67"/>
      <c r="AA67"/>
      <c r="AB67"/>
      <c r="AC67"/>
    </row>
    <row r="68" spans="1:29" s="2" customFormat="1">
      <c r="A68" s="126">
        <f>A66+1</f>
        <v>51</v>
      </c>
      <c r="B68" s="127"/>
      <c r="C68" s="131" t="s">
        <v>567</v>
      </c>
      <c r="D68" s="129" t="s">
        <v>164</v>
      </c>
      <c r="E68" s="130">
        <v>1</v>
      </c>
      <c r="F68" s="137"/>
      <c r="G68" s="138"/>
      <c r="H68" s="28">
        <f t="shared" si="22"/>
        <v>0</v>
      </c>
      <c r="I68" s="137"/>
      <c r="J68" s="138"/>
      <c r="K68" s="28">
        <f t="shared" si="23"/>
        <v>0</v>
      </c>
      <c r="L68" s="28">
        <f t="shared" si="24"/>
        <v>0</v>
      </c>
      <c r="M68" s="28">
        <f t="shared" si="25"/>
        <v>0</v>
      </c>
      <c r="N68" s="28">
        <f t="shared" si="26"/>
        <v>0</v>
      </c>
      <c r="O68" s="28">
        <f t="shared" si="27"/>
        <v>0</v>
      </c>
      <c r="P68" s="141">
        <f t="shared" si="28"/>
        <v>0</v>
      </c>
      <c r="Q68"/>
      <c r="R68"/>
      <c r="S68"/>
      <c r="T68"/>
      <c r="U68"/>
      <c r="V68"/>
      <c r="W68"/>
      <c r="X68"/>
      <c r="Y68"/>
      <c r="Z68"/>
      <c r="AA68"/>
      <c r="AB68"/>
      <c r="AC68"/>
    </row>
    <row r="69" spans="1:29" s="2" customFormat="1">
      <c r="A69" s="126">
        <f>A68+1</f>
        <v>52</v>
      </c>
      <c r="B69" s="127"/>
      <c r="C69" s="131" t="s">
        <v>568</v>
      </c>
      <c r="D69" s="129" t="s">
        <v>164</v>
      </c>
      <c r="E69" s="130">
        <v>5</v>
      </c>
      <c r="F69" s="137"/>
      <c r="G69" s="138"/>
      <c r="H69" s="28">
        <f t="shared" si="22"/>
        <v>0</v>
      </c>
      <c r="I69" s="137"/>
      <c r="J69" s="138"/>
      <c r="K69" s="28">
        <f t="shared" si="23"/>
        <v>0</v>
      </c>
      <c r="L69" s="28">
        <f t="shared" si="24"/>
        <v>0</v>
      </c>
      <c r="M69" s="28">
        <f t="shared" si="25"/>
        <v>0</v>
      </c>
      <c r="N69" s="28">
        <f t="shared" si="26"/>
        <v>0</v>
      </c>
      <c r="O69" s="28">
        <f t="shared" si="27"/>
        <v>0</v>
      </c>
      <c r="P69" s="141">
        <f t="shared" si="28"/>
        <v>0</v>
      </c>
      <c r="Q69"/>
      <c r="R69"/>
      <c r="S69"/>
      <c r="T69"/>
      <c r="U69"/>
      <c r="V69"/>
      <c r="W69"/>
      <c r="X69"/>
      <c r="Y69"/>
      <c r="Z69"/>
      <c r="AA69"/>
      <c r="AB69"/>
      <c r="AC69"/>
    </row>
    <row r="70" spans="1:29" s="2" customFormat="1">
      <c r="A70" s="126">
        <f t="shared" ref="A70:A88" si="30">A69+1</f>
        <v>53</v>
      </c>
      <c r="B70" s="127"/>
      <c r="C70" s="131" t="s">
        <v>569</v>
      </c>
      <c r="D70" s="129" t="s">
        <v>164</v>
      </c>
      <c r="E70" s="130">
        <v>1</v>
      </c>
      <c r="F70" s="137"/>
      <c r="G70" s="138"/>
      <c r="H70" s="28">
        <f t="shared" si="22"/>
        <v>0</v>
      </c>
      <c r="I70" s="137"/>
      <c r="J70" s="138"/>
      <c r="K70" s="28">
        <f t="shared" si="23"/>
        <v>0</v>
      </c>
      <c r="L70" s="28">
        <f t="shared" si="24"/>
        <v>0</v>
      </c>
      <c r="M70" s="28">
        <f t="shared" si="25"/>
        <v>0</v>
      </c>
      <c r="N70" s="28">
        <f t="shared" si="26"/>
        <v>0</v>
      </c>
      <c r="O70" s="28">
        <f t="shared" si="27"/>
        <v>0</v>
      </c>
      <c r="P70" s="141">
        <f t="shared" si="28"/>
        <v>0</v>
      </c>
      <c r="Q70"/>
      <c r="R70"/>
      <c r="S70"/>
      <c r="T70"/>
      <c r="U70"/>
      <c r="V70"/>
      <c r="W70"/>
      <c r="X70"/>
      <c r="Y70"/>
      <c r="Z70"/>
      <c r="AA70"/>
      <c r="AB70"/>
      <c r="AC70"/>
    </row>
    <row r="71" spans="1:29" s="2" customFormat="1" ht="24">
      <c r="A71" s="126">
        <f t="shared" si="30"/>
        <v>54</v>
      </c>
      <c r="B71" s="127"/>
      <c r="C71" s="131" t="s">
        <v>570</v>
      </c>
      <c r="D71" s="129" t="s">
        <v>164</v>
      </c>
      <c r="E71" s="130">
        <v>1</v>
      </c>
      <c r="F71" s="137"/>
      <c r="G71" s="138"/>
      <c r="H71" s="28">
        <f t="shared" si="22"/>
        <v>0</v>
      </c>
      <c r="I71" s="137"/>
      <c r="J71" s="138"/>
      <c r="K71" s="28">
        <f t="shared" si="23"/>
        <v>0</v>
      </c>
      <c r="L71" s="28">
        <f t="shared" si="24"/>
        <v>0</v>
      </c>
      <c r="M71" s="28">
        <f t="shared" si="25"/>
        <v>0</v>
      </c>
      <c r="N71" s="28">
        <f t="shared" si="26"/>
        <v>0</v>
      </c>
      <c r="O71" s="28">
        <f t="shared" si="27"/>
        <v>0</v>
      </c>
      <c r="P71" s="141">
        <f t="shared" si="28"/>
        <v>0</v>
      </c>
      <c r="Q71"/>
      <c r="R71"/>
      <c r="S71"/>
      <c r="T71"/>
      <c r="U71"/>
      <c r="V71"/>
      <c r="W71"/>
      <c r="X71"/>
      <c r="Y71"/>
      <c r="Z71"/>
      <c r="AA71"/>
      <c r="AB71"/>
      <c r="AC71"/>
    </row>
    <row r="72" spans="1:29" s="2" customFormat="1" ht="24">
      <c r="A72" s="126">
        <f t="shared" si="30"/>
        <v>55</v>
      </c>
      <c r="B72" s="127"/>
      <c r="C72" s="131" t="s">
        <v>571</v>
      </c>
      <c r="D72" s="129" t="s">
        <v>164</v>
      </c>
      <c r="E72" s="130">
        <v>1</v>
      </c>
      <c r="F72" s="137"/>
      <c r="G72" s="138"/>
      <c r="H72" s="28">
        <f t="shared" si="22"/>
        <v>0</v>
      </c>
      <c r="I72" s="137"/>
      <c r="J72" s="138"/>
      <c r="K72" s="28">
        <f t="shared" si="23"/>
        <v>0</v>
      </c>
      <c r="L72" s="28">
        <f t="shared" si="24"/>
        <v>0</v>
      </c>
      <c r="M72" s="28">
        <f t="shared" si="25"/>
        <v>0</v>
      </c>
      <c r="N72" s="28">
        <f t="shared" si="26"/>
        <v>0</v>
      </c>
      <c r="O72" s="28">
        <f t="shared" si="27"/>
        <v>0</v>
      </c>
      <c r="P72" s="141">
        <f t="shared" si="28"/>
        <v>0</v>
      </c>
      <c r="Q72"/>
      <c r="R72"/>
      <c r="S72"/>
      <c r="T72"/>
      <c r="U72"/>
      <c r="V72"/>
      <c r="W72"/>
      <c r="X72"/>
      <c r="Y72"/>
      <c r="Z72"/>
      <c r="AA72"/>
      <c r="AB72"/>
      <c r="AC72"/>
    </row>
    <row r="73" spans="1:29" s="2" customFormat="1" ht="24">
      <c r="A73" s="126">
        <f t="shared" si="30"/>
        <v>56</v>
      </c>
      <c r="B73" s="127"/>
      <c r="C73" s="131" t="s">
        <v>572</v>
      </c>
      <c r="D73" s="129" t="s">
        <v>164</v>
      </c>
      <c r="E73" s="130">
        <v>12</v>
      </c>
      <c r="F73" s="137"/>
      <c r="G73" s="138"/>
      <c r="H73" s="28">
        <f t="shared" si="22"/>
        <v>0</v>
      </c>
      <c r="I73" s="137"/>
      <c r="J73" s="138"/>
      <c r="K73" s="28">
        <f t="shared" si="23"/>
        <v>0</v>
      </c>
      <c r="L73" s="28">
        <f t="shared" si="24"/>
        <v>0</v>
      </c>
      <c r="M73" s="28">
        <f t="shared" si="25"/>
        <v>0</v>
      </c>
      <c r="N73" s="28">
        <f t="shared" si="26"/>
        <v>0</v>
      </c>
      <c r="O73" s="28">
        <f t="shared" si="27"/>
        <v>0</v>
      </c>
      <c r="P73" s="141">
        <f t="shared" si="28"/>
        <v>0</v>
      </c>
      <c r="Q73"/>
      <c r="R73"/>
      <c r="S73"/>
      <c r="T73"/>
      <c r="U73"/>
      <c r="V73"/>
      <c r="W73"/>
      <c r="X73"/>
      <c r="Y73"/>
      <c r="Z73"/>
      <c r="AA73"/>
      <c r="AB73"/>
      <c r="AC73"/>
    </row>
    <row r="74" spans="1:29" s="2" customFormat="1" ht="24">
      <c r="A74" s="126">
        <f t="shared" si="30"/>
        <v>57</v>
      </c>
      <c r="B74" s="127"/>
      <c r="C74" s="131" t="s">
        <v>573</v>
      </c>
      <c r="D74" s="129" t="s">
        <v>164</v>
      </c>
      <c r="E74" s="130">
        <v>10</v>
      </c>
      <c r="F74" s="137"/>
      <c r="G74" s="138"/>
      <c r="H74" s="28">
        <f t="shared" si="22"/>
        <v>0</v>
      </c>
      <c r="I74" s="137"/>
      <c r="J74" s="138"/>
      <c r="K74" s="28">
        <f t="shared" si="23"/>
        <v>0</v>
      </c>
      <c r="L74" s="28">
        <f t="shared" si="24"/>
        <v>0</v>
      </c>
      <c r="M74" s="28">
        <f t="shared" si="25"/>
        <v>0</v>
      </c>
      <c r="N74" s="28">
        <f t="shared" si="26"/>
        <v>0</v>
      </c>
      <c r="O74" s="28">
        <f t="shared" si="27"/>
        <v>0</v>
      </c>
      <c r="P74" s="141">
        <f t="shared" si="28"/>
        <v>0</v>
      </c>
      <c r="Q74"/>
      <c r="R74"/>
      <c r="S74"/>
      <c r="T74"/>
      <c r="U74"/>
      <c r="V74"/>
      <c r="W74"/>
      <c r="X74"/>
      <c r="Y74"/>
      <c r="Z74"/>
      <c r="AA74"/>
      <c r="AB74"/>
      <c r="AC74"/>
    </row>
    <row r="75" spans="1:29" s="2" customFormat="1">
      <c r="A75" s="126">
        <f t="shared" si="30"/>
        <v>58</v>
      </c>
      <c r="B75" s="127"/>
      <c r="C75" s="131" t="s">
        <v>574</v>
      </c>
      <c r="D75" s="129" t="s">
        <v>164</v>
      </c>
      <c r="E75" s="130">
        <v>8</v>
      </c>
      <c r="F75" s="137"/>
      <c r="G75" s="138"/>
      <c r="H75" s="28">
        <f t="shared" si="22"/>
        <v>0</v>
      </c>
      <c r="I75" s="137"/>
      <c r="J75" s="138"/>
      <c r="K75" s="28">
        <f t="shared" si="23"/>
        <v>0</v>
      </c>
      <c r="L75" s="28">
        <f t="shared" si="24"/>
        <v>0</v>
      </c>
      <c r="M75" s="28">
        <f t="shared" si="25"/>
        <v>0</v>
      </c>
      <c r="N75" s="28">
        <f t="shared" si="26"/>
        <v>0</v>
      </c>
      <c r="O75" s="28">
        <f t="shared" si="27"/>
        <v>0</v>
      </c>
      <c r="P75" s="141">
        <f t="shared" si="28"/>
        <v>0</v>
      </c>
      <c r="Q75"/>
      <c r="R75"/>
      <c r="S75"/>
      <c r="T75"/>
      <c r="U75"/>
      <c r="V75"/>
      <c r="W75"/>
      <c r="X75"/>
      <c r="Y75"/>
      <c r="Z75"/>
      <c r="AA75"/>
      <c r="AB75"/>
      <c r="AC75"/>
    </row>
    <row r="76" spans="1:29" s="2" customFormat="1">
      <c r="A76" s="126">
        <f t="shared" si="30"/>
        <v>59</v>
      </c>
      <c r="B76" s="127"/>
      <c r="C76" s="131" t="s">
        <v>575</v>
      </c>
      <c r="D76" s="129" t="s">
        <v>164</v>
      </c>
      <c r="E76" s="130">
        <v>4</v>
      </c>
      <c r="F76" s="137"/>
      <c r="G76" s="138"/>
      <c r="H76" s="28">
        <f t="shared" si="22"/>
        <v>0</v>
      </c>
      <c r="I76" s="137"/>
      <c r="J76" s="138"/>
      <c r="K76" s="28">
        <f t="shared" si="23"/>
        <v>0</v>
      </c>
      <c r="L76" s="28">
        <f t="shared" si="24"/>
        <v>0</v>
      </c>
      <c r="M76" s="28">
        <f t="shared" si="25"/>
        <v>0</v>
      </c>
      <c r="N76" s="28">
        <f t="shared" si="26"/>
        <v>0</v>
      </c>
      <c r="O76" s="28">
        <f t="shared" si="27"/>
        <v>0</v>
      </c>
      <c r="P76" s="141">
        <f t="shared" si="28"/>
        <v>0</v>
      </c>
      <c r="Q76"/>
      <c r="R76"/>
      <c r="S76"/>
      <c r="T76"/>
      <c r="U76"/>
      <c r="V76"/>
      <c r="W76"/>
      <c r="X76"/>
      <c r="Y76"/>
      <c r="Z76"/>
      <c r="AA76"/>
      <c r="AB76"/>
      <c r="AC76"/>
    </row>
    <row r="77" spans="1:29" s="2" customFormat="1">
      <c r="A77" s="126">
        <f t="shared" si="30"/>
        <v>60</v>
      </c>
      <c r="B77" s="127"/>
      <c r="C77" s="131" t="s">
        <v>576</v>
      </c>
      <c r="D77" s="129" t="s">
        <v>164</v>
      </c>
      <c r="E77" s="130">
        <v>12</v>
      </c>
      <c r="F77" s="137"/>
      <c r="G77" s="138"/>
      <c r="H77" s="28">
        <f t="shared" si="22"/>
        <v>0</v>
      </c>
      <c r="I77" s="137"/>
      <c r="J77" s="138"/>
      <c r="K77" s="28">
        <f t="shared" si="23"/>
        <v>0</v>
      </c>
      <c r="L77" s="28">
        <f t="shared" si="24"/>
        <v>0</v>
      </c>
      <c r="M77" s="28">
        <f t="shared" si="25"/>
        <v>0</v>
      </c>
      <c r="N77" s="28">
        <f t="shared" si="26"/>
        <v>0</v>
      </c>
      <c r="O77" s="28">
        <f t="shared" si="27"/>
        <v>0</v>
      </c>
      <c r="P77" s="141">
        <f t="shared" si="28"/>
        <v>0</v>
      </c>
      <c r="Q77"/>
      <c r="R77"/>
      <c r="S77"/>
      <c r="T77"/>
      <c r="U77"/>
      <c r="V77"/>
      <c r="W77"/>
      <c r="X77"/>
      <c r="Y77"/>
      <c r="Z77"/>
      <c r="AA77"/>
      <c r="AB77"/>
      <c r="AC77"/>
    </row>
    <row r="78" spans="1:29" s="2" customFormat="1">
      <c r="A78" s="126">
        <f t="shared" si="30"/>
        <v>61</v>
      </c>
      <c r="B78" s="127"/>
      <c r="C78" s="131" t="s">
        <v>577</v>
      </c>
      <c r="D78" s="129" t="s">
        <v>164</v>
      </c>
      <c r="E78" s="130">
        <v>9</v>
      </c>
      <c r="F78" s="137"/>
      <c r="G78" s="138"/>
      <c r="H78" s="28">
        <f t="shared" si="22"/>
        <v>0</v>
      </c>
      <c r="I78" s="137"/>
      <c r="J78" s="138"/>
      <c r="K78" s="28">
        <f t="shared" si="23"/>
        <v>0</v>
      </c>
      <c r="L78" s="28">
        <f t="shared" si="24"/>
        <v>0</v>
      </c>
      <c r="M78" s="28">
        <f t="shared" si="25"/>
        <v>0</v>
      </c>
      <c r="N78" s="28">
        <f t="shared" si="26"/>
        <v>0</v>
      </c>
      <c r="O78" s="28">
        <f t="shared" si="27"/>
        <v>0</v>
      </c>
      <c r="P78" s="141">
        <f t="shared" si="28"/>
        <v>0</v>
      </c>
      <c r="Q78"/>
      <c r="R78"/>
      <c r="S78"/>
      <c r="T78"/>
      <c r="U78"/>
      <c r="V78"/>
      <c r="W78"/>
      <c r="X78"/>
      <c r="Y78"/>
      <c r="Z78"/>
      <c r="AA78"/>
      <c r="AB78"/>
      <c r="AC78"/>
    </row>
    <row r="79" spans="1:29" s="2" customFormat="1">
      <c r="A79" s="126">
        <f t="shared" si="30"/>
        <v>62</v>
      </c>
      <c r="B79" s="127"/>
      <c r="C79" s="131" t="s">
        <v>578</v>
      </c>
      <c r="D79" s="129" t="s">
        <v>164</v>
      </c>
      <c r="E79" s="130">
        <v>8</v>
      </c>
      <c r="F79" s="137"/>
      <c r="G79" s="138"/>
      <c r="H79" s="28">
        <f t="shared" si="22"/>
        <v>0</v>
      </c>
      <c r="I79" s="137"/>
      <c r="J79" s="138"/>
      <c r="K79" s="28">
        <f t="shared" si="23"/>
        <v>0</v>
      </c>
      <c r="L79" s="28">
        <f t="shared" si="24"/>
        <v>0</v>
      </c>
      <c r="M79" s="28">
        <f t="shared" si="25"/>
        <v>0</v>
      </c>
      <c r="N79" s="28">
        <f t="shared" si="26"/>
        <v>0</v>
      </c>
      <c r="O79" s="28">
        <f t="shared" si="27"/>
        <v>0</v>
      </c>
      <c r="P79" s="141">
        <f t="shared" si="28"/>
        <v>0</v>
      </c>
      <c r="Q79"/>
      <c r="R79"/>
      <c r="S79"/>
      <c r="T79"/>
      <c r="U79"/>
      <c r="V79"/>
      <c r="W79"/>
      <c r="X79"/>
      <c r="Y79"/>
      <c r="Z79"/>
      <c r="AA79"/>
      <c r="AB79"/>
      <c r="AC79"/>
    </row>
    <row r="80" spans="1:29" s="2" customFormat="1">
      <c r="A80" s="126">
        <f t="shared" si="30"/>
        <v>63</v>
      </c>
      <c r="B80" s="127"/>
      <c r="C80" s="131" t="s">
        <v>579</v>
      </c>
      <c r="D80" s="129" t="s">
        <v>164</v>
      </c>
      <c r="E80" s="130">
        <v>1</v>
      </c>
      <c r="F80" s="137"/>
      <c r="G80" s="138"/>
      <c r="H80" s="28">
        <f t="shared" si="22"/>
        <v>0</v>
      </c>
      <c r="I80" s="137"/>
      <c r="J80" s="138"/>
      <c r="K80" s="28">
        <f t="shared" si="23"/>
        <v>0</v>
      </c>
      <c r="L80" s="28">
        <f t="shared" si="24"/>
        <v>0</v>
      </c>
      <c r="M80" s="28">
        <f t="shared" si="25"/>
        <v>0</v>
      </c>
      <c r="N80" s="28">
        <f t="shared" si="26"/>
        <v>0</v>
      </c>
      <c r="O80" s="28">
        <f t="shared" si="27"/>
        <v>0</v>
      </c>
      <c r="P80" s="141">
        <f t="shared" si="28"/>
        <v>0</v>
      </c>
      <c r="Q80"/>
      <c r="R80"/>
      <c r="S80"/>
      <c r="T80"/>
      <c r="U80"/>
      <c r="V80"/>
      <c r="W80"/>
      <c r="X80"/>
      <c r="Y80"/>
      <c r="Z80"/>
      <c r="AA80"/>
      <c r="AB80"/>
      <c r="AC80"/>
    </row>
    <row r="81" spans="1:29" s="2" customFormat="1">
      <c r="A81" s="126">
        <f t="shared" si="30"/>
        <v>64</v>
      </c>
      <c r="B81" s="127"/>
      <c r="C81" s="131" t="s">
        <v>580</v>
      </c>
      <c r="D81" s="129" t="s">
        <v>164</v>
      </c>
      <c r="E81" s="130">
        <v>1</v>
      </c>
      <c r="F81" s="137"/>
      <c r="G81" s="138"/>
      <c r="H81" s="28">
        <f t="shared" si="22"/>
        <v>0</v>
      </c>
      <c r="I81" s="137"/>
      <c r="J81" s="138"/>
      <c r="K81" s="28">
        <f t="shared" si="23"/>
        <v>0</v>
      </c>
      <c r="L81" s="28">
        <f t="shared" si="24"/>
        <v>0</v>
      </c>
      <c r="M81" s="28">
        <f t="shared" si="25"/>
        <v>0</v>
      </c>
      <c r="N81" s="28">
        <f t="shared" si="26"/>
        <v>0</v>
      </c>
      <c r="O81" s="28">
        <f t="shared" si="27"/>
        <v>0</v>
      </c>
      <c r="P81" s="141">
        <f t="shared" si="28"/>
        <v>0</v>
      </c>
      <c r="Q81"/>
      <c r="R81"/>
      <c r="S81"/>
      <c r="T81"/>
      <c r="U81"/>
      <c r="V81"/>
      <c r="W81"/>
      <c r="X81"/>
      <c r="Y81"/>
      <c r="Z81"/>
      <c r="AA81"/>
      <c r="AB81"/>
      <c r="AC81"/>
    </row>
    <row r="82" spans="1:29" s="2" customFormat="1">
      <c r="A82" s="126">
        <f t="shared" si="30"/>
        <v>65</v>
      </c>
      <c r="B82" s="127"/>
      <c r="C82" s="131" t="s">
        <v>581</v>
      </c>
      <c r="D82" s="129" t="s">
        <v>164</v>
      </c>
      <c r="E82" s="130">
        <v>2</v>
      </c>
      <c r="F82" s="137"/>
      <c r="G82" s="138"/>
      <c r="H82" s="28">
        <f t="shared" si="22"/>
        <v>0</v>
      </c>
      <c r="I82" s="137"/>
      <c r="J82" s="138"/>
      <c r="K82" s="28">
        <f t="shared" si="23"/>
        <v>0</v>
      </c>
      <c r="L82" s="28">
        <f t="shared" si="24"/>
        <v>0</v>
      </c>
      <c r="M82" s="28">
        <f t="shared" si="25"/>
        <v>0</v>
      </c>
      <c r="N82" s="28">
        <f t="shared" si="26"/>
        <v>0</v>
      </c>
      <c r="O82" s="28">
        <f t="shared" si="27"/>
        <v>0</v>
      </c>
      <c r="P82" s="141">
        <f t="shared" si="28"/>
        <v>0</v>
      </c>
      <c r="Q82"/>
      <c r="R82"/>
      <c r="S82"/>
      <c r="T82"/>
      <c r="U82"/>
      <c r="V82"/>
      <c r="W82"/>
      <c r="X82"/>
      <c r="Y82"/>
      <c r="Z82"/>
      <c r="AA82"/>
      <c r="AB82"/>
      <c r="AC82"/>
    </row>
    <row r="83" spans="1:29" s="2" customFormat="1">
      <c r="A83" s="126">
        <f t="shared" si="30"/>
        <v>66</v>
      </c>
      <c r="B83" s="127"/>
      <c r="C83" s="131" t="s">
        <v>582</v>
      </c>
      <c r="D83" s="129" t="s">
        <v>164</v>
      </c>
      <c r="E83" s="130">
        <v>1</v>
      </c>
      <c r="F83" s="137"/>
      <c r="G83" s="138"/>
      <c r="H83" s="28">
        <f t="shared" ref="H83:H88" si="31">ROUND(G83*F83,2)</f>
        <v>0</v>
      </c>
      <c r="I83" s="137"/>
      <c r="J83" s="138"/>
      <c r="K83" s="28">
        <f t="shared" ref="K83:K88" si="32">J83+I83+H83</f>
        <v>0</v>
      </c>
      <c r="L83" s="28">
        <f t="shared" ref="L83:L88" si="33">ROUND(F83*E83,2)</f>
        <v>0</v>
      </c>
      <c r="M83" s="28">
        <f t="shared" ref="M83:M88" si="34">ROUND(H83*E83,2)</f>
        <v>0</v>
      </c>
      <c r="N83" s="28">
        <f t="shared" ref="N83:N88" si="35">ROUND(I83*E83,2)</f>
        <v>0</v>
      </c>
      <c r="O83" s="28">
        <f t="shared" ref="O83:O88" si="36">ROUND(J83*E83,2)</f>
        <v>0</v>
      </c>
      <c r="P83" s="141">
        <f t="shared" ref="P83:P88" si="37">O83+N83+M83</f>
        <v>0</v>
      </c>
      <c r="Q83"/>
      <c r="R83"/>
      <c r="S83"/>
      <c r="T83"/>
      <c r="U83"/>
      <c r="V83"/>
      <c r="W83"/>
      <c r="X83"/>
      <c r="Y83"/>
      <c r="Z83"/>
      <c r="AA83"/>
      <c r="AB83"/>
      <c r="AC83"/>
    </row>
    <row r="84" spans="1:29" s="2" customFormat="1">
      <c r="A84" s="126">
        <f t="shared" si="30"/>
        <v>67</v>
      </c>
      <c r="B84" s="127"/>
      <c r="C84" s="131" t="s">
        <v>583</v>
      </c>
      <c r="D84" s="129" t="s">
        <v>164</v>
      </c>
      <c r="E84" s="130">
        <v>2</v>
      </c>
      <c r="F84" s="137"/>
      <c r="G84" s="138"/>
      <c r="H84" s="28">
        <f t="shared" si="31"/>
        <v>0</v>
      </c>
      <c r="I84" s="137"/>
      <c r="J84" s="138"/>
      <c r="K84" s="28">
        <f t="shared" si="32"/>
        <v>0</v>
      </c>
      <c r="L84" s="28">
        <f t="shared" si="33"/>
        <v>0</v>
      </c>
      <c r="M84" s="28">
        <f t="shared" si="34"/>
        <v>0</v>
      </c>
      <c r="N84" s="28">
        <f t="shared" si="35"/>
        <v>0</v>
      </c>
      <c r="O84" s="28">
        <f t="shared" si="36"/>
        <v>0</v>
      </c>
      <c r="P84" s="141">
        <f t="shared" si="37"/>
        <v>0</v>
      </c>
      <c r="Q84"/>
      <c r="R84"/>
      <c r="S84"/>
      <c r="T84"/>
      <c r="U84"/>
      <c r="V84"/>
      <c r="W84"/>
      <c r="X84"/>
      <c r="Y84"/>
      <c r="Z84"/>
      <c r="AA84"/>
      <c r="AB84"/>
      <c r="AC84"/>
    </row>
    <row r="85" spans="1:29" s="2" customFormat="1">
      <c r="A85" s="126">
        <f t="shared" si="30"/>
        <v>68</v>
      </c>
      <c r="B85" s="127"/>
      <c r="C85" s="131" t="s">
        <v>584</v>
      </c>
      <c r="D85" s="129" t="s">
        <v>164</v>
      </c>
      <c r="E85" s="130">
        <v>1</v>
      </c>
      <c r="F85" s="137"/>
      <c r="G85" s="138"/>
      <c r="H85" s="28">
        <f t="shared" si="31"/>
        <v>0</v>
      </c>
      <c r="I85" s="137"/>
      <c r="J85" s="138"/>
      <c r="K85" s="28">
        <f t="shared" si="32"/>
        <v>0</v>
      </c>
      <c r="L85" s="28">
        <f t="shared" si="33"/>
        <v>0</v>
      </c>
      <c r="M85" s="28">
        <f t="shared" si="34"/>
        <v>0</v>
      </c>
      <c r="N85" s="28">
        <f t="shared" si="35"/>
        <v>0</v>
      </c>
      <c r="O85" s="28">
        <f t="shared" si="36"/>
        <v>0</v>
      </c>
      <c r="P85" s="141">
        <f t="shared" si="37"/>
        <v>0</v>
      </c>
      <c r="Q85"/>
      <c r="R85"/>
      <c r="S85"/>
      <c r="T85"/>
      <c r="U85"/>
      <c r="V85"/>
      <c r="W85"/>
      <c r="X85"/>
      <c r="Y85"/>
      <c r="Z85"/>
      <c r="AA85"/>
      <c r="AB85"/>
      <c r="AC85"/>
    </row>
    <row r="86" spans="1:29" s="2" customFormat="1">
      <c r="A86" s="126">
        <f t="shared" si="30"/>
        <v>69</v>
      </c>
      <c r="B86" s="127"/>
      <c r="C86" s="131" t="s">
        <v>585</v>
      </c>
      <c r="D86" s="129" t="s">
        <v>164</v>
      </c>
      <c r="E86" s="130">
        <v>1</v>
      </c>
      <c r="F86" s="137"/>
      <c r="G86" s="138"/>
      <c r="H86" s="28">
        <f t="shared" si="31"/>
        <v>0</v>
      </c>
      <c r="I86" s="137"/>
      <c r="J86" s="138"/>
      <c r="K86" s="28">
        <f t="shared" si="32"/>
        <v>0</v>
      </c>
      <c r="L86" s="28">
        <f t="shared" si="33"/>
        <v>0</v>
      </c>
      <c r="M86" s="28">
        <f t="shared" si="34"/>
        <v>0</v>
      </c>
      <c r="N86" s="28">
        <f t="shared" si="35"/>
        <v>0</v>
      </c>
      <c r="O86" s="28">
        <f t="shared" si="36"/>
        <v>0</v>
      </c>
      <c r="P86" s="141">
        <f t="shared" si="37"/>
        <v>0</v>
      </c>
      <c r="Q86"/>
      <c r="R86"/>
      <c r="S86"/>
      <c r="T86"/>
      <c r="U86"/>
      <c r="V86"/>
      <c r="W86"/>
      <c r="X86"/>
      <c r="Y86"/>
      <c r="Z86"/>
      <c r="AA86"/>
      <c r="AB86"/>
      <c r="AC86"/>
    </row>
    <row r="87" spans="1:29" s="2" customFormat="1">
      <c r="A87" s="126">
        <f t="shared" si="30"/>
        <v>70</v>
      </c>
      <c r="B87" s="127"/>
      <c r="C87" s="131" t="s">
        <v>586</v>
      </c>
      <c r="D87" s="129" t="s">
        <v>164</v>
      </c>
      <c r="E87" s="130">
        <v>1</v>
      </c>
      <c r="F87" s="137"/>
      <c r="G87" s="138"/>
      <c r="H87" s="28">
        <f t="shared" si="31"/>
        <v>0</v>
      </c>
      <c r="I87" s="137"/>
      <c r="J87" s="138"/>
      <c r="K87" s="28">
        <f t="shared" si="32"/>
        <v>0</v>
      </c>
      <c r="L87" s="28">
        <f t="shared" si="33"/>
        <v>0</v>
      </c>
      <c r="M87" s="28">
        <f t="shared" si="34"/>
        <v>0</v>
      </c>
      <c r="N87" s="28">
        <f t="shared" si="35"/>
        <v>0</v>
      </c>
      <c r="O87" s="28">
        <f t="shared" si="36"/>
        <v>0</v>
      </c>
      <c r="P87" s="141">
        <f t="shared" si="37"/>
        <v>0</v>
      </c>
      <c r="Q87"/>
      <c r="R87"/>
      <c r="S87"/>
      <c r="T87"/>
      <c r="U87"/>
      <c r="V87"/>
      <c r="W87"/>
      <c r="X87"/>
      <c r="Y87"/>
      <c r="Z87"/>
      <c r="AA87"/>
      <c r="AB87"/>
      <c r="AC87"/>
    </row>
    <row r="88" spans="1:29" s="2" customFormat="1">
      <c r="A88" s="126">
        <f t="shared" si="30"/>
        <v>71</v>
      </c>
      <c r="B88" s="127"/>
      <c r="C88" s="131" t="s">
        <v>587</v>
      </c>
      <c r="D88" s="129" t="s">
        <v>164</v>
      </c>
      <c r="E88" s="130">
        <v>1</v>
      </c>
      <c r="F88" s="137"/>
      <c r="G88" s="138"/>
      <c r="H88" s="28">
        <f t="shared" si="31"/>
        <v>0</v>
      </c>
      <c r="I88" s="137"/>
      <c r="J88" s="138"/>
      <c r="K88" s="28">
        <f t="shared" si="32"/>
        <v>0</v>
      </c>
      <c r="L88" s="28">
        <f t="shared" si="33"/>
        <v>0</v>
      </c>
      <c r="M88" s="28">
        <f t="shared" si="34"/>
        <v>0</v>
      </c>
      <c r="N88" s="28">
        <f t="shared" si="35"/>
        <v>0</v>
      </c>
      <c r="O88" s="28">
        <f t="shared" si="36"/>
        <v>0</v>
      </c>
      <c r="P88" s="141">
        <f t="shared" si="37"/>
        <v>0</v>
      </c>
      <c r="Q88"/>
      <c r="R88"/>
      <c r="S88"/>
      <c r="T88"/>
      <c r="U88"/>
      <c r="V88"/>
      <c r="W88"/>
      <c r="X88"/>
      <c r="Y88"/>
      <c r="Z88"/>
      <c r="AA88"/>
      <c r="AB88"/>
      <c r="AC88"/>
    </row>
    <row r="89" spans="1:29" s="2" customFormat="1">
      <c r="A89" s="126"/>
      <c r="B89" s="127"/>
      <c r="C89" s="122" t="s">
        <v>588</v>
      </c>
      <c r="D89" s="129"/>
      <c r="E89" s="130"/>
      <c r="F89" s="130"/>
      <c r="G89" s="130"/>
      <c r="H89" s="130"/>
      <c r="I89" s="130"/>
      <c r="J89" s="130"/>
      <c r="K89" s="130"/>
      <c r="L89" s="130"/>
      <c r="M89" s="28"/>
      <c r="N89" s="28"/>
      <c r="O89" s="28"/>
      <c r="P89" s="141"/>
      <c r="Q89"/>
      <c r="R89"/>
      <c r="S89"/>
      <c r="T89"/>
      <c r="U89"/>
      <c r="V89"/>
      <c r="W89"/>
      <c r="X89"/>
      <c r="Y89"/>
      <c r="Z89"/>
      <c r="AA89"/>
      <c r="AB89"/>
      <c r="AC89"/>
    </row>
    <row r="90" spans="1:29" s="2" customFormat="1">
      <c r="A90" s="126">
        <f>A88+1</f>
        <v>72</v>
      </c>
      <c r="B90" s="127"/>
      <c r="C90" s="131" t="s">
        <v>589</v>
      </c>
      <c r="D90" s="129" t="s">
        <v>228</v>
      </c>
      <c r="E90" s="130">
        <v>30</v>
      </c>
      <c r="F90" s="137"/>
      <c r="G90" s="138"/>
      <c r="H90" s="28">
        <f t="shared" ref="H90" si="38">ROUND(G90*F90,2)</f>
        <v>0</v>
      </c>
      <c r="I90" s="137"/>
      <c r="J90" s="138"/>
      <c r="K90" s="28">
        <f t="shared" ref="K90" si="39">J90+I90+H90</f>
        <v>0</v>
      </c>
      <c r="L90" s="28">
        <f t="shared" ref="L90" si="40">ROUND(F90*E90,2)</f>
        <v>0</v>
      </c>
      <c r="M90" s="28">
        <f t="shared" ref="M90" si="41">ROUND(H90*E90,2)</f>
        <v>0</v>
      </c>
      <c r="N90" s="28">
        <f t="shared" ref="N90" si="42">ROUND(I90*E90,2)</f>
        <v>0</v>
      </c>
      <c r="O90" s="28">
        <f t="shared" ref="O90" si="43">ROUND(J90*E90,2)</f>
        <v>0</v>
      </c>
      <c r="P90" s="141">
        <f t="shared" ref="P90" si="44">O90+N90+M90</f>
        <v>0</v>
      </c>
      <c r="Q90"/>
      <c r="R90"/>
      <c r="S90"/>
      <c r="T90"/>
      <c r="U90"/>
      <c r="V90"/>
      <c r="W90"/>
      <c r="X90"/>
      <c r="Y90"/>
      <c r="Z90"/>
      <c r="AA90"/>
      <c r="AB90"/>
      <c r="AC90"/>
    </row>
    <row r="91" spans="1:29" s="2" customFormat="1">
      <c r="A91" s="126">
        <f>A90+1</f>
        <v>73</v>
      </c>
      <c r="B91" s="127"/>
      <c r="C91" s="131" t="s">
        <v>590</v>
      </c>
      <c r="D91" s="129" t="s">
        <v>167</v>
      </c>
      <c r="E91" s="130">
        <v>1</v>
      </c>
      <c r="F91" s="137"/>
      <c r="G91" s="138"/>
      <c r="H91" s="28">
        <f t="shared" ref="H91:H97" si="45">ROUND(G91*F91,2)</f>
        <v>0</v>
      </c>
      <c r="I91" s="137"/>
      <c r="J91" s="138"/>
      <c r="K91" s="28">
        <f t="shared" ref="K91:K97" si="46">J91+I91+H91</f>
        <v>0</v>
      </c>
      <c r="L91" s="28">
        <f t="shared" ref="L91:L97" si="47">ROUND(F91*E91,2)</f>
        <v>0</v>
      </c>
      <c r="M91" s="28">
        <f t="shared" ref="M91:M97" si="48">ROUND(H91*E91,2)</f>
        <v>0</v>
      </c>
      <c r="N91" s="28">
        <f t="shared" ref="N91:N97" si="49">ROUND(I91*E91,2)</f>
        <v>0</v>
      </c>
      <c r="O91" s="28">
        <f t="shared" ref="O91:O97" si="50">ROUND(J91*E91,2)</f>
        <v>0</v>
      </c>
      <c r="P91" s="141">
        <f t="shared" ref="P91:P97" si="51">O91+N91+M91</f>
        <v>0</v>
      </c>
      <c r="Q91"/>
      <c r="R91"/>
      <c r="S91"/>
      <c r="T91"/>
      <c r="U91"/>
      <c r="V91"/>
      <c r="W91"/>
      <c r="X91"/>
      <c r="Y91"/>
      <c r="Z91"/>
      <c r="AA91"/>
      <c r="AB91"/>
      <c r="AC91"/>
    </row>
    <row r="92" spans="1:29" s="2" customFormat="1">
      <c r="A92" s="126">
        <f t="shared" ref="A92:A102" si="52">A91+1</f>
        <v>74</v>
      </c>
      <c r="B92" s="127"/>
      <c r="C92" s="131" t="s">
        <v>591</v>
      </c>
      <c r="D92" s="129" t="s">
        <v>228</v>
      </c>
      <c r="E92" s="130">
        <v>2</v>
      </c>
      <c r="F92" s="137"/>
      <c r="G92" s="138"/>
      <c r="H92" s="28">
        <f t="shared" si="45"/>
        <v>0</v>
      </c>
      <c r="I92" s="137"/>
      <c r="J92" s="138"/>
      <c r="K92" s="28">
        <f t="shared" si="46"/>
        <v>0</v>
      </c>
      <c r="L92" s="28">
        <f t="shared" si="47"/>
        <v>0</v>
      </c>
      <c r="M92" s="28">
        <f t="shared" si="48"/>
        <v>0</v>
      </c>
      <c r="N92" s="28">
        <f t="shared" si="49"/>
        <v>0</v>
      </c>
      <c r="O92" s="28">
        <f t="shared" si="50"/>
        <v>0</v>
      </c>
      <c r="P92" s="141">
        <f t="shared" si="51"/>
        <v>0</v>
      </c>
      <c r="Q92"/>
      <c r="R92"/>
      <c r="S92"/>
      <c r="T92"/>
      <c r="U92"/>
      <c r="V92"/>
      <c r="W92"/>
      <c r="X92"/>
      <c r="Y92"/>
      <c r="Z92"/>
      <c r="AA92"/>
      <c r="AB92"/>
      <c r="AC92"/>
    </row>
    <row r="93" spans="1:29" s="2" customFormat="1">
      <c r="A93" s="126">
        <f t="shared" si="52"/>
        <v>75</v>
      </c>
      <c r="B93" s="127"/>
      <c r="C93" s="131" t="s">
        <v>592</v>
      </c>
      <c r="D93" s="129" t="s">
        <v>167</v>
      </c>
      <c r="E93" s="130">
        <v>1</v>
      </c>
      <c r="F93" s="137"/>
      <c r="G93" s="138"/>
      <c r="H93" s="28">
        <f t="shared" si="45"/>
        <v>0</v>
      </c>
      <c r="I93" s="137"/>
      <c r="J93" s="138"/>
      <c r="K93" s="28">
        <f t="shared" si="46"/>
        <v>0</v>
      </c>
      <c r="L93" s="28">
        <f t="shared" si="47"/>
        <v>0</v>
      </c>
      <c r="M93" s="28">
        <f t="shared" si="48"/>
        <v>0</v>
      </c>
      <c r="N93" s="28">
        <f t="shared" si="49"/>
        <v>0</v>
      </c>
      <c r="O93" s="28">
        <f t="shared" si="50"/>
        <v>0</v>
      </c>
      <c r="P93" s="141">
        <f t="shared" si="51"/>
        <v>0</v>
      </c>
      <c r="Q93"/>
      <c r="R93"/>
      <c r="S93"/>
      <c r="T93"/>
      <c r="U93"/>
      <c r="V93"/>
      <c r="W93"/>
      <c r="X93"/>
      <c r="Y93"/>
      <c r="Z93"/>
      <c r="AA93"/>
      <c r="AB93"/>
      <c r="AC93"/>
    </row>
    <row r="94" spans="1:29" s="2" customFormat="1" ht="24">
      <c r="A94" s="126">
        <f t="shared" si="52"/>
        <v>76</v>
      </c>
      <c r="B94" s="127"/>
      <c r="C94" s="131" t="s">
        <v>593</v>
      </c>
      <c r="D94" s="129" t="s">
        <v>167</v>
      </c>
      <c r="E94" s="130">
        <v>10</v>
      </c>
      <c r="F94" s="137"/>
      <c r="G94" s="138"/>
      <c r="H94" s="28">
        <f t="shared" si="45"/>
        <v>0</v>
      </c>
      <c r="I94" s="137"/>
      <c r="J94" s="138"/>
      <c r="K94" s="28">
        <f t="shared" si="46"/>
        <v>0</v>
      </c>
      <c r="L94" s="28">
        <f t="shared" si="47"/>
        <v>0</v>
      </c>
      <c r="M94" s="28">
        <f t="shared" si="48"/>
        <v>0</v>
      </c>
      <c r="N94" s="28">
        <f t="shared" si="49"/>
        <v>0</v>
      </c>
      <c r="O94" s="28">
        <f t="shared" si="50"/>
        <v>0</v>
      </c>
      <c r="P94" s="141">
        <f t="shared" si="51"/>
        <v>0</v>
      </c>
      <c r="Q94"/>
      <c r="R94"/>
      <c r="S94"/>
      <c r="T94"/>
      <c r="U94"/>
      <c r="V94"/>
      <c r="W94"/>
      <c r="X94"/>
      <c r="Y94"/>
      <c r="Z94"/>
      <c r="AA94"/>
      <c r="AB94"/>
      <c r="AC94"/>
    </row>
    <row r="95" spans="1:29" s="2" customFormat="1" ht="24">
      <c r="A95" s="126">
        <f t="shared" si="52"/>
        <v>77</v>
      </c>
      <c r="B95" s="127"/>
      <c r="C95" s="131" t="s">
        <v>594</v>
      </c>
      <c r="D95" s="129" t="s">
        <v>228</v>
      </c>
      <c r="E95" s="130">
        <v>20</v>
      </c>
      <c r="F95" s="137"/>
      <c r="G95" s="138"/>
      <c r="H95" s="28">
        <f t="shared" si="45"/>
        <v>0</v>
      </c>
      <c r="I95" s="137"/>
      <c r="J95" s="138"/>
      <c r="K95" s="28">
        <f t="shared" si="46"/>
        <v>0</v>
      </c>
      <c r="L95" s="28">
        <f t="shared" si="47"/>
        <v>0</v>
      </c>
      <c r="M95" s="28">
        <f t="shared" si="48"/>
        <v>0</v>
      </c>
      <c r="N95" s="28">
        <f t="shared" si="49"/>
        <v>0</v>
      </c>
      <c r="O95" s="28">
        <f t="shared" si="50"/>
        <v>0</v>
      </c>
      <c r="P95" s="141">
        <f t="shared" si="51"/>
        <v>0</v>
      </c>
      <c r="Q95"/>
      <c r="R95"/>
      <c r="S95"/>
      <c r="T95"/>
      <c r="U95"/>
      <c r="V95"/>
      <c r="W95"/>
      <c r="X95"/>
      <c r="Y95"/>
      <c r="Z95"/>
      <c r="AA95"/>
      <c r="AB95"/>
      <c r="AC95"/>
    </row>
    <row r="96" spans="1:29" s="2" customFormat="1" ht="24">
      <c r="A96" s="126">
        <f t="shared" si="52"/>
        <v>78</v>
      </c>
      <c r="B96" s="127"/>
      <c r="C96" s="131" t="s">
        <v>595</v>
      </c>
      <c r="D96" s="129" t="s">
        <v>167</v>
      </c>
      <c r="E96" s="130">
        <v>10</v>
      </c>
      <c r="F96" s="137"/>
      <c r="G96" s="138"/>
      <c r="H96" s="28">
        <f t="shared" si="45"/>
        <v>0</v>
      </c>
      <c r="I96" s="137"/>
      <c r="J96" s="138"/>
      <c r="K96" s="28">
        <f t="shared" si="46"/>
        <v>0</v>
      </c>
      <c r="L96" s="28">
        <f t="shared" si="47"/>
        <v>0</v>
      </c>
      <c r="M96" s="28">
        <f t="shared" si="48"/>
        <v>0</v>
      </c>
      <c r="N96" s="28">
        <f t="shared" si="49"/>
        <v>0</v>
      </c>
      <c r="O96" s="28">
        <f t="shared" si="50"/>
        <v>0</v>
      </c>
      <c r="P96" s="141">
        <f t="shared" si="51"/>
        <v>0</v>
      </c>
      <c r="Q96"/>
      <c r="R96"/>
      <c r="S96"/>
      <c r="T96"/>
      <c r="U96"/>
      <c r="V96"/>
      <c r="W96"/>
      <c r="X96"/>
      <c r="Y96"/>
      <c r="Z96"/>
      <c r="AA96"/>
      <c r="AB96"/>
      <c r="AC96"/>
    </row>
    <row r="97" spans="1:29" s="2" customFormat="1" ht="24">
      <c r="A97" s="126">
        <f t="shared" si="52"/>
        <v>79</v>
      </c>
      <c r="B97" s="127"/>
      <c r="C97" s="131" t="s">
        <v>596</v>
      </c>
      <c r="D97" s="129" t="s">
        <v>167</v>
      </c>
      <c r="E97" s="130">
        <v>1</v>
      </c>
      <c r="F97" s="137"/>
      <c r="G97" s="138"/>
      <c r="H97" s="28">
        <f t="shared" si="45"/>
        <v>0</v>
      </c>
      <c r="I97" s="137"/>
      <c r="J97" s="138"/>
      <c r="K97" s="28">
        <f t="shared" si="46"/>
        <v>0</v>
      </c>
      <c r="L97" s="28">
        <f t="shared" si="47"/>
        <v>0</v>
      </c>
      <c r="M97" s="28">
        <f t="shared" si="48"/>
        <v>0</v>
      </c>
      <c r="N97" s="28">
        <f t="shared" si="49"/>
        <v>0</v>
      </c>
      <c r="O97" s="28">
        <f t="shared" si="50"/>
        <v>0</v>
      </c>
      <c r="P97" s="141">
        <f t="shared" si="51"/>
        <v>0</v>
      </c>
      <c r="Q97"/>
      <c r="R97"/>
      <c r="S97"/>
      <c r="T97"/>
      <c r="U97"/>
      <c r="V97"/>
      <c r="W97"/>
      <c r="X97"/>
      <c r="Y97"/>
      <c r="Z97"/>
      <c r="AA97"/>
      <c r="AB97"/>
      <c r="AC97"/>
    </row>
    <row r="98" spans="1:29" s="2" customFormat="1">
      <c r="A98" s="126">
        <f t="shared" si="52"/>
        <v>80</v>
      </c>
      <c r="B98" s="127"/>
      <c r="C98" s="131" t="s">
        <v>597</v>
      </c>
      <c r="D98" s="129" t="s">
        <v>167</v>
      </c>
      <c r="E98" s="130">
        <v>1</v>
      </c>
      <c r="F98" s="137"/>
      <c r="G98" s="138"/>
      <c r="H98" s="28">
        <f t="shared" ref="H98:H102" si="53">ROUND(G98*F98,2)</f>
        <v>0</v>
      </c>
      <c r="I98" s="137"/>
      <c r="J98" s="138"/>
      <c r="K98" s="28">
        <f t="shared" ref="K98:K102" si="54">J98+I98+H98</f>
        <v>0</v>
      </c>
      <c r="L98" s="28">
        <f t="shared" ref="L98:L102" si="55">ROUND(F98*E98,2)</f>
        <v>0</v>
      </c>
      <c r="M98" s="28">
        <f t="shared" ref="M98:M102" si="56">ROUND(H98*E98,2)</f>
        <v>0</v>
      </c>
      <c r="N98" s="28">
        <f t="shared" ref="N98:N102" si="57">ROUND(I98*E98,2)</f>
        <v>0</v>
      </c>
      <c r="O98" s="28">
        <f t="shared" ref="O98:O102" si="58">ROUND(J98*E98,2)</f>
        <v>0</v>
      </c>
      <c r="P98" s="141">
        <f t="shared" ref="P98:P102" si="59">O98+N98+M98</f>
        <v>0</v>
      </c>
      <c r="Q98"/>
      <c r="R98"/>
      <c r="S98"/>
      <c r="T98"/>
      <c r="U98"/>
      <c r="V98"/>
      <c r="W98"/>
      <c r="X98"/>
      <c r="Y98"/>
      <c r="Z98"/>
      <c r="AA98"/>
      <c r="AB98"/>
      <c r="AC98"/>
    </row>
    <row r="99" spans="1:29" s="2" customFormat="1" ht="24">
      <c r="A99" s="126">
        <f t="shared" si="52"/>
        <v>81</v>
      </c>
      <c r="B99" s="127"/>
      <c r="C99" s="131" t="s">
        <v>598</v>
      </c>
      <c r="D99" s="129" t="s">
        <v>167</v>
      </c>
      <c r="E99" s="130">
        <v>2</v>
      </c>
      <c r="F99" s="137"/>
      <c r="G99" s="138"/>
      <c r="H99" s="28">
        <f t="shared" si="53"/>
        <v>0</v>
      </c>
      <c r="I99" s="137"/>
      <c r="J99" s="138"/>
      <c r="K99" s="28">
        <f t="shared" si="54"/>
        <v>0</v>
      </c>
      <c r="L99" s="28">
        <f t="shared" si="55"/>
        <v>0</v>
      </c>
      <c r="M99" s="28">
        <f t="shared" si="56"/>
        <v>0</v>
      </c>
      <c r="N99" s="28">
        <f t="shared" si="57"/>
        <v>0</v>
      </c>
      <c r="O99" s="28">
        <f t="shared" si="58"/>
        <v>0</v>
      </c>
      <c r="P99" s="141">
        <f t="shared" si="59"/>
        <v>0</v>
      </c>
      <c r="Q99"/>
      <c r="R99"/>
      <c r="S99"/>
      <c r="T99"/>
      <c r="U99"/>
      <c r="V99"/>
      <c r="W99"/>
      <c r="X99"/>
      <c r="Y99"/>
      <c r="Z99"/>
      <c r="AA99"/>
      <c r="AB99"/>
      <c r="AC99"/>
    </row>
    <row r="100" spans="1:29" s="2" customFormat="1" ht="24">
      <c r="A100" s="126">
        <f t="shared" si="52"/>
        <v>82</v>
      </c>
      <c r="B100" s="127"/>
      <c r="C100" s="131" t="s">
        <v>599</v>
      </c>
      <c r="D100" s="129" t="s">
        <v>167</v>
      </c>
      <c r="E100" s="130">
        <v>10</v>
      </c>
      <c r="F100" s="137"/>
      <c r="G100" s="138"/>
      <c r="H100" s="28">
        <f t="shared" si="53"/>
        <v>0</v>
      </c>
      <c r="I100" s="137"/>
      <c r="J100" s="138"/>
      <c r="K100" s="28">
        <f t="shared" si="54"/>
        <v>0</v>
      </c>
      <c r="L100" s="28">
        <f t="shared" si="55"/>
        <v>0</v>
      </c>
      <c r="M100" s="28">
        <f t="shared" si="56"/>
        <v>0</v>
      </c>
      <c r="N100" s="28">
        <f t="shared" si="57"/>
        <v>0</v>
      </c>
      <c r="O100" s="28">
        <f t="shared" si="58"/>
        <v>0</v>
      </c>
      <c r="P100" s="141">
        <f t="shared" si="59"/>
        <v>0</v>
      </c>
      <c r="Q100"/>
      <c r="R100"/>
      <c r="S100"/>
      <c r="T100"/>
      <c r="U100"/>
      <c r="V100"/>
      <c r="W100"/>
      <c r="X100"/>
      <c r="Y100"/>
      <c r="Z100"/>
      <c r="AA100"/>
      <c r="AB100"/>
      <c r="AC100"/>
    </row>
    <row r="101" spans="1:29" s="2" customFormat="1" ht="24">
      <c r="A101" s="126">
        <f t="shared" si="52"/>
        <v>83</v>
      </c>
      <c r="B101" s="127"/>
      <c r="C101" s="131" t="s">
        <v>600</v>
      </c>
      <c r="D101" s="129" t="s">
        <v>167</v>
      </c>
      <c r="E101" s="130">
        <v>12</v>
      </c>
      <c r="F101" s="137"/>
      <c r="G101" s="138"/>
      <c r="H101" s="28">
        <f t="shared" si="53"/>
        <v>0</v>
      </c>
      <c r="I101" s="137"/>
      <c r="J101" s="138"/>
      <c r="K101" s="28">
        <f t="shared" si="54"/>
        <v>0</v>
      </c>
      <c r="L101" s="28">
        <f t="shared" si="55"/>
        <v>0</v>
      </c>
      <c r="M101" s="28">
        <f t="shared" si="56"/>
        <v>0</v>
      </c>
      <c r="N101" s="28">
        <f t="shared" si="57"/>
        <v>0</v>
      </c>
      <c r="O101" s="28">
        <f t="shared" si="58"/>
        <v>0</v>
      </c>
      <c r="P101" s="141">
        <f t="shared" si="59"/>
        <v>0</v>
      </c>
      <c r="Q101"/>
      <c r="R101"/>
      <c r="S101"/>
      <c r="T101"/>
      <c r="U101"/>
      <c r="V101"/>
      <c r="W101"/>
      <c r="X101"/>
      <c r="Y101"/>
      <c r="Z101"/>
      <c r="AA101"/>
      <c r="AB101"/>
      <c r="AC101"/>
    </row>
    <row r="102" spans="1:29" s="2" customFormat="1" ht="24">
      <c r="A102" s="126">
        <f t="shared" si="52"/>
        <v>84</v>
      </c>
      <c r="B102" s="127"/>
      <c r="C102" s="131" t="s">
        <v>601</v>
      </c>
      <c r="D102" s="129" t="s">
        <v>167</v>
      </c>
      <c r="E102" s="130">
        <v>10</v>
      </c>
      <c r="F102" s="137"/>
      <c r="G102" s="138"/>
      <c r="H102" s="28">
        <f t="shared" si="53"/>
        <v>0</v>
      </c>
      <c r="I102" s="137"/>
      <c r="J102" s="138"/>
      <c r="K102" s="28">
        <f t="shared" si="54"/>
        <v>0</v>
      </c>
      <c r="L102" s="28">
        <f t="shared" si="55"/>
        <v>0</v>
      </c>
      <c r="M102" s="28">
        <f t="shared" si="56"/>
        <v>0</v>
      </c>
      <c r="N102" s="28">
        <f t="shared" si="57"/>
        <v>0</v>
      </c>
      <c r="O102" s="28">
        <f t="shared" si="58"/>
        <v>0</v>
      </c>
      <c r="P102" s="141">
        <f t="shared" si="59"/>
        <v>0</v>
      </c>
      <c r="Q102"/>
      <c r="R102"/>
      <c r="S102"/>
      <c r="T102"/>
      <c r="U102"/>
      <c r="V102"/>
      <c r="W102"/>
      <c r="X102"/>
      <c r="Y102"/>
      <c r="Z102"/>
      <c r="AA102"/>
      <c r="AB102"/>
      <c r="AC102"/>
    </row>
    <row r="103" spans="1:29" s="2" customFormat="1">
      <c r="A103" s="126"/>
      <c r="B103" s="127"/>
      <c r="C103" s="122" t="s">
        <v>602</v>
      </c>
      <c r="D103" s="129"/>
      <c r="E103" s="130"/>
      <c r="F103" s="130"/>
      <c r="G103" s="130"/>
      <c r="H103" s="130"/>
      <c r="I103" s="130"/>
      <c r="J103" s="130"/>
      <c r="K103" s="130"/>
      <c r="L103" s="28"/>
      <c r="M103" s="28"/>
      <c r="N103" s="28"/>
      <c r="O103" s="28"/>
      <c r="P103" s="141"/>
      <c r="Q103"/>
      <c r="R103"/>
      <c r="S103"/>
      <c r="T103"/>
      <c r="U103"/>
      <c r="V103"/>
      <c r="W103"/>
      <c r="X103"/>
      <c r="Y103"/>
      <c r="Z103"/>
      <c r="AA103"/>
      <c r="AB103"/>
      <c r="AC103"/>
    </row>
    <row r="104" spans="1:29" s="2" customFormat="1" ht="36">
      <c r="A104" s="126">
        <f>A102+1</f>
        <v>85</v>
      </c>
      <c r="B104" s="127"/>
      <c r="C104" s="131" t="s">
        <v>603</v>
      </c>
      <c r="D104" s="129" t="s">
        <v>228</v>
      </c>
      <c r="E104" s="130">
        <v>18</v>
      </c>
      <c r="F104" s="137"/>
      <c r="G104" s="138"/>
      <c r="H104" s="28">
        <f t="shared" si="0"/>
        <v>0</v>
      </c>
      <c r="I104" s="137"/>
      <c r="J104" s="138"/>
      <c r="K104" s="28">
        <f t="shared" si="1"/>
        <v>0</v>
      </c>
      <c r="L104" s="28">
        <f t="shared" si="2"/>
        <v>0</v>
      </c>
      <c r="M104" s="28">
        <f t="shared" si="3"/>
        <v>0</v>
      </c>
      <c r="N104" s="28">
        <f t="shared" si="4"/>
        <v>0</v>
      </c>
      <c r="O104" s="28">
        <f t="shared" si="5"/>
        <v>0</v>
      </c>
      <c r="P104" s="141">
        <f t="shared" si="6"/>
        <v>0</v>
      </c>
      <c r="Q104"/>
      <c r="R104"/>
      <c r="S104"/>
      <c r="T104"/>
      <c r="U104"/>
      <c r="V104"/>
      <c r="W104"/>
      <c r="X104"/>
      <c r="Y104"/>
      <c r="Z104"/>
      <c r="AA104"/>
      <c r="AB104"/>
      <c r="AC104"/>
    </row>
    <row r="105" spans="1:29" s="2" customFormat="1" ht="36">
      <c r="A105" s="126">
        <f t="shared" si="7"/>
        <v>86</v>
      </c>
      <c r="B105" s="127"/>
      <c r="C105" s="131" t="s">
        <v>604</v>
      </c>
      <c r="D105" s="129" t="s">
        <v>228</v>
      </c>
      <c r="E105" s="130">
        <v>2</v>
      </c>
      <c r="F105" s="137"/>
      <c r="G105" s="138"/>
      <c r="H105" s="28">
        <f t="shared" si="0"/>
        <v>0</v>
      </c>
      <c r="I105" s="137"/>
      <c r="J105" s="138"/>
      <c r="K105" s="28">
        <f t="shared" si="1"/>
        <v>0</v>
      </c>
      <c r="L105" s="28">
        <f t="shared" si="2"/>
        <v>0</v>
      </c>
      <c r="M105" s="28">
        <f t="shared" si="3"/>
        <v>0</v>
      </c>
      <c r="N105" s="28">
        <f t="shared" si="4"/>
        <v>0</v>
      </c>
      <c r="O105" s="28">
        <f t="shared" si="5"/>
        <v>0</v>
      </c>
      <c r="P105" s="141">
        <f t="shared" si="6"/>
        <v>0</v>
      </c>
      <c r="Q105"/>
      <c r="R105"/>
      <c r="S105"/>
      <c r="T105"/>
      <c r="U105"/>
      <c r="V105"/>
      <c r="W105"/>
      <c r="X105"/>
      <c r="Y105"/>
      <c r="Z105"/>
      <c r="AA105"/>
      <c r="AB105"/>
      <c r="AC105"/>
    </row>
    <row r="106" spans="1:29" s="2" customFormat="1" ht="36">
      <c r="A106" s="126">
        <f t="shared" si="7"/>
        <v>87</v>
      </c>
      <c r="B106" s="127"/>
      <c r="C106" s="131" t="s">
        <v>605</v>
      </c>
      <c r="D106" s="129" t="s">
        <v>228</v>
      </c>
      <c r="E106" s="130">
        <v>6</v>
      </c>
      <c r="F106" s="137"/>
      <c r="G106" s="138"/>
      <c r="H106" s="28">
        <f t="shared" si="0"/>
        <v>0</v>
      </c>
      <c r="I106" s="137"/>
      <c r="J106" s="138"/>
      <c r="K106" s="28">
        <f t="shared" si="1"/>
        <v>0</v>
      </c>
      <c r="L106" s="28">
        <f t="shared" si="2"/>
        <v>0</v>
      </c>
      <c r="M106" s="28">
        <f t="shared" si="3"/>
        <v>0</v>
      </c>
      <c r="N106" s="28">
        <f t="shared" si="4"/>
        <v>0</v>
      </c>
      <c r="O106" s="28">
        <f t="shared" si="5"/>
        <v>0</v>
      </c>
      <c r="P106" s="141">
        <f t="shared" si="6"/>
        <v>0</v>
      </c>
      <c r="Q106"/>
      <c r="R106"/>
      <c r="S106"/>
      <c r="T106"/>
      <c r="U106"/>
      <c r="V106"/>
      <c r="W106"/>
      <c r="X106"/>
      <c r="Y106"/>
      <c r="Z106"/>
      <c r="AA106"/>
      <c r="AB106"/>
      <c r="AC106"/>
    </row>
    <row r="107" spans="1:29" s="2" customFormat="1" ht="36">
      <c r="A107" s="126">
        <f t="shared" si="7"/>
        <v>88</v>
      </c>
      <c r="B107" s="127"/>
      <c r="C107" s="131" t="s">
        <v>606</v>
      </c>
      <c r="D107" s="129" t="s">
        <v>228</v>
      </c>
      <c r="E107" s="130">
        <v>18</v>
      </c>
      <c r="F107" s="137"/>
      <c r="G107" s="138"/>
      <c r="H107" s="28">
        <f t="shared" si="0"/>
        <v>0</v>
      </c>
      <c r="I107" s="137"/>
      <c r="J107" s="138"/>
      <c r="K107" s="28">
        <f t="shared" si="1"/>
        <v>0</v>
      </c>
      <c r="L107" s="28">
        <f t="shared" si="2"/>
        <v>0</v>
      </c>
      <c r="M107" s="28">
        <f t="shared" si="3"/>
        <v>0</v>
      </c>
      <c r="N107" s="28">
        <f t="shared" si="4"/>
        <v>0</v>
      </c>
      <c r="O107" s="28">
        <f t="shared" si="5"/>
        <v>0</v>
      </c>
      <c r="P107" s="141">
        <f t="shared" si="6"/>
        <v>0</v>
      </c>
      <c r="Q107"/>
      <c r="R107"/>
      <c r="S107"/>
      <c r="T107"/>
      <c r="U107"/>
      <c r="V107"/>
      <c r="W107"/>
      <c r="X107"/>
      <c r="Y107"/>
      <c r="Z107"/>
      <c r="AA107"/>
      <c r="AB107"/>
      <c r="AC107"/>
    </row>
    <row r="108" spans="1:29" s="2" customFormat="1" ht="36">
      <c r="A108" s="126">
        <f t="shared" si="7"/>
        <v>89</v>
      </c>
      <c r="B108" s="127"/>
      <c r="C108" s="131" t="s">
        <v>607</v>
      </c>
      <c r="D108" s="129" t="s">
        <v>228</v>
      </c>
      <c r="E108" s="130">
        <v>2</v>
      </c>
      <c r="F108" s="137"/>
      <c r="G108" s="138"/>
      <c r="H108" s="28">
        <f t="shared" si="0"/>
        <v>0</v>
      </c>
      <c r="I108" s="137"/>
      <c r="J108" s="138"/>
      <c r="K108" s="28">
        <f t="shared" si="1"/>
        <v>0</v>
      </c>
      <c r="L108" s="28">
        <f t="shared" si="2"/>
        <v>0</v>
      </c>
      <c r="M108" s="28">
        <f t="shared" si="3"/>
        <v>0</v>
      </c>
      <c r="N108" s="28">
        <f t="shared" si="4"/>
        <v>0</v>
      </c>
      <c r="O108" s="28">
        <f t="shared" si="5"/>
        <v>0</v>
      </c>
      <c r="P108" s="141">
        <f t="shared" si="6"/>
        <v>0</v>
      </c>
      <c r="Q108"/>
      <c r="R108"/>
      <c r="S108"/>
      <c r="T108"/>
      <c r="U108"/>
      <c r="V108"/>
      <c r="W108"/>
      <c r="X108"/>
      <c r="Y108"/>
      <c r="Z108"/>
      <c r="AA108"/>
      <c r="AB108"/>
      <c r="AC108"/>
    </row>
    <row r="109" spans="1:29" s="2" customFormat="1" ht="24">
      <c r="A109" s="126">
        <f t="shared" si="7"/>
        <v>90</v>
      </c>
      <c r="B109" s="127"/>
      <c r="C109" s="131" t="s">
        <v>608</v>
      </c>
      <c r="D109" s="129" t="s">
        <v>228</v>
      </c>
      <c r="E109" s="130">
        <v>2</v>
      </c>
      <c r="F109" s="137"/>
      <c r="G109" s="138"/>
      <c r="H109" s="28">
        <f t="shared" si="0"/>
        <v>0</v>
      </c>
      <c r="I109" s="137"/>
      <c r="J109" s="138"/>
      <c r="K109" s="28">
        <f t="shared" si="1"/>
        <v>0</v>
      </c>
      <c r="L109" s="28">
        <f t="shared" si="2"/>
        <v>0</v>
      </c>
      <c r="M109" s="28">
        <f t="shared" si="3"/>
        <v>0</v>
      </c>
      <c r="N109" s="28">
        <f t="shared" si="4"/>
        <v>0</v>
      </c>
      <c r="O109" s="28">
        <f t="shared" si="5"/>
        <v>0</v>
      </c>
      <c r="P109" s="141">
        <f t="shared" si="6"/>
        <v>0</v>
      </c>
      <c r="Q109"/>
      <c r="R109"/>
      <c r="S109"/>
      <c r="T109"/>
      <c r="U109"/>
      <c r="V109"/>
      <c r="W109"/>
      <c r="X109"/>
      <c r="Y109"/>
      <c r="Z109"/>
      <c r="AA109"/>
      <c r="AB109"/>
      <c r="AC109"/>
    </row>
    <row r="110" spans="1:29" s="2" customFormat="1" ht="24">
      <c r="A110" s="126">
        <f t="shared" si="7"/>
        <v>91</v>
      </c>
      <c r="B110" s="127"/>
      <c r="C110" s="131" t="s">
        <v>609</v>
      </c>
      <c r="D110" s="129" t="s">
        <v>228</v>
      </c>
      <c r="E110" s="130">
        <v>6</v>
      </c>
      <c r="F110" s="137"/>
      <c r="G110" s="138"/>
      <c r="H110" s="28">
        <f t="shared" si="0"/>
        <v>0</v>
      </c>
      <c r="I110" s="137"/>
      <c r="J110" s="138"/>
      <c r="K110" s="28">
        <f t="shared" si="1"/>
        <v>0</v>
      </c>
      <c r="L110" s="28">
        <f t="shared" si="2"/>
        <v>0</v>
      </c>
      <c r="M110" s="28">
        <f t="shared" si="3"/>
        <v>0</v>
      </c>
      <c r="N110" s="28">
        <f t="shared" si="4"/>
        <v>0</v>
      </c>
      <c r="O110" s="28">
        <f t="shared" si="5"/>
        <v>0</v>
      </c>
      <c r="P110" s="141">
        <f t="shared" si="6"/>
        <v>0</v>
      </c>
      <c r="Q110"/>
      <c r="R110"/>
      <c r="S110"/>
      <c r="T110"/>
      <c r="U110"/>
      <c r="V110"/>
      <c r="W110"/>
      <c r="X110"/>
      <c r="Y110"/>
      <c r="Z110"/>
      <c r="AA110"/>
      <c r="AB110"/>
      <c r="AC110"/>
    </row>
    <row r="111" spans="1:29" s="2" customFormat="1" ht="24">
      <c r="A111" s="126">
        <f t="shared" si="7"/>
        <v>92</v>
      </c>
      <c r="B111" s="127"/>
      <c r="C111" s="131" t="s">
        <v>610</v>
      </c>
      <c r="D111" s="129" t="s">
        <v>228</v>
      </c>
      <c r="E111" s="130">
        <v>12</v>
      </c>
      <c r="F111" s="137"/>
      <c r="G111" s="138"/>
      <c r="H111" s="28">
        <f t="shared" si="0"/>
        <v>0</v>
      </c>
      <c r="I111" s="137"/>
      <c r="J111" s="138"/>
      <c r="K111" s="28">
        <f t="shared" si="1"/>
        <v>0</v>
      </c>
      <c r="L111" s="28">
        <f t="shared" si="2"/>
        <v>0</v>
      </c>
      <c r="M111" s="28">
        <f t="shared" si="3"/>
        <v>0</v>
      </c>
      <c r="N111" s="28">
        <f t="shared" si="4"/>
        <v>0</v>
      </c>
      <c r="O111" s="28">
        <f t="shared" si="5"/>
        <v>0</v>
      </c>
      <c r="P111" s="141">
        <f t="shared" si="6"/>
        <v>0</v>
      </c>
      <c r="Q111"/>
      <c r="R111"/>
      <c r="S111"/>
      <c r="T111"/>
      <c r="U111"/>
      <c r="V111"/>
      <c r="W111"/>
      <c r="X111"/>
      <c r="Y111"/>
      <c r="Z111"/>
      <c r="AA111"/>
      <c r="AB111"/>
      <c r="AC111"/>
    </row>
    <row r="112" spans="1:29" s="2" customFormat="1" ht="24">
      <c r="A112" s="126">
        <f t="shared" si="7"/>
        <v>93</v>
      </c>
      <c r="B112" s="127"/>
      <c r="C112" s="131" t="s">
        <v>611</v>
      </c>
      <c r="D112" s="129" t="s">
        <v>228</v>
      </c>
      <c r="E112" s="130">
        <v>30</v>
      </c>
      <c r="F112" s="137"/>
      <c r="G112" s="138"/>
      <c r="H112" s="28">
        <f t="shared" si="0"/>
        <v>0</v>
      </c>
      <c r="I112" s="137"/>
      <c r="J112" s="138"/>
      <c r="K112" s="28">
        <f t="shared" si="1"/>
        <v>0</v>
      </c>
      <c r="L112" s="28">
        <f t="shared" si="2"/>
        <v>0</v>
      </c>
      <c r="M112" s="28">
        <f t="shared" si="3"/>
        <v>0</v>
      </c>
      <c r="N112" s="28">
        <f t="shared" si="4"/>
        <v>0</v>
      </c>
      <c r="O112" s="28">
        <f t="shared" si="5"/>
        <v>0</v>
      </c>
      <c r="P112" s="141">
        <f t="shared" si="6"/>
        <v>0</v>
      </c>
      <c r="Q112"/>
      <c r="R112"/>
      <c r="S112"/>
      <c r="T112"/>
      <c r="U112"/>
      <c r="V112"/>
      <c r="W112"/>
      <c r="X112"/>
      <c r="Y112"/>
      <c r="Z112"/>
      <c r="AA112"/>
      <c r="AB112"/>
      <c r="AC112"/>
    </row>
    <row r="113" spans="1:29" s="2" customFormat="1" ht="24">
      <c r="A113" s="126">
        <f t="shared" si="7"/>
        <v>94</v>
      </c>
      <c r="B113" s="127"/>
      <c r="C113" s="131" t="s">
        <v>612</v>
      </c>
      <c r="D113" s="129" t="s">
        <v>228</v>
      </c>
      <c r="E113" s="130">
        <v>48</v>
      </c>
      <c r="F113" s="137"/>
      <c r="G113" s="138"/>
      <c r="H113" s="28">
        <f t="shared" si="0"/>
        <v>0</v>
      </c>
      <c r="I113" s="137"/>
      <c r="J113" s="138"/>
      <c r="K113" s="28">
        <f t="shared" si="1"/>
        <v>0</v>
      </c>
      <c r="L113" s="28">
        <f t="shared" si="2"/>
        <v>0</v>
      </c>
      <c r="M113" s="28">
        <f t="shared" si="3"/>
        <v>0</v>
      </c>
      <c r="N113" s="28">
        <f t="shared" si="4"/>
        <v>0</v>
      </c>
      <c r="O113" s="28">
        <f t="shared" si="5"/>
        <v>0</v>
      </c>
      <c r="P113" s="141">
        <f t="shared" si="6"/>
        <v>0</v>
      </c>
      <c r="Q113"/>
      <c r="R113"/>
      <c r="S113"/>
      <c r="T113"/>
      <c r="U113"/>
      <c r="V113"/>
      <c r="W113"/>
      <c r="X113"/>
      <c r="Y113"/>
      <c r="Z113"/>
      <c r="AA113"/>
      <c r="AB113"/>
      <c r="AC113"/>
    </row>
    <row r="114" spans="1:29" s="2" customFormat="1" ht="24">
      <c r="A114" s="126">
        <f t="shared" si="7"/>
        <v>95</v>
      </c>
      <c r="B114" s="127"/>
      <c r="C114" s="131" t="s">
        <v>613</v>
      </c>
      <c r="D114" s="129" t="s">
        <v>228</v>
      </c>
      <c r="E114" s="130">
        <v>28</v>
      </c>
      <c r="F114" s="137"/>
      <c r="G114" s="138"/>
      <c r="H114" s="28">
        <f t="shared" si="0"/>
        <v>0</v>
      </c>
      <c r="I114" s="137"/>
      <c r="J114" s="138"/>
      <c r="K114" s="28">
        <f t="shared" si="1"/>
        <v>0</v>
      </c>
      <c r="L114" s="28">
        <f t="shared" si="2"/>
        <v>0</v>
      </c>
      <c r="M114" s="28">
        <f t="shared" si="3"/>
        <v>0</v>
      </c>
      <c r="N114" s="28">
        <f t="shared" si="4"/>
        <v>0</v>
      </c>
      <c r="O114" s="28">
        <f t="shared" si="5"/>
        <v>0</v>
      </c>
      <c r="P114" s="141">
        <f t="shared" si="6"/>
        <v>0</v>
      </c>
      <c r="Q114"/>
      <c r="R114"/>
      <c r="S114"/>
      <c r="T114"/>
      <c r="U114"/>
      <c r="V114"/>
      <c r="W114"/>
      <c r="X114"/>
      <c r="Y114"/>
      <c r="Z114"/>
      <c r="AA114"/>
      <c r="AB114"/>
      <c r="AC114"/>
    </row>
    <row r="115" spans="1:29" s="2" customFormat="1" ht="24">
      <c r="A115" s="126">
        <f t="shared" si="7"/>
        <v>96</v>
      </c>
      <c r="B115" s="127"/>
      <c r="C115" s="131" t="s">
        <v>614</v>
      </c>
      <c r="D115" s="129" t="s">
        <v>228</v>
      </c>
      <c r="E115" s="130">
        <v>12</v>
      </c>
      <c r="F115" s="137"/>
      <c r="G115" s="138"/>
      <c r="H115" s="28">
        <f t="shared" si="0"/>
        <v>0</v>
      </c>
      <c r="I115" s="137"/>
      <c r="J115" s="138"/>
      <c r="K115" s="28">
        <f t="shared" si="1"/>
        <v>0</v>
      </c>
      <c r="L115" s="28">
        <f t="shared" si="2"/>
        <v>0</v>
      </c>
      <c r="M115" s="28">
        <f t="shared" si="3"/>
        <v>0</v>
      </c>
      <c r="N115" s="28">
        <f t="shared" si="4"/>
        <v>0</v>
      </c>
      <c r="O115" s="28">
        <f t="shared" si="5"/>
        <v>0</v>
      </c>
      <c r="P115" s="141">
        <f t="shared" si="6"/>
        <v>0</v>
      </c>
      <c r="Q115"/>
      <c r="R115"/>
      <c r="S115"/>
      <c r="T115"/>
      <c r="U115"/>
      <c r="V115"/>
      <c r="W115"/>
      <c r="X115"/>
      <c r="Y115"/>
      <c r="Z115"/>
      <c r="AA115"/>
      <c r="AB115"/>
      <c r="AC115"/>
    </row>
    <row r="116" spans="1:29" s="2" customFormat="1">
      <c r="A116" s="126">
        <f t="shared" si="7"/>
        <v>97</v>
      </c>
      <c r="B116" s="127"/>
      <c r="C116" s="131" t="s">
        <v>615</v>
      </c>
      <c r="D116" s="129" t="s">
        <v>164</v>
      </c>
      <c r="E116" s="130">
        <v>12</v>
      </c>
      <c r="F116" s="137"/>
      <c r="G116" s="138"/>
      <c r="H116" s="28">
        <f t="shared" si="0"/>
        <v>0</v>
      </c>
      <c r="I116" s="137"/>
      <c r="J116" s="138"/>
      <c r="K116" s="28">
        <f t="shared" si="1"/>
        <v>0</v>
      </c>
      <c r="L116" s="28">
        <f t="shared" si="2"/>
        <v>0</v>
      </c>
      <c r="M116" s="28">
        <f t="shared" si="3"/>
        <v>0</v>
      </c>
      <c r="N116" s="28">
        <f t="shared" si="4"/>
        <v>0</v>
      </c>
      <c r="O116" s="28">
        <f t="shared" si="5"/>
        <v>0</v>
      </c>
      <c r="P116" s="141">
        <f t="shared" si="6"/>
        <v>0</v>
      </c>
      <c r="Q116"/>
      <c r="R116"/>
      <c r="S116"/>
      <c r="T116"/>
      <c r="U116"/>
      <c r="V116"/>
      <c r="W116"/>
      <c r="X116"/>
      <c r="Y116"/>
      <c r="Z116"/>
      <c r="AA116"/>
      <c r="AB116"/>
      <c r="AC116"/>
    </row>
    <row r="117" spans="1:29" s="2" customFormat="1">
      <c r="A117" s="126">
        <f t="shared" si="7"/>
        <v>98</v>
      </c>
      <c r="B117" s="127"/>
      <c r="C117" s="131" t="s">
        <v>616</v>
      </c>
      <c r="D117" s="129" t="s">
        <v>164</v>
      </c>
      <c r="E117" s="130">
        <v>8</v>
      </c>
      <c r="F117" s="137"/>
      <c r="G117" s="138"/>
      <c r="H117" s="28">
        <f t="shared" si="0"/>
        <v>0</v>
      </c>
      <c r="I117" s="137"/>
      <c r="J117" s="138"/>
      <c r="K117" s="28">
        <f t="shared" si="1"/>
        <v>0</v>
      </c>
      <c r="L117" s="28">
        <f t="shared" si="2"/>
        <v>0</v>
      </c>
      <c r="M117" s="28">
        <f t="shared" si="3"/>
        <v>0</v>
      </c>
      <c r="N117" s="28">
        <f t="shared" si="4"/>
        <v>0</v>
      </c>
      <c r="O117" s="28">
        <f t="shared" si="5"/>
        <v>0</v>
      </c>
      <c r="P117" s="141">
        <f t="shared" si="6"/>
        <v>0</v>
      </c>
      <c r="Q117"/>
      <c r="R117"/>
      <c r="S117"/>
      <c r="T117"/>
      <c r="U117"/>
      <c r="V117"/>
      <c r="W117"/>
      <c r="X117"/>
      <c r="Y117"/>
      <c r="Z117"/>
      <c r="AA117"/>
      <c r="AB117"/>
      <c r="AC117"/>
    </row>
    <row r="118" spans="1:29" s="2" customFormat="1">
      <c r="A118" s="126">
        <f t="shared" si="7"/>
        <v>99</v>
      </c>
      <c r="B118" s="127"/>
      <c r="C118" s="131" t="s">
        <v>617</v>
      </c>
      <c r="D118" s="129" t="s">
        <v>164</v>
      </c>
      <c r="E118" s="130">
        <v>8</v>
      </c>
      <c r="F118" s="137"/>
      <c r="G118" s="138"/>
      <c r="H118" s="28">
        <f t="shared" si="0"/>
        <v>0</v>
      </c>
      <c r="I118" s="137"/>
      <c r="J118" s="138"/>
      <c r="K118" s="28">
        <f t="shared" si="1"/>
        <v>0</v>
      </c>
      <c r="L118" s="28">
        <f t="shared" si="2"/>
        <v>0</v>
      </c>
      <c r="M118" s="28">
        <f t="shared" si="3"/>
        <v>0</v>
      </c>
      <c r="N118" s="28">
        <f t="shared" si="4"/>
        <v>0</v>
      </c>
      <c r="O118" s="28">
        <f t="shared" si="5"/>
        <v>0</v>
      </c>
      <c r="P118" s="141">
        <f t="shared" si="6"/>
        <v>0</v>
      </c>
      <c r="Q118"/>
      <c r="R118"/>
      <c r="S118"/>
      <c r="T118"/>
      <c r="U118"/>
      <c r="V118"/>
      <c r="W118"/>
      <c r="X118"/>
      <c r="Y118"/>
      <c r="Z118"/>
      <c r="AA118"/>
      <c r="AB118"/>
      <c r="AC118"/>
    </row>
    <row r="119" spans="1:29" s="2" customFormat="1">
      <c r="A119" s="126">
        <f t="shared" si="7"/>
        <v>100</v>
      </c>
      <c r="B119" s="127"/>
      <c r="C119" s="131" t="s">
        <v>618</v>
      </c>
      <c r="D119" s="129" t="s">
        <v>164</v>
      </c>
      <c r="E119" s="130">
        <v>24</v>
      </c>
      <c r="F119" s="137"/>
      <c r="G119" s="138"/>
      <c r="H119" s="28">
        <f t="shared" si="0"/>
        <v>0</v>
      </c>
      <c r="I119" s="137"/>
      <c r="J119" s="138"/>
      <c r="K119" s="28">
        <f t="shared" si="1"/>
        <v>0</v>
      </c>
      <c r="L119" s="28">
        <f t="shared" si="2"/>
        <v>0</v>
      </c>
      <c r="M119" s="28">
        <f t="shared" si="3"/>
        <v>0</v>
      </c>
      <c r="N119" s="28">
        <f t="shared" si="4"/>
        <v>0</v>
      </c>
      <c r="O119" s="28">
        <f t="shared" si="5"/>
        <v>0</v>
      </c>
      <c r="P119" s="141">
        <f t="shared" si="6"/>
        <v>0</v>
      </c>
      <c r="Q119"/>
      <c r="R119"/>
      <c r="S119"/>
      <c r="T119"/>
      <c r="U119"/>
      <c r="V119"/>
      <c r="W119"/>
      <c r="X119"/>
      <c r="Y119"/>
      <c r="Z119"/>
      <c r="AA119"/>
      <c r="AB119"/>
      <c r="AC119"/>
    </row>
    <row r="120" spans="1:29" s="2" customFormat="1">
      <c r="A120" s="126">
        <f t="shared" si="7"/>
        <v>101</v>
      </c>
      <c r="B120" s="127"/>
      <c r="C120" s="131" t="s">
        <v>619</v>
      </c>
      <c r="D120" s="129" t="s">
        <v>164</v>
      </c>
      <c r="E120" s="130">
        <v>24</v>
      </c>
      <c r="F120" s="137"/>
      <c r="G120" s="138"/>
      <c r="H120" s="28">
        <f t="shared" si="0"/>
        <v>0</v>
      </c>
      <c r="I120" s="137"/>
      <c r="J120" s="138"/>
      <c r="K120" s="28">
        <f t="shared" si="1"/>
        <v>0</v>
      </c>
      <c r="L120" s="28">
        <f t="shared" si="2"/>
        <v>0</v>
      </c>
      <c r="M120" s="28">
        <f t="shared" si="3"/>
        <v>0</v>
      </c>
      <c r="N120" s="28">
        <f t="shared" si="4"/>
        <v>0</v>
      </c>
      <c r="O120" s="28">
        <f t="shared" si="5"/>
        <v>0</v>
      </c>
      <c r="P120" s="141">
        <f t="shared" si="6"/>
        <v>0</v>
      </c>
      <c r="Q120"/>
      <c r="R120"/>
      <c r="S120"/>
      <c r="T120"/>
      <c r="U120"/>
      <c r="V120"/>
      <c r="W120"/>
      <c r="X120"/>
      <c r="Y120"/>
      <c r="Z120"/>
      <c r="AA120"/>
      <c r="AB120"/>
      <c r="AC120"/>
    </row>
    <row r="121" spans="1:29" s="2" customFormat="1">
      <c r="A121" s="126">
        <f t="shared" si="7"/>
        <v>102</v>
      </c>
      <c r="B121" s="127"/>
      <c r="C121" s="131" t="s">
        <v>620</v>
      </c>
      <c r="D121" s="129" t="s">
        <v>164</v>
      </c>
      <c r="E121" s="130">
        <v>4</v>
      </c>
      <c r="F121" s="137"/>
      <c r="G121" s="138"/>
      <c r="H121" s="28">
        <f t="shared" si="0"/>
        <v>0</v>
      </c>
      <c r="I121" s="137"/>
      <c r="J121" s="138"/>
      <c r="K121" s="28">
        <f t="shared" si="1"/>
        <v>0</v>
      </c>
      <c r="L121" s="28">
        <f t="shared" si="2"/>
        <v>0</v>
      </c>
      <c r="M121" s="28">
        <f t="shared" si="3"/>
        <v>0</v>
      </c>
      <c r="N121" s="28">
        <f t="shared" si="4"/>
        <v>0</v>
      </c>
      <c r="O121" s="28">
        <f t="shared" si="5"/>
        <v>0</v>
      </c>
      <c r="P121" s="141">
        <f t="shared" si="6"/>
        <v>0</v>
      </c>
      <c r="Q121"/>
      <c r="R121"/>
      <c r="S121"/>
      <c r="T121"/>
      <c r="U121"/>
      <c r="V121"/>
      <c r="W121"/>
      <c r="X121"/>
      <c r="Y121"/>
      <c r="Z121"/>
      <c r="AA121"/>
      <c r="AB121"/>
      <c r="AC121"/>
    </row>
    <row r="122" spans="1:29" s="2" customFormat="1">
      <c r="A122" s="126"/>
      <c r="B122" s="127"/>
      <c r="C122" s="131"/>
      <c r="D122" s="129"/>
      <c r="E122" s="130"/>
      <c r="F122" s="130"/>
      <c r="G122" s="130"/>
      <c r="H122" s="130"/>
      <c r="I122" s="130"/>
      <c r="J122" s="130"/>
      <c r="K122" s="130"/>
      <c r="L122" s="28"/>
      <c r="M122" s="28"/>
      <c r="N122" s="28"/>
      <c r="O122" s="28"/>
      <c r="P122" s="141"/>
      <c r="Q122"/>
      <c r="R122"/>
      <c r="S122"/>
      <c r="T122"/>
      <c r="U122"/>
      <c r="V122"/>
      <c r="W122"/>
      <c r="X122"/>
      <c r="Y122"/>
      <c r="Z122"/>
      <c r="AA122"/>
      <c r="AB122"/>
      <c r="AC122"/>
    </row>
    <row r="123" spans="1:29" s="2" customFormat="1" ht="24">
      <c r="A123" s="126">
        <f>A121+1</f>
        <v>103</v>
      </c>
      <c r="B123" s="127"/>
      <c r="C123" s="131" t="s">
        <v>621</v>
      </c>
      <c r="D123" s="129" t="s">
        <v>167</v>
      </c>
      <c r="E123" s="130">
        <v>1</v>
      </c>
      <c r="F123" s="137"/>
      <c r="G123" s="138"/>
      <c r="H123" s="28">
        <f t="shared" si="0"/>
        <v>0</v>
      </c>
      <c r="I123" s="137"/>
      <c r="J123" s="138"/>
      <c r="K123" s="28">
        <f t="shared" si="1"/>
        <v>0</v>
      </c>
      <c r="L123" s="28">
        <f t="shared" si="2"/>
        <v>0</v>
      </c>
      <c r="M123" s="28">
        <f t="shared" si="3"/>
        <v>0</v>
      </c>
      <c r="N123" s="28">
        <f t="shared" si="4"/>
        <v>0</v>
      </c>
      <c r="O123" s="28">
        <f t="shared" si="5"/>
        <v>0</v>
      </c>
      <c r="P123" s="141">
        <f t="shared" si="6"/>
        <v>0</v>
      </c>
      <c r="Q123"/>
      <c r="R123"/>
      <c r="S123"/>
      <c r="T123"/>
      <c r="U123"/>
      <c r="V123"/>
      <c r="W123"/>
      <c r="X123"/>
      <c r="Y123"/>
      <c r="Z123"/>
      <c r="AA123"/>
      <c r="AB123"/>
      <c r="AC123"/>
    </row>
    <row r="124" spans="1:29" s="2" customFormat="1" ht="24">
      <c r="A124" s="126">
        <f t="shared" si="7"/>
        <v>104</v>
      </c>
      <c r="B124" s="127"/>
      <c r="C124" s="131" t="s">
        <v>622</v>
      </c>
      <c r="D124" s="129" t="s">
        <v>167</v>
      </c>
      <c r="E124" s="130">
        <v>1</v>
      </c>
      <c r="F124" s="137"/>
      <c r="G124" s="138"/>
      <c r="H124" s="28">
        <f t="shared" si="0"/>
        <v>0</v>
      </c>
      <c r="I124" s="137"/>
      <c r="J124" s="138"/>
      <c r="K124" s="28">
        <f t="shared" si="1"/>
        <v>0</v>
      </c>
      <c r="L124" s="28">
        <f t="shared" si="2"/>
        <v>0</v>
      </c>
      <c r="M124" s="28">
        <f t="shared" si="3"/>
        <v>0</v>
      </c>
      <c r="N124" s="28">
        <f t="shared" si="4"/>
        <v>0</v>
      </c>
      <c r="O124" s="28">
        <f t="shared" si="5"/>
        <v>0</v>
      </c>
      <c r="P124" s="141">
        <f t="shared" si="6"/>
        <v>0</v>
      </c>
      <c r="Q124"/>
      <c r="R124"/>
      <c r="S124"/>
      <c r="T124"/>
      <c r="U124"/>
      <c r="V124"/>
      <c r="W124"/>
      <c r="X124"/>
      <c r="Y124"/>
      <c r="Z124"/>
      <c r="AA124"/>
      <c r="AB124"/>
      <c r="AC124"/>
    </row>
    <row r="125" spans="1:29" s="2" customFormat="1">
      <c r="A125" s="126">
        <f t="shared" si="7"/>
        <v>105</v>
      </c>
      <c r="B125" s="127"/>
      <c r="C125" s="131" t="s">
        <v>623</v>
      </c>
      <c r="D125" s="129" t="s">
        <v>167</v>
      </c>
      <c r="E125" s="130">
        <v>10</v>
      </c>
      <c r="F125" s="137"/>
      <c r="G125" s="138"/>
      <c r="H125" s="28">
        <f t="shared" ref="H125:H132" si="60">ROUND(G125*F125,2)</f>
        <v>0</v>
      </c>
      <c r="I125" s="137"/>
      <c r="J125" s="138"/>
      <c r="K125" s="28">
        <f t="shared" ref="K125:K132" si="61">J125+I125+H125</f>
        <v>0</v>
      </c>
      <c r="L125" s="28">
        <f t="shared" ref="L125:L132" si="62">ROUND(F125*E125,2)</f>
        <v>0</v>
      </c>
      <c r="M125" s="28">
        <f t="shared" ref="M125:M132" si="63">ROUND(H125*E125,2)</f>
        <v>0</v>
      </c>
      <c r="N125" s="28">
        <f t="shared" ref="N125:N132" si="64">ROUND(I125*E125,2)</f>
        <v>0</v>
      </c>
      <c r="O125" s="28">
        <f t="shared" ref="O125:O132" si="65">ROUND(J125*E125,2)</f>
        <v>0</v>
      </c>
      <c r="P125" s="141">
        <f t="shared" ref="P125:P132" si="66">O125+N125+M125</f>
        <v>0</v>
      </c>
      <c r="Q125"/>
      <c r="R125"/>
      <c r="S125"/>
      <c r="T125"/>
      <c r="U125"/>
      <c r="V125"/>
      <c r="W125"/>
      <c r="X125"/>
      <c r="Y125"/>
      <c r="Z125"/>
      <c r="AA125"/>
      <c r="AB125"/>
      <c r="AC125"/>
    </row>
    <row r="126" spans="1:29" s="2" customFormat="1">
      <c r="A126" s="126">
        <f t="shared" si="7"/>
        <v>106</v>
      </c>
      <c r="B126" s="127"/>
      <c r="C126" s="131" t="s">
        <v>624</v>
      </c>
      <c r="D126" s="129" t="s">
        <v>167</v>
      </c>
      <c r="E126" s="130">
        <v>1</v>
      </c>
      <c r="F126" s="137"/>
      <c r="G126" s="138"/>
      <c r="H126" s="28">
        <f t="shared" si="60"/>
        <v>0</v>
      </c>
      <c r="I126" s="137"/>
      <c r="J126" s="138"/>
      <c r="K126" s="28">
        <f t="shared" si="61"/>
        <v>0</v>
      </c>
      <c r="L126" s="28">
        <f t="shared" si="62"/>
        <v>0</v>
      </c>
      <c r="M126" s="28">
        <f t="shared" si="63"/>
        <v>0</v>
      </c>
      <c r="N126" s="28">
        <f t="shared" si="64"/>
        <v>0</v>
      </c>
      <c r="O126" s="28">
        <f t="shared" si="65"/>
        <v>0</v>
      </c>
      <c r="P126" s="141">
        <f t="shared" si="66"/>
        <v>0</v>
      </c>
      <c r="Q126"/>
      <c r="R126"/>
      <c r="S126"/>
      <c r="T126"/>
      <c r="U126"/>
      <c r="V126"/>
      <c r="W126"/>
      <c r="X126"/>
      <c r="Y126"/>
      <c r="Z126"/>
      <c r="AA126"/>
      <c r="AB126"/>
      <c r="AC126"/>
    </row>
    <row r="127" spans="1:29" s="2" customFormat="1">
      <c r="A127" s="126">
        <f t="shared" si="7"/>
        <v>107</v>
      </c>
      <c r="B127" s="127"/>
      <c r="C127" s="131" t="s">
        <v>625</v>
      </c>
      <c r="D127" s="129" t="s">
        <v>167</v>
      </c>
      <c r="E127" s="130">
        <v>1</v>
      </c>
      <c r="F127" s="137"/>
      <c r="G127" s="138"/>
      <c r="H127" s="28">
        <f t="shared" si="60"/>
        <v>0</v>
      </c>
      <c r="I127" s="137"/>
      <c r="J127" s="138"/>
      <c r="K127" s="28">
        <f t="shared" si="61"/>
        <v>0</v>
      </c>
      <c r="L127" s="28">
        <f t="shared" si="62"/>
        <v>0</v>
      </c>
      <c r="M127" s="28">
        <f t="shared" si="63"/>
        <v>0</v>
      </c>
      <c r="N127" s="28">
        <f t="shared" si="64"/>
        <v>0</v>
      </c>
      <c r="O127" s="28">
        <f t="shared" si="65"/>
        <v>0</v>
      </c>
      <c r="P127" s="141">
        <f t="shared" si="66"/>
        <v>0</v>
      </c>
      <c r="Q127"/>
      <c r="R127"/>
      <c r="S127"/>
      <c r="T127"/>
      <c r="U127"/>
      <c r="V127"/>
      <c r="W127"/>
      <c r="X127"/>
      <c r="Y127"/>
      <c r="Z127"/>
      <c r="AA127"/>
      <c r="AB127"/>
      <c r="AC127"/>
    </row>
    <row r="128" spans="1:29" s="2" customFormat="1">
      <c r="A128" s="126">
        <f t="shared" si="7"/>
        <v>108</v>
      </c>
      <c r="B128" s="127"/>
      <c r="C128" s="131" t="s">
        <v>626</v>
      </c>
      <c r="D128" s="129" t="s">
        <v>167</v>
      </c>
      <c r="E128" s="130">
        <v>2</v>
      </c>
      <c r="F128" s="137"/>
      <c r="G128" s="138"/>
      <c r="H128" s="28">
        <f t="shared" si="60"/>
        <v>0</v>
      </c>
      <c r="I128" s="137"/>
      <c r="J128" s="138"/>
      <c r="K128" s="28">
        <f t="shared" si="61"/>
        <v>0</v>
      </c>
      <c r="L128" s="28">
        <f t="shared" si="62"/>
        <v>0</v>
      </c>
      <c r="M128" s="28">
        <f t="shared" si="63"/>
        <v>0</v>
      </c>
      <c r="N128" s="28">
        <f t="shared" si="64"/>
        <v>0</v>
      </c>
      <c r="O128" s="28">
        <f t="shared" si="65"/>
        <v>0</v>
      </c>
      <c r="P128" s="141">
        <f t="shared" si="66"/>
        <v>0</v>
      </c>
      <c r="Q128"/>
      <c r="R128"/>
      <c r="S128"/>
      <c r="T128"/>
      <c r="U128"/>
      <c r="V128"/>
      <c r="W128"/>
      <c r="X128"/>
      <c r="Y128"/>
      <c r="Z128"/>
      <c r="AA128"/>
      <c r="AB128"/>
      <c r="AC128"/>
    </row>
    <row r="129" spans="1:29" s="2" customFormat="1">
      <c r="A129" s="126">
        <f t="shared" si="7"/>
        <v>109</v>
      </c>
      <c r="B129" s="127"/>
      <c r="C129" s="131" t="s">
        <v>627</v>
      </c>
      <c r="D129" s="129" t="s">
        <v>167</v>
      </c>
      <c r="E129" s="130">
        <v>1</v>
      </c>
      <c r="F129" s="137"/>
      <c r="G129" s="138"/>
      <c r="H129" s="28">
        <f t="shared" si="60"/>
        <v>0</v>
      </c>
      <c r="I129" s="137"/>
      <c r="J129" s="138"/>
      <c r="K129" s="28">
        <f t="shared" si="61"/>
        <v>0</v>
      </c>
      <c r="L129" s="28">
        <f t="shared" si="62"/>
        <v>0</v>
      </c>
      <c r="M129" s="28">
        <f t="shared" si="63"/>
        <v>0</v>
      </c>
      <c r="N129" s="28">
        <f t="shared" si="64"/>
        <v>0</v>
      </c>
      <c r="O129" s="28">
        <f t="shared" si="65"/>
        <v>0</v>
      </c>
      <c r="P129" s="141">
        <f t="shared" si="66"/>
        <v>0</v>
      </c>
      <c r="Q129"/>
      <c r="R129"/>
      <c r="S129"/>
      <c r="T129"/>
      <c r="U129"/>
      <c r="V129"/>
      <c r="W129"/>
      <c r="X129"/>
      <c r="Y129"/>
      <c r="Z129"/>
      <c r="AA129"/>
      <c r="AB129"/>
      <c r="AC129"/>
    </row>
    <row r="130" spans="1:29" s="2" customFormat="1">
      <c r="A130" s="126">
        <f t="shared" si="7"/>
        <v>110</v>
      </c>
      <c r="B130" s="127"/>
      <c r="C130" s="131" t="s">
        <v>628</v>
      </c>
      <c r="D130" s="129" t="s">
        <v>167</v>
      </c>
      <c r="E130" s="130">
        <v>1</v>
      </c>
      <c r="F130" s="137"/>
      <c r="G130" s="138"/>
      <c r="H130" s="28">
        <f t="shared" si="60"/>
        <v>0</v>
      </c>
      <c r="I130" s="137"/>
      <c r="J130" s="138"/>
      <c r="K130" s="28">
        <f t="shared" si="61"/>
        <v>0</v>
      </c>
      <c r="L130" s="28">
        <f t="shared" si="62"/>
        <v>0</v>
      </c>
      <c r="M130" s="28">
        <f t="shared" si="63"/>
        <v>0</v>
      </c>
      <c r="N130" s="28">
        <f t="shared" si="64"/>
        <v>0</v>
      </c>
      <c r="O130" s="28">
        <f t="shared" si="65"/>
        <v>0</v>
      </c>
      <c r="P130" s="141">
        <f t="shared" si="66"/>
        <v>0</v>
      </c>
      <c r="Q130"/>
      <c r="R130"/>
      <c r="S130"/>
      <c r="T130"/>
      <c r="U130"/>
      <c r="V130"/>
      <c r="W130"/>
      <c r="X130"/>
      <c r="Y130"/>
      <c r="Z130"/>
      <c r="AA130"/>
      <c r="AB130"/>
      <c r="AC130"/>
    </row>
    <row r="131" spans="1:29" s="2" customFormat="1">
      <c r="A131" s="126">
        <f t="shared" si="7"/>
        <v>111</v>
      </c>
      <c r="B131" s="127"/>
      <c r="C131" s="131" t="s">
        <v>629</v>
      </c>
      <c r="D131" s="129" t="s">
        <v>167</v>
      </c>
      <c r="E131" s="130">
        <v>1</v>
      </c>
      <c r="F131" s="137"/>
      <c r="G131" s="138"/>
      <c r="H131" s="28">
        <f t="shared" si="60"/>
        <v>0</v>
      </c>
      <c r="I131" s="137"/>
      <c r="J131" s="138"/>
      <c r="K131" s="28">
        <f t="shared" si="61"/>
        <v>0</v>
      </c>
      <c r="L131" s="28">
        <f t="shared" si="62"/>
        <v>0</v>
      </c>
      <c r="M131" s="28">
        <f t="shared" si="63"/>
        <v>0</v>
      </c>
      <c r="N131" s="28">
        <f t="shared" si="64"/>
        <v>0</v>
      </c>
      <c r="O131" s="28">
        <f t="shared" si="65"/>
        <v>0</v>
      </c>
      <c r="P131" s="141">
        <f t="shared" si="66"/>
        <v>0</v>
      </c>
      <c r="Q131"/>
      <c r="R131"/>
      <c r="S131"/>
      <c r="T131"/>
      <c r="U131"/>
      <c r="V131"/>
      <c r="W131"/>
      <c r="X131"/>
      <c r="Y131"/>
      <c r="Z131"/>
      <c r="AA131"/>
      <c r="AB131"/>
      <c r="AC131"/>
    </row>
    <row r="132" spans="1:29" s="2" customFormat="1">
      <c r="A132" s="126">
        <f t="shared" si="7"/>
        <v>112</v>
      </c>
      <c r="B132" s="127"/>
      <c r="C132" s="131" t="s">
        <v>630</v>
      </c>
      <c r="D132" s="129" t="s">
        <v>167</v>
      </c>
      <c r="E132" s="130">
        <v>1</v>
      </c>
      <c r="F132" s="137"/>
      <c r="G132" s="138"/>
      <c r="H132" s="28">
        <f t="shared" si="60"/>
        <v>0</v>
      </c>
      <c r="I132" s="137"/>
      <c r="J132" s="138"/>
      <c r="K132" s="28">
        <f t="shared" si="61"/>
        <v>0</v>
      </c>
      <c r="L132" s="28">
        <f t="shared" si="62"/>
        <v>0</v>
      </c>
      <c r="M132" s="28">
        <f t="shared" si="63"/>
        <v>0</v>
      </c>
      <c r="N132" s="28">
        <f t="shared" si="64"/>
        <v>0</v>
      </c>
      <c r="O132" s="28">
        <f t="shared" si="65"/>
        <v>0</v>
      </c>
      <c r="P132" s="141">
        <f t="shared" si="66"/>
        <v>0</v>
      </c>
      <c r="Q132"/>
      <c r="R132"/>
      <c r="S132"/>
      <c r="T132"/>
      <c r="U132"/>
      <c r="V132"/>
      <c r="W132"/>
      <c r="X132"/>
      <c r="Y132"/>
      <c r="Z132"/>
      <c r="AA132"/>
      <c r="AB132"/>
      <c r="AC132"/>
    </row>
    <row r="133" spans="1:29" s="3" customFormat="1" ht="19.5" customHeight="1">
      <c r="A133" s="126"/>
      <c r="B133" s="127"/>
      <c r="C133" s="200"/>
      <c r="D133" s="129"/>
      <c r="E133" s="130"/>
      <c r="F133" s="130"/>
      <c r="G133" s="130"/>
      <c r="H133" s="130"/>
      <c r="I133" s="130"/>
      <c r="J133" s="130"/>
      <c r="K133" s="130"/>
      <c r="L133" s="130"/>
      <c r="M133" s="130"/>
      <c r="N133" s="130"/>
      <c r="O133" s="130"/>
      <c r="P133" s="141"/>
      <c r="Q133"/>
      <c r="R133"/>
      <c r="S133"/>
      <c r="T133"/>
      <c r="U133"/>
      <c r="V133"/>
      <c r="W133"/>
      <c r="X133"/>
      <c r="Y133"/>
      <c r="Z133"/>
      <c r="AA133"/>
      <c r="AB133"/>
      <c r="AC133"/>
    </row>
    <row r="134" spans="1:29" s="3" customFormat="1" ht="21.75" customHeight="1">
      <c r="A134" s="126">
        <f>A132+1</f>
        <v>113</v>
      </c>
      <c r="B134" s="127"/>
      <c r="C134" s="131" t="s">
        <v>631</v>
      </c>
      <c r="D134" s="129" t="s">
        <v>167</v>
      </c>
      <c r="E134" s="130">
        <v>1</v>
      </c>
      <c r="F134" s="137"/>
      <c r="G134" s="138"/>
      <c r="H134" s="28">
        <f t="shared" si="0"/>
        <v>0</v>
      </c>
      <c r="I134" s="137"/>
      <c r="J134" s="138"/>
      <c r="K134" s="28">
        <f t="shared" si="1"/>
        <v>0</v>
      </c>
      <c r="L134" s="28">
        <f t="shared" si="2"/>
        <v>0</v>
      </c>
      <c r="M134" s="28">
        <f t="shared" si="3"/>
        <v>0</v>
      </c>
      <c r="N134" s="28">
        <f t="shared" si="4"/>
        <v>0</v>
      </c>
      <c r="O134" s="28">
        <f t="shared" si="5"/>
        <v>0</v>
      </c>
      <c r="P134" s="141">
        <f t="shared" si="6"/>
        <v>0</v>
      </c>
      <c r="Q134"/>
      <c r="R134"/>
      <c r="S134"/>
      <c r="T134"/>
      <c r="U134"/>
      <c r="V134"/>
      <c r="W134"/>
      <c r="X134"/>
      <c r="Y134"/>
      <c r="Z134"/>
      <c r="AA134"/>
      <c r="AB134"/>
      <c r="AC134"/>
    </row>
    <row r="135" spans="1:29" s="4" customFormat="1" ht="18" customHeight="1">
      <c r="A135" s="30"/>
      <c r="B135" s="31"/>
      <c r="C135" s="32"/>
      <c r="D135" s="33"/>
      <c r="E135" s="34"/>
      <c r="F135" s="35"/>
      <c r="G135" s="35"/>
      <c r="H135" s="35"/>
      <c r="I135" s="35"/>
      <c r="J135" s="35"/>
      <c r="K135" s="35"/>
      <c r="L135" s="54"/>
      <c r="M135" s="55"/>
      <c r="N135" s="55"/>
      <c r="O135" s="55"/>
      <c r="P135" s="56"/>
      <c r="Q135"/>
      <c r="R135"/>
      <c r="S135"/>
      <c r="T135"/>
      <c r="U135"/>
      <c r="V135"/>
      <c r="W135"/>
      <c r="X135"/>
      <c r="Y135"/>
      <c r="Z135"/>
      <c r="AA135"/>
      <c r="AB135"/>
      <c r="AC135"/>
    </row>
    <row r="136" spans="1:29" s="4" customFormat="1" ht="18" customHeight="1">
      <c r="A136" s="99"/>
      <c r="B136" s="100"/>
      <c r="C136" s="101" t="s">
        <v>122</v>
      </c>
      <c r="D136" s="102"/>
      <c r="E136" s="103"/>
      <c r="F136" s="104"/>
      <c r="G136" s="104"/>
      <c r="H136" s="104"/>
      <c r="I136" s="104"/>
      <c r="J136" s="104"/>
      <c r="K136" s="104"/>
      <c r="L136" s="115">
        <f>SUM(L16:L134)</f>
        <v>0</v>
      </c>
      <c r="M136" s="115">
        <f>SUM(M16:M134)</f>
        <v>0</v>
      </c>
      <c r="N136" s="115">
        <f>SUM(N16:N134)</f>
        <v>0</v>
      </c>
      <c r="O136" s="115">
        <f>SUM(O16:O134)</f>
        <v>0</v>
      </c>
      <c r="P136" s="115">
        <f>SUM(P16:P134)</f>
        <v>0</v>
      </c>
      <c r="Q136"/>
      <c r="R136"/>
      <c r="S136"/>
      <c r="T136"/>
      <c r="U136"/>
      <c r="V136"/>
      <c r="W136"/>
      <c r="X136"/>
      <c r="Y136"/>
      <c r="Z136"/>
      <c r="AA136"/>
      <c r="AB136"/>
      <c r="AC136"/>
    </row>
    <row r="137" spans="1:29" ht="18" customHeight="1">
      <c r="A137" s="39"/>
      <c r="B137" s="39"/>
      <c r="C137" s="40" t="s">
        <v>17</v>
      </c>
      <c r="D137" s="41"/>
      <c r="E137" s="42"/>
      <c r="F137" s="43"/>
      <c r="G137" s="44"/>
      <c r="I137" s="59"/>
      <c r="J137" s="59"/>
      <c r="K137" s="59"/>
      <c r="M137" s="60"/>
      <c r="N137"/>
      <c r="O137"/>
      <c r="P137"/>
    </row>
    <row r="138" spans="1:29" ht="15">
      <c r="C138" s="45"/>
      <c r="D138" s="45" t="s">
        <v>18</v>
      </c>
      <c r="M138" s="60"/>
      <c r="N138"/>
      <c r="O138"/>
      <c r="P138"/>
    </row>
    <row r="139" spans="1:29" ht="15">
      <c r="C139" s="45"/>
      <c r="D139" s="45"/>
      <c r="M139" s="60"/>
      <c r="N139"/>
      <c r="O139"/>
      <c r="P139"/>
    </row>
    <row r="140" spans="1:29" ht="15">
      <c r="C140" s="40" t="s">
        <v>123</v>
      </c>
      <c r="D140" s="45"/>
      <c r="M140" s="60"/>
      <c r="N140"/>
      <c r="O140"/>
      <c r="P140"/>
    </row>
    <row r="141" spans="1:29">
      <c r="C141" s="9"/>
      <c r="D141" s="9"/>
      <c r="E141" s="9"/>
      <c r="F141" s="9"/>
      <c r="G141" s="9"/>
      <c r="N141"/>
      <c r="O141"/>
      <c r="P141"/>
    </row>
    <row r="142" spans="1:29">
      <c r="A142" s="105"/>
      <c r="B142" s="105"/>
      <c r="C142" s="40" t="s">
        <v>124</v>
      </c>
      <c r="D142" s="41"/>
      <c r="E142" s="42"/>
      <c r="F142" s="43"/>
      <c r="G142" s="44"/>
      <c r="N142"/>
      <c r="O142"/>
      <c r="P142"/>
    </row>
    <row r="143" spans="1:29">
      <c r="C143" s="45"/>
      <c r="D143" s="45" t="s">
        <v>18</v>
      </c>
      <c r="N143"/>
      <c r="O143"/>
      <c r="P143"/>
    </row>
    <row r="144" spans="1:29">
      <c r="C144" s="40" t="s">
        <v>123</v>
      </c>
      <c r="D144" s="45"/>
    </row>
    <row r="145" spans="1:16" ht="12.75" customHeight="1">
      <c r="A145" s="46"/>
      <c r="B145" s="9"/>
      <c r="C145" s="9"/>
      <c r="D145" s="592"/>
      <c r="E145" s="580"/>
      <c r="F145" s="580"/>
      <c r="G145" s="9"/>
      <c r="H145" s="9"/>
      <c r="I145" s="9"/>
      <c r="J145" s="9"/>
    </row>
    <row r="146" spans="1:16" ht="15" customHeight="1">
      <c r="A146" s="106" t="s">
        <v>77</v>
      </c>
      <c r="B146" s="107"/>
      <c r="C146" s="108"/>
      <c r="D146" s="108"/>
      <c r="E146" s="108"/>
      <c r="F146" s="108"/>
      <c r="G146" s="108"/>
      <c r="H146" s="108"/>
      <c r="I146" s="108"/>
      <c r="J146" s="108"/>
      <c r="K146" s="108"/>
      <c r="L146" s="108"/>
      <c r="M146" s="108"/>
      <c r="N146" s="108"/>
      <c r="O146" s="108"/>
      <c r="P146" s="107"/>
    </row>
    <row r="147" spans="1:16" customFormat="1" ht="12.75" customHeight="1">
      <c r="A147" s="109">
        <v>1</v>
      </c>
      <c r="B147" s="581" t="s">
        <v>125</v>
      </c>
      <c r="C147" s="582"/>
      <c r="D147" s="582"/>
      <c r="E147" s="582"/>
      <c r="F147" s="582"/>
      <c r="G147" s="582"/>
      <c r="H147" s="582"/>
      <c r="I147" s="582"/>
      <c r="J147" s="582"/>
      <c r="K147" s="582"/>
      <c r="L147" s="582"/>
      <c r="M147" s="582"/>
      <c r="N147" s="582"/>
      <c r="O147" s="582"/>
      <c r="P147" s="582"/>
    </row>
    <row r="148" spans="1:16" customFormat="1" ht="12.75" customHeight="1">
      <c r="A148" s="109">
        <f>A147+1</f>
        <v>2</v>
      </c>
      <c r="B148" s="581" t="s">
        <v>126</v>
      </c>
      <c r="C148" s="582"/>
      <c r="D148" s="582"/>
      <c r="E148" s="582"/>
      <c r="F148" s="582"/>
      <c r="G148" s="582"/>
      <c r="H148" s="582"/>
      <c r="I148" s="582"/>
      <c r="J148" s="582"/>
      <c r="K148" s="582"/>
      <c r="L148" s="582"/>
      <c r="M148" s="582"/>
      <c r="N148" s="582"/>
      <c r="O148" s="582"/>
      <c r="P148" s="582"/>
    </row>
    <row r="149" spans="1:16" customFormat="1" ht="12.75" customHeight="1">
      <c r="A149" s="109">
        <f t="shared" ref="A149:A152" si="67">A148+1</f>
        <v>3</v>
      </c>
      <c r="B149" s="581" t="s">
        <v>127</v>
      </c>
      <c r="C149" s="582"/>
      <c r="D149" s="582"/>
      <c r="E149" s="582"/>
      <c r="F149" s="582"/>
      <c r="G149" s="582"/>
      <c r="H149" s="582"/>
      <c r="I149" s="582"/>
      <c r="J149" s="582"/>
      <c r="K149" s="582"/>
      <c r="L149" s="582"/>
      <c r="M149" s="582"/>
      <c r="N149" s="582"/>
      <c r="O149" s="582"/>
      <c r="P149" s="582"/>
    </row>
    <row r="150" spans="1:16" customFormat="1" ht="12.75" customHeight="1">
      <c r="A150" s="109">
        <f t="shared" si="67"/>
        <v>4</v>
      </c>
      <c r="B150" s="581" t="s">
        <v>128</v>
      </c>
      <c r="C150" s="582"/>
      <c r="D150" s="582"/>
      <c r="E150" s="582"/>
      <c r="F150" s="582"/>
      <c r="G150" s="582"/>
      <c r="H150" s="582"/>
      <c r="I150" s="582"/>
      <c r="J150" s="582"/>
      <c r="K150" s="582"/>
      <c r="L150" s="582"/>
      <c r="M150" s="582"/>
      <c r="N150" s="582"/>
      <c r="O150" s="582"/>
      <c r="P150" s="582"/>
    </row>
    <row r="151" spans="1:16" customFormat="1" ht="24.75" customHeight="1">
      <c r="A151" s="109">
        <f t="shared" si="67"/>
        <v>5</v>
      </c>
      <c r="B151" s="581" t="s">
        <v>129</v>
      </c>
      <c r="C151" s="582"/>
      <c r="D151" s="582"/>
      <c r="E151" s="582"/>
      <c r="F151" s="582"/>
      <c r="G151" s="582"/>
      <c r="H151" s="582"/>
      <c r="I151" s="582"/>
      <c r="J151" s="582"/>
      <c r="K151" s="582"/>
      <c r="L151" s="582"/>
      <c r="M151" s="582"/>
      <c r="N151" s="582"/>
      <c r="O151" s="582"/>
      <c r="P151" s="582"/>
    </row>
    <row r="152" spans="1:16" customFormat="1" ht="12.75" customHeight="1">
      <c r="A152" s="109">
        <f t="shared" si="67"/>
        <v>6</v>
      </c>
      <c r="B152" s="581" t="s">
        <v>130</v>
      </c>
      <c r="C152" s="582"/>
      <c r="D152" s="582"/>
      <c r="E152" s="582"/>
      <c r="F152" s="582"/>
      <c r="G152" s="582"/>
      <c r="H152" s="582"/>
      <c r="I152" s="582"/>
      <c r="J152" s="582"/>
      <c r="K152" s="582"/>
      <c r="L152" s="582"/>
      <c r="M152" s="582"/>
      <c r="N152" s="582"/>
      <c r="O152" s="582"/>
      <c r="P152" s="582"/>
    </row>
  </sheetData>
  <sheetProtection selectLockedCells="1" selectUnlockedCells="1"/>
  <mergeCells count="17">
    <mergeCell ref="B148:P148"/>
    <mergeCell ref="B149:P149"/>
    <mergeCell ref="B150:P150"/>
    <mergeCell ref="B151:P151"/>
    <mergeCell ref="B152:P152"/>
    <mergeCell ref="A1:P1"/>
    <mergeCell ref="A2:P2"/>
    <mergeCell ref="A8:H8"/>
    <mergeCell ref="D145:F145"/>
    <mergeCell ref="B147:P147"/>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186"/>
  <sheetViews>
    <sheetView view="pageBreakPreview" topLeftCell="A163" zoomScaleNormal="100" workbookViewId="0">
      <selection activeCell="B183" sqref="B183:P183"/>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8" width="9.28515625" style="7" customWidth="1"/>
    <col min="9" max="9" width="10.8554687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c r="A1" s="577" t="s">
        <v>632</v>
      </c>
      <c r="B1" s="577"/>
      <c r="C1" s="577"/>
      <c r="D1" s="577"/>
      <c r="E1" s="577"/>
      <c r="F1" s="577"/>
      <c r="G1" s="577"/>
      <c r="H1" s="577"/>
      <c r="I1" s="577"/>
      <c r="J1" s="577"/>
      <c r="K1" s="577"/>
      <c r="L1" s="577"/>
      <c r="M1" s="577"/>
      <c r="N1" s="577"/>
      <c r="O1" s="577"/>
      <c r="P1" s="577"/>
      <c r="Q1"/>
      <c r="R1"/>
      <c r="S1"/>
      <c r="T1"/>
      <c r="U1"/>
      <c r="V1"/>
      <c r="W1"/>
      <c r="X1"/>
      <c r="Y1"/>
      <c r="Z1"/>
      <c r="AA1"/>
      <c r="AB1"/>
      <c r="AC1"/>
    </row>
    <row r="2" spans="1:29" s="1" customFormat="1" ht="35.25" customHeight="1">
      <c r="A2" s="578" t="s">
        <v>64</v>
      </c>
      <c r="B2" s="578"/>
      <c r="C2" s="578"/>
      <c r="D2" s="578"/>
      <c r="E2" s="578"/>
      <c r="F2" s="578"/>
      <c r="G2" s="578"/>
      <c r="H2" s="578"/>
      <c r="I2" s="578"/>
      <c r="J2" s="578"/>
      <c r="K2" s="578"/>
      <c r="L2" s="578"/>
      <c r="M2" s="578"/>
      <c r="N2" s="578"/>
      <c r="O2" s="578"/>
      <c r="P2" s="578"/>
      <c r="Q2"/>
      <c r="R2"/>
      <c r="S2"/>
      <c r="T2"/>
      <c r="U2"/>
      <c r="V2"/>
      <c r="W2"/>
      <c r="X2"/>
      <c r="Y2"/>
      <c r="Z2"/>
      <c r="AA2"/>
      <c r="AB2"/>
      <c r="AC2"/>
    </row>
    <row r="3" spans="1:29" s="1" customFormat="1" ht="18" customHeight="1">
      <c r="A3" s="10" t="s">
        <v>85</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c r="A4" s="10" t="s">
        <v>24</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c r="A5" s="10" t="s">
        <v>86</v>
      </c>
      <c r="B5" s="10"/>
      <c r="C5" s="10" t="s">
        <v>87</v>
      </c>
      <c r="D5" s="12"/>
      <c r="E5" s="13"/>
      <c r="F5" s="14"/>
      <c r="G5" s="14"/>
      <c r="H5" s="14"/>
      <c r="I5" s="14"/>
      <c r="J5" s="14"/>
      <c r="K5" s="14"/>
      <c r="L5" s="14"/>
      <c r="M5" s="14"/>
      <c r="N5" s="14"/>
      <c r="O5" s="14"/>
      <c r="P5" s="14"/>
      <c r="Q5"/>
      <c r="R5"/>
      <c r="S5"/>
      <c r="T5"/>
      <c r="U5"/>
      <c r="V5"/>
      <c r="W5"/>
      <c r="X5"/>
      <c r="Y5"/>
      <c r="Z5"/>
      <c r="AA5"/>
      <c r="AB5"/>
      <c r="AC5"/>
    </row>
    <row r="6" spans="1:29" s="1" customFormat="1" ht="18" customHeight="1">
      <c r="A6" s="10" t="s">
        <v>88</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c r="A7" s="15" t="s">
        <v>2</v>
      </c>
      <c r="B7" s="15"/>
      <c r="C7" s="16"/>
      <c r="D7" s="17"/>
      <c r="E7" s="13"/>
      <c r="F7" s="14"/>
      <c r="G7" s="14"/>
      <c r="H7" s="14"/>
      <c r="I7" s="14"/>
      <c r="J7" s="14"/>
      <c r="K7" s="14"/>
      <c r="L7" s="14"/>
      <c r="M7" s="14"/>
      <c r="N7" s="14"/>
      <c r="O7" s="14"/>
      <c r="P7" s="14"/>
      <c r="Q7"/>
      <c r="R7"/>
      <c r="S7"/>
      <c r="T7"/>
      <c r="U7"/>
      <c r="V7"/>
      <c r="W7"/>
      <c r="X7"/>
      <c r="Y7"/>
      <c r="Z7"/>
      <c r="AA7"/>
      <c r="AB7"/>
      <c r="AC7"/>
    </row>
    <row r="8" spans="1:29" s="1" customFormat="1" ht="29.25" customHeight="1">
      <c r="A8" s="579" t="s">
        <v>633</v>
      </c>
      <c r="B8" s="579"/>
      <c r="C8" s="579"/>
      <c r="D8" s="579"/>
      <c r="E8" s="579"/>
      <c r="F8" s="579"/>
      <c r="G8" s="579"/>
      <c r="H8" s="580"/>
      <c r="I8" s="14"/>
      <c r="J8" s="14"/>
      <c r="K8" s="14"/>
      <c r="L8" s="14"/>
      <c r="M8" s="14"/>
      <c r="N8" s="14"/>
      <c r="O8" s="14"/>
      <c r="P8" s="14"/>
      <c r="Q8"/>
      <c r="R8"/>
      <c r="S8"/>
      <c r="T8"/>
      <c r="U8"/>
      <c r="V8"/>
      <c r="W8"/>
      <c r="X8"/>
      <c r="Y8"/>
      <c r="Z8"/>
      <c r="AA8"/>
      <c r="AB8"/>
      <c r="AC8"/>
    </row>
    <row r="9" spans="1:29" s="1" customFormat="1" ht="18" customHeight="1">
      <c r="A9" s="18"/>
      <c r="B9" s="18"/>
      <c r="C9" s="6"/>
      <c r="D9" s="7"/>
      <c r="E9" s="13"/>
      <c r="F9" s="12"/>
      <c r="G9" s="14"/>
      <c r="H9" s="14"/>
      <c r="I9" s="14"/>
      <c r="J9" s="14"/>
      <c r="K9" s="14"/>
      <c r="L9" s="12" t="s">
        <v>90</v>
      </c>
      <c r="M9" s="14"/>
      <c r="N9" s="47"/>
      <c r="O9" s="48">
        <f>P170</f>
        <v>0</v>
      </c>
      <c r="P9" s="14"/>
      <c r="Q9"/>
      <c r="R9"/>
      <c r="S9"/>
      <c r="T9"/>
      <c r="U9"/>
      <c r="V9"/>
      <c r="W9"/>
      <c r="X9"/>
      <c r="Y9"/>
      <c r="Z9"/>
      <c r="AA9"/>
      <c r="AB9"/>
      <c r="AC9"/>
    </row>
    <row r="10" spans="1:29" s="1" customFormat="1" ht="18" customHeight="1">
      <c r="A10" s="18"/>
      <c r="B10" s="18"/>
      <c r="C10" s="6"/>
      <c r="D10" s="7"/>
      <c r="E10" s="13"/>
      <c r="F10" s="12"/>
      <c r="G10" s="14"/>
      <c r="H10" s="14"/>
      <c r="I10" s="14"/>
      <c r="J10" s="14"/>
      <c r="K10" s="14"/>
      <c r="L10" s="49" t="s">
        <v>91</v>
      </c>
      <c r="M10" s="50"/>
      <c r="N10" s="48"/>
      <c r="O10" s="50"/>
      <c r="P10" s="50"/>
      <c r="Q10"/>
      <c r="R10"/>
      <c r="S10"/>
      <c r="T10"/>
      <c r="U10"/>
      <c r="V10"/>
      <c r="W10"/>
      <c r="X10"/>
      <c r="Y10"/>
      <c r="Z10"/>
      <c r="AA10"/>
      <c r="AB10"/>
      <c r="AC10"/>
    </row>
    <row r="11" spans="1:29" s="1" customFormat="1" ht="5.25" customHeight="1">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9" s="2" customFormat="1" ht="12.75" customHeight="1">
      <c r="A13" s="583"/>
      <c r="B13" s="585"/>
      <c r="C13" s="587"/>
      <c r="D13" s="588"/>
      <c r="E13" s="589"/>
      <c r="F13" s="590"/>
      <c r="G13" s="590"/>
      <c r="H13" s="590"/>
      <c r="I13" s="590"/>
      <c r="J13" s="590"/>
      <c r="K13" s="590"/>
      <c r="L13" s="591" t="s">
        <v>99</v>
      </c>
      <c r="M13" s="591"/>
      <c r="N13" s="591" t="s">
        <v>100</v>
      </c>
      <c r="O13" s="591"/>
      <c r="P13" s="591" t="s">
        <v>101</v>
      </c>
      <c r="Q13"/>
      <c r="R13"/>
      <c r="S13"/>
      <c r="T13"/>
      <c r="U13"/>
      <c r="V13"/>
      <c r="W13"/>
      <c r="X13"/>
      <c r="Y13"/>
      <c r="Z13"/>
      <c r="AA13"/>
      <c r="AB13"/>
      <c r="AC13"/>
    </row>
    <row r="14" spans="1:29" s="2" customFormat="1" ht="48">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Q14"/>
      <c r="R14"/>
      <c r="S14"/>
      <c r="T14"/>
      <c r="U14"/>
      <c r="V14"/>
      <c r="W14"/>
      <c r="X14"/>
      <c r="Y14"/>
      <c r="Z14"/>
      <c r="AA14"/>
      <c r="AB14"/>
      <c r="AC14"/>
    </row>
    <row r="15" spans="1:29" s="2" customFormat="1" ht="36">
      <c r="A15" s="120"/>
      <c r="B15" s="121"/>
      <c r="C15" s="125" t="s">
        <v>634</v>
      </c>
      <c r="D15" s="123"/>
      <c r="E15" s="124"/>
      <c r="F15" s="125"/>
      <c r="G15" s="125"/>
      <c r="H15" s="125"/>
      <c r="I15" s="125"/>
      <c r="J15" s="125"/>
      <c r="K15" s="125"/>
      <c r="L15" s="125"/>
      <c r="M15" s="125"/>
      <c r="N15" s="125"/>
      <c r="O15" s="125"/>
      <c r="P15" s="139"/>
      <c r="Q15"/>
      <c r="R15"/>
      <c r="S15"/>
      <c r="T15"/>
      <c r="U15"/>
      <c r="V15"/>
      <c r="W15"/>
      <c r="X15"/>
      <c r="Y15"/>
      <c r="Z15"/>
      <c r="AA15"/>
      <c r="AB15"/>
      <c r="AC15"/>
    </row>
    <row r="16" spans="1:29" s="2" customFormat="1">
      <c r="A16" s="126" t="s">
        <v>133</v>
      </c>
      <c r="B16" s="127"/>
      <c r="C16" s="128" t="s">
        <v>635</v>
      </c>
      <c r="D16" s="129" t="s">
        <v>228</v>
      </c>
      <c r="E16" s="130">
        <v>15</v>
      </c>
      <c r="F16" s="137"/>
      <c r="G16" s="138"/>
      <c r="H16" s="28">
        <f t="shared" ref="H16:H166" si="0">ROUND(G16*F16,2)</f>
        <v>0</v>
      </c>
      <c r="I16" s="137"/>
      <c r="J16" s="138"/>
      <c r="K16" s="28">
        <f t="shared" ref="K16:K136" si="1">J16+I16+H16</f>
        <v>0</v>
      </c>
      <c r="L16" s="28">
        <f t="shared" ref="L16:L136" si="2">ROUND(F16*E16,2)</f>
        <v>0</v>
      </c>
      <c r="M16" s="28">
        <f t="shared" ref="M16:M136" si="3">ROUND(H16*E16,2)</f>
        <v>0</v>
      </c>
      <c r="N16" s="28">
        <f t="shared" ref="N16:N136" si="4">ROUND(I16*E16,2)</f>
        <v>0</v>
      </c>
      <c r="O16" s="28">
        <f t="shared" ref="O16:O136" si="5">ROUND(J16*E16,2)</f>
        <v>0</v>
      </c>
      <c r="P16" s="141">
        <f t="shared" ref="P16:P136" si="6">O16+N16+M16</f>
        <v>0</v>
      </c>
      <c r="Q16"/>
      <c r="R16"/>
      <c r="S16"/>
      <c r="T16"/>
      <c r="U16"/>
      <c r="V16"/>
      <c r="W16"/>
      <c r="X16"/>
      <c r="Y16"/>
      <c r="Z16"/>
      <c r="AA16"/>
      <c r="AB16"/>
      <c r="AC16"/>
    </row>
    <row r="17" spans="1:29" s="2" customFormat="1">
      <c r="A17" s="126">
        <f t="shared" ref="A17:A136" si="7">A16+1</f>
        <v>2</v>
      </c>
      <c r="B17" s="127"/>
      <c r="C17" s="128" t="s">
        <v>636</v>
      </c>
      <c r="D17" s="129" t="s">
        <v>228</v>
      </c>
      <c r="E17" s="130">
        <v>1060</v>
      </c>
      <c r="F17" s="137"/>
      <c r="G17" s="138"/>
      <c r="H17" s="28">
        <f t="shared" si="0"/>
        <v>0</v>
      </c>
      <c r="I17" s="137"/>
      <c r="J17" s="138"/>
      <c r="K17" s="28">
        <f t="shared" si="1"/>
        <v>0</v>
      </c>
      <c r="L17" s="28">
        <f t="shared" si="2"/>
        <v>0</v>
      </c>
      <c r="M17" s="28">
        <f t="shared" si="3"/>
        <v>0</v>
      </c>
      <c r="N17" s="28">
        <f t="shared" si="4"/>
        <v>0</v>
      </c>
      <c r="O17" s="28">
        <f t="shared" si="5"/>
        <v>0</v>
      </c>
      <c r="P17" s="141">
        <f t="shared" si="6"/>
        <v>0</v>
      </c>
      <c r="Q17"/>
      <c r="R17"/>
      <c r="S17"/>
      <c r="T17"/>
      <c r="U17"/>
      <c r="V17"/>
      <c r="W17"/>
      <c r="X17"/>
      <c r="Y17"/>
      <c r="Z17"/>
      <c r="AA17"/>
      <c r="AB17"/>
      <c r="AC17"/>
    </row>
    <row r="18" spans="1:29" s="2" customFormat="1">
      <c r="A18" s="126">
        <f t="shared" si="7"/>
        <v>3</v>
      </c>
      <c r="B18" s="127"/>
      <c r="C18" s="128" t="s">
        <v>637</v>
      </c>
      <c r="D18" s="129" t="s">
        <v>228</v>
      </c>
      <c r="E18" s="130">
        <v>35</v>
      </c>
      <c r="F18" s="137"/>
      <c r="G18" s="138"/>
      <c r="H18" s="28">
        <f t="shared" si="0"/>
        <v>0</v>
      </c>
      <c r="I18" s="137"/>
      <c r="J18" s="138"/>
      <c r="K18" s="28">
        <f t="shared" si="1"/>
        <v>0</v>
      </c>
      <c r="L18" s="28">
        <f t="shared" si="2"/>
        <v>0</v>
      </c>
      <c r="M18" s="28">
        <f t="shared" si="3"/>
        <v>0</v>
      </c>
      <c r="N18" s="28">
        <f t="shared" si="4"/>
        <v>0</v>
      </c>
      <c r="O18" s="28">
        <f t="shared" si="5"/>
        <v>0</v>
      </c>
      <c r="P18" s="141">
        <f t="shared" si="6"/>
        <v>0</v>
      </c>
      <c r="Q18"/>
      <c r="R18"/>
      <c r="S18"/>
      <c r="T18"/>
      <c r="U18"/>
      <c r="V18"/>
      <c r="W18"/>
      <c r="X18"/>
      <c r="Y18"/>
      <c r="Z18"/>
      <c r="AA18"/>
      <c r="AB18"/>
      <c r="AC18"/>
    </row>
    <row r="19" spans="1:29" s="2" customFormat="1">
      <c r="A19" s="126">
        <f t="shared" si="7"/>
        <v>4</v>
      </c>
      <c r="B19" s="127"/>
      <c r="C19" s="128" t="s">
        <v>638</v>
      </c>
      <c r="D19" s="129" t="s">
        <v>228</v>
      </c>
      <c r="E19" s="130">
        <v>135</v>
      </c>
      <c r="F19" s="137"/>
      <c r="G19" s="138"/>
      <c r="H19" s="28">
        <f t="shared" si="0"/>
        <v>0</v>
      </c>
      <c r="I19" s="137"/>
      <c r="J19" s="138"/>
      <c r="K19" s="28">
        <f t="shared" si="1"/>
        <v>0</v>
      </c>
      <c r="L19" s="28">
        <f t="shared" si="2"/>
        <v>0</v>
      </c>
      <c r="M19" s="28">
        <f t="shared" si="3"/>
        <v>0</v>
      </c>
      <c r="N19" s="28">
        <f t="shared" si="4"/>
        <v>0</v>
      </c>
      <c r="O19" s="28">
        <f t="shared" si="5"/>
        <v>0</v>
      </c>
      <c r="P19" s="141">
        <f t="shared" si="6"/>
        <v>0</v>
      </c>
      <c r="Q19"/>
      <c r="R19"/>
      <c r="S19"/>
      <c r="T19"/>
      <c r="U19"/>
      <c r="V19"/>
      <c r="W19"/>
      <c r="X19"/>
      <c r="Y19"/>
      <c r="Z19"/>
      <c r="AA19"/>
      <c r="AB19"/>
      <c r="AC19"/>
    </row>
    <row r="20" spans="1:29" s="2" customFormat="1">
      <c r="A20" s="126">
        <f t="shared" si="7"/>
        <v>5</v>
      </c>
      <c r="B20" s="127"/>
      <c r="C20" s="128" t="s">
        <v>639</v>
      </c>
      <c r="D20" s="129" t="s">
        <v>228</v>
      </c>
      <c r="E20" s="130">
        <v>100</v>
      </c>
      <c r="F20" s="137"/>
      <c r="G20" s="138"/>
      <c r="H20" s="28">
        <f t="shared" si="0"/>
        <v>0</v>
      </c>
      <c r="I20" s="137"/>
      <c r="J20" s="138"/>
      <c r="K20" s="28">
        <f t="shared" si="1"/>
        <v>0</v>
      </c>
      <c r="L20" s="28">
        <f t="shared" si="2"/>
        <v>0</v>
      </c>
      <c r="M20" s="28">
        <f t="shared" si="3"/>
        <v>0</v>
      </c>
      <c r="N20" s="28">
        <f t="shared" si="4"/>
        <v>0</v>
      </c>
      <c r="O20" s="28">
        <f t="shared" si="5"/>
        <v>0</v>
      </c>
      <c r="P20" s="141">
        <f t="shared" si="6"/>
        <v>0</v>
      </c>
      <c r="Q20"/>
      <c r="R20"/>
      <c r="S20"/>
      <c r="T20"/>
      <c r="U20"/>
      <c r="V20"/>
      <c r="W20"/>
      <c r="X20"/>
      <c r="Y20"/>
      <c r="Z20"/>
      <c r="AA20"/>
      <c r="AB20"/>
      <c r="AC20"/>
    </row>
    <row r="21" spans="1:29" s="2" customFormat="1">
      <c r="A21" s="126">
        <f t="shared" si="7"/>
        <v>6</v>
      </c>
      <c r="B21" s="127"/>
      <c r="C21" s="128" t="s">
        <v>640</v>
      </c>
      <c r="D21" s="129" t="s">
        <v>164</v>
      </c>
      <c r="E21" s="130">
        <v>230</v>
      </c>
      <c r="F21" s="137"/>
      <c r="G21" s="138"/>
      <c r="H21" s="28">
        <f t="shared" si="0"/>
        <v>0</v>
      </c>
      <c r="I21" s="137"/>
      <c r="J21" s="138"/>
      <c r="K21" s="28">
        <f t="shared" si="1"/>
        <v>0</v>
      </c>
      <c r="L21" s="28">
        <f t="shared" si="2"/>
        <v>0</v>
      </c>
      <c r="M21" s="28">
        <f t="shared" si="3"/>
        <v>0</v>
      </c>
      <c r="N21" s="28">
        <f t="shared" si="4"/>
        <v>0</v>
      </c>
      <c r="O21" s="28">
        <f t="shared" si="5"/>
        <v>0</v>
      </c>
      <c r="P21" s="141">
        <f t="shared" si="6"/>
        <v>0</v>
      </c>
      <c r="Q21"/>
      <c r="R21"/>
      <c r="S21"/>
      <c r="T21"/>
      <c r="U21"/>
      <c r="V21"/>
      <c r="W21"/>
      <c r="X21"/>
      <c r="Y21"/>
      <c r="Z21"/>
      <c r="AA21"/>
      <c r="AB21"/>
      <c r="AC21"/>
    </row>
    <row r="22" spans="1:29" s="2" customFormat="1">
      <c r="A22" s="126">
        <f t="shared" si="7"/>
        <v>7</v>
      </c>
      <c r="B22" s="127"/>
      <c r="C22" s="128" t="s">
        <v>641</v>
      </c>
      <c r="D22" s="129" t="s">
        <v>228</v>
      </c>
      <c r="E22" s="130">
        <v>200</v>
      </c>
      <c r="F22" s="137"/>
      <c r="G22" s="138"/>
      <c r="H22" s="28">
        <f t="shared" si="0"/>
        <v>0</v>
      </c>
      <c r="I22" s="137"/>
      <c r="J22" s="138"/>
      <c r="K22" s="28">
        <f t="shared" si="1"/>
        <v>0</v>
      </c>
      <c r="L22" s="28">
        <f t="shared" si="2"/>
        <v>0</v>
      </c>
      <c r="M22" s="28">
        <f t="shared" si="3"/>
        <v>0</v>
      </c>
      <c r="N22" s="28">
        <f t="shared" si="4"/>
        <v>0</v>
      </c>
      <c r="O22" s="28">
        <f t="shared" si="5"/>
        <v>0</v>
      </c>
      <c r="P22" s="141">
        <f t="shared" si="6"/>
        <v>0</v>
      </c>
      <c r="Q22"/>
      <c r="R22"/>
      <c r="S22"/>
      <c r="T22"/>
      <c r="U22"/>
      <c r="V22"/>
      <c r="W22"/>
      <c r="X22"/>
      <c r="Y22"/>
      <c r="Z22"/>
      <c r="AA22"/>
      <c r="AB22"/>
      <c r="AC22"/>
    </row>
    <row r="23" spans="1:29" s="2" customFormat="1">
      <c r="A23" s="126">
        <f t="shared" si="7"/>
        <v>8</v>
      </c>
      <c r="B23" s="127"/>
      <c r="C23" s="128" t="s">
        <v>642</v>
      </c>
      <c r="D23" s="129" t="s">
        <v>167</v>
      </c>
      <c r="E23" s="130">
        <v>1</v>
      </c>
      <c r="F23" s="137"/>
      <c r="G23" s="138"/>
      <c r="H23" s="28">
        <f t="shared" si="0"/>
        <v>0</v>
      </c>
      <c r="I23" s="137"/>
      <c r="J23" s="138"/>
      <c r="K23" s="28">
        <f t="shared" si="1"/>
        <v>0</v>
      </c>
      <c r="L23" s="28">
        <f t="shared" si="2"/>
        <v>0</v>
      </c>
      <c r="M23" s="28">
        <f t="shared" si="3"/>
        <v>0</v>
      </c>
      <c r="N23" s="28">
        <f t="shared" si="4"/>
        <v>0</v>
      </c>
      <c r="O23" s="28">
        <f t="shared" si="5"/>
        <v>0</v>
      </c>
      <c r="P23" s="141">
        <f t="shared" si="6"/>
        <v>0</v>
      </c>
      <c r="Q23"/>
      <c r="R23"/>
      <c r="S23"/>
      <c r="T23"/>
      <c r="U23"/>
      <c r="V23"/>
      <c r="W23"/>
      <c r="X23"/>
      <c r="Y23"/>
      <c r="Z23"/>
      <c r="AA23"/>
      <c r="AB23"/>
      <c r="AC23"/>
    </row>
    <row r="24" spans="1:29" s="2" customFormat="1" ht="24">
      <c r="A24" s="126">
        <f t="shared" si="7"/>
        <v>9</v>
      </c>
      <c r="B24" s="127"/>
      <c r="C24" s="128" t="s">
        <v>643</v>
      </c>
      <c r="D24" s="129" t="s">
        <v>164</v>
      </c>
      <c r="E24" s="130">
        <v>1</v>
      </c>
      <c r="F24" s="137"/>
      <c r="G24" s="138"/>
      <c r="H24" s="28">
        <f t="shared" si="0"/>
        <v>0</v>
      </c>
      <c r="I24" s="137"/>
      <c r="J24" s="138"/>
      <c r="K24" s="28">
        <f t="shared" si="1"/>
        <v>0</v>
      </c>
      <c r="L24" s="28">
        <f t="shared" si="2"/>
        <v>0</v>
      </c>
      <c r="M24" s="28">
        <f t="shared" si="3"/>
        <v>0</v>
      </c>
      <c r="N24" s="28">
        <f t="shared" si="4"/>
        <v>0</v>
      </c>
      <c r="O24" s="28">
        <f t="shared" si="5"/>
        <v>0</v>
      </c>
      <c r="P24" s="141">
        <f t="shared" si="6"/>
        <v>0</v>
      </c>
      <c r="Q24"/>
      <c r="R24"/>
      <c r="S24"/>
      <c r="T24"/>
      <c r="U24"/>
      <c r="V24"/>
      <c r="W24"/>
      <c r="X24"/>
      <c r="Y24"/>
      <c r="Z24"/>
      <c r="AA24"/>
      <c r="AB24"/>
      <c r="AC24"/>
    </row>
    <row r="25" spans="1:29" s="2" customFormat="1">
      <c r="A25" s="126">
        <f t="shared" si="7"/>
        <v>10</v>
      </c>
      <c r="B25" s="127"/>
      <c r="C25" s="128" t="s">
        <v>644</v>
      </c>
      <c r="D25" s="129" t="s">
        <v>164</v>
      </c>
      <c r="E25" s="130">
        <v>1</v>
      </c>
      <c r="F25" s="137"/>
      <c r="G25" s="138"/>
      <c r="H25" s="28">
        <f t="shared" si="0"/>
        <v>0</v>
      </c>
      <c r="I25" s="137"/>
      <c r="J25" s="138"/>
      <c r="K25" s="28">
        <f t="shared" si="1"/>
        <v>0</v>
      </c>
      <c r="L25" s="28">
        <f t="shared" si="2"/>
        <v>0</v>
      </c>
      <c r="M25" s="28">
        <f t="shared" si="3"/>
        <v>0</v>
      </c>
      <c r="N25" s="28">
        <f t="shared" si="4"/>
        <v>0</v>
      </c>
      <c r="O25" s="28">
        <f t="shared" si="5"/>
        <v>0</v>
      </c>
      <c r="P25" s="141">
        <f t="shared" si="6"/>
        <v>0</v>
      </c>
      <c r="Q25"/>
      <c r="R25"/>
      <c r="S25"/>
      <c r="T25"/>
      <c r="U25"/>
      <c r="V25"/>
      <c r="W25"/>
      <c r="X25"/>
      <c r="Y25"/>
      <c r="Z25"/>
      <c r="AA25"/>
      <c r="AB25"/>
      <c r="AC25"/>
    </row>
    <row r="26" spans="1:29" s="2" customFormat="1" ht="24">
      <c r="A26" s="126">
        <f t="shared" si="7"/>
        <v>11</v>
      </c>
      <c r="B26" s="127"/>
      <c r="C26" s="128" t="s">
        <v>645</v>
      </c>
      <c r="D26" s="129" t="s">
        <v>164</v>
      </c>
      <c r="E26" s="130">
        <v>2</v>
      </c>
      <c r="F26" s="137"/>
      <c r="G26" s="138"/>
      <c r="H26" s="28">
        <f t="shared" si="0"/>
        <v>0</v>
      </c>
      <c r="I26" s="137"/>
      <c r="J26" s="138"/>
      <c r="K26" s="28">
        <f t="shared" si="1"/>
        <v>0</v>
      </c>
      <c r="L26" s="28">
        <f t="shared" si="2"/>
        <v>0</v>
      </c>
      <c r="M26" s="28">
        <f t="shared" si="3"/>
        <v>0</v>
      </c>
      <c r="N26" s="28">
        <f t="shared" si="4"/>
        <v>0</v>
      </c>
      <c r="O26" s="28">
        <f t="shared" si="5"/>
        <v>0</v>
      </c>
      <c r="P26" s="141">
        <f t="shared" si="6"/>
        <v>0</v>
      </c>
      <c r="Q26"/>
      <c r="R26"/>
      <c r="S26"/>
      <c r="T26"/>
      <c r="U26"/>
      <c r="V26"/>
      <c r="W26"/>
      <c r="X26"/>
      <c r="Y26"/>
      <c r="Z26"/>
      <c r="AA26"/>
      <c r="AB26"/>
      <c r="AC26"/>
    </row>
    <row r="27" spans="1:29" s="2" customFormat="1" ht="36">
      <c r="A27" s="126">
        <f t="shared" si="7"/>
        <v>12</v>
      </c>
      <c r="B27" s="127"/>
      <c r="C27" s="128" t="s">
        <v>646</v>
      </c>
      <c r="D27" s="129" t="s">
        <v>167</v>
      </c>
      <c r="E27" s="130">
        <v>1</v>
      </c>
      <c r="F27" s="137"/>
      <c r="G27" s="138"/>
      <c r="H27" s="28">
        <f t="shared" si="0"/>
        <v>0</v>
      </c>
      <c r="I27" s="137"/>
      <c r="J27" s="138"/>
      <c r="K27" s="28">
        <f t="shared" si="1"/>
        <v>0</v>
      </c>
      <c r="L27" s="28">
        <f t="shared" si="2"/>
        <v>0</v>
      </c>
      <c r="M27" s="28">
        <f t="shared" si="3"/>
        <v>0</v>
      </c>
      <c r="N27" s="28">
        <f t="shared" si="4"/>
        <v>0</v>
      </c>
      <c r="O27" s="28">
        <f t="shared" si="5"/>
        <v>0</v>
      </c>
      <c r="P27" s="141">
        <f t="shared" si="6"/>
        <v>0</v>
      </c>
      <c r="Q27"/>
      <c r="R27"/>
      <c r="S27"/>
      <c r="T27"/>
      <c r="U27"/>
      <c r="V27"/>
      <c r="W27"/>
      <c r="X27"/>
      <c r="Y27"/>
      <c r="Z27"/>
      <c r="AA27"/>
      <c r="AB27"/>
      <c r="AC27"/>
    </row>
    <row r="28" spans="1:29" s="2" customFormat="1">
      <c r="A28" s="126">
        <f t="shared" si="7"/>
        <v>13</v>
      </c>
      <c r="B28" s="127"/>
      <c r="C28" s="128" t="s">
        <v>647</v>
      </c>
      <c r="D28" s="129" t="s">
        <v>167</v>
      </c>
      <c r="E28" s="130">
        <v>1</v>
      </c>
      <c r="F28" s="137"/>
      <c r="G28" s="138"/>
      <c r="H28" s="28">
        <f t="shared" si="0"/>
        <v>0</v>
      </c>
      <c r="I28" s="137"/>
      <c r="J28" s="138"/>
      <c r="K28" s="28">
        <f t="shared" si="1"/>
        <v>0</v>
      </c>
      <c r="L28" s="28">
        <f t="shared" si="2"/>
        <v>0</v>
      </c>
      <c r="M28" s="28">
        <f t="shared" si="3"/>
        <v>0</v>
      </c>
      <c r="N28" s="28">
        <f t="shared" si="4"/>
        <v>0</v>
      </c>
      <c r="O28" s="28">
        <f t="shared" si="5"/>
        <v>0</v>
      </c>
      <c r="P28" s="141">
        <f t="shared" si="6"/>
        <v>0</v>
      </c>
      <c r="Q28"/>
      <c r="R28"/>
      <c r="S28"/>
      <c r="T28"/>
      <c r="U28"/>
      <c r="V28"/>
      <c r="W28"/>
      <c r="X28"/>
      <c r="Y28"/>
      <c r="Z28"/>
      <c r="AA28"/>
      <c r="AB28"/>
      <c r="AC28"/>
    </row>
    <row r="29" spans="1:29" s="2" customFormat="1">
      <c r="A29" s="126">
        <f t="shared" si="7"/>
        <v>14</v>
      </c>
      <c r="B29" s="127"/>
      <c r="C29" s="128" t="s">
        <v>648</v>
      </c>
      <c r="D29" s="129" t="s">
        <v>164</v>
      </c>
      <c r="E29" s="130">
        <v>1</v>
      </c>
      <c r="F29" s="137"/>
      <c r="G29" s="138"/>
      <c r="H29" s="28">
        <f t="shared" si="0"/>
        <v>0</v>
      </c>
      <c r="I29" s="137"/>
      <c r="J29" s="138"/>
      <c r="K29" s="28">
        <f t="shared" si="1"/>
        <v>0</v>
      </c>
      <c r="L29" s="28">
        <f t="shared" si="2"/>
        <v>0</v>
      </c>
      <c r="M29" s="28">
        <f t="shared" si="3"/>
        <v>0</v>
      </c>
      <c r="N29" s="28">
        <f t="shared" si="4"/>
        <v>0</v>
      </c>
      <c r="O29" s="28">
        <f t="shared" si="5"/>
        <v>0</v>
      </c>
      <c r="P29" s="141">
        <f t="shared" si="6"/>
        <v>0</v>
      </c>
      <c r="Q29"/>
      <c r="R29"/>
      <c r="S29"/>
      <c r="T29"/>
      <c r="U29"/>
      <c r="V29"/>
      <c r="W29"/>
      <c r="X29"/>
      <c r="Y29"/>
      <c r="Z29"/>
      <c r="AA29"/>
      <c r="AB29"/>
      <c r="AC29"/>
    </row>
    <row r="30" spans="1:29" s="2" customFormat="1">
      <c r="A30" s="126">
        <f t="shared" si="7"/>
        <v>15</v>
      </c>
      <c r="B30" s="127"/>
      <c r="C30" s="128" t="s">
        <v>649</v>
      </c>
      <c r="D30" s="129" t="s">
        <v>164</v>
      </c>
      <c r="E30" s="130">
        <v>2</v>
      </c>
      <c r="F30" s="137"/>
      <c r="G30" s="138"/>
      <c r="H30" s="28">
        <f t="shared" si="0"/>
        <v>0</v>
      </c>
      <c r="I30" s="137"/>
      <c r="J30" s="138"/>
      <c r="K30" s="28">
        <f t="shared" si="1"/>
        <v>0</v>
      </c>
      <c r="L30" s="28">
        <f t="shared" si="2"/>
        <v>0</v>
      </c>
      <c r="M30" s="28">
        <f t="shared" si="3"/>
        <v>0</v>
      </c>
      <c r="N30" s="28">
        <f t="shared" si="4"/>
        <v>0</v>
      </c>
      <c r="O30" s="28">
        <f t="shared" si="5"/>
        <v>0</v>
      </c>
      <c r="P30" s="141">
        <f t="shared" si="6"/>
        <v>0</v>
      </c>
      <c r="Q30"/>
      <c r="R30"/>
      <c r="S30"/>
      <c r="T30"/>
      <c r="U30"/>
      <c r="V30"/>
      <c r="W30"/>
      <c r="X30"/>
      <c r="Y30"/>
      <c r="Z30"/>
      <c r="AA30"/>
      <c r="AB30"/>
      <c r="AC30"/>
    </row>
    <row r="31" spans="1:29" s="2" customFormat="1">
      <c r="A31" s="126">
        <f t="shared" si="7"/>
        <v>16</v>
      </c>
      <c r="B31" s="127"/>
      <c r="C31" s="128" t="s">
        <v>650</v>
      </c>
      <c r="D31" s="129" t="s">
        <v>164</v>
      </c>
      <c r="E31" s="130">
        <v>1</v>
      </c>
      <c r="F31" s="137"/>
      <c r="G31" s="138"/>
      <c r="H31" s="28">
        <f t="shared" si="0"/>
        <v>0</v>
      </c>
      <c r="I31" s="137"/>
      <c r="J31" s="138"/>
      <c r="K31" s="28">
        <f t="shared" si="1"/>
        <v>0</v>
      </c>
      <c r="L31" s="28">
        <f t="shared" si="2"/>
        <v>0</v>
      </c>
      <c r="M31" s="28">
        <f t="shared" si="3"/>
        <v>0</v>
      </c>
      <c r="N31" s="28">
        <f t="shared" si="4"/>
        <v>0</v>
      </c>
      <c r="O31" s="28">
        <f t="shared" si="5"/>
        <v>0</v>
      </c>
      <c r="P31" s="141">
        <f t="shared" si="6"/>
        <v>0</v>
      </c>
      <c r="Q31"/>
      <c r="R31"/>
      <c r="S31"/>
      <c r="T31"/>
      <c r="U31"/>
      <c r="V31"/>
      <c r="W31"/>
      <c r="X31"/>
      <c r="Y31"/>
      <c r="Z31"/>
      <c r="AA31"/>
      <c r="AB31"/>
      <c r="AC31"/>
    </row>
    <row r="32" spans="1:29" s="2" customFormat="1">
      <c r="A32" s="126"/>
      <c r="B32" s="127"/>
      <c r="C32" s="122" t="s">
        <v>651</v>
      </c>
      <c r="D32" s="129"/>
      <c r="E32" s="130"/>
      <c r="F32" s="130"/>
      <c r="G32" s="130"/>
      <c r="H32" s="130"/>
      <c r="I32" s="130"/>
      <c r="J32" s="130"/>
      <c r="K32" s="130"/>
      <c r="L32" s="28"/>
      <c r="M32" s="28"/>
      <c r="N32" s="28"/>
      <c r="O32" s="28"/>
      <c r="P32" s="141"/>
      <c r="Q32"/>
      <c r="R32"/>
      <c r="S32"/>
      <c r="T32"/>
      <c r="U32"/>
      <c r="V32"/>
      <c r="W32"/>
      <c r="X32"/>
      <c r="Y32"/>
      <c r="Z32"/>
      <c r="AA32"/>
      <c r="AB32"/>
      <c r="AC32"/>
    </row>
    <row r="33" spans="1:29" s="2" customFormat="1" ht="24">
      <c r="A33" s="126">
        <f>A31+1</f>
        <v>17</v>
      </c>
      <c r="B33" s="127"/>
      <c r="C33" s="131" t="s">
        <v>652</v>
      </c>
      <c r="D33" s="129" t="s">
        <v>164</v>
      </c>
      <c r="E33" s="130">
        <v>1</v>
      </c>
      <c r="F33" s="137"/>
      <c r="G33" s="138"/>
      <c r="H33" s="28">
        <f t="shared" si="0"/>
        <v>0</v>
      </c>
      <c r="I33" s="137"/>
      <c r="J33" s="138"/>
      <c r="K33" s="28">
        <f t="shared" si="1"/>
        <v>0</v>
      </c>
      <c r="L33" s="28">
        <f t="shared" si="2"/>
        <v>0</v>
      </c>
      <c r="M33" s="28">
        <f t="shared" si="3"/>
        <v>0</v>
      </c>
      <c r="N33" s="28">
        <f t="shared" si="4"/>
        <v>0</v>
      </c>
      <c r="O33" s="28">
        <f t="shared" si="5"/>
        <v>0</v>
      </c>
      <c r="P33" s="141">
        <f t="shared" si="6"/>
        <v>0</v>
      </c>
      <c r="Q33"/>
      <c r="R33"/>
      <c r="S33"/>
      <c r="T33"/>
      <c r="U33"/>
      <c r="V33"/>
      <c r="W33"/>
      <c r="X33"/>
      <c r="Y33"/>
      <c r="Z33"/>
      <c r="AA33"/>
      <c r="AB33"/>
      <c r="AC33"/>
    </row>
    <row r="34" spans="1:29" s="2" customFormat="1" ht="36">
      <c r="A34" s="126">
        <f t="shared" si="7"/>
        <v>18</v>
      </c>
      <c r="B34" s="127"/>
      <c r="C34" s="131" t="s">
        <v>653</v>
      </c>
      <c r="D34" s="129" t="s">
        <v>167</v>
      </c>
      <c r="E34" s="130">
        <v>1</v>
      </c>
      <c r="F34" s="137"/>
      <c r="G34" s="138"/>
      <c r="H34" s="28">
        <f t="shared" si="0"/>
        <v>0</v>
      </c>
      <c r="I34" s="137"/>
      <c r="J34" s="138"/>
      <c r="K34" s="28">
        <f t="shared" si="1"/>
        <v>0</v>
      </c>
      <c r="L34" s="28">
        <f t="shared" si="2"/>
        <v>0</v>
      </c>
      <c r="M34" s="28">
        <f t="shared" si="3"/>
        <v>0</v>
      </c>
      <c r="N34" s="28">
        <f t="shared" si="4"/>
        <v>0</v>
      </c>
      <c r="O34" s="28">
        <f t="shared" si="5"/>
        <v>0</v>
      </c>
      <c r="P34" s="141">
        <f t="shared" si="6"/>
        <v>0</v>
      </c>
      <c r="Q34"/>
      <c r="R34"/>
      <c r="S34"/>
      <c r="T34"/>
      <c r="U34"/>
      <c r="V34"/>
      <c r="W34"/>
      <c r="X34"/>
      <c r="Y34"/>
      <c r="Z34"/>
      <c r="AA34"/>
      <c r="AB34"/>
      <c r="AC34"/>
    </row>
    <row r="35" spans="1:29" s="2" customFormat="1">
      <c r="A35" s="126">
        <f t="shared" si="7"/>
        <v>19</v>
      </c>
      <c r="B35" s="127"/>
      <c r="C35" s="131" t="s">
        <v>654</v>
      </c>
      <c r="D35" s="129" t="s">
        <v>167</v>
      </c>
      <c r="E35" s="130">
        <v>1</v>
      </c>
      <c r="F35" s="137"/>
      <c r="G35" s="138"/>
      <c r="H35" s="28">
        <f t="shared" ref="H35:H90" si="8">ROUND(G35*F35,2)</f>
        <v>0</v>
      </c>
      <c r="I35" s="137"/>
      <c r="J35" s="138"/>
      <c r="K35" s="28">
        <f t="shared" ref="K35:K90" si="9">J35+I35+H35</f>
        <v>0</v>
      </c>
      <c r="L35" s="28">
        <f t="shared" ref="L35:L90" si="10">ROUND(F35*E35,2)</f>
        <v>0</v>
      </c>
      <c r="M35" s="28">
        <f t="shared" ref="M35:M90" si="11">ROUND(H35*E35,2)</f>
        <v>0</v>
      </c>
      <c r="N35" s="28">
        <f t="shared" ref="N35:N90" si="12">ROUND(I35*E35,2)</f>
        <v>0</v>
      </c>
      <c r="O35" s="28">
        <f t="shared" ref="O35:O90" si="13">ROUND(J35*E35,2)</f>
        <v>0</v>
      </c>
      <c r="P35" s="141">
        <f t="shared" ref="P35:P90" si="14">O35+N35+M35</f>
        <v>0</v>
      </c>
      <c r="Q35"/>
      <c r="R35"/>
      <c r="S35"/>
      <c r="T35"/>
      <c r="U35"/>
      <c r="V35"/>
      <c r="W35"/>
      <c r="X35"/>
      <c r="Y35"/>
      <c r="Z35"/>
      <c r="AA35"/>
      <c r="AB35"/>
      <c r="AC35"/>
    </row>
    <row r="36" spans="1:29" s="2" customFormat="1">
      <c r="A36" s="126">
        <f t="shared" si="7"/>
        <v>20</v>
      </c>
      <c r="B36" s="127"/>
      <c r="C36" s="131" t="s">
        <v>655</v>
      </c>
      <c r="D36" s="129" t="s">
        <v>167</v>
      </c>
      <c r="E36" s="130">
        <v>1</v>
      </c>
      <c r="F36" s="137"/>
      <c r="G36" s="138"/>
      <c r="H36" s="28">
        <f t="shared" si="8"/>
        <v>0</v>
      </c>
      <c r="I36" s="137"/>
      <c r="J36" s="138"/>
      <c r="K36" s="28">
        <f t="shared" si="9"/>
        <v>0</v>
      </c>
      <c r="L36" s="28">
        <f t="shared" si="10"/>
        <v>0</v>
      </c>
      <c r="M36" s="28">
        <f t="shared" si="11"/>
        <v>0</v>
      </c>
      <c r="N36" s="28">
        <f t="shared" si="12"/>
        <v>0</v>
      </c>
      <c r="O36" s="28">
        <f t="shared" si="13"/>
        <v>0</v>
      </c>
      <c r="P36" s="141">
        <f t="shared" si="14"/>
        <v>0</v>
      </c>
      <c r="Q36"/>
      <c r="R36"/>
      <c r="S36"/>
      <c r="T36"/>
      <c r="U36"/>
      <c r="V36"/>
      <c r="W36"/>
      <c r="X36"/>
      <c r="Y36"/>
      <c r="Z36"/>
      <c r="AA36"/>
      <c r="AB36"/>
      <c r="AC36"/>
    </row>
    <row r="37" spans="1:29" s="2" customFormat="1" ht="24">
      <c r="A37" s="126">
        <f t="shared" si="7"/>
        <v>21</v>
      </c>
      <c r="B37" s="127"/>
      <c r="C37" s="131" t="s">
        <v>656</v>
      </c>
      <c r="D37" s="129" t="s">
        <v>164</v>
      </c>
      <c r="E37" s="130">
        <v>4</v>
      </c>
      <c r="F37" s="137"/>
      <c r="G37" s="138"/>
      <c r="H37" s="28">
        <f t="shared" si="8"/>
        <v>0</v>
      </c>
      <c r="I37" s="137"/>
      <c r="J37" s="138"/>
      <c r="K37" s="28">
        <f t="shared" si="9"/>
        <v>0</v>
      </c>
      <c r="L37" s="28">
        <f t="shared" si="10"/>
        <v>0</v>
      </c>
      <c r="M37" s="28">
        <f t="shared" si="11"/>
        <v>0</v>
      </c>
      <c r="N37" s="28">
        <f t="shared" si="12"/>
        <v>0</v>
      </c>
      <c r="O37" s="28">
        <f t="shared" si="13"/>
        <v>0</v>
      </c>
      <c r="P37" s="141">
        <f t="shared" si="14"/>
        <v>0</v>
      </c>
      <c r="Q37"/>
      <c r="R37"/>
      <c r="S37"/>
      <c r="T37"/>
      <c r="U37"/>
      <c r="V37"/>
      <c r="W37"/>
      <c r="X37"/>
      <c r="Y37"/>
      <c r="Z37"/>
      <c r="AA37"/>
      <c r="AB37"/>
      <c r="AC37"/>
    </row>
    <row r="38" spans="1:29" s="2" customFormat="1">
      <c r="A38" s="126">
        <f t="shared" si="7"/>
        <v>22</v>
      </c>
      <c r="B38" s="127"/>
      <c r="C38" s="131" t="s">
        <v>657</v>
      </c>
      <c r="D38" s="129" t="s">
        <v>164</v>
      </c>
      <c r="E38" s="130">
        <v>8</v>
      </c>
      <c r="F38" s="137"/>
      <c r="G38" s="138"/>
      <c r="H38" s="28">
        <f t="shared" si="8"/>
        <v>0</v>
      </c>
      <c r="I38" s="137"/>
      <c r="J38" s="138"/>
      <c r="K38" s="28">
        <f t="shared" si="9"/>
        <v>0</v>
      </c>
      <c r="L38" s="28">
        <f t="shared" si="10"/>
        <v>0</v>
      </c>
      <c r="M38" s="28">
        <f t="shared" si="11"/>
        <v>0</v>
      </c>
      <c r="N38" s="28">
        <f t="shared" si="12"/>
        <v>0</v>
      </c>
      <c r="O38" s="28">
        <f t="shared" si="13"/>
        <v>0</v>
      </c>
      <c r="P38" s="141">
        <f t="shared" si="14"/>
        <v>0</v>
      </c>
      <c r="Q38"/>
      <c r="R38"/>
      <c r="S38"/>
      <c r="T38"/>
      <c r="U38"/>
      <c r="V38"/>
      <c r="W38"/>
      <c r="X38"/>
      <c r="Y38"/>
      <c r="Z38"/>
      <c r="AA38"/>
      <c r="AB38"/>
      <c r="AC38"/>
    </row>
    <row r="39" spans="1:29" s="2" customFormat="1">
      <c r="A39" s="126">
        <f t="shared" si="7"/>
        <v>23</v>
      </c>
      <c r="B39" s="127"/>
      <c r="C39" s="131" t="s">
        <v>658</v>
      </c>
      <c r="D39" s="129" t="s">
        <v>228</v>
      </c>
      <c r="E39" s="130">
        <v>4</v>
      </c>
      <c r="F39" s="137"/>
      <c r="G39" s="138"/>
      <c r="H39" s="28">
        <f t="shared" si="8"/>
        <v>0</v>
      </c>
      <c r="I39" s="137"/>
      <c r="J39" s="138"/>
      <c r="K39" s="28">
        <f t="shared" si="9"/>
        <v>0</v>
      </c>
      <c r="L39" s="28">
        <f t="shared" si="10"/>
        <v>0</v>
      </c>
      <c r="M39" s="28">
        <f t="shared" si="11"/>
        <v>0</v>
      </c>
      <c r="N39" s="28">
        <f t="shared" si="12"/>
        <v>0</v>
      </c>
      <c r="O39" s="28">
        <f t="shared" si="13"/>
        <v>0</v>
      </c>
      <c r="P39" s="141">
        <f t="shared" si="14"/>
        <v>0</v>
      </c>
      <c r="Q39"/>
      <c r="R39"/>
      <c r="S39"/>
      <c r="T39"/>
      <c r="U39"/>
      <c r="V39"/>
      <c r="W39"/>
      <c r="X39"/>
      <c r="Y39"/>
      <c r="Z39"/>
      <c r="AA39"/>
      <c r="AB39"/>
      <c r="AC39"/>
    </row>
    <row r="40" spans="1:29" s="2" customFormat="1">
      <c r="A40" s="126">
        <f t="shared" si="7"/>
        <v>24</v>
      </c>
      <c r="B40" s="127"/>
      <c r="C40" s="131" t="s">
        <v>659</v>
      </c>
      <c r="D40" s="129"/>
      <c r="E40" s="130"/>
      <c r="F40" s="137"/>
      <c r="G40" s="138"/>
      <c r="H40" s="28">
        <f t="shared" si="8"/>
        <v>0</v>
      </c>
      <c r="I40" s="137"/>
      <c r="J40" s="138"/>
      <c r="K40" s="28">
        <f t="shared" si="9"/>
        <v>0</v>
      </c>
      <c r="L40" s="28">
        <f t="shared" si="10"/>
        <v>0</v>
      </c>
      <c r="M40" s="28">
        <f t="shared" si="11"/>
        <v>0</v>
      </c>
      <c r="N40" s="28">
        <f t="shared" si="12"/>
        <v>0</v>
      </c>
      <c r="O40" s="28">
        <f t="shared" si="13"/>
        <v>0</v>
      </c>
      <c r="P40" s="141">
        <f t="shared" si="14"/>
        <v>0</v>
      </c>
      <c r="Q40"/>
      <c r="R40"/>
      <c r="S40"/>
      <c r="T40"/>
      <c r="U40"/>
      <c r="V40"/>
      <c r="W40"/>
      <c r="X40"/>
      <c r="Y40"/>
      <c r="Z40"/>
      <c r="AA40"/>
      <c r="AB40"/>
      <c r="AC40"/>
    </row>
    <row r="41" spans="1:29" s="2" customFormat="1" ht="24">
      <c r="A41" s="126">
        <f t="shared" si="7"/>
        <v>25</v>
      </c>
      <c r="B41" s="127"/>
      <c r="C41" s="131" t="s">
        <v>660</v>
      </c>
      <c r="D41" s="129" t="s">
        <v>164</v>
      </c>
      <c r="E41" s="130">
        <v>104</v>
      </c>
      <c r="F41" s="137"/>
      <c r="G41" s="138"/>
      <c r="H41" s="28">
        <f t="shared" si="8"/>
        <v>0</v>
      </c>
      <c r="I41" s="137"/>
      <c r="J41" s="138"/>
      <c r="K41" s="28">
        <f t="shared" si="9"/>
        <v>0</v>
      </c>
      <c r="L41" s="28">
        <f t="shared" si="10"/>
        <v>0</v>
      </c>
      <c r="M41" s="28">
        <f t="shared" si="11"/>
        <v>0</v>
      </c>
      <c r="N41" s="28">
        <f t="shared" si="12"/>
        <v>0</v>
      </c>
      <c r="O41" s="28">
        <f t="shared" si="13"/>
        <v>0</v>
      </c>
      <c r="P41" s="141">
        <f t="shared" si="14"/>
        <v>0</v>
      </c>
      <c r="Q41"/>
      <c r="R41"/>
      <c r="S41"/>
      <c r="T41"/>
      <c r="U41"/>
      <c r="V41"/>
      <c r="W41"/>
      <c r="X41"/>
      <c r="Y41"/>
      <c r="Z41"/>
      <c r="AA41"/>
      <c r="AB41"/>
      <c r="AC41"/>
    </row>
    <row r="42" spans="1:29" s="2" customFormat="1" ht="24">
      <c r="A42" s="126">
        <f t="shared" si="7"/>
        <v>26</v>
      </c>
      <c r="B42" s="127"/>
      <c r="C42" s="131" t="s">
        <v>661</v>
      </c>
      <c r="D42" s="129" t="s">
        <v>164</v>
      </c>
      <c r="E42" s="130">
        <v>1</v>
      </c>
      <c r="F42" s="137"/>
      <c r="G42" s="138"/>
      <c r="H42" s="28">
        <f t="shared" si="8"/>
        <v>0</v>
      </c>
      <c r="I42" s="137"/>
      <c r="J42" s="138"/>
      <c r="K42" s="28">
        <f t="shared" si="9"/>
        <v>0</v>
      </c>
      <c r="L42" s="28">
        <f t="shared" si="10"/>
        <v>0</v>
      </c>
      <c r="M42" s="28">
        <f t="shared" si="11"/>
        <v>0</v>
      </c>
      <c r="N42" s="28">
        <f t="shared" si="12"/>
        <v>0</v>
      </c>
      <c r="O42" s="28">
        <f t="shared" si="13"/>
        <v>0</v>
      </c>
      <c r="P42" s="141">
        <f t="shared" si="14"/>
        <v>0</v>
      </c>
      <c r="Q42"/>
      <c r="R42"/>
      <c r="S42"/>
      <c r="T42"/>
      <c r="U42"/>
      <c r="V42"/>
      <c r="W42"/>
      <c r="X42"/>
      <c r="Y42"/>
      <c r="Z42"/>
      <c r="AA42"/>
      <c r="AB42"/>
      <c r="AC42"/>
    </row>
    <row r="43" spans="1:29" s="2" customFormat="1">
      <c r="A43" s="126">
        <f t="shared" si="7"/>
        <v>27</v>
      </c>
      <c r="B43" s="127"/>
      <c r="C43" s="131" t="s">
        <v>662</v>
      </c>
      <c r="D43" s="129" t="s">
        <v>164</v>
      </c>
      <c r="E43" s="130">
        <v>11</v>
      </c>
      <c r="F43" s="137"/>
      <c r="G43" s="138"/>
      <c r="H43" s="28">
        <f t="shared" si="8"/>
        <v>0</v>
      </c>
      <c r="I43" s="137"/>
      <c r="J43" s="138"/>
      <c r="K43" s="28">
        <f t="shared" si="9"/>
        <v>0</v>
      </c>
      <c r="L43" s="28">
        <f t="shared" si="10"/>
        <v>0</v>
      </c>
      <c r="M43" s="28">
        <f t="shared" si="11"/>
        <v>0</v>
      </c>
      <c r="N43" s="28">
        <f t="shared" si="12"/>
        <v>0</v>
      </c>
      <c r="O43" s="28">
        <f t="shared" si="13"/>
        <v>0</v>
      </c>
      <c r="P43" s="141">
        <f t="shared" si="14"/>
        <v>0</v>
      </c>
      <c r="Q43"/>
      <c r="R43"/>
      <c r="S43"/>
      <c r="T43"/>
      <c r="U43"/>
      <c r="V43"/>
      <c r="W43"/>
      <c r="X43"/>
      <c r="Y43"/>
      <c r="Z43"/>
      <c r="AA43"/>
      <c r="AB43"/>
      <c r="AC43"/>
    </row>
    <row r="44" spans="1:29" s="2" customFormat="1" ht="24">
      <c r="A44" s="126">
        <f t="shared" si="7"/>
        <v>28</v>
      </c>
      <c r="B44" s="127"/>
      <c r="C44" s="131" t="s">
        <v>663</v>
      </c>
      <c r="D44" s="129" t="s">
        <v>164</v>
      </c>
      <c r="E44" s="130">
        <v>1</v>
      </c>
      <c r="F44" s="137"/>
      <c r="G44" s="138"/>
      <c r="H44" s="28">
        <f t="shared" si="8"/>
        <v>0</v>
      </c>
      <c r="I44" s="137"/>
      <c r="J44" s="138"/>
      <c r="K44" s="28">
        <f t="shared" si="9"/>
        <v>0</v>
      </c>
      <c r="L44" s="28">
        <f t="shared" si="10"/>
        <v>0</v>
      </c>
      <c r="M44" s="28">
        <f t="shared" si="11"/>
        <v>0</v>
      </c>
      <c r="N44" s="28">
        <f t="shared" si="12"/>
        <v>0</v>
      </c>
      <c r="O44" s="28">
        <f t="shared" si="13"/>
        <v>0</v>
      </c>
      <c r="P44" s="141">
        <f t="shared" si="14"/>
        <v>0</v>
      </c>
      <c r="Q44"/>
      <c r="R44"/>
      <c r="S44"/>
      <c r="T44"/>
      <c r="U44"/>
      <c r="V44"/>
      <c r="W44"/>
      <c r="X44"/>
      <c r="Y44"/>
      <c r="Z44"/>
      <c r="AA44"/>
      <c r="AB44"/>
      <c r="AC44"/>
    </row>
    <row r="45" spans="1:29" s="2" customFormat="1" ht="24">
      <c r="A45" s="126">
        <f t="shared" si="7"/>
        <v>29</v>
      </c>
      <c r="B45" s="127"/>
      <c r="C45" s="131" t="s">
        <v>664</v>
      </c>
      <c r="D45" s="129" t="s">
        <v>164</v>
      </c>
      <c r="E45" s="130">
        <v>1</v>
      </c>
      <c r="F45" s="137"/>
      <c r="G45" s="138"/>
      <c r="H45" s="28">
        <f t="shared" si="8"/>
        <v>0</v>
      </c>
      <c r="I45" s="137"/>
      <c r="J45" s="138"/>
      <c r="K45" s="28">
        <f t="shared" si="9"/>
        <v>0</v>
      </c>
      <c r="L45" s="28">
        <f t="shared" si="10"/>
        <v>0</v>
      </c>
      <c r="M45" s="28">
        <f t="shared" si="11"/>
        <v>0</v>
      </c>
      <c r="N45" s="28">
        <f t="shared" si="12"/>
        <v>0</v>
      </c>
      <c r="O45" s="28">
        <f t="shared" si="13"/>
        <v>0</v>
      </c>
      <c r="P45" s="141">
        <f t="shared" si="14"/>
        <v>0</v>
      </c>
      <c r="Q45"/>
      <c r="R45"/>
      <c r="S45"/>
      <c r="T45"/>
      <c r="U45"/>
      <c r="V45"/>
      <c r="W45"/>
      <c r="X45"/>
      <c r="Y45"/>
      <c r="Z45"/>
      <c r="AA45"/>
      <c r="AB45"/>
      <c r="AC45"/>
    </row>
    <row r="46" spans="1:29" s="2" customFormat="1" ht="36">
      <c r="A46" s="126">
        <f t="shared" si="7"/>
        <v>30</v>
      </c>
      <c r="B46" s="127"/>
      <c r="C46" s="131" t="s">
        <v>665</v>
      </c>
      <c r="D46" s="129" t="s">
        <v>164</v>
      </c>
      <c r="E46" s="130">
        <v>1</v>
      </c>
      <c r="F46" s="137"/>
      <c r="G46" s="138"/>
      <c r="H46" s="28">
        <f t="shared" si="8"/>
        <v>0</v>
      </c>
      <c r="I46" s="137"/>
      <c r="J46" s="138"/>
      <c r="K46" s="28">
        <f t="shared" si="9"/>
        <v>0</v>
      </c>
      <c r="L46" s="28">
        <f t="shared" si="10"/>
        <v>0</v>
      </c>
      <c r="M46" s="28">
        <f t="shared" si="11"/>
        <v>0</v>
      </c>
      <c r="N46" s="28">
        <f t="shared" si="12"/>
        <v>0</v>
      </c>
      <c r="O46" s="28">
        <f t="shared" si="13"/>
        <v>0</v>
      </c>
      <c r="P46" s="141">
        <f t="shared" si="14"/>
        <v>0</v>
      </c>
      <c r="Q46"/>
      <c r="R46"/>
      <c r="S46"/>
      <c r="T46"/>
      <c r="U46"/>
      <c r="V46"/>
      <c r="W46"/>
      <c r="X46"/>
      <c r="Y46"/>
      <c r="Z46"/>
      <c r="AA46"/>
      <c r="AB46"/>
      <c r="AC46"/>
    </row>
    <row r="47" spans="1:29" s="2" customFormat="1">
      <c r="A47" s="126">
        <f t="shared" si="7"/>
        <v>31</v>
      </c>
      <c r="B47" s="127"/>
      <c r="C47" s="131" t="s">
        <v>666</v>
      </c>
      <c r="D47" s="129" t="s">
        <v>167</v>
      </c>
      <c r="E47" s="130">
        <v>1</v>
      </c>
      <c r="F47" s="137"/>
      <c r="G47" s="138"/>
      <c r="H47" s="28">
        <f t="shared" si="8"/>
        <v>0</v>
      </c>
      <c r="I47" s="137"/>
      <c r="J47" s="138"/>
      <c r="K47" s="28">
        <f t="shared" si="9"/>
        <v>0</v>
      </c>
      <c r="L47" s="28">
        <f t="shared" si="10"/>
        <v>0</v>
      </c>
      <c r="M47" s="28">
        <f t="shared" si="11"/>
        <v>0</v>
      </c>
      <c r="N47" s="28">
        <f t="shared" si="12"/>
        <v>0</v>
      </c>
      <c r="O47" s="28">
        <f t="shared" si="13"/>
        <v>0</v>
      </c>
      <c r="P47" s="141">
        <f t="shared" si="14"/>
        <v>0</v>
      </c>
      <c r="Q47"/>
      <c r="R47"/>
      <c r="S47"/>
      <c r="T47"/>
      <c r="U47"/>
      <c r="V47"/>
      <c r="W47"/>
      <c r="X47"/>
      <c r="Y47"/>
      <c r="Z47"/>
      <c r="AA47"/>
      <c r="AB47"/>
      <c r="AC47"/>
    </row>
    <row r="48" spans="1:29" s="2" customFormat="1" ht="24">
      <c r="A48" s="126">
        <f t="shared" si="7"/>
        <v>32</v>
      </c>
      <c r="B48" s="127"/>
      <c r="C48" s="131" t="s">
        <v>667</v>
      </c>
      <c r="D48" s="129" t="s">
        <v>167</v>
      </c>
      <c r="E48" s="130">
        <v>4</v>
      </c>
      <c r="F48" s="137"/>
      <c r="G48" s="138"/>
      <c r="H48" s="28">
        <f t="shared" si="8"/>
        <v>0</v>
      </c>
      <c r="I48" s="137"/>
      <c r="J48" s="138"/>
      <c r="K48" s="28">
        <f t="shared" si="9"/>
        <v>0</v>
      </c>
      <c r="L48" s="28">
        <f t="shared" si="10"/>
        <v>0</v>
      </c>
      <c r="M48" s="28">
        <f t="shared" si="11"/>
        <v>0</v>
      </c>
      <c r="N48" s="28">
        <f t="shared" si="12"/>
        <v>0</v>
      </c>
      <c r="O48" s="28">
        <f t="shared" si="13"/>
        <v>0</v>
      </c>
      <c r="P48" s="141">
        <f t="shared" si="14"/>
        <v>0</v>
      </c>
      <c r="Q48"/>
      <c r="R48"/>
      <c r="S48"/>
      <c r="T48"/>
      <c r="U48"/>
      <c r="V48"/>
      <c r="W48"/>
      <c r="X48"/>
      <c r="Y48"/>
      <c r="Z48"/>
      <c r="AA48"/>
      <c r="AB48"/>
      <c r="AC48"/>
    </row>
    <row r="49" spans="1:29" s="2" customFormat="1" ht="24">
      <c r="A49" s="126">
        <f t="shared" si="7"/>
        <v>33</v>
      </c>
      <c r="B49" s="127"/>
      <c r="C49" s="131" t="s">
        <v>668</v>
      </c>
      <c r="D49" s="129" t="s">
        <v>167</v>
      </c>
      <c r="E49" s="130">
        <v>21</v>
      </c>
      <c r="F49" s="137"/>
      <c r="G49" s="138"/>
      <c r="H49" s="28">
        <f t="shared" si="8"/>
        <v>0</v>
      </c>
      <c r="I49" s="137"/>
      <c r="J49" s="138"/>
      <c r="K49" s="28">
        <f t="shared" si="9"/>
        <v>0</v>
      </c>
      <c r="L49" s="28">
        <f t="shared" si="10"/>
        <v>0</v>
      </c>
      <c r="M49" s="28">
        <f t="shared" si="11"/>
        <v>0</v>
      </c>
      <c r="N49" s="28">
        <f t="shared" si="12"/>
        <v>0</v>
      </c>
      <c r="O49" s="28">
        <f t="shared" si="13"/>
        <v>0</v>
      </c>
      <c r="P49" s="141">
        <f t="shared" si="14"/>
        <v>0</v>
      </c>
      <c r="Q49"/>
      <c r="R49"/>
      <c r="S49"/>
      <c r="T49"/>
      <c r="U49"/>
      <c r="V49"/>
      <c r="W49"/>
      <c r="X49"/>
      <c r="Y49"/>
      <c r="Z49"/>
      <c r="AA49"/>
      <c r="AB49"/>
      <c r="AC49"/>
    </row>
    <row r="50" spans="1:29" s="2" customFormat="1" ht="24">
      <c r="A50" s="126">
        <f t="shared" si="7"/>
        <v>34</v>
      </c>
      <c r="B50" s="127"/>
      <c r="C50" s="131" t="s">
        <v>669</v>
      </c>
      <c r="D50" s="129" t="s">
        <v>164</v>
      </c>
      <c r="E50" s="130">
        <v>3</v>
      </c>
      <c r="F50" s="137"/>
      <c r="G50" s="138"/>
      <c r="H50" s="28">
        <f t="shared" si="8"/>
        <v>0</v>
      </c>
      <c r="I50" s="137"/>
      <c r="J50" s="138"/>
      <c r="K50" s="28">
        <f t="shared" si="9"/>
        <v>0</v>
      </c>
      <c r="L50" s="28">
        <f t="shared" si="10"/>
        <v>0</v>
      </c>
      <c r="M50" s="28">
        <f t="shared" si="11"/>
        <v>0</v>
      </c>
      <c r="N50" s="28">
        <f t="shared" si="12"/>
        <v>0</v>
      </c>
      <c r="O50" s="28">
        <f t="shared" si="13"/>
        <v>0</v>
      </c>
      <c r="P50" s="141">
        <f t="shared" si="14"/>
        <v>0</v>
      </c>
      <c r="Q50"/>
      <c r="R50"/>
      <c r="S50"/>
      <c r="T50"/>
      <c r="U50"/>
      <c r="V50"/>
      <c r="W50"/>
      <c r="X50"/>
      <c r="Y50"/>
      <c r="Z50"/>
      <c r="AA50"/>
      <c r="AB50"/>
      <c r="AC50"/>
    </row>
    <row r="51" spans="1:29" s="2" customFormat="1" ht="24">
      <c r="A51" s="126">
        <f t="shared" si="7"/>
        <v>35</v>
      </c>
      <c r="B51" s="127"/>
      <c r="C51" s="131" t="s">
        <v>670</v>
      </c>
      <c r="D51" s="129" t="s">
        <v>164</v>
      </c>
      <c r="E51" s="130">
        <v>1</v>
      </c>
      <c r="F51" s="137"/>
      <c r="G51" s="138"/>
      <c r="H51" s="28">
        <f t="shared" si="8"/>
        <v>0</v>
      </c>
      <c r="I51" s="137"/>
      <c r="J51" s="138"/>
      <c r="K51" s="28">
        <f t="shared" si="9"/>
        <v>0</v>
      </c>
      <c r="L51" s="28">
        <f t="shared" si="10"/>
        <v>0</v>
      </c>
      <c r="M51" s="28">
        <f t="shared" si="11"/>
        <v>0</v>
      </c>
      <c r="N51" s="28">
        <f t="shared" si="12"/>
        <v>0</v>
      </c>
      <c r="O51" s="28">
        <f t="shared" si="13"/>
        <v>0</v>
      </c>
      <c r="P51" s="141">
        <f t="shared" si="14"/>
        <v>0</v>
      </c>
      <c r="Q51"/>
      <c r="R51"/>
      <c r="S51"/>
      <c r="T51"/>
      <c r="U51"/>
      <c r="V51"/>
      <c r="W51"/>
      <c r="X51"/>
      <c r="Y51"/>
      <c r="Z51"/>
      <c r="AA51"/>
      <c r="AB51"/>
      <c r="AC51"/>
    </row>
    <row r="52" spans="1:29" s="2" customFormat="1" ht="24">
      <c r="A52" s="126">
        <f t="shared" si="7"/>
        <v>36</v>
      </c>
      <c r="B52" s="127"/>
      <c r="C52" s="131" t="s">
        <v>671</v>
      </c>
      <c r="D52" s="129" t="s">
        <v>164</v>
      </c>
      <c r="E52" s="130">
        <v>2</v>
      </c>
      <c r="F52" s="137"/>
      <c r="G52" s="138"/>
      <c r="H52" s="28">
        <f t="shared" si="8"/>
        <v>0</v>
      </c>
      <c r="I52" s="137"/>
      <c r="J52" s="138"/>
      <c r="K52" s="28">
        <f t="shared" si="9"/>
        <v>0</v>
      </c>
      <c r="L52" s="28">
        <f t="shared" si="10"/>
        <v>0</v>
      </c>
      <c r="M52" s="28">
        <f t="shared" si="11"/>
        <v>0</v>
      </c>
      <c r="N52" s="28">
        <f t="shared" si="12"/>
        <v>0</v>
      </c>
      <c r="O52" s="28">
        <f t="shared" si="13"/>
        <v>0</v>
      </c>
      <c r="P52" s="141">
        <f t="shared" si="14"/>
        <v>0</v>
      </c>
      <c r="Q52"/>
      <c r="R52"/>
      <c r="S52"/>
      <c r="T52"/>
      <c r="U52"/>
      <c r="V52"/>
      <c r="W52"/>
      <c r="X52"/>
      <c r="Y52"/>
      <c r="Z52"/>
      <c r="AA52"/>
      <c r="AB52"/>
      <c r="AC52"/>
    </row>
    <row r="53" spans="1:29" s="2" customFormat="1" ht="24">
      <c r="A53" s="126">
        <f t="shared" si="7"/>
        <v>37</v>
      </c>
      <c r="B53" s="127"/>
      <c r="C53" s="131" t="s">
        <v>672</v>
      </c>
      <c r="D53" s="129" t="s">
        <v>164</v>
      </c>
      <c r="E53" s="130">
        <v>2</v>
      </c>
      <c r="F53" s="137"/>
      <c r="G53" s="138"/>
      <c r="H53" s="28">
        <f t="shared" si="8"/>
        <v>0</v>
      </c>
      <c r="I53" s="137"/>
      <c r="J53" s="138"/>
      <c r="K53" s="28">
        <f t="shared" si="9"/>
        <v>0</v>
      </c>
      <c r="L53" s="28">
        <f t="shared" si="10"/>
        <v>0</v>
      </c>
      <c r="M53" s="28">
        <f t="shared" si="11"/>
        <v>0</v>
      </c>
      <c r="N53" s="28">
        <f t="shared" si="12"/>
        <v>0</v>
      </c>
      <c r="O53" s="28">
        <f t="shared" si="13"/>
        <v>0</v>
      </c>
      <c r="P53" s="141">
        <f t="shared" si="14"/>
        <v>0</v>
      </c>
      <c r="Q53"/>
      <c r="R53"/>
      <c r="S53"/>
      <c r="T53"/>
      <c r="U53"/>
      <c r="V53"/>
      <c r="W53"/>
      <c r="X53"/>
      <c r="Y53"/>
      <c r="Z53"/>
      <c r="AA53"/>
      <c r="AB53"/>
      <c r="AC53"/>
    </row>
    <row r="54" spans="1:29" s="2" customFormat="1" ht="24">
      <c r="A54" s="126">
        <f t="shared" si="7"/>
        <v>38</v>
      </c>
      <c r="B54" s="127"/>
      <c r="C54" s="131" t="s">
        <v>673</v>
      </c>
      <c r="D54" s="129" t="s">
        <v>164</v>
      </c>
      <c r="E54" s="130">
        <v>1</v>
      </c>
      <c r="F54" s="137"/>
      <c r="G54" s="138"/>
      <c r="H54" s="28">
        <f t="shared" si="8"/>
        <v>0</v>
      </c>
      <c r="I54" s="137"/>
      <c r="J54" s="138"/>
      <c r="K54" s="28">
        <f t="shared" si="9"/>
        <v>0</v>
      </c>
      <c r="L54" s="28">
        <f t="shared" si="10"/>
        <v>0</v>
      </c>
      <c r="M54" s="28">
        <f t="shared" si="11"/>
        <v>0</v>
      </c>
      <c r="N54" s="28">
        <f t="shared" si="12"/>
        <v>0</v>
      </c>
      <c r="O54" s="28">
        <f t="shared" si="13"/>
        <v>0</v>
      </c>
      <c r="P54" s="141">
        <f t="shared" si="14"/>
        <v>0</v>
      </c>
      <c r="Q54"/>
      <c r="R54"/>
      <c r="S54"/>
      <c r="T54"/>
      <c r="U54"/>
      <c r="V54"/>
      <c r="W54"/>
      <c r="X54"/>
      <c r="Y54"/>
      <c r="Z54"/>
      <c r="AA54"/>
      <c r="AB54"/>
      <c r="AC54"/>
    </row>
    <row r="55" spans="1:29" s="2" customFormat="1">
      <c r="A55" s="126">
        <f t="shared" si="7"/>
        <v>39</v>
      </c>
      <c r="B55" s="127"/>
      <c r="C55" s="131" t="s">
        <v>674</v>
      </c>
      <c r="D55" s="129" t="s">
        <v>164</v>
      </c>
      <c r="E55" s="130">
        <v>1</v>
      </c>
      <c r="F55" s="137"/>
      <c r="G55" s="138"/>
      <c r="H55" s="28">
        <f t="shared" si="8"/>
        <v>0</v>
      </c>
      <c r="I55" s="137"/>
      <c r="J55" s="138"/>
      <c r="K55" s="28">
        <f t="shared" si="9"/>
        <v>0</v>
      </c>
      <c r="L55" s="28">
        <f t="shared" si="10"/>
        <v>0</v>
      </c>
      <c r="M55" s="28">
        <f t="shared" si="11"/>
        <v>0</v>
      </c>
      <c r="N55" s="28">
        <f t="shared" si="12"/>
        <v>0</v>
      </c>
      <c r="O55" s="28">
        <f t="shared" si="13"/>
        <v>0</v>
      </c>
      <c r="P55" s="141">
        <f t="shared" si="14"/>
        <v>0</v>
      </c>
      <c r="Q55"/>
      <c r="R55"/>
      <c r="S55"/>
      <c r="T55"/>
      <c r="U55"/>
      <c r="V55"/>
      <c r="W55"/>
      <c r="X55"/>
      <c r="Y55"/>
      <c r="Z55"/>
      <c r="AA55"/>
      <c r="AB55"/>
      <c r="AC55"/>
    </row>
    <row r="56" spans="1:29" s="2" customFormat="1" ht="24">
      <c r="A56" s="126">
        <f t="shared" si="7"/>
        <v>40</v>
      </c>
      <c r="B56" s="127"/>
      <c r="C56" s="131" t="s">
        <v>675</v>
      </c>
      <c r="D56" s="129" t="s">
        <v>164</v>
      </c>
      <c r="E56" s="130">
        <v>24</v>
      </c>
      <c r="F56" s="137"/>
      <c r="G56" s="138"/>
      <c r="H56" s="28">
        <f t="shared" si="8"/>
        <v>0</v>
      </c>
      <c r="I56" s="137"/>
      <c r="J56" s="138"/>
      <c r="K56" s="28">
        <f t="shared" si="9"/>
        <v>0</v>
      </c>
      <c r="L56" s="28">
        <f t="shared" si="10"/>
        <v>0</v>
      </c>
      <c r="M56" s="28">
        <f t="shared" si="11"/>
        <v>0</v>
      </c>
      <c r="N56" s="28">
        <f t="shared" si="12"/>
        <v>0</v>
      </c>
      <c r="O56" s="28">
        <f t="shared" si="13"/>
        <v>0</v>
      </c>
      <c r="P56" s="141">
        <f t="shared" si="14"/>
        <v>0</v>
      </c>
      <c r="Q56"/>
      <c r="R56"/>
      <c r="S56"/>
      <c r="T56"/>
      <c r="U56"/>
      <c r="V56"/>
      <c r="W56"/>
      <c r="X56"/>
      <c r="Y56"/>
      <c r="Z56"/>
      <c r="AA56"/>
      <c r="AB56"/>
      <c r="AC56"/>
    </row>
    <row r="57" spans="1:29" s="2" customFormat="1" ht="36">
      <c r="A57" s="126">
        <f t="shared" si="7"/>
        <v>41</v>
      </c>
      <c r="B57" s="127"/>
      <c r="C57" s="131" t="s">
        <v>676</v>
      </c>
      <c r="D57" s="129" t="s">
        <v>164</v>
      </c>
      <c r="E57" s="130">
        <v>1</v>
      </c>
      <c r="F57" s="137"/>
      <c r="G57" s="138"/>
      <c r="H57" s="28">
        <f t="shared" si="8"/>
        <v>0</v>
      </c>
      <c r="I57" s="137"/>
      <c r="J57" s="138"/>
      <c r="K57" s="28">
        <f t="shared" si="9"/>
        <v>0</v>
      </c>
      <c r="L57" s="28">
        <f t="shared" si="10"/>
        <v>0</v>
      </c>
      <c r="M57" s="28">
        <f t="shared" si="11"/>
        <v>0</v>
      </c>
      <c r="N57" s="28">
        <f t="shared" si="12"/>
        <v>0</v>
      </c>
      <c r="O57" s="28">
        <f t="shared" si="13"/>
        <v>0</v>
      </c>
      <c r="P57" s="141">
        <f t="shared" si="14"/>
        <v>0</v>
      </c>
      <c r="Q57"/>
      <c r="R57"/>
      <c r="S57"/>
      <c r="T57"/>
      <c r="U57"/>
      <c r="V57"/>
      <c r="W57"/>
      <c r="X57"/>
      <c r="Y57"/>
      <c r="Z57"/>
      <c r="AA57"/>
      <c r="AB57"/>
      <c r="AC57"/>
    </row>
    <row r="58" spans="1:29" s="2" customFormat="1" ht="24">
      <c r="A58" s="126">
        <f t="shared" si="7"/>
        <v>42</v>
      </c>
      <c r="B58" s="127"/>
      <c r="C58" s="131" t="s">
        <v>677</v>
      </c>
      <c r="D58" s="129" t="s">
        <v>164</v>
      </c>
      <c r="E58" s="130">
        <v>2</v>
      </c>
      <c r="F58" s="137"/>
      <c r="G58" s="138"/>
      <c r="H58" s="28">
        <f t="shared" si="8"/>
        <v>0</v>
      </c>
      <c r="I58" s="137"/>
      <c r="J58" s="138"/>
      <c r="K58" s="28">
        <f t="shared" si="9"/>
        <v>0</v>
      </c>
      <c r="L58" s="28">
        <f t="shared" si="10"/>
        <v>0</v>
      </c>
      <c r="M58" s="28">
        <f t="shared" si="11"/>
        <v>0</v>
      </c>
      <c r="N58" s="28">
        <f t="shared" si="12"/>
        <v>0</v>
      </c>
      <c r="O58" s="28">
        <f t="shared" si="13"/>
        <v>0</v>
      </c>
      <c r="P58" s="141">
        <f t="shared" si="14"/>
        <v>0</v>
      </c>
      <c r="Q58"/>
      <c r="R58"/>
      <c r="S58"/>
      <c r="T58"/>
      <c r="U58"/>
      <c r="V58"/>
      <c r="W58"/>
      <c r="X58"/>
      <c r="Y58"/>
      <c r="Z58"/>
      <c r="AA58"/>
      <c r="AB58"/>
      <c r="AC58"/>
    </row>
    <row r="59" spans="1:29" s="2" customFormat="1" ht="24">
      <c r="A59" s="126">
        <f t="shared" si="7"/>
        <v>43</v>
      </c>
      <c r="B59" s="127"/>
      <c r="C59" s="131" t="s">
        <v>678</v>
      </c>
      <c r="D59" s="129" t="s">
        <v>164</v>
      </c>
      <c r="E59" s="130">
        <v>1</v>
      </c>
      <c r="F59" s="137"/>
      <c r="G59" s="138"/>
      <c r="H59" s="28">
        <f t="shared" si="8"/>
        <v>0</v>
      </c>
      <c r="I59" s="137"/>
      <c r="J59" s="138"/>
      <c r="K59" s="28">
        <f t="shared" si="9"/>
        <v>0</v>
      </c>
      <c r="L59" s="28">
        <f t="shared" si="10"/>
        <v>0</v>
      </c>
      <c r="M59" s="28">
        <f t="shared" si="11"/>
        <v>0</v>
      </c>
      <c r="N59" s="28">
        <f t="shared" si="12"/>
        <v>0</v>
      </c>
      <c r="O59" s="28">
        <f t="shared" si="13"/>
        <v>0</v>
      </c>
      <c r="P59" s="141">
        <f t="shared" si="14"/>
        <v>0</v>
      </c>
      <c r="Q59"/>
      <c r="R59"/>
      <c r="S59"/>
      <c r="T59"/>
      <c r="U59"/>
      <c r="V59"/>
      <c r="W59"/>
      <c r="X59"/>
      <c r="Y59"/>
      <c r="Z59"/>
      <c r="AA59"/>
      <c r="AB59"/>
      <c r="AC59"/>
    </row>
    <row r="60" spans="1:29" s="2" customFormat="1" ht="36">
      <c r="A60" s="126">
        <f t="shared" si="7"/>
        <v>44</v>
      </c>
      <c r="B60" s="127"/>
      <c r="C60" s="131" t="s">
        <v>679</v>
      </c>
      <c r="D60" s="129" t="s">
        <v>164</v>
      </c>
      <c r="E60" s="130">
        <v>1</v>
      </c>
      <c r="F60" s="137"/>
      <c r="G60" s="138"/>
      <c r="H60" s="28">
        <f t="shared" si="8"/>
        <v>0</v>
      </c>
      <c r="I60" s="137"/>
      <c r="J60" s="138"/>
      <c r="K60" s="28">
        <f t="shared" si="9"/>
        <v>0</v>
      </c>
      <c r="L60" s="28">
        <f t="shared" si="10"/>
        <v>0</v>
      </c>
      <c r="M60" s="28">
        <f t="shared" si="11"/>
        <v>0</v>
      </c>
      <c r="N60" s="28">
        <f t="shared" si="12"/>
        <v>0</v>
      </c>
      <c r="O60" s="28">
        <f t="shared" si="13"/>
        <v>0</v>
      </c>
      <c r="P60" s="141">
        <f t="shared" si="14"/>
        <v>0</v>
      </c>
      <c r="Q60"/>
      <c r="R60"/>
      <c r="S60"/>
      <c r="T60"/>
      <c r="U60"/>
      <c r="V60"/>
      <c r="W60"/>
      <c r="X60"/>
      <c r="Y60"/>
      <c r="Z60"/>
      <c r="AA60"/>
      <c r="AB60"/>
      <c r="AC60"/>
    </row>
    <row r="61" spans="1:29" s="2" customFormat="1" ht="24">
      <c r="A61" s="126">
        <f t="shared" si="7"/>
        <v>45</v>
      </c>
      <c r="B61" s="127"/>
      <c r="C61" s="131" t="s">
        <v>680</v>
      </c>
      <c r="D61" s="129" t="s">
        <v>164</v>
      </c>
      <c r="E61" s="130">
        <v>1</v>
      </c>
      <c r="F61" s="137"/>
      <c r="G61" s="138"/>
      <c r="H61" s="28">
        <f t="shared" si="8"/>
        <v>0</v>
      </c>
      <c r="I61" s="137"/>
      <c r="J61" s="138"/>
      <c r="K61" s="28">
        <f t="shared" si="9"/>
        <v>0</v>
      </c>
      <c r="L61" s="28">
        <f t="shared" si="10"/>
        <v>0</v>
      </c>
      <c r="M61" s="28">
        <f t="shared" si="11"/>
        <v>0</v>
      </c>
      <c r="N61" s="28">
        <f t="shared" si="12"/>
        <v>0</v>
      </c>
      <c r="O61" s="28">
        <f t="shared" si="13"/>
        <v>0</v>
      </c>
      <c r="P61" s="141">
        <f t="shared" si="14"/>
        <v>0</v>
      </c>
      <c r="Q61"/>
      <c r="R61"/>
      <c r="S61"/>
      <c r="T61"/>
      <c r="U61"/>
      <c r="V61"/>
      <c r="W61"/>
      <c r="X61"/>
      <c r="Y61"/>
      <c r="Z61"/>
      <c r="AA61"/>
      <c r="AB61"/>
      <c r="AC61"/>
    </row>
    <row r="62" spans="1:29" s="2" customFormat="1">
      <c r="A62" s="126">
        <f t="shared" si="7"/>
        <v>46</v>
      </c>
      <c r="B62" s="127"/>
      <c r="C62" s="131" t="s">
        <v>681</v>
      </c>
      <c r="D62" s="129" t="s">
        <v>164</v>
      </c>
      <c r="E62" s="130">
        <v>1</v>
      </c>
      <c r="F62" s="137"/>
      <c r="G62" s="138"/>
      <c r="H62" s="28">
        <f t="shared" si="8"/>
        <v>0</v>
      </c>
      <c r="I62" s="137"/>
      <c r="J62" s="138"/>
      <c r="K62" s="28">
        <f t="shared" si="9"/>
        <v>0</v>
      </c>
      <c r="L62" s="28">
        <f t="shared" si="10"/>
        <v>0</v>
      </c>
      <c r="M62" s="28">
        <f t="shared" si="11"/>
        <v>0</v>
      </c>
      <c r="N62" s="28">
        <f t="shared" si="12"/>
        <v>0</v>
      </c>
      <c r="O62" s="28">
        <f t="shared" si="13"/>
        <v>0</v>
      </c>
      <c r="P62" s="141">
        <f t="shared" si="14"/>
        <v>0</v>
      </c>
      <c r="Q62"/>
      <c r="R62"/>
      <c r="S62"/>
      <c r="T62"/>
      <c r="U62"/>
      <c r="V62"/>
      <c r="W62"/>
      <c r="X62"/>
      <c r="Y62"/>
      <c r="Z62"/>
      <c r="AA62"/>
      <c r="AB62"/>
      <c r="AC62"/>
    </row>
    <row r="63" spans="1:29" s="2" customFormat="1">
      <c r="A63" s="126">
        <f t="shared" si="7"/>
        <v>47</v>
      </c>
      <c r="B63" s="127"/>
      <c r="C63" s="131" t="s">
        <v>682</v>
      </c>
      <c r="D63" s="129" t="s">
        <v>164</v>
      </c>
      <c r="E63" s="130">
        <v>1</v>
      </c>
      <c r="F63" s="137"/>
      <c r="G63" s="138"/>
      <c r="H63" s="28">
        <f t="shared" si="8"/>
        <v>0</v>
      </c>
      <c r="I63" s="137"/>
      <c r="J63" s="138"/>
      <c r="K63" s="28">
        <f t="shared" si="9"/>
        <v>0</v>
      </c>
      <c r="L63" s="28">
        <f t="shared" si="10"/>
        <v>0</v>
      </c>
      <c r="M63" s="28">
        <f t="shared" si="11"/>
        <v>0</v>
      </c>
      <c r="N63" s="28">
        <f t="shared" si="12"/>
        <v>0</v>
      </c>
      <c r="O63" s="28">
        <f t="shared" si="13"/>
        <v>0</v>
      </c>
      <c r="P63" s="141">
        <f t="shared" si="14"/>
        <v>0</v>
      </c>
      <c r="Q63"/>
      <c r="R63"/>
      <c r="S63"/>
      <c r="T63"/>
      <c r="U63"/>
      <c r="V63"/>
      <c r="W63"/>
      <c r="X63"/>
      <c r="Y63"/>
      <c r="Z63"/>
      <c r="AA63"/>
      <c r="AB63"/>
      <c r="AC63"/>
    </row>
    <row r="64" spans="1:29" s="2" customFormat="1">
      <c r="A64" s="126">
        <f t="shared" si="7"/>
        <v>48</v>
      </c>
      <c r="B64" s="127"/>
      <c r="C64" s="131" t="s">
        <v>683</v>
      </c>
      <c r="D64" s="129" t="s">
        <v>164</v>
      </c>
      <c r="E64" s="130">
        <v>1</v>
      </c>
      <c r="F64" s="137"/>
      <c r="G64" s="138"/>
      <c r="H64" s="28">
        <f t="shared" si="8"/>
        <v>0</v>
      </c>
      <c r="I64" s="137"/>
      <c r="J64" s="138"/>
      <c r="K64" s="28">
        <f t="shared" si="9"/>
        <v>0</v>
      </c>
      <c r="L64" s="28">
        <f t="shared" si="10"/>
        <v>0</v>
      </c>
      <c r="M64" s="28">
        <f t="shared" si="11"/>
        <v>0</v>
      </c>
      <c r="N64" s="28">
        <f t="shared" si="12"/>
        <v>0</v>
      </c>
      <c r="O64" s="28">
        <f t="shared" si="13"/>
        <v>0</v>
      </c>
      <c r="P64" s="141">
        <f t="shared" si="14"/>
        <v>0</v>
      </c>
      <c r="Q64"/>
      <c r="R64"/>
      <c r="S64"/>
      <c r="T64"/>
      <c r="U64"/>
      <c r="V64"/>
      <c r="W64"/>
      <c r="X64"/>
      <c r="Y64"/>
      <c r="Z64"/>
      <c r="AA64"/>
      <c r="AB64"/>
      <c r="AC64"/>
    </row>
    <row r="65" spans="1:29" s="2" customFormat="1">
      <c r="A65" s="126">
        <f t="shared" si="7"/>
        <v>49</v>
      </c>
      <c r="B65" s="127"/>
      <c r="C65" s="131" t="s">
        <v>684</v>
      </c>
      <c r="D65" s="129" t="s">
        <v>164</v>
      </c>
      <c r="E65" s="130">
        <v>2</v>
      </c>
      <c r="F65" s="137"/>
      <c r="G65" s="138"/>
      <c r="H65" s="28">
        <f t="shared" si="8"/>
        <v>0</v>
      </c>
      <c r="I65" s="137"/>
      <c r="J65" s="138"/>
      <c r="K65" s="28">
        <f t="shared" si="9"/>
        <v>0</v>
      </c>
      <c r="L65" s="28">
        <f t="shared" si="10"/>
        <v>0</v>
      </c>
      <c r="M65" s="28">
        <f t="shared" si="11"/>
        <v>0</v>
      </c>
      <c r="N65" s="28">
        <f t="shared" si="12"/>
        <v>0</v>
      </c>
      <c r="O65" s="28">
        <f t="shared" si="13"/>
        <v>0</v>
      </c>
      <c r="P65" s="141">
        <f t="shared" si="14"/>
        <v>0</v>
      </c>
      <c r="Q65"/>
      <c r="R65"/>
      <c r="S65"/>
      <c r="T65"/>
      <c r="U65"/>
      <c r="V65"/>
      <c r="W65"/>
      <c r="X65"/>
      <c r="Y65"/>
      <c r="Z65"/>
      <c r="AA65"/>
      <c r="AB65"/>
      <c r="AC65"/>
    </row>
    <row r="66" spans="1:29" s="2" customFormat="1">
      <c r="A66" s="126">
        <f t="shared" si="7"/>
        <v>50</v>
      </c>
      <c r="B66" s="127"/>
      <c r="C66" s="131" t="s">
        <v>685</v>
      </c>
      <c r="D66" s="129" t="s">
        <v>164</v>
      </c>
      <c r="E66" s="130">
        <v>1</v>
      </c>
      <c r="F66" s="137"/>
      <c r="G66" s="138"/>
      <c r="H66" s="28">
        <f t="shared" si="8"/>
        <v>0</v>
      </c>
      <c r="I66" s="137"/>
      <c r="J66" s="138"/>
      <c r="K66" s="28">
        <f t="shared" si="9"/>
        <v>0</v>
      </c>
      <c r="L66" s="28">
        <f t="shared" si="10"/>
        <v>0</v>
      </c>
      <c r="M66" s="28">
        <f t="shared" si="11"/>
        <v>0</v>
      </c>
      <c r="N66" s="28">
        <f t="shared" si="12"/>
        <v>0</v>
      </c>
      <c r="O66" s="28">
        <f t="shared" si="13"/>
        <v>0</v>
      </c>
      <c r="P66" s="141">
        <f t="shared" si="14"/>
        <v>0</v>
      </c>
      <c r="Q66"/>
      <c r="R66"/>
      <c r="S66"/>
      <c r="T66"/>
      <c r="U66"/>
      <c r="V66"/>
      <c r="W66"/>
      <c r="X66"/>
      <c r="Y66"/>
      <c r="Z66"/>
      <c r="AA66"/>
      <c r="AB66"/>
      <c r="AC66"/>
    </row>
    <row r="67" spans="1:29" s="2" customFormat="1" ht="24">
      <c r="A67" s="126">
        <f t="shared" si="7"/>
        <v>51</v>
      </c>
      <c r="B67" s="127"/>
      <c r="C67" s="131" t="s">
        <v>686</v>
      </c>
      <c r="D67" s="129" t="s">
        <v>164</v>
      </c>
      <c r="E67" s="130">
        <v>3</v>
      </c>
      <c r="F67" s="137"/>
      <c r="G67" s="138"/>
      <c r="H67" s="28">
        <f t="shared" si="8"/>
        <v>0</v>
      </c>
      <c r="I67" s="137"/>
      <c r="J67" s="138"/>
      <c r="K67" s="28">
        <f t="shared" si="9"/>
        <v>0</v>
      </c>
      <c r="L67" s="28">
        <f t="shared" si="10"/>
        <v>0</v>
      </c>
      <c r="M67" s="28">
        <f t="shared" si="11"/>
        <v>0</v>
      </c>
      <c r="N67" s="28">
        <f t="shared" si="12"/>
        <v>0</v>
      </c>
      <c r="O67" s="28">
        <f t="shared" si="13"/>
        <v>0</v>
      </c>
      <c r="P67" s="141">
        <f t="shared" si="14"/>
        <v>0</v>
      </c>
      <c r="Q67"/>
      <c r="R67"/>
      <c r="S67"/>
      <c r="T67"/>
      <c r="U67"/>
      <c r="V67"/>
      <c r="W67"/>
      <c r="X67"/>
      <c r="Y67"/>
      <c r="Z67"/>
      <c r="AA67"/>
      <c r="AB67"/>
      <c r="AC67"/>
    </row>
    <row r="68" spans="1:29" s="2" customFormat="1">
      <c r="A68" s="126"/>
      <c r="B68" s="127"/>
      <c r="C68" s="122" t="s">
        <v>687</v>
      </c>
      <c r="D68" s="129"/>
      <c r="E68" s="130"/>
      <c r="F68" s="130"/>
      <c r="G68" s="130"/>
      <c r="H68" s="130"/>
      <c r="I68" s="130"/>
      <c r="J68" s="130"/>
      <c r="K68" s="130"/>
      <c r="L68" s="130"/>
      <c r="M68" s="130"/>
      <c r="N68" s="28"/>
      <c r="O68" s="28"/>
      <c r="P68" s="141"/>
      <c r="Q68"/>
      <c r="R68"/>
      <c r="S68"/>
      <c r="T68"/>
      <c r="U68"/>
      <c r="V68"/>
      <c r="W68"/>
      <c r="X68"/>
      <c r="Y68"/>
      <c r="Z68"/>
      <c r="AA68"/>
      <c r="AB68"/>
      <c r="AC68"/>
    </row>
    <row r="69" spans="1:29" s="2" customFormat="1">
      <c r="A69" s="126">
        <f>A67+1</f>
        <v>52</v>
      </c>
      <c r="B69" s="127"/>
      <c r="C69" s="131" t="s">
        <v>688</v>
      </c>
      <c r="D69" s="129" t="s">
        <v>164</v>
      </c>
      <c r="E69" s="130">
        <v>1</v>
      </c>
      <c r="F69" s="137"/>
      <c r="G69" s="138"/>
      <c r="H69" s="28">
        <f t="shared" si="8"/>
        <v>0</v>
      </c>
      <c r="I69" s="137"/>
      <c r="J69" s="138"/>
      <c r="K69" s="28">
        <f t="shared" si="9"/>
        <v>0</v>
      </c>
      <c r="L69" s="28">
        <f t="shared" si="10"/>
        <v>0</v>
      </c>
      <c r="M69" s="28">
        <f t="shared" si="11"/>
        <v>0</v>
      </c>
      <c r="N69" s="28">
        <f t="shared" si="12"/>
        <v>0</v>
      </c>
      <c r="O69" s="28">
        <f t="shared" si="13"/>
        <v>0</v>
      </c>
      <c r="P69" s="141">
        <f t="shared" si="14"/>
        <v>0</v>
      </c>
      <c r="Q69"/>
      <c r="R69"/>
      <c r="S69"/>
      <c r="T69"/>
      <c r="U69"/>
      <c r="V69"/>
      <c r="W69"/>
      <c r="X69"/>
      <c r="Y69"/>
      <c r="Z69"/>
      <c r="AA69"/>
      <c r="AB69"/>
      <c r="AC69"/>
    </row>
    <row r="70" spans="1:29" s="2" customFormat="1">
      <c r="A70" s="126">
        <f t="shared" si="7"/>
        <v>53</v>
      </c>
      <c r="B70" s="127"/>
      <c r="C70" s="131" t="s">
        <v>689</v>
      </c>
      <c r="D70" s="129" t="s">
        <v>164</v>
      </c>
      <c r="E70" s="130">
        <v>1</v>
      </c>
      <c r="F70" s="137"/>
      <c r="G70" s="138"/>
      <c r="H70" s="28">
        <f t="shared" si="8"/>
        <v>0</v>
      </c>
      <c r="I70" s="137"/>
      <c r="J70" s="138"/>
      <c r="K70" s="28">
        <f t="shared" si="9"/>
        <v>0</v>
      </c>
      <c r="L70" s="28">
        <f t="shared" si="10"/>
        <v>0</v>
      </c>
      <c r="M70" s="28">
        <f t="shared" si="11"/>
        <v>0</v>
      </c>
      <c r="N70" s="28">
        <f t="shared" si="12"/>
        <v>0</v>
      </c>
      <c r="O70" s="28">
        <f t="shared" si="13"/>
        <v>0</v>
      </c>
      <c r="P70" s="141">
        <f t="shared" si="14"/>
        <v>0</v>
      </c>
      <c r="Q70"/>
      <c r="R70"/>
      <c r="S70"/>
      <c r="T70"/>
      <c r="U70"/>
      <c r="V70"/>
      <c r="W70"/>
      <c r="X70"/>
      <c r="Y70"/>
      <c r="Z70"/>
      <c r="AA70"/>
      <c r="AB70"/>
      <c r="AC70"/>
    </row>
    <row r="71" spans="1:29" s="2" customFormat="1">
      <c r="A71" s="126">
        <f t="shared" si="7"/>
        <v>54</v>
      </c>
      <c r="B71" s="127"/>
      <c r="C71" s="131" t="s">
        <v>690</v>
      </c>
      <c r="D71" s="129" t="s">
        <v>164</v>
      </c>
      <c r="E71" s="130">
        <v>17</v>
      </c>
      <c r="F71" s="137"/>
      <c r="G71" s="138"/>
      <c r="H71" s="28">
        <f t="shared" si="8"/>
        <v>0</v>
      </c>
      <c r="I71" s="137"/>
      <c r="J71" s="138"/>
      <c r="K71" s="28">
        <f t="shared" si="9"/>
        <v>0</v>
      </c>
      <c r="L71" s="28">
        <f t="shared" si="10"/>
        <v>0</v>
      </c>
      <c r="M71" s="28">
        <f t="shared" si="11"/>
        <v>0</v>
      </c>
      <c r="N71" s="28">
        <f t="shared" si="12"/>
        <v>0</v>
      </c>
      <c r="O71" s="28">
        <f t="shared" si="13"/>
        <v>0</v>
      </c>
      <c r="P71" s="141">
        <f t="shared" si="14"/>
        <v>0</v>
      </c>
      <c r="Q71"/>
      <c r="R71"/>
      <c r="S71"/>
      <c r="T71"/>
      <c r="U71"/>
      <c r="V71"/>
      <c r="W71"/>
      <c r="X71"/>
      <c r="Y71"/>
      <c r="Z71"/>
      <c r="AA71"/>
      <c r="AB71"/>
      <c r="AC71"/>
    </row>
    <row r="72" spans="1:29" s="2" customFormat="1">
      <c r="A72" s="126">
        <f t="shared" si="7"/>
        <v>55</v>
      </c>
      <c r="B72" s="127"/>
      <c r="C72" s="131" t="s">
        <v>691</v>
      </c>
      <c r="D72" s="129" t="s">
        <v>167</v>
      </c>
      <c r="E72" s="130">
        <v>1</v>
      </c>
      <c r="F72" s="137"/>
      <c r="G72" s="138"/>
      <c r="H72" s="28">
        <f t="shared" si="8"/>
        <v>0</v>
      </c>
      <c r="I72" s="137"/>
      <c r="J72" s="138"/>
      <c r="K72" s="28">
        <f t="shared" si="9"/>
        <v>0</v>
      </c>
      <c r="L72" s="28">
        <f t="shared" si="10"/>
        <v>0</v>
      </c>
      <c r="M72" s="28">
        <f t="shared" si="11"/>
        <v>0</v>
      </c>
      <c r="N72" s="28">
        <f t="shared" si="12"/>
        <v>0</v>
      </c>
      <c r="O72" s="28">
        <f t="shared" si="13"/>
        <v>0</v>
      </c>
      <c r="P72" s="141">
        <f t="shared" si="14"/>
        <v>0</v>
      </c>
      <c r="Q72"/>
      <c r="R72"/>
      <c r="S72"/>
      <c r="T72"/>
      <c r="U72"/>
      <c r="V72"/>
      <c r="W72"/>
      <c r="X72"/>
      <c r="Y72"/>
      <c r="Z72"/>
      <c r="AA72"/>
      <c r="AB72"/>
      <c r="AC72"/>
    </row>
    <row r="73" spans="1:29" s="2" customFormat="1">
      <c r="A73" s="126">
        <f t="shared" si="7"/>
        <v>56</v>
      </c>
      <c r="B73" s="127"/>
      <c r="C73" s="131" t="s">
        <v>692</v>
      </c>
      <c r="D73" s="129" t="s">
        <v>164</v>
      </c>
      <c r="E73" s="130">
        <v>1</v>
      </c>
      <c r="F73" s="137"/>
      <c r="G73" s="138"/>
      <c r="H73" s="28">
        <f t="shared" si="8"/>
        <v>0</v>
      </c>
      <c r="I73" s="137"/>
      <c r="J73" s="138"/>
      <c r="K73" s="28">
        <f t="shared" si="9"/>
        <v>0</v>
      </c>
      <c r="L73" s="28">
        <f t="shared" si="10"/>
        <v>0</v>
      </c>
      <c r="M73" s="28">
        <f t="shared" si="11"/>
        <v>0</v>
      </c>
      <c r="N73" s="28">
        <f t="shared" si="12"/>
        <v>0</v>
      </c>
      <c r="O73" s="28">
        <f t="shared" si="13"/>
        <v>0</v>
      </c>
      <c r="P73" s="141">
        <f t="shared" si="14"/>
        <v>0</v>
      </c>
      <c r="Q73"/>
      <c r="R73"/>
      <c r="S73"/>
      <c r="T73"/>
      <c r="U73"/>
      <c r="V73"/>
      <c r="W73"/>
      <c r="X73"/>
      <c r="Y73"/>
      <c r="Z73"/>
      <c r="AA73"/>
      <c r="AB73"/>
      <c r="AC73"/>
    </row>
    <row r="74" spans="1:29" s="2" customFormat="1">
      <c r="A74" s="126">
        <f t="shared" si="7"/>
        <v>57</v>
      </c>
      <c r="B74" s="127"/>
      <c r="C74" s="131" t="s">
        <v>693</v>
      </c>
      <c r="D74" s="129" t="s">
        <v>164</v>
      </c>
      <c r="E74" s="130">
        <v>1</v>
      </c>
      <c r="F74" s="137"/>
      <c r="G74" s="138"/>
      <c r="H74" s="28">
        <f t="shared" si="8"/>
        <v>0</v>
      </c>
      <c r="I74" s="137"/>
      <c r="J74" s="138"/>
      <c r="K74" s="28">
        <f t="shared" si="9"/>
        <v>0</v>
      </c>
      <c r="L74" s="28">
        <f t="shared" si="10"/>
        <v>0</v>
      </c>
      <c r="M74" s="28">
        <f t="shared" si="11"/>
        <v>0</v>
      </c>
      <c r="N74" s="28">
        <f t="shared" si="12"/>
        <v>0</v>
      </c>
      <c r="O74" s="28">
        <f t="shared" si="13"/>
        <v>0</v>
      </c>
      <c r="P74" s="141">
        <f t="shared" si="14"/>
        <v>0</v>
      </c>
      <c r="Q74"/>
      <c r="R74"/>
      <c r="S74"/>
      <c r="T74"/>
      <c r="U74"/>
      <c r="V74"/>
      <c r="W74"/>
      <c r="X74"/>
      <c r="Y74"/>
      <c r="Z74"/>
      <c r="AA74"/>
      <c r="AB74"/>
      <c r="AC74"/>
    </row>
    <row r="75" spans="1:29" s="2" customFormat="1">
      <c r="A75" s="126">
        <f t="shared" si="7"/>
        <v>58</v>
      </c>
      <c r="B75" s="127"/>
      <c r="C75" s="131" t="s">
        <v>694</v>
      </c>
      <c r="D75" s="129" t="s">
        <v>164</v>
      </c>
      <c r="E75" s="130">
        <v>1</v>
      </c>
      <c r="F75" s="137"/>
      <c r="G75" s="138"/>
      <c r="H75" s="28">
        <f t="shared" si="8"/>
        <v>0</v>
      </c>
      <c r="I75" s="137"/>
      <c r="J75" s="138"/>
      <c r="K75" s="28">
        <f t="shared" si="9"/>
        <v>0</v>
      </c>
      <c r="L75" s="28">
        <f t="shared" si="10"/>
        <v>0</v>
      </c>
      <c r="M75" s="28">
        <f t="shared" si="11"/>
        <v>0</v>
      </c>
      <c r="N75" s="28">
        <f t="shared" si="12"/>
        <v>0</v>
      </c>
      <c r="O75" s="28">
        <f t="shared" si="13"/>
        <v>0</v>
      </c>
      <c r="P75" s="141">
        <f t="shared" si="14"/>
        <v>0</v>
      </c>
      <c r="Q75"/>
      <c r="R75"/>
      <c r="S75"/>
      <c r="T75"/>
      <c r="U75"/>
      <c r="V75"/>
      <c r="W75"/>
      <c r="X75"/>
      <c r="Y75"/>
      <c r="Z75"/>
      <c r="AA75"/>
      <c r="AB75"/>
      <c r="AC75"/>
    </row>
    <row r="76" spans="1:29" s="2" customFormat="1">
      <c r="A76" s="126">
        <f t="shared" si="7"/>
        <v>59</v>
      </c>
      <c r="B76" s="127"/>
      <c r="C76" s="131" t="s">
        <v>695</v>
      </c>
      <c r="D76" s="129" t="s">
        <v>164</v>
      </c>
      <c r="E76" s="130">
        <v>1</v>
      </c>
      <c r="F76" s="137"/>
      <c r="G76" s="138"/>
      <c r="H76" s="28">
        <f t="shared" si="8"/>
        <v>0</v>
      </c>
      <c r="I76" s="137"/>
      <c r="J76" s="138"/>
      <c r="K76" s="28">
        <f t="shared" si="9"/>
        <v>0</v>
      </c>
      <c r="L76" s="28">
        <f t="shared" si="10"/>
        <v>0</v>
      </c>
      <c r="M76" s="28">
        <f t="shared" si="11"/>
        <v>0</v>
      </c>
      <c r="N76" s="28">
        <f t="shared" si="12"/>
        <v>0</v>
      </c>
      <c r="O76" s="28">
        <f t="shared" si="13"/>
        <v>0</v>
      </c>
      <c r="P76" s="141">
        <f t="shared" si="14"/>
        <v>0</v>
      </c>
      <c r="Q76"/>
      <c r="R76"/>
      <c r="S76"/>
      <c r="T76"/>
      <c r="U76"/>
      <c r="V76"/>
      <c r="W76"/>
      <c r="X76"/>
      <c r="Y76"/>
      <c r="Z76"/>
      <c r="AA76"/>
      <c r="AB76"/>
      <c r="AC76"/>
    </row>
    <row r="77" spans="1:29" s="2" customFormat="1">
      <c r="A77" s="126">
        <f t="shared" si="7"/>
        <v>60</v>
      </c>
      <c r="B77" s="127"/>
      <c r="C77" s="131" t="s">
        <v>696</v>
      </c>
      <c r="D77" s="129" t="s">
        <v>164</v>
      </c>
      <c r="E77" s="130">
        <v>1</v>
      </c>
      <c r="F77" s="137"/>
      <c r="G77" s="138"/>
      <c r="H77" s="28">
        <f t="shared" si="8"/>
        <v>0</v>
      </c>
      <c r="I77" s="137"/>
      <c r="J77" s="138"/>
      <c r="K77" s="28">
        <f t="shared" si="9"/>
        <v>0</v>
      </c>
      <c r="L77" s="28">
        <f t="shared" si="10"/>
        <v>0</v>
      </c>
      <c r="M77" s="28">
        <f t="shared" si="11"/>
        <v>0</v>
      </c>
      <c r="N77" s="28">
        <f t="shared" si="12"/>
        <v>0</v>
      </c>
      <c r="O77" s="28">
        <f t="shared" si="13"/>
        <v>0</v>
      </c>
      <c r="P77" s="141">
        <f t="shared" si="14"/>
        <v>0</v>
      </c>
      <c r="Q77"/>
      <c r="R77"/>
      <c r="S77"/>
      <c r="T77"/>
      <c r="U77"/>
      <c r="V77"/>
      <c r="W77"/>
      <c r="X77"/>
      <c r="Y77"/>
      <c r="Z77"/>
      <c r="AA77"/>
      <c r="AB77"/>
      <c r="AC77"/>
    </row>
    <row r="78" spans="1:29" s="2" customFormat="1">
      <c r="A78" s="126">
        <f t="shared" si="7"/>
        <v>61</v>
      </c>
      <c r="B78" s="127"/>
      <c r="C78" s="131" t="s">
        <v>697</v>
      </c>
      <c r="D78" s="129" t="s">
        <v>164</v>
      </c>
      <c r="E78" s="130">
        <v>1</v>
      </c>
      <c r="F78" s="137"/>
      <c r="G78" s="138"/>
      <c r="H78" s="28">
        <f t="shared" si="8"/>
        <v>0</v>
      </c>
      <c r="I78" s="137"/>
      <c r="J78" s="138"/>
      <c r="K78" s="28">
        <f t="shared" si="9"/>
        <v>0</v>
      </c>
      <c r="L78" s="28">
        <f t="shared" si="10"/>
        <v>0</v>
      </c>
      <c r="M78" s="28">
        <f t="shared" si="11"/>
        <v>0</v>
      </c>
      <c r="N78" s="28">
        <f t="shared" si="12"/>
        <v>0</v>
      </c>
      <c r="O78" s="28">
        <f t="shared" si="13"/>
        <v>0</v>
      </c>
      <c r="P78" s="141">
        <f t="shared" si="14"/>
        <v>0</v>
      </c>
      <c r="Q78"/>
      <c r="R78"/>
      <c r="S78"/>
      <c r="T78"/>
      <c r="U78"/>
      <c r="V78"/>
      <c r="W78"/>
      <c r="X78"/>
      <c r="Y78"/>
      <c r="Z78"/>
      <c r="AA78"/>
      <c r="AB78"/>
      <c r="AC78"/>
    </row>
    <row r="79" spans="1:29" s="2" customFormat="1" ht="24">
      <c r="A79" s="126">
        <f t="shared" si="7"/>
        <v>62</v>
      </c>
      <c r="B79" s="127"/>
      <c r="C79" s="131" t="s">
        <v>698</v>
      </c>
      <c r="D79" s="129" t="s">
        <v>164</v>
      </c>
      <c r="E79" s="130">
        <v>2</v>
      </c>
      <c r="F79" s="137"/>
      <c r="G79" s="138"/>
      <c r="H79" s="28">
        <f t="shared" si="8"/>
        <v>0</v>
      </c>
      <c r="I79" s="137"/>
      <c r="J79" s="138"/>
      <c r="K79" s="28">
        <f t="shared" si="9"/>
        <v>0</v>
      </c>
      <c r="L79" s="28">
        <f t="shared" si="10"/>
        <v>0</v>
      </c>
      <c r="M79" s="28">
        <f t="shared" si="11"/>
        <v>0</v>
      </c>
      <c r="N79" s="28">
        <f t="shared" si="12"/>
        <v>0</v>
      </c>
      <c r="O79" s="28">
        <f t="shared" si="13"/>
        <v>0</v>
      </c>
      <c r="P79" s="141">
        <f t="shared" si="14"/>
        <v>0</v>
      </c>
      <c r="Q79"/>
      <c r="R79"/>
      <c r="S79"/>
      <c r="T79"/>
      <c r="U79"/>
      <c r="V79"/>
      <c r="W79"/>
      <c r="X79"/>
      <c r="Y79"/>
      <c r="Z79"/>
      <c r="AA79"/>
      <c r="AB79"/>
      <c r="AC79"/>
    </row>
    <row r="80" spans="1:29" s="2" customFormat="1" ht="24">
      <c r="A80" s="126">
        <f t="shared" si="7"/>
        <v>63</v>
      </c>
      <c r="B80" s="127"/>
      <c r="C80" s="131" t="s">
        <v>699</v>
      </c>
      <c r="D80" s="129" t="s">
        <v>164</v>
      </c>
      <c r="E80" s="130">
        <v>4</v>
      </c>
      <c r="F80" s="137"/>
      <c r="G80" s="138"/>
      <c r="H80" s="28">
        <f t="shared" si="8"/>
        <v>0</v>
      </c>
      <c r="I80" s="137"/>
      <c r="J80" s="138"/>
      <c r="K80" s="28">
        <f t="shared" si="9"/>
        <v>0</v>
      </c>
      <c r="L80" s="28">
        <f t="shared" si="10"/>
        <v>0</v>
      </c>
      <c r="M80" s="28">
        <f t="shared" si="11"/>
        <v>0</v>
      </c>
      <c r="N80" s="28">
        <f t="shared" si="12"/>
        <v>0</v>
      </c>
      <c r="O80" s="28">
        <f t="shared" si="13"/>
        <v>0</v>
      </c>
      <c r="P80" s="141">
        <f t="shared" si="14"/>
        <v>0</v>
      </c>
      <c r="Q80"/>
      <c r="R80"/>
      <c r="S80"/>
      <c r="T80"/>
      <c r="U80"/>
      <c r="V80"/>
      <c r="W80"/>
      <c r="X80"/>
      <c r="Y80"/>
      <c r="Z80"/>
      <c r="AA80"/>
      <c r="AB80"/>
      <c r="AC80"/>
    </row>
    <row r="81" spans="1:29" s="2" customFormat="1" ht="24">
      <c r="A81" s="126">
        <f t="shared" si="7"/>
        <v>64</v>
      </c>
      <c r="B81" s="127"/>
      <c r="C81" s="131" t="s">
        <v>700</v>
      </c>
      <c r="D81" s="129" t="s">
        <v>164</v>
      </c>
      <c r="E81" s="130">
        <v>1</v>
      </c>
      <c r="F81" s="137"/>
      <c r="G81" s="138"/>
      <c r="H81" s="28">
        <f t="shared" si="8"/>
        <v>0</v>
      </c>
      <c r="I81" s="137"/>
      <c r="J81" s="138"/>
      <c r="K81" s="28">
        <f t="shared" si="9"/>
        <v>0</v>
      </c>
      <c r="L81" s="28">
        <f t="shared" si="10"/>
        <v>0</v>
      </c>
      <c r="M81" s="28">
        <f t="shared" si="11"/>
        <v>0</v>
      </c>
      <c r="N81" s="28">
        <f t="shared" si="12"/>
        <v>0</v>
      </c>
      <c r="O81" s="28">
        <f t="shared" si="13"/>
        <v>0</v>
      </c>
      <c r="P81" s="141">
        <f t="shared" si="14"/>
        <v>0</v>
      </c>
      <c r="Q81"/>
      <c r="R81"/>
      <c r="S81"/>
      <c r="T81"/>
      <c r="U81"/>
      <c r="V81"/>
      <c r="W81"/>
      <c r="X81"/>
      <c r="Y81"/>
      <c r="Z81"/>
      <c r="AA81"/>
      <c r="AB81"/>
      <c r="AC81"/>
    </row>
    <row r="82" spans="1:29" s="2" customFormat="1" ht="24">
      <c r="A82" s="126">
        <f t="shared" si="7"/>
        <v>65</v>
      </c>
      <c r="B82" s="127"/>
      <c r="C82" s="131" t="s">
        <v>701</v>
      </c>
      <c r="D82" s="129" t="s">
        <v>167</v>
      </c>
      <c r="E82" s="130">
        <v>1</v>
      </c>
      <c r="F82" s="137"/>
      <c r="G82" s="138"/>
      <c r="H82" s="28">
        <f t="shared" si="8"/>
        <v>0</v>
      </c>
      <c r="I82" s="137"/>
      <c r="J82" s="138"/>
      <c r="K82" s="28">
        <f t="shared" si="9"/>
        <v>0</v>
      </c>
      <c r="L82" s="28">
        <f t="shared" si="10"/>
        <v>0</v>
      </c>
      <c r="M82" s="28">
        <f t="shared" si="11"/>
        <v>0</v>
      </c>
      <c r="N82" s="28">
        <f t="shared" si="12"/>
        <v>0</v>
      </c>
      <c r="O82" s="28">
        <f t="shared" si="13"/>
        <v>0</v>
      </c>
      <c r="P82" s="141">
        <f t="shared" si="14"/>
        <v>0</v>
      </c>
      <c r="Q82"/>
      <c r="R82"/>
      <c r="S82"/>
      <c r="T82"/>
      <c r="U82"/>
      <c r="V82"/>
      <c r="W82"/>
      <c r="X82"/>
      <c r="Y82"/>
      <c r="Z82"/>
      <c r="AA82"/>
      <c r="AB82"/>
      <c r="AC82"/>
    </row>
    <row r="83" spans="1:29" s="2" customFormat="1" ht="48">
      <c r="A83" s="126">
        <f t="shared" si="7"/>
        <v>66</v>
      </c>
      <c r="B83" s="127"/>
      <c r="C83" s="131" t="s">
        <v>702</v>
      </c>
      <c r="D83" s="129" t="s">
        <v>164</v>
      </c>
      <c r="E83" s="130">
        <v>1</v>
      </c>
      <c r="F83" s="137"/>
      <c r="G83" s="138"/>
      <c r="H83" s="28">
        <f t="shared" si="8"/>
        <v>0</v>
      </c>
      <c r="I83" s="137"/>
      <c r="J83" s="138"/>
      <c r="K83" s="28">
        <f t="shared" si="9"/>
        <v>0</v>
      </c>
      <c r="L83" s="28">
        <f t="shared" si="10"/>
        <v>0</v>
      </c>
      <c r="M83" s="28">
        <f t="shared" si="11"/>
        <v>0</v>
      </c>
      <c r="N83" s="28">
        <f t="shared" si="12"/>
        <v>0</v>
      </c>
      <c r="O83" s="28">
        <f t="shared" si="13"/>
        <v>0</v>
      </c>
      <c r="P83" s="141">
        <f t="shared" si="14"/>
        <v>0</v>
      </c>
      <c r="Q83"/>
      <c r="R83"/>
      <c r="S83"/>
      <c r="T83"/>
      <c r="U83"/>
      <c r="V83"/>
      <c r="W83"/>
      <c r="X83"/>
      <c r="Y83"/>
      <c r="Z83"/>
      <c r="AA83"/>
      <c r="AB83"/>
      <c r="AC83"/>
    </row>
    <row r="84" spans="1:29" s="2" customFormat="1" ht="36">
      <c r="A84" s="126">
        <f t="shared" si="7"/>
        <v>67</v>
      </c>
      <c r="B84" s="127"/>
      <c r="C84" s="131" t="s">
        <v>703</v>
      </c>
      <c r="D84" s="129" t="s">
        <v>164</v>
      </c>
      <c r="E84" s="130">
        <v>1</v>
      </c>
      <c r="F84" s="137"/>
      <c r="G84" s="138"/>
      <c r="H84" s="28">
        <f t="shared" si="8"/>
        <v>0</v>
      </c>
      <c r="I84" s="137"/>
      <c r="J84" s="138"/>
      <c r="K84" s="28">
        <f t="shared" si="9"/>
        <v>0</v>
      </c>
      <c r="L84" s="28">
        <f t="shared" si="10"/>
        <v>0</v>
      </c>
      <c r="M84" s="28">
        <f t="shared" si="11"/>
        <v>0</v>
      </c>
      <c r="N84" s="28">
        <f t="shared" si="12"/>
        <v>0</v>
      </c>
      <c r="O84" s="28">
        <f t="shared" si="13"/>
        <v>0</v>
      </c>
      <c r="P84" s="141">
        <f t="shared" si="14"/>
        <v>0</v>
      </c>
      <c r="Q84"/>
      <c r="R84"/>
      <c r="S84"/>
      <c r="T84"/>
      <c r="U84"/>
      <c r="V84"/>
      <c r="W84"/>
      <c r="X84"/>
      <c r="Y84"/>
      <c r="Z84"/>
      <c r="AA84"/>
      <c r="AB84"/>
      <c r="AC84"/>
    </row>
    <row r="85" spans="1:29" s="2" customFormat="1" ht="84">
      <c r="A85" s="126">
        <f t="shared" si="7"/>
        <v>68</v>
      </c>
      <c r="B85" s="127"/>
      <c r="C85" s="131" t="s">
        <v>704</v>
      </c>
      <c r="D85" s="129" t="s">
        <v>164</v>
      </c>
      <c r="E85" s="130">
        <v>6</v>
      </c>
      <c r="F85" s="137"/>
      <c r="G85" s="138"/>
      <c r="H85" s="28">
        <f t="shared" si="8"/>
        <v>0</v>
      </c>
      <c r="I85" s="137"/>
      <c r="J85" s="138"/>
      <c r="K85" s="28">
        <f t="shared" si="9"/>
        <v>0</v>
      </c>
      <c r="L85" s="28">
        <f t="shared" si="10"/>
        <v>0</v>
      </c>
      <c r="M85" s="28">
        <f t="shared" si="11"/>
        <v>0</v>
      </c>
      <c r="N85" s="28">
        <f t="shared" si="12"/>
        <v>0</v>
      </c>
      <c r="O85" s="28">
        <f t="shared" si="13"/>
        <v>0</v>
      </c>
      <c r="P85" s="141">
        <f t="shared" si="14"/>
        <v>0</v>
      </c>
      <c r="Q85"/>
      <c r="R85"/>
      <c r="S85"/>
      <c r="T85"/>
      <c r="U85"/>
      <c r="V85"/>
      <c r="W85"/>
      <c r="X85"/>
      <c r="Y85"/>
      <c r="Z85"/>
      <c r="AA85"/>
      <c r="AB85"/>
      <c r="AC85"/>
    </row>
    <row r="86" spans="1:29" s="2" customFormat="1" ht="24">
      <c r="A86" s="126">
        <f t="shared" si="7"/>
        <v>69</v>
      </c>
      <c r="B86" s="127"/>
      <c r="C86" s="131" t="s">
        <v>705</v>
      </c>
      <c r="D86" s="129" t="s">
        <v>164</v>
      </c>
      <c r="E86" s="130">
        <v>6</v>
      </c>
      <c r="F86" s="137"/>
      <c r="G86" s="138"/>
      <c r="H86" s="28">
        <f t="shared" si="8"/>
        <v>0</v>
      </c>
      <c r="I86" s="137"/>
      <c r="J86" s="138"/>
      <c r="K86" s="28">
        <f t="shared" si="9"/>
        <v>0</v>
      </c>
      <c r="L86" s="28">
        <f t="shared" si="10"/>
        <v>0</v>
      </c>
      <c r="M86" s="28">
        <f t="shared" si="11"/>
        <v>0</v>
      </c>
      <c r="N86" s="28">
        <f t="shared" si="12"/>
        <v>0</v>
      </c>
      <c r="O86" s="28">
        <f t="shared" si="13"/>
        <v>0</v>
      </c>
      <c r="P86" s="141">
        <f t="shared" si="14"/>
        <v>0</v>
      </c>
      <c r="Q86"/>
      <c r="R86"/>
      <c r="S86"/>
      <c r="T86"/>
      <c r="U86"/>
      <c r="V86"/>
      <c r="W86"/>
      <c r="X86"/>
      <c r="Y86"/>
      <c r="Z86"/>
      <c r="AA86"/>
      <c r="AB86"/>
      <c r="AC86"/>
    </row>
    <row r="87" spans="1:29" s="2" customFormat="1">
      <c r="A87" s="126">
        <f t="shared" si="7"/>
        <v>70</v>
      </c>
      <c r="B87" s="127"/>
      <c r="C87" s="131" t="s">
        <v>706</v>
      </c>
      <c r="D87" s="129" t="s">
        <v>164</v>
      </c>
      <c r="E87" s="130">
        <v>6</v>
      </c>
      <c r="F87" s="137"/>
      <c r="G87" s="138"/>
      <c r="H87" s="28">
        <f t="shared" si="8"/>
        <v>0</v>
      </c>
      <c r="I87" s="137"/>
      <c r="J87" s="138"/>
      <c r="K87" s="28">
        <f t="shared" si="9"/>
        <v>0</v>
      </c>
      <c r="L87" s="28">
        <f t="shared" si="10"/>
        <v>0</v>
      </c>
      <c r="M87" s="28">
        <f t="shared" si="11"/>
        <v>0</v>
      </c>
      <c r="N87" s="28">
        <f t="shared" si="12"/>
        <v>0</v>
      </c>
      <c r="O87" s="28">
        <f t="shared" si="13"/>
        <v>0</v>
      </c>
      <c r="P87" s="141">
        <f t="shared" si="14"/>
        <v>0</v>
      </c>
      <c r="Q87"/>
      <c r="R87"/>
      <c r="S87"/>
      <c r="T87"/>
      <c r="U87"/>
      <c r="V87"/>
      <c r="W87"/>
      <c r="X87"/>
      <c r="Y87"/>
      <c r="Z87"/>
      <c r="AA87"/>
      <c r="AB87"/>
      <c r="AC87"/>
    </row>
    <row r="88" spans="1:29" s="2" customFormat="1" ht="108">
      <c r="A88" s="126">
        <f t="shared" si="7"/>
        <v>71</v>
      </c>
      <c r="B88" s="127"/>
      <c r="C88" s="131" t="s">
        <v>707</v>
      </c>
      <c r="D88" s="129" t="s">
        <v>164</v>
      </c>
      <c r="E88" s="130">
        <v>1</v>
      </c>
      <c r="F88" s="137"/>
      <c r="G88" s="138"/>
      <c r="H88" s="28">
        <f t="shared" si="8"/>
        <v>0</v>
      </c>
      <c r="I88" s="137"/>
      <c r="J88" s="138"/>
      <c r="K88" s="28">
        <f t="shared" si="9"/>
        <v>0</v>
      </c>
      <c r="L88" s="28">
        <f t="shared" si="10"/>
        <v>0</v>
      </c>
      <c r="M88" s="28">
        <f t="shared" si="11"/>
        <v>0</v>
      </c>
      <c r="N88" s="28">
        <f t="shared" si="12"/>
        <v>0</v>
      </c>
      <c r="O88" s="28">
        <f t="shared" si="13"/>
        <v>0</v>
      </c>
      <c r="P88" s="141">
        <f t="shared" si="14"/>
        <v>0</v>
      </c>
      <c r="Q88"/>
      <c r="R88"/>
      <c r="S88"/>
      <c r="T88"/>
      <c r="U88"/>
      <c r="V88"/>
      <c r="W88"/>
      <c r="X88"/>
      <c r="Y88"/>
      <c r="Z88"/>
      <c r="AA88"/>
      <c r="AB88"/>
      <c r="AC88"/>
    </row>
    <row r="89" spans="1:29" s="2" customFormat="1">
      <c r="A89" s="126">
        <f t="shared" si="7"/>
        <v>72</v>
      </c>
      <c r="B89" s="127"/>
      <c r="C89" s="131" t="s">
        <v>708</v>
      </c>
      <c r="D89" s="129" t="s">
        <v>164</v>
      </c>
      <c r="E89" s="130">
        <v>1</v>
      </c>
      <c r="F89" s="137"/>
      <c r="G89" s="138"/>
      <c r="H89" s="28">
        <f t="shared" si="8"/>
        <v>0</v>
      </c>
      <c r="I89" s="137"/>
      <c r="J89" s="138"/>
      <c r="K89" s="28">
        <f t="shared" si="9"/>
        <v>0</v>
      </c>
      <c r="L89" s="28">
        <f t="shared" si="10"/>
        <v>0</v>
      </c>
      <c r="M89" s="28">
        <f t="shared" si="11"/>
        <v>0</v>
      </c>
      <c r="N89" s="28">
        <f t="shared" si="12"/>
        <v>0</v>
      </c>
      <c r="O89" s="28">
        <f t="shared" si="13"/>
        <v>0</v>
      </c>
      <c r="P89" s="141">
        <f t="shared" si="14"/>
        <v>0</v>
      </c>
      <c r="Q89"/>
      <c r="R89"/>
      <c r="S89"/>
      <c r="T89"/>
      <c r="U89"/>
      <c r="V89"/>
      <c r="W89"/>
      <c r="X89"/>
      <c r="Y89"/>
      <c r="Z89"/>
      <c r="AA89"/>
      <c r="AB89"/>
      <c r="AC89"/>
    </row>
    <row r="90" spans="1:29" s="2" customFormat="1" ht="84">
      <c r="A90" s="126">
        <f t="shared" si="7"/>
        <v>73</v>
      </c>
      <c r="B90" s="127"/>
      <c r="C90" s="131" t="s">
        <v>709</v>
      </c>
      <c r="D90" s="129" t="s">
        <v>164</v>
      </c>
      <c r="E90" s="130">
        <v>16</v>
      </c>
      <c r="F90" s="137"/>
      <c r="G90" s="138"/>
      <c r="H90" s="28">
        <f t="shared" si="8"/>
        <v>0</v>
      </c>
      <c r="I90" s="137"/>
      <c r="J90" s="138"/>
      <c r="K90" s="28">
        <f t="shared" si="9"/>
        <v>0</v>
      </c>
      <c r="L90" s="28">
        <f t="shared" si="10"/>
        <v>0</v>
      </c>
      <c r="M90" s="28">
        <f t="shared" si="11"/>
        <v>0</v>
      </c>
      <c r="N90" s="28">
        <f t="shared" si="12"/>
        <v>0</v>
      </c>
      <c r="O90" s="28">
        <f t="shared" si="13"/>
        <v>0</v>
      </c>
      <c r="P90" s="141">
        <f t="shared" si="14"/>
        <v>0</v>
      </c>
      <c r="Q90"/>
      <c r="R90"/>
      <c r="S90"/>
      <c r="T90"/>
      <c r="U90"/>
      <c r="V90"/>
      <c r="W90"/>
      <c r="X90"/>
      <c r="Y90"/>
      <c r="Z90"/>
      <c r="AA90"/>
      <c r="AB90"/>
      <c r="AC90"/>
    </row>
    <row r="91" spans="1:29" s="2" customFormat="1" ht="24">
      <c r="A91" s="126">
        <f t="shared" si="7"/>
        <v>74</v>
      </c>
      <c r="B91" s="127"/>
      <c r="C91" s="131" t="s">
        <v>710</v>
      </c>
      <c r="D91" s="129" t="s">
        <v>164</v>
      </c>
      <c r="E91" s="130">
        <v>16</v>
      </c>
      <c r="F91" s="137"/>
      <c r="G91" s="138"/>
      <c r="H91" s="28">
        <f t="shared" si="0"/>
        <v>0</v>
      </c>
      <c r="I91" s="137"/>
      <c r="J91" s="138"/>
      <c r="K91" s="28">
        <f t="shared" si="1"/>
        <v>0</v>
      </c>
      <c r="L91" s="28">
        <f t="shared" si="2"/>
        <v>0</v>
      </c>
      <c r="M91" s="28">
        <f t="shared" si="3"/>
        <v>0</v>
      </c>
      <c r="N91" s="28">
        <f t="shared" si="4"/>
        <v>0</v>
      </c>
      <c r="O91" s="28">
        <f t="shared" si="5"/>
        <v>0</v>
      </c>
      <c r="P91" s="141">
        <f t="shared" si="6"/>
        <v>0</v>
      </c>
      <c r="Q91"/>
      <c r="R91"/>
      <c r="S91"/>
      <c r="T91"/>
      <c r="U91"/>
      <c r="V91"/>
      <c r="W91"/>
      <c r="X91"/>
      <c r="Y91"/>
      <c r="Z91"/>
      <c r="AA91"/>
      <c r="AB91"/>
      <c r="AC91"/>
    </row>
    <row r="92" spans="1:29" s="2" customFormat="1" ht="24">
      <c r="A92" s="126">
        <f t="shared" si="7"/>
        <v>75</v>
      </c>
      <c r="B92" s="127"/>
      <c r="C92" s="131" t="s">
        <v>711</v>
      </c>
      <c r="D92" s="129" t="s">
        <v>712</v>
      </c>
      <c r="E92" s="130">
        <v>1525</v>
      </c>
      <c r="F92" s="137"/>
      <c r="G92" s="138"/>
      <c r="H92" s="28">
        <f t="shared" ref="H92:H101" si="15">ROUND(G92*F92,2)</f>
        <v>0</v>
      </c>
      <c r="I92" s="137"/>
      <c r="J92" s="138"/>
      <c r="K92" s="28">
        <f t="shared" ref="K92:K101" si="16">J92+I92+H92</f>
        <v>0</v>
      </c>
      <c r="L92" s="28">
        <f t="shared" ref="L92:L101" si="17">ROUND(F92*E92,2)</f>
        <v>0</v>
      </c>
      <c r="M92" s="28">
        <f t="shared" ref="M92:M101" si="18">ROUND(H92*E92,2)</f>
        <v>0</v>
      </c>
      <c r="N92" s="28">
        <f t="shared" ref="N92:N101" si="19">ROUND(I92*E92,2)</f>
        <v>0</v>
      </c>
      <c r="O92" s="28">
        <f t="shared" ref="O92:O101" si="20">ROUND(J92*E92,2)</f>
        <v>0</v>
      </c>
      <c r="P92" s="141">
        <f t="shared" ref="P92:P101" si="21">O92+N92+M92</f>
        <v>0</v>
      </c>
      <c r="Q92"/>
      <c r="R92"/>
      <c r="S92"/>
      <c r="T92"/>
      <c r="U92"/>
      <c r="V92"/>
      <c r="W92"/>
      <c r="X92"/>
      <c r="Y92"/>
      <c r="Z92"/>
      <c r="AA92"/>
      <c r="AB92"/>
      <c r="AC92"/>
    </row>
    <row r="93" spans="1:29" s="2" customFormat="1">
      <c r="A93" s="126">
        <f t="shared" si="7"/>
        <v>76</v>
      </c>
      <c r="B93" s="127"/>
      <c r="C93" s="131" t="s">
        <v>713</v>
      </c>
      <c r="D93" s="129" t="s">
        <v>712</v>
      </c>
      <c r="E93" s="130">
        <v>30</v>
      </c>
      <c r="F93" s="137"/>
      <c r="G93" s="138"/>
      <c r="H93" s="28">
        <f t="shared" si="15"/>
        <v>0</v>
      </c>
      <c r="I93" s="137"/>
      <c r="J93" s="138"/>
      <c r="K93" s="28">
        <f t="shared" si="16"/>
        <v>0</v>
      </c>
      <c r="L93" s="28">
        <f t="shared" si="17"/>
        <v>0</v>
      </c>
      <c r="M93" s="28">
        <f t="shared" si="18"/>
        <v>0</v>
      </c>
      <c r="N93" s="28">
        <f t="shared" si="19"/>
        <v>0</v>
      </c>
      <c r="O93" s="28">
        <f t="shared" si="20"/>
        <v>0</v>
      </c>
      <c r="P93" s="141">
        <f t="shared" si="21"/>
        <v>0</v>
      </c>
      <c r="Q93"/>
      <c r="R93"/>
      <c r="S93"/>
      <c r="T93"/>
      <c r="U93"/>
      <c r="V93"/>
      <c r="W93"/>
      <c r="X93"/>
      <c r="Y93"/>
      <c r="Z93"/>
      <c r="AA93"/>
      <c r="AB93"/>
      <c r="AC93"/>
    </row>
    <row r="94" spans="1:29" s="2" customFormat="1">
      <c r="A94" s="126">
        <f t="shared" si="7"/>
        <v>77</v>
      </c>
      <c r="B94" s="127"/>
      <c r="C94" s="131" t="s">
        <v>714</v>
      </c>
      <c r="D94" s="129" t="s">
        <v>712</v>
      </c>
      <c r="E94" s="130">
        <v>222</v>
      </c>
      <c r="F94" s="137"/>
      <c r="G94" s="138"/>
      <c r="H94" s="28">
        <f t="shared" si="15"/>
        <v>0</v>
      </c>
      <c r="I94" s="137"/>
      <c r="J94" s="138"/>
      <c r="K94" s="28">
        <f t="shared" si="16"/>
        <v>0</v>
      </c>
      <c r="L94" s="28">
        <f t="shared" si="17"/>
        <v>0</v>
      </c>
      <c r="M94" s="28">
        <f t="shared" si="18"/>
        <v>0</v>
      </c>
      <c r="N94" s="28">
        <f t="shared" si="19"/>
        <v>0</v>
      </c>
      <c r="O94" s="28">
        <f t="shared" si="20"/>
        <v>0</v>
      </c>
      <c r="P94" s="141">
        <f t="shared" si="21"/>
        <v>0</v>
      </c>
      <c r="Q94"/>
      <c r="R94"/>
      <c r="S94"/>
      <c r="T94"/>
      <c r="U94"/>
      <c r="V94"/>
      <c r="W94"/>
      <c r="X94"/>
      <c r="Y94"/>
      <c r="Z94"/>
      <c r="AA94"/>
      <c r="AB94"/>
      <c r="AC94"/>
    </row>
    <row r="95" spans="1:29" s="2" customFormat="1">
      <c r="A95" s="126">
        <f t="shared" si="7"/>
        <v>78</v>
      </c>
      <c r="B95" s="127"/>
      <c r="C95" s="131" t="s">
        <v>715</v>
      </c>
      <c r="D95" s="129" t="s">
        <v>167</v>
      </c>
      <c r="E95" s="130">
        <v>7</v>
      </c>
      <c r="F95" s="137"/>
      <c r="G95" s="138"/>
      <c r="H95" s="28">
        <f t="shared" si="15"/>
        <v>0</v>
      </c>
      <c r="I95" s="137"/>
      <c r="J95" s="138"/>
      <c r="K95" s="28">
        <f t="shared" si="16"/>
        <v>0</v>
      </c>
      <c r="L95" s="28">
        <f t="shared" si="17"/>
        <v>0</v>
      </c>
      <c r="M95" s="28">
        <f t="shared" si="18"/>
        <v>0</v>
      </c>
      <c r="N95" s="28">
        <f t="shared" si="19"/>
        <v>0</v>
      </c>
      <c r="O95" s="28">
        <f t="shared" si="20"/>
        <v>0</v>
      </c>
      <c r="P95" s="141">
        <f t="shared" si="21"/>
        <v>0</v>
      </c>
      <c r="Q95"/>
      <c r="R95"/>
      <c r="S95"/>
      <c r="T95"/>
      <c r="U95"/>
      <c r="V95"/>
      <c r="W95"/>
      <c r="X95"/>
      <c r="Y95"/>
      <c r="Z95"/>
      <c r="AA95"/>
      <c r="AB95"/>
      <c r="AC95"/>
    </row>
    <row r="96" spans="1:29" s="2" customFormat="1" ht="24">
      <c r="A96" s="126">
        <f t="shared" si="7"/>
        <v>79</v>
      </c>
      <c r="B96" s="127"/>
      <c r="C96" s="131" t="s">
        <v>716</v>
      </c>
      <c r="D96" s="129" t="s">
        <v>712</v>
      </c>
      <c r="E96" s="130">
        <v>200</v>
      </c>
      <c r="F96" s="137"/>
      <c r="G96" s="138"/>
      <c r="H96" s="28">
        <f t="shared" si="15"/>
        <v>0</v>
      </c>
      <c r="I96" s="137"/>
      <c r="J96" s="138"/>
      <c r="K96" s="28">
        <f t="shared" si="16"/>
        <v>0</v>
      </c>
      <c r="L96" s="28">
        <f t="shared" si="17"/>
        <v>0</v>
      </c>
      <c r="M96" s="28">
        <f t="shared" si="18"/>
        <v>0</v>
      </c>
      <c r="N96" s="28">
        <f t="shared" si="19"/>
        <v>0</v>
      </c>
      <c r="O96" s="28">
        <f t="shared" si="20"/>
        <v>0</v>
      </c>
      <c r="P96" s="141">
        <f t="shared" si="21"/>
        <v>0</v>
      </c>
      <c r="Q96"/>
      <c r="R96"/>
      <c r="S96"/>
      <c r="T96"/>
      <c r="U96"/>
      <c r="V96"/>
      <c r="W96"/>
      <c r="X96"/>
      <c r="Y96"/>
      <c r="Z96"/>
      <c r="AA96"/>
      <c r="AB96"/>
      <c r="AC96"/>
    </row>
    <row r="97" spans="1:29" s="2" customFormat="1" ht="24">
      <c r="A97" s="126">
        <f t="shared" si="7"/>
        <v>80</v>
      </c>
      <c r="B97" s="127"/>
      <c r="C97" s="131" t="s">
        <v>717</v>
      </c>
      <c r="D97" s="129" t="s">
        <v>712</v>
      </c>
      <c r="E97" s="130">
        <v>50</v>
      </c>
      <c r="F97" s="137"/>
      <c r="G97" s="138"/>
      <c r="H97" s="28">
        <f t="shared" si="15"/>
        <v>0</v>
      </c>
      <c r="I97" s="137"/>
      <c r="J97" s="138"/>
      <c r="K97" s="28">
        <f t="shared" si="16"/>
        <v>0</v>
      </c>
      <c r="L97" s="28">
        <f t="shared" si="17"/>
        <v>0</v>
      </c>
      <c r="M97" s="28">
        <f t="shared" si="18"/>
        <v>0</v>
      </c>
      <c r="N97" s="28">
        <f t="shared" si="19"/>
        <v>0</v>
      </c>
      <c r="O97" s="28">
        <f t="shared" si="20"/>
        <v>0</v>
      </c>
      <c r="P97" s="141">
        <f t="shared" si="21"/>
        <v>0</v>
      </c>
      <c r="Q97"/>
      <c r="R97"/>
      <c r="S97"/>
      <c r="T97"/>
      <c r="U97"/>
      <c r="V97"/>
      <c r="W97"/>
      <c r="X97"/>
      <c r="Y97"/>
      <c r="Z97"/>
      <c r="AA97"/>
      <c r="AB97"/>
      <c r="AC97"/>
    </row>
    <row r="98" spans="1:29" s="2" customFormat="1" ht="24">
      <c r="A98" s="126">
        <f t="shared" si="7"/>
        <v>81</v>
      </c>
      <c r="B98" s="127"/>
      <c r="C98" s="131" t="s">
        <v>718</v>
      </c>
      <c r="D98" s="129" t="s">
        <v>167</v>
      </c>
      <c r="E98" s="130">
        <v>1</v>
      </c>
      <c r="F98" s="137"/>
      <c r="G98" s="138"/>
      <c r="H98" s="28">
        <f t="shared" si="15"/>
        <v>0</v>
      </c>
      <c r="I98" s="137"/>
      <c r="J98" s="138"/>
      <c r="K98" s="28">
        <f t="shared" si="16"/>
        <v>0</v>
      </c>
      <c r="L98" s="28">
        <f t="shared" si="17"/>
        <v>0</v>
      </c>
      <c r="M98" s="28">
        <f t="shared" si="18"/>
        <v>0</v>
      </c>
      <c r="N98" s="28">
        <f t="shared" si="19"/>
        <v>0</v>
      </c>
      <c r="O98" s="28">
        <f t="shared" si="20"/>
        <v>0</v>
      </c>
      <c r="P98" s="141">
        <f t="shared" si="21"/>
        <v>0</v>
      </c>
      <c r="Q98"/>
      <c r="R98"/>
      <c r="S98"/>
      <c r="T98"/>
      <c r="U98"/>
      <c r="V98"/>
      <c r="W98"/>
      <c r="X98"/>
      <c r="Y98"/>
      <c r="Z98"/>
      <c r="AA98"/>
      <c r="AB98"/>
      <c r="AC98"/>
    </row>
    <row r="99" spans="1:29" s="2" customFormat="1" ht="24">
      <c r="A99" s="126">
        <f t="shared" si="7"/>
        <v>82</v>
      </c>
      <c r="B99" s="127"/>
      <c r="C99" s="131" t="s">
        <v>719</v>
      </c>
      <c r="D99" s="129" t="s">
        <v>164</v>
      </c>
      <c r="E99" s="130">
        <v>7</v>
      </c>
      <c r="F99" s="137"/>
      <c r="G99" s="138"/>
      <c r="H99" s="28">
        <f t="shared" si="15"/>
        <v>0</v>
      </c>
      <c r="I99" s="137"/>
      <c r="J99" s="138"/>
      <c r="K99" s="28">
        <f t="shared" si="16"/>
        <v>0</v>
      </c>
      <c r="L99" s="28">
        <f t="shared" si="17"/>
        <v>0</v>
      </c>
      <c r="M99" s="28">
        <f t="shared" si="18"/>
        <v>0</v>
      </c>
      <c r="N99" s="28">
        <f t="shared" si="19"/>
        <v>0</v>
      </c>
      <c r="O99" s="28">
        <f t="shared" si="20"/>
        <v>0</v>
      </c>
      <c r="P99" s="141">
        <f t="shared" si="21"/>
        <v>0</v>
      </c>
      <c r="Q99"/>
      <c r="R99"/>
      <c r="S99"/>
      <c r="T99"/>
      <c r="U99"/>
      <c r="V99"/>
      <c r="W99"/>
      <c r="X99"/>
      <c r="Y99"/>
      <c r="Z99"/>
      <c r="AA99"/>
      <c r="AB99"/>
      <c r="AC99"/>
    </row>
    <row r="100" spans="1:29" s="2" customFormat="1">
      <c r="A100" s="126">
        <f t="shared" si="7"/>
        <v>83</v>
      </c>
      <c r="B100" s="127"/>
      <c r="C100" s="131" t="s">
        <v>720</v>
      </c>
      <c r="D100" s="129" t="s">
        <v>164</v>
      </c>
      <c r="E100" s="130">
        <v>1</v>
      </c>
      <c r="F100" s="137"/>
      <c r="G100" s="138"/>
      <c r="H100" s="28">
        <f t="shared" si="15"/>
        <v>0</v>
      </c>
      <c r="I100" s="137"/>
      <c r="J100" s="138"/>
      <c r="K100" s="28">
        <f t="shared" si="16"/>
        <v>0</v>
      </c>
      <c r="L100" s="28">
        <f t="shared" si="17"/>
        <v>0</v>
      </c>
      <c r="M100" s="28">
        <f t="shared" si="18"/>
        <v>0</v>
      </c>
      <c r="N100" s="28">
        <f t="shared" si="19"/>
        <v>0</v>
      </c>
      <c r="O100" s="28">
        <f t="shared" si="20"/>
        <v>0</v>
      </c>
      <c r="P100" s="141">
        <f t="shared" si="21"/>
        <v>0</v>
      </c>
      <c r="Q100"/>
      <c r="R100"/>
      <c r="S100"/>
      <c r="T100"/>
      <c r="U100"/>
      <c r="V100"/>
      <c r="W100"/>
      <c r="X100"/>
      <c r="Y100"/>
      <c r="Z100"/>
      <c r="AA100"/>
      <c r="AB100"/>
      <c r="AC100"/>
    </row>
    <row r="101" spans="1:29" s="2" customFormat="1">
      <c r="A101" s="126">
        <f t="shared" si="7"/>
        <v>84</v>
      </c>
      <c r="B101" s="127"/>
      <c r="C101" s="131" t="s">
        <v>721</v>
      </c>
      <c r="D101" s="129" t="s">
        <v>167</v>
      </c>
      <c r="E101" s="130">
        <v>1</v>
      </c>
      <c r="F101" s="137"/>
      <c r="G101" s="138"/>
      <c r="H101" s="28">
        <f t="shared" si="15"/>
        <v>0</v>
      </c>
      <c r="I101" s="137"/>
      <c r="J101" s="138"/>
      <c r="K101" s="28">
        <f t="shared" si="16"/>
        <v>0</v>
      </c>
      <c r="L101" s="28">
        <f t="shared" si="17"/>
        <v>0</v>
      </c>
      <c r="M101" s="28">
        <f t="shared" si="18"/>
        <v>0</v>
      </c>
      <c r="N101" s="28">
        <f t="shared" si="19"/>
        <v>0</v>
      </c>
      <c r="O101" s="28">
        <f t="shared" si="20"/>
        <v>0</v>
      </c>
      <c r="P101" s="141">
        <f t="shared" si="21"/>
        <v>0</v>
      </c>
      <c r="Q101"/>
      <c r="R101"/>
      <c r="S101"/>
      <c r="T101"/>
      <c r="U101"/>
      <c r="V101"/>
      <c r="W101"/>
      <c r="X101"/>
      <c r="Y101"/>
      <c r="Z101"/>
      <c r="AA101"/>
      <c r="AB101"/>
      <c r="AC101"/>
    </row>
    <row r="102" spans="1:29" s="2" customFormat="1">
      <c r="A102" s="126"/>
      <c r="B102" s="127"/>
      <c r="C102" s="122" t="s">
        <v>722</v>
      </c>
      <c r="D102" s="129"/>
      <c r="E102" s="130"/>
      <c r="F102" s="130"/>
      <c r="G102" s="130"/>
      <c r="H102" s="130"/>
      <c r="I102" s="130"/>
      <c r="J102" s="130"/>
      <c r="K102" s="28"/>
      <c r="L102" s="28"/>
      <c r="M102" s="28"/>
      <c r="N102" s="28"/>
      <c r="O102" s="28"/>
      <c r="P102" s="141"/>
      <c r="Q102"/>
      <c r="R102"/>
      <c r="S102"/>
      <c r="T102"/>
      <c r="U102"/>
      <c r="V102"/>
      <c r="W102"/>
      <c r="X102"/>
      <c r="Y102"/>
      <c r="Z102"/>
      <c r="AA102"/>
      <c r="AB102"/>
      <c r="AC102"/>
    </row>
    <row r="103" spans="1:29" s="2" customFormat="1" ht="24">
      <c r="A103" s="126">
        <f>A101+1</f>
        <v>85</v>
      </c>
      <c r="B103" s="127"/>
      <c r="C103" s="131" t="s">
        <v>723</v>
      </c>
      <c r="D103" s="129" t="s">
        <v>167</v>
      </c>
      <c r="E103" s="130">
        <v>12</v>
      </c>
      <c r="F103" s="137"/>
      <c r="G103" s="138"/>
      <c r="H103" s="28">
        <f t="shared" si="0"/>
        <v>0</v>
      </c>
      <c r="I103" s="137"/>
      <c r="J103" s="138"/>
      <c r="K103" s="28">
        <f t="shared" si="1"/>
        <v>0</v>
      </c>
      <c r="L103" s="28">
        <f t="shared" si="2"/>
        <v>0</v>
      </c>
      <c r="M103" s="28">
        <f t="shared" si="3"/>
        <v>0</v>
      </c>
      <c r="N103" s="28">
        <f t="shared" si="4"/>
        <v>0</v>
      </c>
      <c r="O103" s="28">
        <f t="shared" si="5"/>
        <v>0</v>
      </c>
      <c r="P103" s="141">
        <f t="shared" si="6"/>
        <v>0</v>
      </c>
      <c r="Q103"/>
      <c r="R103"/>
      <c r="S103"/>
      <c r="T103"/>
      <c r="U103"/>
      <c r="V103"/>
      <c r="W103"/>
      <c r="X103"/>
      <c r="Y103"/>
      <c r="Z103"/>
      <c r="AA103"/>
      <c r="AB103"/>
      <c r="AC103"/>
    </row>
    <row r="104" spans="1:29" s="2" customFormat="1">
      <c r="A104" s="126">
        <f t="shared" si="7"/>
        <v>86</v>
      </c>
      <c r="B104" s="127"/>
      <c r="C104" s="131" t="s">
        <v>724</v>
      </c>
      <c r="D104" s="129" t="s">
        <v>167</v>
      </c>
      <c r="E104" s="130">
        <v>2</v>
      </c>
      <c r="F104" s="137"/>
      <c r="G104" s="138"/>
      <c r="H104" s="28">
        <f t="shared" si="0"/>
        <v>0</v>
      </c>
      <c r="I104" s="137"/>
      <c r="J104" s="138"/>
      <c r="K104" s="28">
        <f t="shared" si="1"/>
        <v>0</v>
      </c>
      <c r="L104" s="28">
        <f t="shared" si="2"/>
        <v>0</v>
      </c>
      <c r="M104" s="28">
        <f t="shared" si="3"/>
        <v>0</v>
      </c>
      <c r="N104" s="28">
        <f t="shared" si="4"/>
        <v>0</v>
      </c>
      <c r="O104" s="28">
        <f t="shared" si="5"/>
        <v>0</v>
      </c>
      <c r="P104" s="141">
        <f t="shared" si="6"/>
        <v>0</v>
      </c>
      <c r="Q104"/>
      <c r="R104"/>
      <c r="S104"/>
      <c r="T104"/>
      <c r="U104"/>
      <c r="V104"/>
      <c r="W104"/>
      <c r="X104"/>
      <c r="Y104"/>
      <c r="Z104"/>
      <c r="AA104"/>
      <c r="AB104"/>
      <c r="AC104"/>
    </row>
    <row r="105" spans="1:29" s="2" customFormat="1">
      <c r="A105" s="126">
        <f t="shared" si="7"/>
        <v>87</v>
      </c>
      <c r="B105" s="127"/>
      <c r="C105" s="131" t="s">
        <v>725</v>
      </c>
      <c r="D105" s="129" t="s">
        <v>164</v>
      </c>
      <c r="E105" s="130">
        <v>1</v>
      </c>
      <c r="F105" s="137"/>
      <c r="G105" s="138"/>
      <c r="H105" s="28">
        <f t="shared" ref="H105:H114" si="22">ROUND(G105*F105,2)</f>
        <v>0</v>
      </c>
      <c r="I105" s="137"/>
      <c r="J105" s="138"/>
      <c r="K105" s="28">
        <f t="shared" ref="K105:K114" si="23">J105+I105+H105</f>
        <v>0</v>
      </c>
      <c r="L105" s="28">
        <f t="shared" ref="L105:L114" si="24">ROUND(F105*E105,2)</f>
        <v>0</v>
      </c>
      <c r="M105" s="28">
        <f t="shared" ref="M105:M114" si="25">ROUND(H105*E105,2)</f>
        <v>0</v>
      </c>
      <c r="N105" s="28">
        <f t="shared" ref="N105:N114" si="26">ROUND(I105*E105,2)</f>
        <v>0</v>
      </c>
      <c r="O105" s="28">
        <f t="shared" ref="O105:O114" si="27">ROUND(J105*E105,2)</f>
        <v>0</v>
      </c>
      <c r="P105" s="141">
        <f t="shared" ref="P105:P114" si="28">O105+N105+M105</f>
        <v>0</v>
      </c>
      <c r="Q105"/>
      <c r="R105"/>
      <c r="S105"/>
      <c r="T105"/>
      <c r="U105"/>
      <c r="V105"/>
      <c r="W105"/>
      <c r="X105"/>
      <c r="Y105"/>
      <c r="Z105"/>
      <c r="AA105"/>
      <c r="AB105"/>
      <c r="AC105"/>
    </row>
    <row r="106" spans="1:29" s="2" customFormat="1">
      <c r="A106" s="126">
        <f t="shared" si="7"/>
        <v>88</v>
      </c>
      <c r="B106" s="127"/>
      <c r="C106" s="131" t="s">
        <v>726</v>
      </c>
      <c r="D106" s="129" t="s">
        <v>164</v>
      </c>
      <c r="E106" s="130">
        <v>4</v>
      </c>
      <c r="F106" s="137"/>
      <c r="G106" s="138"/>
      <c r="H106" s="28">
        <f t="shared" si="22"/>
        <v>0</v>
      </c>
      <c r="I106" s="137"/>
      <c r="J106" s="138"/>
      <c r="K106" s="28">
        <f t="shared" si="23"/>
        <v>0</v>
      </c>
      <c r="L106" s="28">
        <f t="shared" si="24"/>
        <v>0</v>
      </c>
      <c r="M106" s="28">
        <f t="shared" si="25"/>
        <v>0</v>
      </c>
      <c r="N106" s="28">
        <f t="shared" si="26"/>
        <v>0</v>
      </c>
      <c r="O106" s="28">
        <f t="shared" si="27"/>
        <v>0</v>
      </c>
      <c r="P106" s="141">
        <f t="shared" si="28"/>
        <v>0</v>
      </c>
      <c r="Q106"/>
      <c r="R106"/>
      <c r="S106"/>
      <c r="T106"/>
      <c r="U106"/>
      <c r="V106"/>
      <c r="W106"/>
      <c r="X106"/>
      <c r="Y106"/>
      <c r="Z106"/>
      <c r="AA106"/>
      <c r="AB106"/>
      <c r="AC106"/>
    </row>
    <row r="107" spans="1:29" s="2" customFormat="1">
      <c r="A107" s="126">
        <f t="shared" si="7"/>
        <v>89</v>
      </c>
      <c r="B107" s="127"/>
      <c r="C107" s="131" t="s">
        <v>727</v>
      </c>
      <c r="D107" s="129" t="s">
        <v>164</v>
      </c>
      <c r="E107" s="130">
        <v>2</v>
      </c>
      <c r="F107" s="137"/>
      <c r="G107" s="138"/>
      <c r="H107" s="28">
        <f t="shared" si="22"/>
        <v>0</v>
      </c>
      <c r="I107" s="137"/>
      <c r="J107" s="138"/>
      <c r="K107" s="28">
        <f t="shared" si="23"/>
        <v>0</v>
      </c>
      <c r="L107" s="28">
        <f t="shared" si="24"/>
        <v>0</v>
      </c>
      <c r="M107" s="28">
        <f t="shared" si="25"/>
        <v>0</v>
      </c>
      <c r="N107" s="28">
        <f t="shared" si="26"/>
        <v>0</v>
      </c>
      <c r="O107" s="28">
        <f t="shared" si="27"/>
        <v>0</v>
      </c>
      <c r="P107" s="141">
        <f t="shared" si="28"/>
        <v>0</v>
      </c>
      <c r="Q107"/>
      <c r="R107"/>
      <c r="S107"/>
      <c r="T107"/>
      <c r="U107"/>
      <c r="V107"/>
      <c r="W107"/>
      <c r="X107"/>
      <c r="Y107"/>
      <c r="Z107"/>
      <c r="AA107"/>
      <c r="AB107"/>
      <c r="AC107"/>
    </row>
    <row r="108" spans="1:29" s="2" customFormat="1">
      <c r="A108" s="126">
        <f t="shared" si="7"/>
        <v>90</v>
      </c>
      <c r="B108" s="127"/>
      <c r="C108" s="131" t="s">
        <v>728</v>
      </c>
      <c r="D108" s="129" t="s">
        <v>164</v>
      </c>
      <c r="E108" s="130">
        <v>2</v>
      </c>
      <c r="F108" s="137"/>
      <c r="G108" s="138"/>
      <c r="H108" s="28">
        <f t="shared" si="22"/>
        <v>0</v>
      </c>
      <c r="I108" s="137"/>
      <c r="J108" s="138"/>
      <c r="K108" s="28">
        <f t="shared" si="23"/>
        <v>0</v>
      </c>
      <c r="L108" s="28">
        <f t="shared" si="24"/>
        <v>0</v>
      </c>
      <c r="M108" s="28">
        <f t="shared" si="25"/>
        <v>0</v>
      </c>
      <c r="N108" s="28">
        <f t="shared" si="26"/>
        <v>0</v>
      </c>
      <c r="O108" s="28">
        <f t="shared" si="27"/>
        <v>0</v>
      </c>
      <c r="P108" s="141">
        <f t="shared" si="28"/>
        <v>0</v>
      </c>
      <c r="Q108"/>
      <c r="R108"/>
      <c r="S108"/>
      <c r="T108"/>
      <c r="U108"/>
      <c r="V108"/>
      <c r="W108"/>
      <c r="X108"/>
      <c r="Y108"/>
      <c r="Z108"/>
      <c r="AA108"/>
      <c r="AB108"/>
      <c r="AC108"/>
    </row>
    <row r="109" spans="1:29" s="2" customFormat="1">
      <c r="A109" s="126">
        <f t="shared" si="7"/>
        <v>91</v>
      </c>
      <c r="B109" s="127"/>
      <c r="C109" s="131" t="s">
        <v>729</v>
      </c>
      <c r="D109" s="129" t="s">
        <v>228</v>
      </c>
      <c r="E109" s="130">
        <v>150</v>
      </c>
      <c r="F109" s="137"/>
      <c r="G109" s="138"/>
      <c r="H109" s="28">
        <f t="shared" si="22"/>
        <v>0</v>
      </c>
      <c r="I109" s="137"/>
      <c r="J109" s="138"/>
      <c r="K109" s="28">
        <f t="shared" si="23"/>
        <v>0</v>
      </c>
      <c r="L109" s="28">
        <f t="shared" si="24"/>
        <v>0</v>
      </c>
      <c r="M109" s="28">
        <f t="shared" si="25"/>
        <v>0</v>
      </c>
      <c r="N109" s="28">
        <f t="shared" si="26"/>
        <v>0</v>
      </c>
      <c r="O109" s="28">
        <f t="shared" si="27"/>
        <v>0</v>
      </c>
      <c r="P109" s="141">
        <f t="shared" si="28"/>
        <v>0</v>
      </c>
      <c r="Q109"/>
      <c r="R109"/>
      <c r="S109"/>
      <c r="T109"/>
      <c r="U109"/>
      <c r="V109"/>
      <c r="W109"/>
      <c r="X109"/>
      <c r="Y109"/>
      <c r="Z109"/>
      <c r="AA109"/>
      <c r="AB109"/>
      <c r="AC109"/>
    </row>
    <row r="110" spans="1:29" s="2" customFormat="1">
      <c r="A110" s="126">
        <f t="shared" si="7"/>
        <v>92</v>
      </c>
      <c r="B110" s="127"/>
      <c r="C110" s="131" t="s">
        <v>730</v>
      </c>
      <c r="D110" s="129" t="s">
        <v>228</v>
      </c>
      <c r="E110" s="130">
        <v>220</v>
      </c>
      <c r="F110" s="137"/>
      <c r="G110" s="138"/>
      <c r="H110" s="28">
        <f t="shared" si="22"/>
        <v>0</v>
      </c>
      <c r="I110" s="137"/>
      <c r="J110" s="138"/>
      <c r="K110" s="28">
        <f t="shared" si="23"/>
        <v>0</v>
      </c>
      <c r="L110" s="28">
        <f t="shared" si="24"/>
        <v>0</v>
      </c>
      <c r="M110" s="28">
        <f t="shared" si="25"/>
        <v>0</v>
      </c>
      <c r="N110" s="28">
        <f t="shared" si="26"/>
        <v>0</v>
      </c>
      <c r="O110" s="28">
        <f t="shared" si="27"/>
        <v>0</v>
      </c>
      <c r="P110" s="141">
        <f t="shared" si="28"/>
        <v>0</v>
      </c>
      <c r="Q110"/>
      <c r="R110"/>
      <c r="S110"/>
      <c r="T110"/>
      <c r="U110"/>
      <c r="V110"/>
      <c r="W110"/>
      <c r="X110"/>
      <c r="Y110"/>
      <c r="Z110"/>
      <c r="AA110"/>
      <c r="AB110"/>
      <c r="AC110"/>
    </row>
    <row r="111" spans="1:29" s="2" customFormat="1">
      <c r="A111" s="126">
        <f t="shared" si="7"/>
        <v>93</v>
      </c>
      <c r="B111" s="127"/>
      <c r="C111" s="131" t="s">
        <v>731</v>
      </c>
      <c r="D111" s="129" t="s">
        <v>228</v>
      </c>
      <c r="E111" s="130">
        <v>20</v>
      </c>
      <c r="F111" s="137"/>
      <c r="G111" s="138"/>
      <c r="H111" s="28">
        <f t="shared" si="22"/>
        <v>0</v>
      </c>
      <c r="I111" s="137"/>
      <c r="J111" s="138"/>
      <c r="K111" s="28">
        <f t="shared" si="23"/>
        <v>0</v>
      </c>
      <c r="L111" s="28">
        <f t="shared" si="24"/>
        <v>0</v>
      </c>
      <c r="M111" s="28">
        <f t="shared" si="25"/>
        <v>0</v>
      </c>
      <c r="N111" s="28">
        <f t="shared" si="26"/>
        <v>0</v>
      </c>
      <c r="O111" s="28">
        <f t="shared" si="27"/>
        <v>0</v>
      </c>
      <c r="P111" s="141">
        <f t="shared" si="28"/>
        <v>0</v>
      </c>
      <c r="Q111"/>
      <c r="R111"/>
      <c r="S111"/>
      <c r="T111"/>
      <c r="U111"/>
      <c r="V111"/>
      <c r="W111"/>
      <c r="X111"/>
      <c r="Y111"/>
      <c r="Z111"/>
      <c r="AA111"/>
      <c r="AB111"/>
      <c r="AC111"/>
    </row>
    <row r="112" spans="1:29" s="2" customFormat="1">
      <c r="A112" s="126">
        <f t="shared" si="7"/>
        <v>94</v>
      </c>
      <c r="B112" s="127"/>
      <c r="C112" s="131" t="s">
        <v>732</v>
      </c>
      <c r="D112" s="129" t="s">
        <v>164</v>
      </c>
      <c r="E112" s="130">
        <v>9</v>
      </c>
      <c r="F112" s="137"/>
      <c r="G112" s="138"/>
      <c r="H112" s="28">
        <f t="shared" si="22"/>
        <v>0</v>
      </c>
      <c r="I112" s="137"/>
      <c r="J112" s="138"/>
      <c r="K112" s="28">
        <f t="shared" si="23"/>
        <v>0</v>
      </c>
      <c r="L112" s="28">
        <f t="shared" si="24"/>
        <v>0</v>
      </c>
      <c r="M112" s="28">
        <f t="shared" si="25"/>
        <v>0</v>
      </c>
      <c r="N112" s="28">
        <f t="shared" si="26"/>
        <v>0</v>
      </c>
      <c r="O112" s="28">
        <f t="shared" si="27"/>
        <v>0</v>
      </c>
      <c r="P112" s="141">
        <f t="shared" si="28"/>
        <v>0</v>
      </c>
      <c r="Q112"/>
      <c r="R112"/>
      <c r="S112"/>
      <c r="T112"/>
      <c r="U112"/>
      <c r="V112"/>
      <c r="W112"/>
      <c r="X112"/>
      <c r="Y112"/>
      <c r="Z112"/>
      <c r="AA112"/>
      <c r="AB112"/>
      <c r="AC112"/>
    </row>
    <row r="113" spans="1:29" s="2" customFormat="1">
      <c r="A113" s="126">
        <f t="shared" si="7"/>
        <v>95</v>
      </c>
      <c r="B113" s="127"/>
      <c r="C113" s="131" t="s">
        <v>733</v>
      </c>
      <c r="D113" s="129" t="s">
        <v>228</v>
      </c>
      <c r="E113" s="130">
        <v>200</v>
      </c>
      <c r="F113" s="137"/>
      <c r="G113" s="138"/>
      <c r="H113" s="28">
        <f t="shared" si="22"/>
        <v>0</v>
      </c>
      <c r="I113" s="137"/>
      <c r="J113" s="138"/>
      <c r="K113" s="28">
        <f t="shared" si="23"/>
        <v>0</v>
      </c>
      <c r="L113" s="28">
        <f t="shared" si="24"/>
        <v>0</v>
      </c>
      <c r="M113" s="28">
        <f t="shared" si="25"/>
        <v>0</v>
      </c>
      <c r="N113" s="28">
        <f t="shared" si="26"/>
        <v>0</v>
      </c>
      <c r="O113" s="28">
        <f t="shared" si="27"/>
        <v>0</v>
      </c>
      <c r="P113" s="141">
        <f t="shared" si="28"/>
        <v>0</v>
      </c>
      <c r="Q113"/>
      <c r="R113"/>
      <c r="S113"/>
      <c r="T113"/>
      <c r="U113"/>
      <c r="V113"/>
      <c r="W113"/>
      <c r="X113"/>
      <c r="Y113"/>
      <c r="Z113"/>
      <c r="AA113"/>
      <c r="AB113"/>
      <c r="AC113"/>
    </row>
    <row r="114" spans="1:29" s="2" customFormat="1">
      <c r="A114" s="126">
        <f t="shared" si="7"/>
        <v>96</v>
      </c>
      <c r="B114" s="127"/>
      <c r="C114" s="131" t="s">
        <v>733</v>
      </c>
      <c r="D114" s="129" t="s">
        <v>228</v>
      </c>
      <c r="E114" s="130">
        <v>50</v>
      </c>
      <c r="F114" s="137"/>
      <c r="G114" s="138"/>
      <c r="H114" s="28">
        <f t="shared" si="22"/>
        <v>0</v>
      </c>
      <c r="I114" s="137"/>
      <c r="J114" s="138"/>
      <c r="K114" s="28">
        <f t="shared" si="23"/>
        <v>0</v>
      </c>
      <c r="L114" s="28">
        <f t="shared" si="24"/>
        <v>0</v>
      </c>
      <c r="M114" s="28">
        <f t="shared" si="25"/>
        <v>0</v>
      </c>
      <c r="N114" s="28">
        <f t="shared" si="26"/>
        <v>0</v>
      </c>
      <c r="O114" s="28">
        <f t="shared" si="27"/>
        <v>0</v>
      </c>
      <c r="P114" s="141">
        <f t="shared" si="28"/>
        <v>0</v>
      </c>
      <c r="Q114"/>
      <c r="R114"/>
      <c r="S114"/>
      <c r="T114"/>
      <c r="U114"/>
      <c r="V114"/>
      <c r="W114"/>
      <c r="X114"/>
      <c r="Y114"/>
      <c r="Z114"/>
      <c r="AA114"/>
      <c r="AB114"/>
      <c r="AC114"/>
    </row>
    <row r="115" spans="1:29" s="2" customFormat="1">
      <c r="A115" s="126">
        <f t="shared" si="7"/>
        <v>97</v>
      </c>
      <c r="B115" s="127"/>
      <c r="C115" s="131" t="s">
        <v>734</v>
      </c>
      <c r="D115" s="129" t="s">
        <v>735</v>
      </c>
      <c r="E115" s="130">
        <v>8</v>
      </c>
      <c r="F115" s="137"/>
      <c r="G115" s="138"/>
      <c r="H115" s="28">
        <f t="shared" si="0"/>
        <v>0</v>
      </c>
      <c r="I115" s="137"/>
      <c r="J115" s="138"/>
      <c r="K115" s="28">
        <f t="shared" si="1"/>
        <v>0</v>
      </c>
      <c r="L115" s="28">
        <f t="shared" si="2"/>
        <v>0</v>
      </c>
      <c r="M115" s="28">
        <f t="shared" si="3"/>
        <v>0</v>
      </c>
      <c r="N115" s="28">
        <f t="shared" si="4"/>
        <v>0</v>
      </c>
      <c r="O115" s="28">
        <f t="shared" si="5"/>
        <v>0</v>
      </c>
      <c r="P115" s="141">
        <f t="shared" si="6"/>
        <v>0</v>
      </c>
      <c r="Q115"/>
      <c r="R115"/>
      <c r="S115"/>
      <c r="T115"/>
      <c r="U115"/>
      <c r="V115"/>
      <c r="W115"/>
      <c r="X115"/>
      <c r="Y115"/>
      <c r="Z115"/>
      <c r="AA115"/>
      <c r="AB115"/>
      <c r="AC115"/>
    </row>
    <row r="116" spans="1:29" s="2" customFormat="1">
      <c r="A116" s="126">
        <f t="shared" si="7"/>
        <v>98</v>
      </c>
      <c r="B116" s="127"/>
      <c r="C116" s="131" t="s">
        <v>736</v>
      </c>
      <c r="D116" s="129" t="s">
        <v>735</v>
      </c>
      <c r="E116" s="130">
        <v>8</v>
      </c>
      <c r="F116" s="137"/>
      <c r="G116" s="138"/>
      <c r="H116" s="28">
        <f t="shared" si="0"/>
        <v>0</v>
      </c>
      <c r="I116" s="137"/>
      <c r="J116" s="138"/>
      <c r="K116" s="28">
        <f t="shared" si="1"/>
        <v>0</v>
      </c>
      <c r="L116" s="28">
        <f t="shared" si="2"/>
        <v>0</v>
      </c>
      <c r="M116" s="28">
        <f t="shared" si="3"/>
        <v>0</v>
      </c>
      <c r="N116" s="28">
        <f t="shared" si="4"/>
        <v>0</v>
      </c>
      <c r="O116" s="28">
        <f t="shared" si="5"/>
        <v>0</v>
      </c>
      <c r="P116" s="141">
        <f t="shared" si="6"/>
        <v>0</v>
      </c>
      <c r="Q116"/>
      <c r="R116"/>
      <c r="S116"/>
      <c r="T116"/>
      <c r="U116"/>
      <c r="V116"/>
      <c r="W116"/>
      <c r="X116"/>
      <c r="Y116"/>
      <c r="Z116"/>
      <c r="AA116"/>
      <c r="AB116"/>
      <c r="AC116"/>
    </row>
    <row r="117" spans="1:29" s="2" customFormat="1">
      <c r="A117" s="126">
        <f t="shared" si="7"/>
        <v>99</v>
      </c>
      <c r="B117" s="127"/>
      <c r="C117" s="131" t="s">
        <v>737</v>
      </c>
      <c r="D117" s="129" t="s">
        <v>167</v>
      </c>
      <c r="E117" s="130">
        <v>1</v>
      </c>
      <c r="F117" s="137"/>
      <c r="G117" s="138"/>
      <c r="H117" s="28">
        <f t="shared" si="0"/>
        <v>0</v>
      </c>
      <c r="I117" s="137"/>
      <c r="J117" s="138"/>
      <c r="K117" s="28">
        <f t="shared" si="1"/>
        <v>0</v>
      </c>
      <c r="L117" s="28">
        <f t="shared" si="2"/>
        <v>0</v>
      </c>
      <c r="M117" s="28">
        <f t="shared" si="3"/>
        <v>0</v>
      </c>
      <c r="N117" s="28">
        <f t="shared" si="4"/>
        <v>0</v>
      </c>
      <c r="O117" s="28">
        <f t="shared" si="5"/>
        <v>0</v>
      </c>
      <c r="P117" s="141">
        <f t="shared" si="6"/>
        <v>0</v>
      </c>
      <c r="Q117"/>
      <c r="R117"/>
      <c r="S117"/>
      <c r="T117"/>
      <c r="U117"/>
      <c r="V117"/>
      <c r="W117"/>
      <c r="X117"/>
      <c r="Y117"/>
      <c r="Z117"/>
      <c r="AA117"/>
      <c r="AB117"/>
      <c r="AC117"/>
    </row>
    <row r="118" spans="1:29" s="2" customFormat="1">
      <c r="A118" s="126">
        <f t="shared" si="7"/>
        <v>100</v>
      </c>
      <c r="B118" s="127"/>
      <c r="C118" s="131" t="s">
        <v>738</v>
      </c>
      <c r="D118" s="129" t="s">
        <v>167</v>
      </c>
      <c r="E118" s="130">
        <v>1</v>
      </c>
      <c r="F118" s="137"/>
      <c r="G118" s="138"/>
      <c r="H118" s="28">
        <f t="shared" si="0"/>
        <v>0</v>
      </c>
      <c r="I118" s="137"/>
      <c r="J118" s="138"/>
      <c r="K118" s="28">
        <f t="shared" si="1"/>
        <v>0</v>
      </c>
      <c r="L118" s="28">
        <f t="shared" si="2"/>
        <v>0</v>
      </c>
      <c r="M118" s="28">
        <f t="shared" si="3"/>
        <v>0</v>
      </c>
      <c r="N118" s="28">
        <f t="shared" si="4"/>
        <v>0</v>
      </c>
      <c r="O118" s="28">
        <f t="shared" si="5"/>
        <v>0</v>
      </c>
      <c r="P118" s="141">
        <f t="shared" si="6"/>
        <v>0</v>
      </c>
      <c r="Q118"/>
      <c r="R118"/>
      <c r="S118"/>
      <c r="T118"/>
      <c r="U118"/>
      <c r="V118"/>
      <c r="W118"/>
      <c r="X118"/>
      <c r="Y118"/>
      <c r="Z118"/>
      <c r="AA118"/>
      <c r="AB118"/>
      <c r="AC118"/>
    </row>
    <row r="119" spans="1:29" s="2" customFormat="1" ht="24">
      <c r="A119" s="126"/>
      <c r="B119" s="127"/>
      <c r="C119" s="122" t="s">
        <v>739</v>
      </c>
      <c r="D119" s="129"/>
      <c r="E119" s="130"/>
      <c r="F119" s="130"/>
      <c r="G119" s="130"/>
      <c r="H119" s="130"/>
      <c r="I119" s="130"/>
      <c r="J119" s="130"/>
      <c r="K119" s="130"/>
      <c r="L119" s="130"/>
      <c r="M119" s="28"/>
      <c r="N119" s="28"/>
      <c r="O119" s="28"/>
      <c r="P119" s="141"/>
      <c r="Q119"/>
      <c r="R119"/>
      <c r="S119"/>
      <c r="T119"/>
      <c r="U119"/>
      <c r="V119"/>
      <c r="W119"/>
      <c r="X119"/>
      <c r="Y119"/>
      <c r="Z119"/>
      <c r="AA119"/>
      <c r="AB119"/>
      <c r="AC119"/>
    </row>
    <row r="120" spans="1:29" s="2" customFormat="1">
      <c r="A120" s="126">
        <f>A118+1</f>
        <v>101</v>
      </c>
      <c r="B120" s="127"/>
      <c r="C120" s="131" t="s">
        <v>740</v>
      </c>
      <c r="D120" s="129" t="s">
        <v>167</v>
      </c>
      <c r="E120" s="130">
        <v>1</v>
      </c>
      <c r="F120" s="137"/>
      <c r="G120" s="138"/>
      <c r="H120" s="28">
        <f t="shared" si="0"/>
        <v>0</v>
      </c>
      <c r="I120" s="137"/>
      <c r="J120" s="138"/>
      <c r="K120" s="28">
        <f t="shared" si="1"/>
        <v>0</v>
      </c>
      <c r="L120" s="28">
        <f t="shared" si="2"/>
        <v>0</v>
      </c>
      <c r="M120" s="28">
        <f t="shared" si="3"/>
        <v>0</v>
      </c>
      <c r="N120" s="28">
        <f t="shared" si="4"/>
        <v>0</v>
      </c>
      <c r="O120" s="28">
        <f t="shared" si="5"/>
        <v>0</v>
      </c>
      <c r="P120" s="141">
        <f t="shared" si="6"/>
        <v>0</v>
      </c>
      <c r="Q120"/>
      <c r="R120"/>
      <c r="S120"/>
      <c r="T120"/>
      <c r="U120"/>
      <c r="V120"/>
      <c r="W120"/>
      <c r="X120"/>
      <c r="Y120"/>
      <c r="Z120"/>
      <c r="AA120"/>
      <c r="AB120"/>
      <c r="AC120"/>
    </row>
    <row r="121" spans="1:29" s="2" customFormat="1">
      <c r="A121" s="126">
        <f t="shared" si="7"/>
        <v>102</v>
      </c>
      <c r="B121" s="127"/>
      <c r="C121" s="131" t="s">
        <v>741</v>
      </c>
      <c r="D121" s="129" t="s">
        <v>164</v>
      </c>
      <c r="E121" s="130">
        <v>3</v>
      </c>
      <c r="F121" s="137"/>
      <c r="G121" s="138"/>
      <c r="H121" s="28">
        <f t="shared" si="0"/>
        <v>0</v>
      </c>
      <c r="I121" s="137"/>
      <c r="J121" s="138"/>
      <c r="K121" s="28">
        <f t="shared" si="1"/>
        <v>0</v>
      </c>
      <c r="L121" s="28">
        <f t="shared" si="2"/>
        <v>0</v>
      </c>
      <c r="M121" s="28">
        <f t="shared" si="3"/>
        <v>0</v>
      </c>
      <c r="N121" s="28">
        <f t="shared" si="4"/>
        <v>0</v>
      </c>
      <c r="O121" s="28">
        <f t="shared" si="5"/>
        <v>0</v>
      </c>
      <c r="P121" s="141">
        <f t="shared" si="6"/>
        <v>0</v>
      </c>
      <c r="Q121"/>
      <c r="R121"/>
      <c r="S121"/>
      <c r="T121"/>
      <c r="U121"/>
      <c r="V121"/>
      <c r="W121"/>
      <c r="X121"/>
      <c r="Y121"/>
      <c r="Z121"/>
      <c r="AA121"/>
      <c r="AB121"/>
      <c r="AC121"/>
    </row>
    <row r="122" spans="1:29" s="2" customFormat="1">
      <c r="A122" s="126">
        <f t="shared" si="7"/>
        <v>103</v>
      </c>
      <c r="B122" s="127"/>
      <c r="C122" s="131" t="s">
        <v>742</v>
      </c>
      <c r="D122" s="129" t="s">
        <v>164</v>
      </c>
      <c r="E122" s="130">
        <v>2</v>
      </c>
      <c r="F122" s="137"/>
      <c r="G122" s="138"/>
      <c r="H122" s="28">
        <f t="shared" si="0"/>
        <v>0</v>
      </c>
      <c r="I122" s="137"/>
      <c r="J122" s="138"/>
      <c r="K122" s="28">
        <f t="shared" si="1"/>
        <v>0</v>
      </c>
      <c r="L122" s="28">
        <f t="shared" si="2"/>
        <v>0</v>
      </c>
      <c r="M122" s="28">
        <f t="shared" si="3"/>
        <v>0</v>
      </c>
      <c r="N122" s="28">
        <f t="shared" si="4"/>
        <v>0</v>
      </c>
      <c r="O122" s="28">
        <f t="shared" si="5"/>
        <v>0</v>
      </c>
      <c r="P122" s="141">
        <f t="shared" si="6"/>
        <v>0</v>
      </c>
      <c r="Q122"/>
      <c r="R122"/>
      <c r="S122"/>
      <c r="T122"/>
      <c r="U122"/>
      <c r="V122"/>
      <c r="W122"/>
      <c r="X122"/>
      <c r="Y122"/>
      <c r="Z122"/>
      <c r="AA122"/>
      <c r="AB122"/>
      <c r="AC122"/>
    </row>
    <row r="123" spans="1:29" s="2" customFormat="1">
      <c r="A123" s="126">
        <f t="shared" si="7"/>
        <v>104</v>
      </c>
      <c r="B123" s="127"/>
      <c r="C123" s="131" t="s">
        <v>743</v>
      </c>
      <c r="D123" s="129" t="s">
        <v>164</v>
      </c>
      <c r="E123" s="130">
        <v>1</v>
      </c>
      <c r="F123" s="137"/>
      <c r="G123" s="138"/>
      <c r="H123" s="28">
        <f t="shared" si="0"/>
        <v>0</v>
      </c>
      <c r="I123" s="137"/>
      <c r="J123" s="138"/>
      <c r="K123" s="28">
        <f t="shared" si="1"/>
        <v>0</v>
      </c>
      <c r="L123" s="28">
        <f t="shared" si="2"/>
        <v>0</v>
      </c>
      <c r="M123" s="28">
        <f t="shared" si="3"/>
        <v>0</v>
      </c>
      <c r="N123" s="28">
        <f t="shared" si="4"/>
        <v>0</v>
      </c>
      <c r="O123" s="28">
        <f t="shared" si="5"/>
        <v>0</v>
      </c>
      <c r="P123" s="141">
        <f t="shared" si="6"/>
        <v>0</v>
      </c>
      <c r="Q123"/>
      <c r="R123"/>
      <c r="S123"/>
      <c r="T123"/>
      <c r="U123"/>
      <c r="V123"/>
      <c r="W123"/>
      <c r="X123"/>
      <c r="Y123"/>
      <c r="Z123"/>
      <c r="AA123"/>
      <c r="AB123"/>
      <c r="AC123"/>
    </row>
    <row r="124" spans="1:29" s="2" customFormat="1">
      <c r="A124" s="126">
        <f t="shared" si="7"/>
        <v>105</v>
      </c>
      <c r="B124" s="127"/>
      <c r="C124" s="131" t="s">
        <v>744</v>
      </c>
      <c r="D124" s="129" t="s">
        <v>164</v>
      </c>
      <c r="E124" s="130">
        <v>3</v>
      </c>
      <c r="F124" s="137"/>
      <c r="G124" s="138"/>
      <c r="H124" s="28">
        <f t="shared" si="0"/>
        <v>0</v>
      </c>
      <c r="I124" s="137"/>
      <c r="J124" s="138"/>
      <c r="K124" s="28">
        <f t="shared" si="1"/>
        <v>0</v>
      </c>
      <c r="L124" s="28">
        <f t="shared" si="2"/>
        <v>0</v>
      </c>
      <c r="M124" s="28">
        <f t="shared" si="3"/>
        <v>0</v>
      </c>
      <c r="N124" s="28">
        <f t="shared" si="4"/>
        <v>0</v>
      </c>
      <c r="O124" s="28">
        <f t="shared" si="5"/>
        <v>0</v>
      </c>
      <c r="P124" s="141">
        <f t="shared" si="6"/>
        <v>0</v>
      </c>
      <c r="Q124"/>
      <c r="R124"/>
      <c r="S124"/>
      <c r="T124"/>
      <c r="U124"/>
      <c r="V124"/>
      <c r="W124"/>
      <c r="X124"/>
      <c r="Y124"/>
      <c r="Z124"/>
      <c r="AA124"/>
      <c r="AB124"/>
      <c r="AC124"/>
    </row>
    <row r="125" spans="1:29" s="2" customFormat="1">
      <c r="A125" s="126">
        <f t="shared" si="7"/>
        <v>106</v>
      </c>
      <c r="B125" s="127"/>
      <c r="C125" s="131" t="s">
        <v>745</v>
      </c>
      <c r="D125" s="129" t="s">
        <v>167</v>
      </c>
      <c r="E125" s="130">
        <v>1</v>
      </c>
      <c r="F125" s="137"/>
      <c r="G125" s="138"/>
      <c r="H125" s="28">
        <f t="shared" si="0"/>
        <v>0</v>
      </c>
      <c r="I125" s="137"/>
      <c r="J125" s="138"/>
      <c r="K125" s="28">
        <f t="shared" si="1"/>
        <v>0</v>
      </c>
      <c r="L125" s="28">
        <f t="shared" si="2"/>
        <v>0</v>
      </c>
      <c r="M125" s="28">
        <f t="shared" si="3"/>
        <v>0</v>
      </c>
      <c r="N125" s="28">
        <f t="shared" si="4"/>
        <v>0</v>
      </c>
      <c r="O125" s="28">
        <f t="shared" si="5"/>
        <v>0</v>
      </c>
      <c r="P125" s="141">
        <f t="shared" si="6"/>
        <v>0</v>
      </c>
      <c r="Q125"/>
      <c r="R125"/>
      <c r="S125"/>
      <c r="T125"/>
      <c r="U125"/>
      <c r="V125"/>
      <c r="W125"/>
      <c r="X125"/>
      <c r="Y125"/>
      <c r="Z125"/>
      <c r="AA125"/>
      <c r="AB125"/>
      <c r="AC125"/>
    </row>
    <row r="126" spans="1:29" s="2" customFormat="1" ht="24">
      <c r="A126" s="126">
        <f t="shared" si="7"/>
        <v>107</v>
      </c>
      <c r="B126" s="127"/>
      <c r="C126" s="131" t="s">
        <v>746</v>
      </c>
      <c r="D126" s="129" t="s">
        <v>164</v>
      </c>
      <c r="E126" s="130">
        <v>1</v>
      </c>
      <c r="F126" s="137"/>
      <c r="G126" s="138"/>
      <c r="H126" s="28">
        <f t="shared" ref="H126:H128" si="29">ROUND(G126*F126,2)</f>
        <v>0</v>
      </c>
      <c r="I126" s="137"/>
      <c r="J126" s="138"/>
      <c r="K126" s="28">
        <f t="shared" ref="K126:K128" si="30">J126+I126+H126</f>
        <v>0</v>
      </c>
      <c r="L126" s="28">
        <f t="shared" ref="L126:L128" si="31">ROUND(F126*E126,2)</f>
        <v>0</v>
      </c>
      <c r="M126" s="28">
        <f t="shared" ref="M126:M128" si="32">ROUND(H126*E126,2)</f>
        <v>0</v>
      </c>
      <c r="N126" s="28">
        <f t="shared" ref="N126:N128" si="33">ROUND(I126*E126,2)</f>
        <v>0</v>
      </c>
      <c r="O126" s="28">
        <f t="shared" ref="O126:O128" si="34">ROUND(J126*E126,2)</f>
        <v>0</v>
      </c>
      <c r="P126" s="141">
        <f t="shared" ref="P126:P128" si="35">O126+N126+M126</f>
        <v>0</v>
      </c>
      <c r="Q126"/>
      <c r="R126"/>
      <c r="S126"/>
      <c r="T126"/>
      <c r="U126"/>
      <c r="V126"/>
      <c r="W126"/>
      <c r="X126"/>
      <c r="Y126"/>
      <c r="Z126"/>
      <c r="AA126"/>
      <c r="AB126"/>
      <c r="AC126"/>
    </row>
    <row r="127" spans="1:29" s="2" customFormat="1">
      <c r="A127" s="126">
        <f t="shared" si="7"/>
        <v>108</v>
      </c>
      <c r="B127" s="127"/>
      <c r="C127" s="131" t="s">
        <v>747</v>
      </c>
      <c r="D127" s="129" t="s">
        <v>164</v>
      </c>
      <c r="E127" s="130">
        <v>5</v>
      </c>
      <c r="F127" s="137"/>
      <c r="G127" s="138"/>
      <c r="H127" s="28">
        <f t="shared" si="29"/>
        <v>0</v>
      </c>
      <c r="I127" s="137"/>
      <c r="J127" s="138"/>
      <c r="K127" s="28">
        <f t="shared" si="30"/>
        <v>0</v>
      </c>
      <c r="L127" s="28">
        <f t="shared" si="31"/>
        <v>0</v>
      </c>
      <c r="M127" s="28">
        <f t="shared" si="32"/>
        <v>0</v>
      </c>
      <c r="N127" s="28">
        <f t="shared" si="33"/>
        <v>0</v>
      </c>
      <c r="O127" s="28">
        <f t="shared" si="34"/>
        <v>0</v>
      </c>
      <c r="P127" s="141">
        <f t="shared" si="35"/>
        <v>0</v>
      </c>
      <c r="Q127"/>
      <c r="R127"/>
      <c r="S127"/>
      <c r="T127"/>
      <c r="U127"/>
      <c r="V127"/>
      <c r="W127"/>
      <c r="X127"/>
      <c r="Y127"/>
      <c r="Z127"/>
      <c r="AA127"/>
      <c r="AB127"/>
      <c r="AC127"/>
    </row>
    <row r="128" spans="1:29" s="2" customFormat="1">
      <c r="A128" s="126">
        <f t="shared" si="7"/>
        <v>109</v>
      </c>
      <c r="B128" s="127"/>
      <c r="C128" s="131" t="s">
        <v>748</v>
      </c>
      <c r="D128" s="129" t="s">
        <v>164</v>
      </c>
      <c r="E128" s="130">
        <v>1</v>
      </c>
      <c r="F128" s="137"/>
      <c r="G128" s="138"/>
      <c r="H128" s="28">
        <f t="shared" si="29"/>
        <v>0</v>
      </c>
      <c r="I128" s="137"/>
      <c r="J128" s="138"/>
      <c r="K128" s="28">
        <f t="shared" si="30"/>
        <v>0</v>
      </c>
      <c r="L128" s="28">
        <f t="shared" si="31"/>
        <v>0</v>
      </c>
      <c r="M128" s="28">
        <f t="shared" si="32"/>
        <v>0</v>
      </c>
      <c r="N128" s="28">
        <f t="shared" si="33"/>
        <v>0</v>
      </c>
      <c r="O128" s="28">
        <f t="shared" si="34"/>
        <v>0</v>
      </c>
      <c r="P128" s="141">
        <f t="shared" si="35"/>
        <v>0</v>
      </c>
      <c r="Q128"/>
      <c r="R128"/>
      <c r="S128"/>
      <c r="T128"/>
      <c r="U128"/>
      <c r="V128"/>
      <c r="W128"/>
      <c r="X128"/>
      <c r="Y128"/>
      <c r="Z128"/>
      <c r="AA128"/>
      <c r="AB128"/>
      <c r="AC128"/>
    </row>
    <row r="129" spans="1:29" s="2" customFormat="1">
      <c r="A129" s="126">
        <f t="shared" si="7"/>
        <v>110</v>
      </c>
      <c r="B129" s="127"/>
      <c r="C129" s="131" t="s">
        <v>749</v>
      </c>
      <c r="D129" s="129" t="s">
        <v>228</v>
      </c>
      <c r="E129" s="130">
        <v>300</v>
      </c>
      <c r="F129" s="137"/>
      <c r="G129" s="138"/>
      <c r="H129" s="28">
        <f t="shared" ref="H129:H133" si="36">ROUND(G129*F129,2)</f>
        <v>0</v>
      </c>
      <c r="I129" s="137"/>
      <c r="J129" s="138"/>
      <c r="K129" s="28">
        <f t="shared" ref="K129:K133" si="37">J129+I129+H129</f>
        <v>0</v>
      </c>
      <c r="L129" s="28">
        <f t="shared" ref="L129:L133" si="38">ROUND(F129*E129,2)</f>
        <v>0</v>
      </c>
      <c r="M129" s="28">
        <f t="shared" ref="M129:M133" si="39">ROUND(H129*E129,2)</f>
        <v>0</v>
      </c>
      <c r="N129" s="28">
        <f t="shared" ref="N129:N133" si="40">ROUND(I129*E129,2)</f>
        <v>0</v>
      </c>
      <c r="O129" s="28">
        <f t="shared" ref="O129:O133" si="41">ROUND(J129*E129,2)</f>
        <v>0</v>
      </c>
      <c r="P129" s="141">
        <f t="shared" ref="P129:P133" si="42">O129+N129+M129</f>
        <v>0</v>
      </c>
      <c r="Q129"/>
      <c r="R129"/>
      <c r="S129"/>
      <c r="T129"/>
      <c r="U129"/>
      <c r="V129"/>
      <c r="W129"/>
      <c r="X129"/>
      <c r="Y129"/>
      <c r="Z129"/>
      <c r="AA129"/>
      <c r="AB129"/>
      <c r="AC129"/>
    </row>
    <row r="130" spans="1:29" s="2" customFormat="1">
      <c r="A130" s="126">
        <f t="shared" si="7"/>
        <v>111</v>
      </c>
      <c r="B130" s="127"/>
      <c r="C130" s="131" t="s">
        <v>731</v>
      </c>
      <c r="D130" s="129" t="s">
        <v>228</v>
      </c>
      <c r="E130" s="130">
        <v>20</v>
      </c>
      <c r="F130" s="137"/>
      <c r="G130" s="138"/>
      <c r="H130" s="28">
        <f t="shared" si="36"/>
        <v>0</v>
      </c>
      <c r="I130" s="137"/>
      <c r="J130" s="138"/>
      <c r="K130" s="28">
        <f t="shared" si="37"/>
        <v>0</v>
      </c>
      <c r="L130" s="28">
        <f t="shared" si="38"/>
        <v>0</v>
      </c>
      <c r="M130" s="28">
        <f t="shared" si="39"/>
        <v>0</v>
      </c>
      <c r="N130" s="28">
        <f t="shared" si="40"/>
        <v>0</v>
      </c>
      <c r="O130" s="28">
        <f t="shared" si="41"/>
        <v>0</v>
      </c>
      <c r="P130" s="141">
        <f t="shared" si="42"/>
        <v>0</v>
      </c>
      <c r="Q130"/>
      <c r="R130"/>
      <c r="S130"/>
      <c r="T130"/>
      <c r="U130"/>
      <c r="V130"/>
      <c r="W130"/>
      <c r="X130"/>
      <c r="Y130"/>
      <c r="Z130"/>
      <c r="AA130"/>
      <c r="AB130"/>
      <c r="AC130"/>
    </row>
    <row r="131" spans="1:29" s="2" customFormat="1">
      <c r="A131" s="126">
        <f t="shared" si="7"/>
        <v>112</v>
      </c>
      <c r="B131" s="127"/>
      <c r="C131" s="131" t="s">
        <v>750</v>
      </c>
      <c r="D131" s="129" t="s">
        <v>228</v>
      </c>
      <c r="E131" s="130">
        <v>30</v>
      </c>
      <c r="F131" s="137"/>
      <c r="G131" s="138"/>
      <c r="H131" s="28">
        <f t="shared" si="36"/>
        <v>0</v>
      </c>
      <c r="I131" s="137"/>
      <c r="J131" s="138"/>
      <c r="K131" s="28">
        <f t="shared" si="37"/>
        <v>0</v>
      </c>
      <c r="L131" s="28">
        <f t="shared" si="38"/>
        <v>0</v>
      </c>
      <c r="M131" s="28">
        <f t="shared" si="39"/>
        <v>0</v>
      </c>
      <c r="N131" s="28">
        <f t="shared" si="40"/>
        <v>0</v>
      </c>
      <c r="O131" s="28">
        <f t="shared" si="41"/>
        <v>0</v>
      </c>
      <c r="P131" s="141">
        <f t="shared" si="42"/>
        <v>0</v>
      </c>
      <c r="Q131"/>
      <c r="R131"/>
      <c r="S131"/>
      <c r="T131"/>
      <c r="U131"/>
      <c r="V131"/>
      <c r="W131"/>
      <c r="X131"/>
      <c r="Y131"/>
      <c r="Z131"/>
      <c r="AA131"/>
      <c r="AB131"/>
      <c r="AC131"/>
    </row>
    <row r="132" spans="1:29" s="2" customFormat="1">
      <c r="A132" s="126">
        <f t="shared" si="7"/>
        <v>113</v>
      </c>
      <c r="B132" s="127"/>
      <c r="C132" s="131" t="s">
        <v>751</v>
      </c>
      <c r="D132" s="129" t="s">
        <v>228</v>
      </c>
      <c r="E132" s="130">
        <v>150</v>
      </c>
      <c r="F132" s="137"/>
      <c r="G132" s="138"/>
      <c r="H132" s="28">
        <f t="shared" si="36"/>
        <v>0</v>
      </c>
      <c r="I132" s="137"/>
      <c r="J132" s="138"/>
      <c r="K132" s="28">
        <f t="shared" si="37"/>
        <v>0</v>
      </c>
      <c r="L132" s="28">
        <f t="shared" si="38"/>
        <v>0</v>
      </c>
      <c r="M132" s="28">
        <f t="shared" si="39"/>
        <v>0</v>
      </c>
      <c r="N132" s="28">
        <f t="shared" si="40"/>
        <v>0</v>
      </c>
      <c r="O132" s="28">
        <f t="shared" si="41"/>
        <v>0</v>
      </c>
      <c r="P132" s="141">
        <f t="shared" si="42"/>
        <v>0</v>
      </c>
      <c r="Q132"/>
      <c r="R132"/>
      <c r="S132"/>
      <c r="T132"/>
      <c r="U132"/>
      <c r="V132"/>
      <c r="W132"/>
      <c r="X132"/>
      <c r="Y132"/>
      <c r="Z132"/>
      <c r="AA132"/>
      <c r="AB132"/>
      <c r="AC132"/>
    </row>
    <row r="133" spans="1:29" s="2" customFormat="1">
      <c r="A133" s="126">
        <f t="shared" si="7"/>
        <v>114</v>
      </c>
      <c r="B133" s="127"/>
      <c r="C133" s="131" t="s">
        <v>734</v>
      </c>
      <c r="D133" s="129" t="s">
        <v>735</v>
      </c>
      <c r="E133" s="130">
        <v>15</v>
      </c>
      <c r="F133" s="137"/>
      <c r="G133" s="138"/>
      <c r="H133" s="28">
        <f t="shared" si="36"/>
        <v>0</v>
      </c>
      <c r="I133" s="137"/>
      <c r="J133" s="138"/>
      <c r="K133" s="28">
        <f t="shared" si="37"/>
        <v>0</v>
      </c>
      <c r="L133" s="28">
        <f t="shared" si="38"/>
        <v>0</v>
      </c>
      <c r="M133" s="28">
        <f t="shared" si="39"/>
        <v>0</v>
      </c>
      <c r="N133" s="28">
        <f t="shared" si="40"/>
        <v>0</v>
      </c>
      <c r="O133" s="28">
        <f t="shared" si="41"/>
        <v>0</v>
      </c>
      <c r="P133" s="141">
        <f t="shared" si="42"/>
        <v>0</v>
      </c>
      <c r="Q133"/>
      <c r="R133"/>
      <c r="S133"/>
      <c r="T133"/>
      <c r="U133"/>
      <c r="V133"/>
      <c r="W133"/>
      <c r="X133"/>
      <c r="Y133"/>
      <c r="Z133"/>
      <c r="AA133"/>
      <c r="AB133"/>
      <c r="AC133"/>
    </row>
    <row r="134" spans="1:29" s="2" customFormat="1">
      <c r="A134" s="126">
        <f t="shared" si="7"/>
        <v>115</v>
      </c>
      <c r="B134" s="127"/>
      <c r="C134" s="131" t="s">
        <v>736</v>
      </c>
      <c r="D134" s="129" t="s">
        <v>735</v>
      </c>
      <c r="E134" s="130">
        <v>15</v>
      </c>
      <c r="F134" s="137"/>
      <c r="G134" s="138"/>
      <c r="H134" s="28">
        <f t="shared" ref="H134" si="43">ROUND(G134*F134,2)</f>
        <v>0</v>
      </c>
      <c r="I134" s="137"/>
      <c r="J134" s="138"/>
      <c r="K134" s="28">
        <f t="shared" ref="K134" si="44">J134+I134+H134</f>
        <v>0</v>
      </c>
      <c r="L134" s="28">
        <f t="shared" ref="L134" si="45">ROUND(F134*E134,2)</f>
        <v>0</v>
      </c>
      <c r="M134" s="28">
        <f t="shared" ref="M134" si="46">ROUND(H134*E134,2)</f>
        <v>0</v>
      </c>
      <c r="N134" s="28">
        <f t="shared" ref="N134" si="47">ROUND(I134*E134,2)</f>
        <v>0</v>
      </c>
      <c r="O134" s="28">
        <f t="shared" ref="O134" si="48">ROUND(J134*E134,2)</f>
        <v>0</v>
      </c>
      <c r="P134" s="141">
        <f t="shared" ref="P134" si="49">O134+N134+M134</f>
        <v>0</v>
      </c>
      <c r="Q134"/>
      <c r="R134"/>
      <c r="S134"/>
      <c r="T134"/>
      <c r="U134"/>
      <c r="V134"/>
      <c r="W134"/>
      <c r="X134"/>
      <c r="Y134"/>
      <c r="Z134"/>
      <c r="AA134"/>
      <c r="AB134"/>
      <c r="AC134"/>
    </row>
    <row r="135" spans="1:29" s="2" customFormat="1">
      <c r="A135" s="126">
        <f t="shared" si="7"/>
        <v>116</v>
      </c>
      <c r="B135" s="127"/>
      <c r="C135" s="131" t="s">
        <v>737</v>
      </c>
      <c r="D135" s="129" t="s">
        <v>167</v>
      </c>
      <c r="E135" s="130">
        <v>1</v>
      </c>
      <c r="F135" s="137"/>
      <c r="G135" s="138"/>
      <c r="H135" s="28">
        <f t="shared" ref="H135" si="50">ROUND(G135*F135,2)</f>
        <v>0</v>
      </c>
      <c r="I135" s="137"/>
      <c r="J135" s="138"/>
      <c r="K135" s="28">
        <f t="shared" ref="K135" si="51">J135+I135+H135</f>
        <v>0</v>
      </c>
      <c r="L135" s="28">
        <f t="shared" ref="L135" si="52">ROUND(F135*E135,2)</f>
        <v>0</v>
      </c>
      <c r="M135" s="28">
        <f t="shared" ref="M135" si="53">ROUND(H135*E135,2)</f>
        <v>0</v>
      </c>
      <c r="N135" s="28">
        <f t="shared" ref="N135" si="54">ROUND(I135*E135,2)</f>
        <v>0</v>
      </c>
      <c r="O135" s="28">
        <f t="shared" ref="O135" si="55">ROUND(J135*E135,2)</f>
        <v>0</v>
      </c>
      <c r="P135" s="141">
        <f t="shared" ref="P135" si="56">O135+N135+M135</f>
        <v>0</v>
      </c>
      <c r="Q135"/>
      <c r="R135"/>
      <c r="S135"/>
      <c r="T135"/>
      <c r="U135"/>
      <c r="V135"/>
      <c r="W135"/>
      <c r="X135"/>
      <c r="Y135"/>
      <c r="Z135"/>
      <c r="AA135"/>
      <c r="AB135"/>
      <c r="AC135"/>
    </row>
    <row r="136" spans="1:29" s="3" customFormat="1" ht="19.5" customHeight="1">
      <c r="A136" s="126">
        <f t="shared" si="7"/>
        <v>117</v>
      </c>
      <c r="B136" s="127"/>
      <c r="C136" s="131" t="s">
        <v>738</v>
      </c>
      <c r="D136" s="129" t="s">
        <v>167</v>
      </c>
      <c r="E136" s="130">
        <v>1</v>
      </c>
      <c r="F136" s="137"/>
      <c r="G136" s="138"/>
      <c r="H136" s="28">
        <f t="shared" si="0"/>
        <v>0</v>
      </c>
      <c r="I136" s="137"/>
      <c r="J136" s="138"/>
      <c r="K136" s="28">
        <f t="shared" si="1"/>
        <v>0</v>
      </c>
      <c r="L136" s="28">
        <f t="shared" si="2"/>
        <v>0</v>
      </c>
      <c r="M136" s="28">
        <f t="shared" si="3"/>
        <v>0</v>
      </c>
      <c r="N136" s="28">
        <f t="shared" si="4"/>
        <v>0</v>
      </c>
      <c r="O136" s="28">
        <f t="shared" si="5"/>
        <v>0</v>
      </c>
      <c r="P136" s="141">
        <f t="shared" si="6"/>
        <v>0</v>
      </c>
      <c r="Q136"/>
      <c r="R136"/>
      <c r="S136"/>
      <c r="T136"/>
      <c r="U136"/>
      <c r="V136"/>
      <c r="W136"/>
      <c r="X136"/>
      <c r="Y136"/>
      <c r="Z136"/>
      <c r="AA136"/>
      <c r="AB136"/>
      <c r="AC136"/>
    </row>
    <row r="137" spans="1:29" s="3" customFormat="1" ht="19.5" customHeight="1">
      <c r="A137" s="126"/>
      <c r="B137" s="127"/>
      <c r="C137" s="122" t="s">
        <v>752</v>
      </c>
      <c r="D137" s="129"/>
      <c r="E137" s="130"/>
      <c r="F137" s="27"/>
      <c r="G137" s="28"/>
      <c r="H137" s="28"/>
      <c r="I137" s="27"/>
      <c r="J137" s="28"/>
      <c r="K137" s="28"/>
      <c r="L137" s="28"/>
      <c r="M137" s="28"/>
      <c r="N137" s="28"/>
      <c r="O137" s="28"/>
      <c r="P137" s="141"/>
      <c r="Q137"/>
      <c r="R137"/>
      <c r="S137"/>
      <c r="T137"/>
      <c r="U137"/>
      <c r="V137"/>
      <c r="W137"/>
      <c r="X137"/>
      <c r="Y137"/>
      <c r="Z137"/>
      <c r="AA137"/>
      <c r="AB137"/>
      <c r="AC137"/>
    </row>
    <row r="138" spans="1:29" s="3" customFormat="1" ht="24.75" customHeight="1">
      <c r="A138" s="126">
        <f>A136+1</f>
        <v>118</v>
      </c>
      <c r="B138" s="127"/>
      <c r="C138" s="131" t="s">
        <v>753</v>
      </c>
      <c r="D138" s="129" t="s">
        <v>167</v>
      </c>
      <c r="E138" s="130">
        <v>1</v>
      </c>
      <c r="F138" s="137"/>
      <c r="G138" s="138"/>
      <c r="H138" s="28">
        <f t="shared" si="0"/>
        <v>0</v>
      </c>
      <c r="I138" s="137"/>
      <c r="J138" s="138"/>
      <c r="K138" s="28">
        <f t="shared" ref="K138:K166" si="57">J138+I138+H138</f>
        <v>0</v>
      </c>
      <c r="L138" s="28">
        <f t="shared" ref="L138:L166" si="58">ROUND(F138*E138,2)</f>
        <v>0</v>
      </c>
      <c r="M138" s="28">
        <f t="shared" ref="M138:M166" si="59">ROUND(H138*E138,2)</f>
        <v>0</v>
      </c>
      <c r="N138" s="28">
        <f t="shared" ref="N138:N166" si="60">ROUND(I138*E138,2)</f>
        <v>0</v>
      </c>
      <c r="O138" s="28">
        <f t="shared" ref="O138:O166" si="61">ROUND(J138*E138,2)</f>
        <v>0</v>
      </c>
      <c r="P138" s="141">
        <f t="shared" ref="P138:P166" si="62">O138+N138+M138</f>
        <v>0</v>
      </c>
      <c r="Q138"/>
      <c r="R138"/>
      <c r="S138"/>
      <c r="T138"/>
      <c r="U138"/>
      <c r="V138"/>
      <c r="W138"/>
      <c r="X138"/>
      <c r="Y138"/>
      <c r="Z138"/>
      <c r="AA138"/>
      <c r="AB138"/>
      <c r="AC138"/>
    </row>
    <row r="139" spans="1:29" s="3" customFormat="1" ht="19.5" customHeight="1">
      <c r="A139" s="126">
        <f t="shared" ref="A139:A166" si="63">A138+1</f>
        <v>119</v>
      </c>
      <c r="B139" s="127"/>
      <c r="C139" s="131" t="s">
        <v>754</v>
      </c>
      <c r="D139" s="129" t="s">
        <v>135</v>
      </c>
      <c r="E139" s="130">
        <v>2</v>
      </c>
      <c r="F139" s="137"/>
      <c r="G139" s="138"/>
      <c r="H139" s="28">
        <f t="shared" si="0"/>
        <v>0</v>
      </c>
      <c r="I139" s="137"/>
      <c r="J139" s="138"/>
      <c r="K139" s="28">
        <f t="shared" si="57"/>
        <v>0</v>
      </c>
      <c r="L139" s="28">
        <f t="shared" si="58"/>
        <v>0</v>
      </c>
      <c r="M139" s="28">
        <f t="shared" si="59"/>
        <v>0</v>
      </c>
      <c r="N139" s="28">
        <f t="shared" si="60"/>
        <v>0</v>
      </c>
      <c r="O139" s="28">
        <f t="shared" si="61"/>
        <v>0</v>
      </c>
      <c r="P139" s="141">
        <f t="shared" si="62"/>
        <v>0</v>
      </c>
      <c r="Q139"/>
      <c r="R139"/>
      <c r="S139"/>
      <c r="T139"/>
      <c r="U139"/>
      <c r="V139"/>
      <c r="W139"/>
      <c r="X139"/>
      <c r="Y139"/>
      <c r="Z139"/>
      <c r="AA139"/>
      <c r="AB139"/>
      <c r="AC139"/>
    </row>
    <row r="140" spans="1:29" s="3" customFormat="1" ht="19.5" customHeight="1">
      <c r="A140" s="126">
        <f t="shared" si="63"/>
        <v>120</v>
      </c>
      <c r="B140" s="127"/>
      <c r="C140" s="131" t="s">
        <v>755</v>
      </c>
      <c r="D140" s="129" t="s">
        <v>135</v>
      </c>
      <c r="E140" s="130">
        <v>5</v>
      </c>
      <c r="F140" s="137"/>
      <c r="G140" s="138"/>
      <c r="H140" s="28">
        <f t="shared" si="0"/>
        <v>0</v>
      </c>
      <c r="I140" s="137"/>
      <c r="J140" s="138"/>
      <c r="K140" s="28">
        <f t="shared" si="57"/>
        <v>0</v>
      </c>
      <c r="L140" s="28">
        <f t="shared" si="58"/>
        <v>0</v>
      </c>
      <c r="M140" s="28">
        <f t="shared" si="59"/>
        <v>0</v>
      </c>
      <c r="N140" s="28">
        <f t="shared" si="60"/>
        <v>0</v>
      </c>
      <c r="O140" s="28">
        <f t="shared" si="61"/>
        <v>0</v>
      </c>
      <c r="P140" s="141">
        <f t="shared" si="62"/>
        <v>0</v>
      </c>
      <c r="Q140"/>
      <c r="R140"/>
      <c r="S140"/>
      <c r="T140"/>
      <c r="U140"/>
      <c r="V140"/>
      <c r="W140"/>
      <c r="X140"/>
      <c r="Y140"/>
      <c r="Z140"/>
      <c r="AA140"/>
      <c r="AB140"/>
      <c r="AC140"/>
    </row>
    <row r="141" spans="1:29" s="3" customFormat="1" ht="24.75" customHeight="1">
      <c r="A141" s="126">
        <f t="shared" si="63"/>
        <v>121</v>
      </c>
      <c r="B141" s="127"/>
      <c r="C141" s="131" t="s">
        <v>756</v>
      </c>
      <c r="D141" s="129" t="s">
        <v>167</v>
      </c>
      <c r="E141" s="130">
        <v>2</v>
      </c>
      <c r="F141" s="137"/>
      <c r="G141" s="138"/>
      <c r="H141" s="28">
        <f t="shared" si="0"/>
        <v>0</v>
      </c>
      <c r="I141" s="137"/>
      <c r="J141" s="138"/>
      <c r="K141" s="28">
        <f t="shared" si="57"/>
        <v>0</v>
      </c>
      <c r="L141" s="28">
        <f t="shared" si="58"/>
        <v>0</v>
      </c>
      <c r="M141" s="28">
        <f t="shared" si="59"/>
        <v>0</v>
      </c>
      <c r="N141" s="28">
        <f t="shared" si="60"/>
        <v>0</v>
      </c>
      <c r="O141" s="28">
        <f t="shared" si="61"/>
        <v>0</v>
      </c>
      <c r="P141" s="141">
        <f t="shared" si="62"/>
        <v>0</v>
      </c>
      <c r="Q141"/>
      <c r="R141"/>
      <c r="S141"/>
      <c r="T141"/>
      <c r="U141"/>
      <c r="V141"/>
      <c r="W141"/>
      <c r="X141"/>
      <c r="Y141"/>
      <c r="Z141"/>
      <c r="AA141"/>
      <c r="AB141"/>
      <c r="AC141"/>
    </row>
    <row r="142" spans="1:29" s="3" customFormat="1" ht="19.5" customHeight="1">
      <c r="A142" s="126">
        <f t="shared" si="63"/>
        <v>122</v>
      </c>
      <c r="B142" s="127"/>
      <c r="C142" s="131" t="s">
        <v>757</v>
      </c>
      <c r="D142" s="129" t="s">
        <v>135</v>
      </c>
      <c r="E142" s="130">
        <v>1</v>
      </c>
      <c r="F142" s="137"/>
      <c r="G142" s="138"/>
      <c r="H142" s="28">
        <f t="shared" si="0"/>
        <v>0</v>
      </c>
      <c r="I142" s="137"/>
      <c r="J142" s="138"/>
      <c r="K142" s="28">
        <f t="shared" si="57"/>
        <v>0</v>
      </c>
      <c r="L142" s="28">
        <f t="shared" si="58"/>
        <v>0</v>
      </c>
      <c r="M142" s="28">
        <f t="shared" si="59"/>
        <v>0</v>
      </c>
      <c r="N142" s="28">
        <f t="shared" si="60"/>
        <v>0</v>
      </c>
      <c r="O142" s="28">
        <f t="shared" si="61"/>
        <v>0</v>
      </c>
      <c r="P142" s="141">
        <f t="shared" si="62"/>
        <v>0</v>
      </c>
      <c r="Q142"/>
      <c r="R142"/>
      <c r="S142"/>
      <c r="T142"/>
      <c r="U142"/>
      <c r="V142"/>
      <c r="W142"/>
      <c r="X142"/>
      <c r="Y142"/>
      <c r="Z142"/>
      <c r="AA142"/>
      <c r="AB142"/>
      <c r="AC142"/>
    </row>
    <row r="143" spans="1:29" s="3" customFormat="1" ht="19.5" customHeight="1">
      <c r="A143" s="126">
        <f t="shared" si="63"/>
        <v>123</v>
      </c>
      <c r="B143" s="127"/>
      <c r="C143" s="131" t="s">
        <v>758</v>
      </c>
      <c r="D143" s="129" t="s">
        <v>135</v>
      </c>
      <c r="E143" s="130">
        <v>9</v>
      </c>
      <c r="F143" s="137"/>
      <c r="G143" s="138"/>
      <c r="H143" s="28">
        <f t="shared" si="0"/>
        <v>0</v>
      </c>
      <c r="I143" s="137"/>
      <c r="J143" s="138"/>
      <c r="K143" s="28">
        <f t="shared" si="57"/>
        <v>0</v>
      </c>
      <c r="L143" s="28">
        <f t="shared" si="58"/>
        <v>0</v>
      </c>
      <c r="M143" s="28">
        <f t="shared" si="59"/>
        <v>0</v>
      </c>
      <c r="N143" s="28">
        <f t="shared" si="60"/>
        <v>0</v>
      </c>
      <c r="O143" s="28">
        <f t="shared" si="61"/>
        <v>0</v>
      </c>
      <c r="P143" s="141">
        <f t="shared" si="62"/>
        <v>0</v>
      </c>
      <c r="Q143"/>
      <c r="R143"/>
      <c r="S143"/>
      <c r="T143"/>
      <c r="U143"/>
      <c r="V143"/>
      <c r="W143"/>
      <c r="X143"/>
      <c r="Y143"/>
      <c r="Z143"/>
      <c r="AA143"/>
      <c r="AB143"/>
      <c r="AC143"/>
    </row>
    <row r="144" spans="1:29" s="3" customFormat="1" ht="19.5" customHeight="1">
      <c r="A144" s="126">
        <f t="shared" si="63"/>
        <v>124</v>
      </c>
      <c r="B144" s="127"/>
      <c r="C144" s="131" t="s">
        <v>759</v>
      </c>
      <c r="D144" s="129" t="s">
        <v>135</v>
      </c>
      <c r="E144" s="130">
        <v>9</v>
      </c>
      <c r="F144" s="137"/>
      <c r="G144" s="138"/>
      <c r="H144" s="28">
        <f t="shared" si="0"/>
        <v>0</v>
      </c>
      <c r="I144" s="137"/>
      <c r="J144" s="138"/>
      <c r="K144" s="28">
        <f t="shared" si="57"/>
        <v>0</v>
      </c>
      <c r="L144" s="28">
        <f t="shared" si="58"/>
        <v>0</v>
      </c>
      <c r="M144" s="28">
        <f t="shared" si="59"/>
        <v>0</v>
      </c>
      <c r="N144" s="28">
        <f t="shared" si="60"/>
        <v>0</v>
      </c>
      <c r="O144" s="28">
        <f t="shared" si="61"/>
        <v>0</v>
      </c>
      <c r="P144" s="141">
        <f t="shared" si="62"/>
        <v>0</v>
      </c>
      <c r="Q144"/>
      <c r="R144"/>
      <c r="S144"/>
      <c r="T144"/>
      <c r="U144"/>
      <c r="V144"/>
      <c r="W144"/>
      <c r="X144"/>
      <c r="Y144"/>
      <c r="Z144"/>
      <c r="AA144"/>
      <c r="AB144"/>
      <c r="AC144"/>
    </row>
    <row r="145" spans="1:29" s="3" customFormat="1" ht="19.5" customHeight="1">
      <c r="A145" s="126">
        <f t="shared" si="63"/>
        <v>125</v>
      </c>
      <c r="B145" s="127"/>
      <c r="C145" s="131" t="s">
        <v>760</v>
      </c>
      <c r="D145" s="129" t="s">
        <v>135</v>
      </c>
      <c r="E145" s="130">
        <v>3</v>
      </c>
      <c r="F145" s="137"/>
      <c r="G145" s="138"/>
      <c r="H145" s="28">
        <f t="shared" si="0"/>
        <v>0</v>
      </c>
      <c r="I145" s="137"/>
      <c r="J145" s="138"/>
      <c r="K145" s="28">
        <f t="shared" si="57"/>
        <v>0</v>
      </c>
      <c r="L145" s="28">
        <f t="shared" si="58"/>
        <v>0</v>
      </c>
      <c r="M145" s="28">
        <f t="shared" si="59"/>
        <v>0</v>
      </c>
      <c r="N145" s="28">
        <f t="shared" si="60"/>
        <v>0</v>
      </c>
      <c r="O145" s="28">
        <f t="shared" si="61"/>
        <v>0</v>
      </c>
      <c r="P145" s="141">
        <f t="shared" si="62"/>
        <v>0</v>
      </c>
      <c r="Q145"/>
      <c r="R145"/>
      <c r="S145"/>
      <c r="T145"/>
      <c r="U145"/>
      <c r="V145"/>
      <c r="W145"/>
      <c r="X145"/>
      <c r="Y145"/>
      <c r="Z145"/>
      <c r="AA145"/>
      <c r="AB145"/>
      <c r="AC145"/>
    </row>
    <row r="146" spans="1:29" s="3" customFormat="1" ht="19.5" customHeight="1">
      <c r="A146" s="126">
        <f t="shared" si="63"/>
        <v>126</v>
      </c>
      <c r="B146" s="127"/>
      <c r="C146" s="131" t="s">
        <v>761</v>
      </c>
      <c r="D146" s="129" t="s">
        <v>135</v>
      </c>
      <c r="E146" s="130">
        <v>3</v>
      </c>
      <c r="F146" s="137"/>
      <c r="G146" s="138"/>
      <c r="H146" s="28">
        <f t="shared" si="0"/>
        <v>0</v>
      </c>
      <c r="I146" s="137"/>
      <c r="J146" s="138"/>
      <c r="K146" s="28">
        <f t="shared" si="57"/>
        <v>0</v>
      </c>
      <c r="L146" s="28">
        <f t="shared" si="58"/>
        <v>0</v>
      </c>
      <c r="M146" s="28">
        <f t="shared" si="59"/>
        <v>0</v>
      </c>
      <c r="N146" s="28">
        <f t="shared" si="60"/>
        <v>0</v>
      </c>
      <c r="O146" s="28">
        <f t="shared" si="61"/>
        <v>0</v>
      </c>
      <c r="P146" s="141">
        <f t="shared" si="62"/>
        <v>0</v>
      </c>
      <c r="Q146"/>
      <c r="R146"/>
      <c r="S146"/>
      <c r="T146"/>
      <c r="U146"/>
      <c r="V146"/>
      <c r="W146"/>
      <c r="X146"/>
      <c r="Y146"/>
      <c r="Z146"/>
      <c r="AA146"/>
      <c r="AB146"/>
      <c r="AC146"/>
    </row>
    <row r="147" spans="1:29" s="3" customFormat="1" ht="19.5" customHeight="1">
      <c r="A147" s="126">
        <f t="shared" si="63"/>
        <v>127</v>
      </c>
      <c r="B147" s="127"/>
      <c r="C147" s="131" t="s">
        <v>762</v>
      </c>
      <c r="D147" s="129" t="s">
        <v>135</v>
      </c>
      <c r="E147" s="130">
        <v>2</v>
      </c>
      <c r="F147" s="137"/>
      <c r="G147" s="138"/>
      <c r="H147" s="28">
        <f t="shared" si="0"/>
        <v>0</v>
      </c>
      <c r="I147" s="137"/>
      <c r="J147" s="138"/>
      <c r="K147" s="28">
        <f t="shared" si="57"/>
        <v>0</v>
      </c>
      <c r="L147" s="28">
        <f t="shared" si="58"/>
        <v>0</v>
      </c>
      <c r="M147" s="28">
        <f t="shared" si="59"/>
        <v>0</v>
      </c>
      <c r="N147" s="28">
        <f t="shared" si="60"/>
        <v>0</v>
      </c>
      <c r="O147" s="28">
        <f t="shared" si="61"/>
        <v>0</v>
      </c>
      <c r="P147" s="141">
        <f t="shared" si="62"/>
        <v>0</v>
      </c>
      <c r="Q147"/>
      <c r="R147"/>
      <c r="S147"/>
      <c r="T147"/>
      <c r="U147"/>
      <c r="V147"/>
      <c r="W147"/>
      <c r="X147"/>
      <c r="Y147"/>
      <c r="Z147"/>
      <c r="AA147"/>
      <c r="AB147"/>
      <c r="AC147"/>
    </row>
    <row r="148" spans="1:29" s="3" customFormat="1" ht="24">
      <c r="A148" s="126">
        <f t="shared" si="63"/>
        <v>128</v>
      </c>
      <c r="B148" s="127"/>
      <c r="C148" s="131" t="s">
        <v>763</v>
      </c>
      <c r="D148" s="129" t="s">
        <v>135</v>
      </c>
      <c r="E148" s="130">
        <v>1</v>
      </c>
      <c r="F148" s="137"/>
      <c r="G148" s="138"/>
      <c r="H148" s="28">
        <f t="shared" si="0"/>
        <v>0</v>
      </c>
      <c r="I148" s="137"/>
      <c r="J148" s="138"/>
      <c r="K148" s="28">
        <f t="shared" si="57"/>
        <v>0</v>
      </c>
      <c r="L148" s="28">
        <f t="shared" si="58"/>
        <v>0</v>
      </c>
      <c r="M148" s="28">
        <f t="shared" si="59"/>
        <v>0</v>
      </c>
      <c r="N148" s="28">
        <f t="shared" si="60"/>
        <v>0</v>
      </c>
      <c r="O148" s="28">
        <f t="shared" si="61"/>
        <v>0</v>
      </c>
      <c r="P148" s="141">
        <f t="shared" si="62"/>
        <v>0</v>
      </c>
      <c r="Q148"/>
      <c r="R148"/>
      <c r="S148"/>
      <c r="T148"/>
      <c r="U148"/>
      <c r="V148"/>
      <c r="W148"/>
      <c r="X148"/>
      <c r="Y148"/>
      <c r="Z148"/>
      <c r="AA148"/>
      <c r="AB148"/>
      <c r="AC148"/>
    </row>
    <row r="149" spans="1:29" s="3" customFormat="1" ht="24">
      <c r="A149" s="126">
        <f t="shared" si="63"/>
        <v>129</v>
      </c>
      <c r="B149" s="127"/>
      <c r="C149" s="131" t="s">
        <v>764</v>
      </c>
      <c r="D149" s="129" t="s">
        <v>135</v>
      </c>
      <c r="E149" s="130">
        <v>8</v>
      </c>
      <c r="F149" s="137"/>
      <c r="G149" s="138"/>
      <c r="H149" s="28">
        <f t="shared" si="0"/>
        <v>0</v>
      </c>
      <c r="I149" s="137"/>
      <c r="J149" s="138"/>
      <c r="K149" s="28">
        <f t="shared" si="57"/>
        <v>0</v>
      </c>
      <c r="L149" s="28">
        <f t="shared" si="58"/>
        <v>0</v>
      </c>
      <c r="M149" s="28">
        <f t="shared" si="59"/>
        <v>0</v>
      </c>
      <c r="N149" s="28">
        <f t="shared" si="60"/>
        <v>0</v>
      </c>
      <c r="O149" s="28">
        <f t="shared" si="61"/>
        <v>0</v>
      </c>
      <c r="P149" s="141">
        <f t="shared" si="62"/>
        <v>0</v>
      </c>
      <c r="Q149"/>
      <c r="R149"/>
      <c r="S149"/>
      <c r="T149"/>
      <c r="U149"/>
      <c r="V149"/>
      <c r="W149"/>
      <c r="X149"/>
      <c r="Y149"/>
      <c r="Z149"/>
      <c r="AA149"/>
      <c r="AB149"/>
      <c r="AC149"/>
    </row>
    <row r="150" spans="1:29" s="3" customFormat="1" ht="24">
      <c r="A150" s="126">
        <f t="shared" si="63"/>
        <v>130</v>
      </c>
      <c r="B150" s="127"/>
      <c r="C150" s="131" t="s">
        <v>765</v>
      </c>
      <c r="D150" s="129" t="s">
        <v>135</v>
      </c>
      <c r="E150" s="130">
        <v>2</v>
      </c>
      <c r="F150" s="137"/>
      <c r="G150" s="138"/>
      <c r="H150" s="28">
        <f t="shared" si="0"/>
        <v>0</v>
      </c>
      <c r="I150" s="137"/>
      <c r="J150" s="138"/>
      <c r="K150" s="28">
        <f t="shared" si="57"/>
        <v>0</v>
      </c>
      <c r="L150" s="28">
        <f t="shared" si="58"/>
        <v>0</v>
      </c>
      <c r="M150" s="28">
        <f t="shared" si="59"/>
        <v>0</v>
      </c>
      <c r="N150" s="28">
        <f t="shared" si="60"/>
        <v>0</v>
      </c>
      <c r="O150" s="28">
        <f t="shared" si="61"/>
        <v>0</v>
      </c>
      <c r="P150" s="141">
        <f t="shared" si="62"/>
        <v>0</v>
      </c>
      <c r="Q150"/>
      <c r="R150"/>
      <c r="S150"/>
      <c r="T150"/>
      <c r="U150"/>
      <c r="V150"/>
      <c r="W150"/>
      <c r="X150"/>
      <c r="Y150"/>
      <c r="Z150"/>
      <c r="AA150"/>
      <c r="AB150"/>
      <c r="AC150"/>
    </row>
    <row r="151" spans="1:29" s="3" customFormat="1" ht="19.5" customHeight="1">
      <c r="A151" s="126">
        <f t="shared" si="63"/>
        <v>131</v>
      </c>
      <c r="B151" s="127"/>
      <c r="C151" s="131" t="s">
        <v>766</v>
      </c>
      <c r="D151" s="129" t="s">
        <v>228</v>
      </c>
      <c r="E151" s="130">
        <v>400</v>
      </c>
      <c r="F151" s="137"/>
      <c r="G151" s="138"/>
      <c r="H151" s="28">
        <f t="shared" si="0"/>
        <v>0</v>
      </c>
      <c r="I151" s="137"/>
      <c r="J151" s="138"/>
      <c r="K151" s="28">
        <f t="shared" si="57"/>
        <v>0</v>
      </c>
      <c r="L151" s="28">
        <f t="shared" si="58"/>
        <v>0</v>
      </c>
      <c r="M151" s="28">
        <f t="shared" si="59"/>
        <v>0</v>
      </c>
      <c r="N151" s="28">
        <f t="shared" si="60"/>
        <v>0</v>
      </c>
      <c r="O151" s="28">
        <f t="shared" si="61"/>
        <v>0</v>
      </c>
      <c r="P151" s="141">
        <f t="shared" si="62"/>
        <v>0</v>
      </c>
      <c r="Q151"/>
      <c r="R151"/>
      <c r="S151"/>
      <c r="T151"/>
      <c r="U151"/>
      <c r="V151"/>
      <c r="W151"/>
      <c r="X151"/>
      <c r="Y151"/>
      <c r="Z151"/>
      <c r="AA151"/>
      <c r="AB151"/>
      <c r="AC151"/>
    </row>
    <row r="152" spans="1:29" s="3" customFormat="1" ht="19.5" customHeight="1">
      <c r="A152" s="126">
        <f t="shared" si="63"/>
        <v>132</v>
      </c>
      <c r="B152" s="127"/>
      <c r="C152" s="131" t="s">
        <v>767</v>
      </c>
      <c r="D152" s="129" t="s">
        <v>228</v>
      </c>
      <c r="E152" s="130">
        <v>1525</v>
      </c>
      <c r="F152" s="137"/>
      <c r="G152" s="138"/>
      <c r="H152" s="28">
        <f t="shared" si="0"/>
        <v>0</v>
      </c>
      <c r="I152" s="137"/>
      <c r="J152" s="138"/>
      <c r="K152" s="28">
        <f t="shared" si="57"/>
        <v>0</v>
      </c>
      <c r="L152" s="28">
        <f t="shared" si="58"/>
        <v>0</v>
      </c>
      <c r="M152" s="28">
        <f t="shared" si="59"/>
        <v>0</v>
      </c>
      <c r="N152" s="28">
        <f t="shared" si="60"/>
        <v>0</v>
      </c>
      <c r="O152" s="28">
        <f t="shared" si="61"/>
        <v>0</v>
      </c>
      <c r="P152" s="141">
        <f t="shared" si="62"/>
        <v>0</v>
      </c>
      <c r="Q152"/>
      <c r="R152"/>
      <c r="S152"/>
      <c r="T152"/>
      <c r="U152"/>
      <c r="V152"/>
      <c r="W152"/>
      <c r="X152"/>
      <c r="Y152"/>
      <c r="Z152"/>
      <c r="AA152"/>
      <c r="AB152"/>
      <c r="AC152"/>
    </row>
    <row r="153" spans="1:29" s="3" customFormat="1" ht="19.5" customHeight="1">
      <c r="A153" s="126">
        <f t="shared" si="63"/>
        <v>133</v>
      </c>
      <c r="B153" s="127"/>
      <c r="C153" s="131" t="s">
        <v>768</v>
      </c>
      <c r="D153" s="129" t="s">
        <v>135</v>
      </c>
      <c r="E153" s="130">
        <v>9</v>
      </c>
      <c r="F153" s="137"/>
      <c r="G153" s="138"/>
      <c r="H153" s="28">
        <f t="shared" si="0"/>
        <v>0</v>
      </c>
      <c r="I153" s="137"/>
      <c r="J153" s="138"/>
      <c r="K153" s="28">
        <f t="shared" si="57"/>
        <v>0</v>
      </c>
      <c r="L153" s="28">
        <f t="shared" si="58"/>
        <v>0</v>
      </c>
      <c r="M153" s="28">
        <f t="shared" si="59"/>
        <v>0</v>
      </c>
      <c r="N153" s="28">
        <f t="shared" si="60"/>
        <v>0</v>
      </c>
      <c r="O153" s="28">
        <f t="shared" si="61"/>
        <v>0</v>
      </c>
      <c r="P153" s="141">
        <f t="shared" si="62"/>
        <v>0</v>
      </c>
      <c r="Q153"/>
      <c r="R153"/>
      <c r="S153"/>
      <c r="T153"/>
      <c r="U153"/>
      <c r="V153"/>
      <c r="W153"/>
      <c r="X153"/>
      <c r="Y153"/>
      <c r="Z153"/>
      <c r="AA153"/>
      <c r="AB153"/>
      <c r="AC153"/>
    </row>
    <row r="154" spans="1:29" s="3" customFormat="1" ht="19.5" customHeight="1">
      <c r="A154" s="126">
        <f t="shared" si="63"/>
        <v>134</v>
      </c>
      <c r="B154" s="127"/>
      <c r="C154" s="131" t="s">
        <v>769</v>
      </c>
      <c r="D154" s="129" t="s">
        <v>135</v>
      </c>
      <c r="E154" s="130">
        <v>4</v>
      </c>
      <c r="F154" s="137"/>
      <c r="G154" s="138"/>
      <c r="H154" s="28">
        <f t="shared" si="0"/>
        <v>0</v>
      </c>
      <c r="I154" s="137"/>
      <c r="J154" s="138"/>
      <c r="K154" s="28">
        <f t="shared" si="57"/>
        <v>0</v>
      </c>
      <c r="L154" s="28">
        <f t="shared" si="58"/>
        <v>0</v>
      </c>
      <c r="M154" s="28">
        <f t="shared" si="59"/>
        <v>0</v>
      </c>
      <c r="N154" s="28">
        <f t="shared" si="60"/>
        <v>0</v>
      </c>
      <c r="O154" s="28">
        <f t="shared" si="61"/>
        <v>0</v>
      </c>
      <c r="P154" s="141">
        <f t="shared" si="62"/>
        <v>0</v>
      </c>
      <c r="Q154"/>
      <c r="R154"/>
      <c r="S154"/>
      <c r="T154"/>
      <c r="U154"/>
      <c r="V154"/>
      <c r="W154"/>
      <c r="X154"/>
      <c r="Y154"/>
      <c r="Z154"/>
      <c r="AA154"/>
      <c r="AB154"/>
      <c r="AC154"/>
    </row>
    <row r="155" spans="1:29" s="3" customFormat="1" ht="19.5" customHeight="1">
      <c r="A155" s="126">
        <f t="shared" si="63"/>
        <v>135</v>
      </c>
      <c r="B155" s="127"/>
      <c r="C155" s="131" t="s">
        <v>770</v>
      </c>
      <c r="D155" s="129" t="s">
        <v>228</v>
      </c>
      <c r="E155" s="130">
        <v>100</v>
      </c>
      <c r="F155" s="137"/>
      <c r="G155" s="138"/>
      <c r="H155" s="28">
        <f t="shared" si="0"/>
        <v>0</v>
      </c>
      <c r="I155" s="137"/>
      <c r="J155" s="138"/>
      <c r="K155" s="28">
        <f t="shared" si="57"/>
        <v>0</v>
      </c>
      <c r="L155" s="28">
        <f t="shared" si="58"/>
        <v>0</v>
      </c>
      <c r="M155" s="28">
        <f t="shared" si="59"/>
        <v>0</v>
      </c>
      <c r="N155" s="28">
        <f t="shared" si="60"/>
        <v>0</v>
      </c>
      <c r="O155" s="28">
        <f t="shared" si="61"/>
        <v>0</v>
      </c>
      <c r="P155" s="141">
        <f t="shared" si="62"/>
        <v>0</v>
      </c>
      <c r="Q155"/>
      <c r="R155"/>
      <c r="S155"/>
      <c r="T155"/>
      <c r="U155"/>
      <c r="V155"/>
      <c r="W155"/>
      <c r="X155"/>
      <c r="Y155"/>
      <c r="Z155"/>
      <c r="AA155"/>
      <c r="AB155"/>
      <c r="AC155"/>
    </row>
    <row r="156" spans="1:29" s="3" customFormat="1" ht="24">
      <c r="A156" s="126">
        <f t="shared" si="63"/>
        <v>136</v>
      </c>
      <c r="B156" s="127"/>
      <c r="C156" s="131" t="s">
        <v>771</v>
      </c>
      <c r="D156" s="129" t="s">
        <v>167</v>
      </c>
      <c r="E156" s="130">
        <v>1</v>
      </c>
      <c r="F156" s="137"/>
      <c r="G156" s="138"/>
      <c r="H156" s="28">
        <f t="shared" si="0"/>
        <v>0</v>
      </c>
      <c r="I156" s="137"/>
      <c r="J156" s="138"/>
      <c r="K156" s="28">
        <f t="shared" si="57"/>
        <v>0</v>
      </c>
      <c r="L156" s="28">
        <f t="shared" si="58"/>
        <v>0</v>
      </c>
      <c r="M156" s="28">
        <f t="shared" si="59"/>
        <v>0</v>
      </c>
      <c r="N156" s="28">
        <f t="shared" si="60"/>
        <v>0</v>
      </c>
      <c r="O156" s="28">
        <f t="shared" si="61"/>
        <v>0</v>
      </c>
      <c r="P156" s="141">
        <f t="shared" si="62"/>
        <v>0</v>
      </c>
      <c r="Q156"/>
      <c r="R156"/>
      <c r="S156"/>
      <c r="T156"/>
      <c r="U156"/>
      <c r="V156"/>
      <c r="W156"/>
      <c r="X156"/>
      <c r="Y156"/>
      <c r="Z156"/>
      <c r="AA156"/>
      <c r="AB156"/>
      <c r="AC156"/>
    </row>
    <row r="157" spans="1:29" s="3" customFormat="1" ht="19.5" customHeight="1">
      <c r="A157" s="126">
        <f t="shared" si="63"/>
        <v>137</v>
      </c>
      <c r="B157" s="127"/>
      <c r="C157" s="131" t="s">
        <v>772</v>
      </c>
      <c r="D157" s="129" t="s">
        <v>228</v>
      </c>
      <c r="E157" s="130">
        <v>450</v>
      </c>
      <c r="F157" s="137"/>
      <c r="G157" s="138"/>
      <c r="H157" s="28">
        <f t="shared" si="0"/>
        <v>0</v>
      </c>
      <c r="I157" s="137"/>
      <c r="J157" s="138"/>
      <c r="K157" s="28">
        <f t="shared" si="57"/>
        <v>0</v>
      </c>
      <c r="L157" s="28">
        <f t="shared" si="58"/>
        <v>0</v>
      </c>
      <c r="M157" s="28">
        <f t="shared" si="59"/>
        <v>0</v>
      </c>
      <c r="N157" s="28">
        <f t="shared" si="60"/>
        <v>0</v>
      </c>
      <c r="O157" s="28">
        <f t="shared" si="61"/>
        <v>0</v>
      </c>
      <c r="P157" s="141">
        <f t="shared" si="62"/>
        <v>0</v>
      </c>
      <c r="Q157"/>
      <c r="R157"/>
      <c r="S157"/>
      <c r="T157"/>
      <c r="U157"/>
      <c r="V157"/>
      <c r="W157"/>
      <c r="X157"/>
      <c r="Y157"/>
      <c r="Z157"/>
      <c r="AA157"/>
      <c r="AB157"/>
      <c r="AC157"/>
    </row>
    <row r="158" spans="1:29" s="3" customFormat="1" ht="19.5" customHeight="1">
      <c r="A158" s="126">
        <f t="shared" si="63"/>
        <v>138</v>
      </c>
      <c r="B158" s="127"/>
      <c r="C158" s="131" t="s">
        <v>773</v>
      </c>
      <c r="D158" s="129" t="s">
        <v>228</v>
      </c>
      <c r="E158" s="130">
        <v>100</v>
      </c>
      <c r="F158" s="137"/>
      <c r="G158" s="138"/>
      <c r="H158" s="28">
        <f t="shared" si="0"/>
        <v>0</v>
      </c>
      <c r="I158" s="137"/>
      <c r="J158" s="138"/>
      <c r="K158" s="28">
        <f t="shared" si="57"/>
        <v>0</v>
      </c>
      <c r="L158" s="28">
        <f t="shared" si="58"/>
        <v>0</v>
      </c>
      <c r="M158" s="28">
        <f t="shared" si="59"/>
        <v>0</v>
      </c>
      <c r="N158" s="28">
        <f t="shared" si="60"/>
        <v>0</v>
      </c>
      <c r="O158" s="28">
        <f t="shared" si="61"/>
        <v>0</v>
      </c>
      <c r="P158" s="141">
        <f t="shared" si="62"/>
        <v>0</v>
      </c>
      <c r="Q158"/>
      <c r="R158"/>
      <c r="S158"/>
      <c r="T158"/>
      <c r="U158"/>
      <c r="V158"/>
      <c r="W158"/>
      <c r="X158"/>
      <c r="Y158"/>
      <c r="Z158"/>
      <c r="AA158"/>
      <c r="AB158"/>
      <c r="AC158"/>
    </row>
    <row r="159" spans="1:29" s="3" customFormat="1" ht="19.5" customHeight="1">
      <c r="A159" s="126">
        <f t="shared" si="63"/>
        <v>139</v>
      </c>
      <c r="B159" s="127"/>
      <c r="C159" s="131" t="s">
        <v>774</v>
      </c>
      <c r="D159" s="129" t="s">
        <v>167</v>
      </c>
      <c r="E159" s="130">
        <v>1</v>
      </c>
      <c r="F159" s="137"/>
      <c r="G159" s="138"/>
      <c r="H159" s="28">
        <f t="shared" si="0"/>
        <v>0</v>
      </c>
      <c r="I159" s="137"/>
      <c r="J159" s="138"/>
      <c r="K159" s="28">
        <f t="shared" si="57"/>
        <v>0</v>
      </c>
      <c r="L159" s="28">
        <f t="shared" si="58"/>
        <v>0</v>
      </c>
      <c r="M159" s="28">
        <f t="shared" si="59"/>
        <v>0</v>
      </c>
      <c r="N159" s="28">
        <f t="shared" si="60"/>
        <v>0</v>
      </c>
      <c r="O159" s="28">
        <f t="shared" si="61"/>
        <v>0</v>
      </c>
      <c r="P159" s="141">
        <f t="shared" si="62"/>
        <v>0</v>
      </c>
      <c r="Q159"/>
      <c r="R159"/>
      <c r="S159"/>
      <c r="T159"/>
      <c r="U159"/>
      <c r="V159"/>
      <c r="W159"/>
      <c r="X159"/>
      <c r="Y159"/>
      <c r="Z159"/>
      <c r="AA159"/>
      <c r="AB159"/>
      <c r="AC159"/>
    </row>
    <row r="160" spans="1:29" s="3" customFormat="1" ht="25.5" customHeight="1">
      <c r="A160" s="126">
        <f t="shared" si="63"/>
        <v>140</v>
      </c>
      <c r="B160" s="127"/>
      <c r="C160" s="131" t="s">
        <v>775</v>
      </c>
      <c r="D160" s="129" t="s">
        <v>167</v>
      </c>
      <c r="E160" s="130">
        <v>1</v>
      </c>
      <c r="F160" s="137"/>
      <c r="G160" s="138"/>
      <c r="H160" s="28">
        <f t="shared" si="0"/>
        <v>0</v>
      </c>
      <c r="I160" s="137"/>
      <c r="J160" s="138"/>
      <c r="K160" s="28">
        <f t="shared" si="57"/>
        <v>0</v>
      </c>
      <c r="L160" s="28">
        <f t="shared" si="58"/>
        <v>0</v>
      </c>
      <c r="M160" s="28">
        <f t="shared" si="59"/>
        <v>0</v>
      </c>
      <c r="N160" s="28">
        <f t="shared" si="60"/>
        <v>0</v>
      </c>
      <c r="O160" s="28">
        <f t="shared" si="61"/>
        <v>0</v>
      </c>
      <c r="P160" s="141">
        <f t="shared" si="62"/>
        <v>0</v>
      </c>
      <c r="Q160"/>
      <c r="R160"/>
      <c r="S160"/>
      <c r="T160"/>
      <c r="U160"/>
      <c r="V160"/>
      <c r="W160"/>
      <c r="X160"/>
      <c r="Y160"/>
      <c r="Z160"/>
      <c r="AA160"/>
      <c r="AB160"/>
      <c r="AC160"/>
    </row>
    <row r="161" spans="1:29" s="3" customFormat="1" ht="19.5" customHeight="1">
      <c r="A161" s="126">
        <f t="shared" si="63"/>
        <v>141</v>
      </c>
      <c r="B161" s="127"/>
      <c r="C161" s="131" t="s">
        <v>776</v>
      </c>
      <c r="D161" s="129" t="s">
        <v>135</v>
      </c>
      <c r="E161" s="130">
        <v>4</v>
      </c>
      <c r="F161" s="137"/>
      <c r="G161" s="138"/>
      <c r="H161" s="28">
        <f t="shared" si="0"/>
        <v>0</v>
      </c>
      <c r="I161" s="137"/>
      <c r="J161" s="138"/>
      <c r="K161" s="28">
        <f t="shared" si="57"/>
        <v>0</v>
      </c>
      <c r="L161" s="28">
        <f t="shared" si="58"/>
        <v>0</v>
      </c>
      <c r="M161" s="28">
        <f t="shared" si="59"/>
        <v>0</v>
      </c>
      <c r="N161" s="28">
        <f t="shared" si="60"/>
        <v>0</v>
      </c>
      <c r="O161" s="28">
        <f t="shared" si="61"/>
        <v>0</v>
      </c>
      <c r="P161" s="141">
        <f t="shared" si="62"/>
        <v>0</v>
      </c>
      <c r="Q161"/>
      <c r="R161"/>
      <c r="S161"/>
      <c r="T161"/>
      <c r="U161"/>
      <c r="V161"/>
      <c r="W161"/>
      <c r="X161"/>
      <c r="Y161"/>
      <c r="Z161"/>
      <c r="AA161"/>
      <c r="AB161"/>
      <c r="AC161"/>
    </row>
    <row r="162" spans="1:29" s="3" customFormat="1" ht="19.5" customHeight="1">
      <c r="A162" s="126">
        <f t="shared" si="63"/>
        <v>142</v>
      </c>
      <c r="B162" s="127"/>
      <c r="C162" s="131" t="s">
        <v>777</v>
      </c>
      <c r="D162" s="129" t="s">
        <v>778</v>
      </c>
      <c r="E162" s="130">
        <v>4</v>
      </c>
      <c r="F162" s="137"/>
      <c r="G162" s="138"/>
      <c r="H162" s="28">
        <f t="shared" si="0"/>
        <v>0</v>
      </c>
      <c r="I162" s="137"/>
      <c r="J162" s="138"/>
      <c r="K162" s="28">
        <f t="shared" si="57"/>
        <v>0</v>
      </c>
      <c r="L162" s="28">
        <f t="shared" si="58"/>
        <v>0</v>
      </c>
      <c r="M162" s="28">
        <f t="shared" si="59"/>
        <v>0</v>
      </c>
      <c r="N162" s="28">
        <f t="shared" si="60"/>
        <v>0</v>
      </c>
      <c r="O162" s="28">
        <f t="shared" si="61"/>
        <v>0</v>
      </c>
      <c r="P162" s="141">
        <f t="shared" si="62"/>
        <v>0</v>
      </c>
      <c r="Q162"/>
      <c r="R162"/>
      <c r="S162"/>
      <c r="T162"/>
      <c r="U162"/>
      <c r="V162"/>
      <c r="W162"/>
      <c r="X162"/>
      <c r="Y162"/>
      <c r="Z162"/>
      <c r="AA162"/>
      <c r="AB162"/>
      <c r="AC162"/>
    </row>
    <row r="163" spans="1:29" s="3" customFormat="1" ht="19.5" customHeight="1">
      <c r="A163" s="126">
        <f t="shared" si="63"/>
        <v>143</v>
      </c>
      <c r="B163" s="127"/>
      <c r="C163" s="131" t="s">
        <v>779</v>
      </c>
      <c r="D163" s="129" t="s">
        <v>778</v>
      </c>
      <c r="E163" s="130">
        <v>4</v>
      </c>
      <c r="F163" s="137"/>
      <c r="G163" s="138"/>
      <c r="H163" s="28">
        <f t="shared" si="0"/>
        <v>0</v>
      </c>
      <c r="I163" s="137"/>
      <c r="J163" s="138"/>
      <c r="K163" s="28">
        <f t="shared" si="57"/>
        <v>0</v>
      </c>
      <c r="L163" s="28">
        <f t="shared" si="58"/>
        <v>0</v>
      </c>
      <c r="M163" s="28">
        <f t="shared" si="59"/>
        <v>0</v>
      </c>
      <c r="N163" s="28">
        <f t="shared" si="60"/>
        <v>0</v>
      </c>
      <c r="O163" s="28">
        <f t="shared" si="61"/>
        <v>0</v>
      </c>
      <c r="P163" s="141">
        <f t="shared" si="62"/>
        <v>0</v>
      </c>
      <c r="Q163"/>
      <c r="R163"/>
      <c r="S163"/>
      <c r="T163"/>
      <c r="U163"/>
      <c r="V163"/>
      <c r="W163"/>
      <c r="X163"/>
      <c r="Y163"/>
      <c r="Z163"/>
      <c r="AA163"/>
      <c r="AB163"/>
      <c r="AC163"/>
    </row>
    <row r="164" spans="1:29" s="3" customFormat="1" ht="19.5" customHeight="1">
      <c r="A164" s="126">
        <f t="shared" si="63"/>
        <v>144</v>
      </c>
      <c r="B164" s="127"/>
      <c r="C164" s="131" t="s">
        <v>780</v>
      </c>
      <c r="D164" s="129" t="s">
        <v>167</v>
      </c>
      <c r="E164" s="130">
        <v>1</v>
      </c>
      <c r="F164" s="137"/>
      <c r="G164" s="138"/>
      <c r="H164" s="28">
        <f t="shared" si="0"/>
        <v>0</v>
      </c>
      <c r="I164" s="137"/>
      <c r="J164" s="138"/>
      <c r="K164" s="28">
        <f t="shared" si="57"/>
        <v>0</v>
      </c>
      <c r="L164" s="28">
        <f t="shared" si="58"/>
        <v>0</v>
      </c>
      <c r="M164" s="28">
        <f t="shared" si="59"/>
        <v>0</v>
      </c>
      <c r="N164" s="28">
        <f t="shared" si="60"/>
        <v>0</v>
      </c>
      <c r="O164" s="28">
        <f t="shared" si="61"/>
        <v>0</v>
      </c>
      <c r="P164" s="141">
        <f t="shared" si="62"/>
        <v>0</v>
      </c>
      <c r="Q164"/>
      <c r="R164"/>
      <c r="S164"/>
      <c r="T164"/>
      <c r="U164"/>
      <c r="V164"/>
      <c r="W164"/>
      <c r="X164"/>
      <c r="Y164"/>
      <c r="Z164"/>
      <c r="AA164"/>
      <c r="AB164"/>
      <c r="AC164"/>
    </row>
    <row r="165" spans="1:29" s="3" customFormat="1" ht="19.5" customHeight="1">
      <c r="A165" s="126">
        <f t="shared" si="63"/>
        <v>145</v>
      </c>
      <c r="B165" s="127"/>
      <c r="C165" s="131" t="s">
        <v>781</v>
      </c>
      <c r="D165" s="129" t="s">
        <v>167</v>
      </c>
      <c r="E165" s="130">
        <v>1</v>
      </c>
      <c r="F165" s="137"/>
      <c r="G165" s="138"/>
      <c r="H165" s="28">
        <f t="shared" si="0"/>
        <v>0</v>
      </c>
      <c r="I165" s="137"/>
      <c r="J165" s="138"/>
      <c r="K165" s="28">
        <f t="shared" si="57"/>
        <v>0</v>
      </c>
      <c r="L165" s="28">
        <f t="shared" si="58"/>
        <v>0</v>
      </c>
      <c r="M165" s="28">
        <f t="shared" si="59"/>
        <v>0</v>
      </c>
      <c r="N165" s="28">
        <f t="shared" si="60"/>
        <v>0</v>
      </c>
      <c r="O165" s="28">
        <f t="shared" si="61"/>
        <v>0</v>
      </c>
      <c r="P165" s="141">
        <f t="shared" si="62"/>
        <v>0</v>
      </c>
      <c r="Q165"/>
      <c r="R165"/>
      <c r="S165"/>
      <c r="T165"/>
      <c r="U165"/>
      <c r="V165"/>
      <c r="W165"/>
      <c r="X165"/>
      <c r="Y165"/>
      <c r="Z165"/>
      <c r="AA165"/>
      <c r="AB165"/>
      <c r="AC165"/>
    </row>
    <row r="166" spans="1:29" s="3" customFormat="1" ht="19.5" customHeight="1">
      <c r="A166" s="126">
        <f t="shared" si="63"/>
        <v>146</v>
      </c>
      <c r="B166" s="127"/>
      <c r="C166" s="131" t="s">
        <v>782</v>
      </c>
      <c r="D166" s="129" t="s">
        <v>135</v>
      </c>
      <c r="E166" s="130">
        <v>12</v>
      </c>
      <c r="F166" s="137"/>
      <c r="G166" s="138"/>
      <c r="H166" s="28">
        <f t="shared" si="0"/>
        <v>0</v>
      </c>
      <c r="I166" s="137"/>
      <c r="J166" s="138"/>
      <c r="K166" s="28">
        <f t="shared" si="57"/>
        <v>0</v>
      </c>
      <c r="L166" s="28">
        <f t="shared" si="58"/>
        <v>0</v>
      </c>
      <c r="M166" s="28">
        <f t="shared" si="59"/>
        <v>0</v>
      </c>
      <c r="N166" s="28">
        <f t="shared" si="60"/>
        <v>0</v>
      </c>
      <c r="O166" s="28">
        <f t="shared" si="61"/>
        <v>0</v>
      </c>
      <c r="P166" s="141">
        <f t="shared" si="62"/>
        <v>0</v>
      </c>
      <c r="Q166"/>
      <c r="R166"/>
      <c r="S166"/>
      <c r="T166"/>
      <c r="U166"/>
      <c r="V166"/>
      <c r="W166"/>
      <c r="X166"/>
      <c r="Y166"/>
      <c r="Z166"/>
      <c r="AA166"/>
      <c r="AB166"/>
      <c r="AC166"/>
    </row>
    <row r="167" spans="1:29" s="3" customFormat="1" ht="19.5" customHeight="1">
      <c r="A167" s="126"/>
      <c r="B167" s="127"/>
      <c r="C167" s="131"/>
      <c r="D167" s="129"/>
      <c r="E167" s="130"/>
      <c r="F167" s="144"/>
      <c r="G167" s="143"/>
      <c r="H167" s="143"/>
      <c r="I167" s="144"/>
      <c r="J167" s="143"/>
      <c r="K167" s="143"/>
      <c r="L167" s="28"/>
      <c r="M167" s="28"/>
      <c r="N167" s="28"/>
      <c r="O167" s="28"/>
      <c r="P167" s="141"/>
      <c r="Q167"/>
      <c r="R167"/>
      <c r="S167"/>
      <c r="T167"/>
      <c r="U167"/>
      <c r="V167"/>
      <c r="W167"/>
      <c r="X167"/>
      <c r="Y167"/>
      <c r="Z167"/>
      <c r="AA167"/>
      <c r="AB167"/>
      <c r="AC167"/>
    </row>
    <row r="168" spans="1:29" s="3" customFormat="1" ht="29.25" customHeight="1">
      <c r="A168" s="126">
        <f>A166+1</f>
        <v>147</v>
      </c>
      <c r="B168" s="127"/>
      <c r="C168" s="131" t="s">
        <v>783</v>
      </c>
      <c r="D168" s="129" t="s">
        <v>167</v>
      </c>
      <c r="E168" s="130">
        <v>1</v>
      </c>
      <c r="F168" s="137"/>
      <c r="G168" s="138"/>
      <c r="H168" s="28">
        <f>ROUND(G168*F168,2)</f>
        <v>0</v>
      </c>
      <c r="I168" s="137"/>
      <c r="J168" s="138"/>
      <c r="K168" s="28">
        <f>J168+I168+H168</f>
        <v>0</v>
      </c>
      <c r="L168" s="28">
        <f>ROUND(F168*E168,2)</f>
        <v>0</v>
      </c>
      <c r="M168" s="28">
        <f>ROUND(H168*E168,2)</f>
        <v>0</v>
      </c>
      <c r="N168" s="28">
        <f>ROUND(I168*E168,2)</f>
        <v>0</v>
      </c>
      <c r="O168" s="28">
        <f>ROUND(J168*E168,2)</f>
        <v>0</v>
      </c>
      <c r="P168" s="141">
        <f>O168+N168+M168</f>
        <v>0</v>
      </c>
      <c r="Q168"/>
      <c r="R168"/>
      <c r="S168"/>
      <c r="T168"/>
      <c r="U168"/>
      <c r="V168"/>
      <c r="W168"/>
      <c r="X168"/>
      <c r="Y168"/>
      <c r="Z168"/>
      <c r="AA168"/>
      <c r="AB168"/>
      <c r="AC168"/>
    </row>
    <row r="169" spans="1:29" s="4" customFormat="1" ht="18" customHeight="1">
      <c r="A169" s="30"/>
      <c r="B169" s="31"/>
      <c r="C169" s="32"/>
      <c r="D169" s="33"/>
      <c r="E169" s="34"/>
      <c r="F169" s="35"/>
      <c r="G169" s="35"/>
      <c r="H169" s="35"/>
      <c r="I169" s="35"/>
      <c r="J169" s="35"/>
      <c r="K169" s="35"/>
      <c r="L169" s="54"/>
      <c r="M169" s="55"/>
      <c r="N169" s="55"/>
      <c r="O169" s="55"/>
      <c r="P169" s="56"/>
      <c r="Q169"/>
      <c r="R169"/>
      <c r="S169"/>
      <c r="T169"/>
      <c r="U169"/>
      <c r="V169"/>
      <c r="W169"/>
      <c r="X169"/>
      <c r="Y169"/>
      <c r="Z169"/>
      <c r="AA169"/>
      <c r="AB169"/>
      <c r="AC169"/>
    </row>
    <row r="170" spans="1:29" s="4" customFormat="1" ht="18" customHeight="1">
      <c r="A170" s="99"/>
      <c r="B170" s="100"/>
      <c r="C170" s="101" t="s">
        <v>122</v>
      </c>
      <c r="D170" s="102"/>
      <c r="E170" s="103"/>
      <c r="F170" s="104"/>
      <c r="G170" s="104"/>
      <c r="H170" s="104"/>
      <c r="I170" s="104"/>
      <c r="J170" s="104"/>
      <c r="K170" s="104"/>
      <c r="L170" s="115">
        <f>SUM(L16:L168)</f>
        <v>0</v>
      </c>
      <c r="M170" s="115">
        <f>SUM(M16:M168)</f>
        <v>0</v>
      </c>
      <c r="N170" s="115">
        <f>SUM(N16:N168)</f>
        <v>0</v>
      </c>
      <c r="O170" s="115">
        <f>SUM(O16:O168)</f>
        <v>0</v>
      </c>
      <c r="P170" s="115">
        <f>SUM(P16:P168)</f>
        <v>0</v>
      </c>
      <c r="Q170"/>
      <c r="R170"/>
      <c r="S170"/>
      <c r="T170"/>
      <c r="U170"/>
      <c r="V170"/>
      <c r="W170"/>
      <c r="X170"/>
      <c r="Y170"/>
      <c r="Z170"/>
      <c r="AA170"/>
      <c r="AB170"/>
      <c r="AC170"/>
    </row>
    <row r="171" spans="1:29" ht="18" customHeight="1">
      <c r="A171" s="39"/>
      <c r="B171" s="39"/>
      <c r="C171" s="40" t="s">
        <v>17</v>
      </c>
      <c r="D171" s="41"/>
      <c r="E171" s="42"/>
      <c r="F171" s="43"/>
      <c r="G171" s="44"/>
      <c r="I171" s="59"/>
      <c r="J171" s="59"/>
      <c r="K171" s="59"/>
      <c r="M171" s="60"/>
      <c r="N171"/>
      <c r="O171"/>
      <c r="P171"/>
    </row>
    <row r="172" spans="1:29" ht="15">
      <c r="C172" s="45"/>
      <c r="D172" s="45" t="s">
        <v>18</v>
      </c>
      <c r="M172" s="60"/>
      <c r="N172"/>
      <c r="O172"/>
      <c r="P172"/>
    </row>
    <row r="173" spans="1:29" ht="15">
      <c r="C173" s="45"/>
      <c r="D173" s="45"/>
      <c r="M173" s="60"/>
      <c r="N173"/>
      <c r="O173"/>
      <c r="P173"/>
    </row>
    <row r="174" spans="1:29" ht="15">
      <c r="C174" s="40" t="s">
        <v>123</v>
      </c>
      <c r="D174" s="45"/>
      <c r="M174" s="60"/>
      <c r="N174"/>
      <c r="O174"/>
      <c r="P174"/>
    </row>
    <row r="175" spans="1:29">
      <c r="C175" s="9"/>
      <c r="D175" s="9"/>
      <c r="E175" s="9"/>
      <c r="F175" s="9"/>
      <c r="G175" s="9"/>
      <c r="N175"/>
      <c r="O175"/>
      <c r="P175"/>
    </row>
    <row r="176" spans="1:29">
      <c r="A176" s="105"/>
      <c r="B176" s="105"/>
      <c r="C176" s="40" t="s">
        <v>124</v>
      </c>
      <c r="D176" s="41"/>
      <c r="E176" s="42"/>
      <c r="F176" s="43"/>
      <c r="G176" s="44"/>
      <c r="N176"/>
      <c r="O176"/>
      <c r="P176"/>
    </row>
    <row r="177" spans="1:16">
      <c r="C177" s="45"/>
      <c r="D177" s="45" t="s">
        <v>18</v>
      </c>
      <c r="N177"/>
      <c r="O177"/>
      <c r="P177"/>
    </row>
    <row r="178" spans="1:16">
      <c r="C178" s="40" t="s">
        <v>123</v>
      </c>
      <c r="D178" s="45"/>
    </row>
    <row r="179" spans="1:16" ht="12.75" customHeight="1">
      <c r="A179" s="46"/>
      <c r="B179" s="9"/>
      <c r="C179" s="9"/>
      <c r="D179" s="592"/>
      <c r="E179" s="580"/>
      <c r="F179" s="580"/>
      <c r="G179" s="9"/>
      <c r="H179" s="9"/>
      <c r="I179" s="9"/>
      <c r="J179" s="9"/>
    </row>
    <row r="180" spans="1:16" ht="15" customHeight="1">
      <c r="A180" s="106" t="s">
        <v>77</v>
      </c>
      <c r="B180" s="107"/>
      <c r="C180" s="108"/>
      <c r="D180" s="108"/>
      <c r="E180" s="108"/>
      <c r="F180" s="108"/>
      <c r="G180" s="108"/>
      <c r="H180" s="108"/>
      <c r="I180" s="108"/>
      <c r="J180" s="108"/>
      <c r="K180" s="108"/>
      <c r="L180" s="108"/>
      <c r="M180" s="108"/>
      <c r="N180" s="108"/>
      <c r="O180" s="108"/>
      <c r="P180" s="107"/>
    </row>
    <row r="181" spans="1:16" customFormat="1" ht="12.75" customHeight="1">
      <c r="A181" s="109">
        <v>1</v>
      </c>
      <c r="B181" s="581" t="s">
        <v>125</v>
      </c>
      <c r="C181" s="582"/>
      <c r="D181" s="582"/>
      <c r="E181" s="582"/>
      <c r="F181" s="582"/>
      <c r="G181" s="582"/>
      <c r="H181" s="582"/>
      <c r="I181" s="582"/>
      <c r="J181" s="582"/>
      <c r="K181" s="582"/>
      <c r="L181" s="582"/>
      <c r="M181" s="582"/>
      <c r="N181" s="582"/>
      <c r="O181" s="582"/>
      <c r="P181" s="582"/>
    </row>
    <row r="182" spans="1:16" customFormat="1" ht="12.75" customHeight="1">
      <c r="A182" s="109">
        <f>A181+1</f>
        <v>2</v>
      </c>
      <c r="B182" s="581" t="s">
        <v>126</v>
      </c>
      <c r="C182" s="582"/>
      <c r="D182" s="582"/>
      <c r="E182" s="582"/>
      <c r="F182" s="582"/>
      <c r="G182" s="582"/>
      <c r="H182" s="582"/>
      <c r="I182" s="582"/>
      <c r="J182" s="582"/>
      <c r="K182" s="582"/>
      <c r="L182" s="582"/>
      <c r="M182" s="582"/>
      <c r="N182" s="582"/>
      <c r="O182" s="582"/>
      <c r="P182" s="582"/>
    </row>
    <row r="183" spans="1:16" customFormat="1" ht="12.75" customHeight="1">
      <c r="A183" s="109">
        <f t="shared" ref="A183:A186" si="64">A182+1</f>
        <v>3</v>
      </c>
      <c r="B183" s="581" t="s">
        <v>127</v>
      </c>
      <c r="C183" s="582"/>
      <c r="D183" s="582"/>
      <c r="E183" s="582"/>
      <c r="F183" s="582"/>
      <c r="G183" s="582"/>
      <c r="H183" s="582"/>
      <c r="I183" s="582"/>
      <c r="J183" s="582"/>
      <c r="K183" s="582"/>
      <c r="L183" s="582"/>
      <c r="M183" s="582"/>
      <c r="N183" s="582"/>
      <c r="O183" s="582"/>
      <c r="P183" s="582"/>
    </row>
    <row r="184" spans="1:16" customFormat="1" ht="12.75" customHeight="1">
      <c r="A184" s="109">
        <f t="shared" si="64"/>
        <v>4</v>
      </c>
      <c r="B184" s="581" t="s">
        <v>128</v>
      </c>
      <c r="C184" s="582"/>
      <c r="D184" s="582"/>
      <c r="E184" s="582"/>
      <c r="F184" s="582"/>
      <c r="G184" s="582"/>
      <c r="H184" s="582"/>
      <c r="I184" s="582"/>
      <c r="J184" s="582"/>
      <c r="K184" s="582"/>
      <c r="L184" s="582"/>
      <c r="M184" s="582"/>
      <c r="N184" s="582"/>
      <c r="O184" s="582"/>
      <c r="P184" s="582"/>
    </row>
    <row r="185" spans="1:16" customFormat="1" ht="24.75" customHeight="1">
      <c r="A185" s="109">
        <f t="shared" si="64"/>
        <v>5</v>
      </c>
      <c r="B185" s="581" t="s">
        <v>129</v>
      </c>
      <c r="C185" s="582"/>
      <c r="D185" s="582"/>
      <c r="E185" s="582"/>
      <c r="F185" s="582"/>
      <c r="G185" s="582"/>
      <c r="H185" s="582"/>
      <c r="I185" s="582"/>
      <c r="J185" s="582"/>
      <c r="K185" s="582"/>
      <c r="L185" s="582"/>
      <c r="M185" s="582"/>
      <c r="N185" s="582"/>
      <c r="O185" s="582"/>
      <c r="P185" s="582"/>
    </row>
    <row r="186" spans="1:16" customFormat="1" ht="12.75" customHeight="1">
      <c r="A186" s="109">
        <f t="shared" si="64"/>
        <v>6</v>
      </c>
      <c r="B186" s="581" t="s">
        <v>130</v>
      </c>
      <c r="C186" s="582"/>
      <c r="D186" s="582"/>
      <c r="E186" s="582"/>
      <c r="F186" s="582"/>
      <c r="G186" s="582"/>
      <c r="H186" s="582"/>
      <c r="I186" s="582"/>
      <c r="J186" s="582"/>
      <c r="K186" s="582"/>
      <c r="L186" s="582"/>
      <c r="M186" s="582"/>
      <c r="N186" s="582"/>
      <c r="O186" s="582"/>
      <c r="P186" s="582"/>
    </row>
  </sheetData>
  <sheetProtection selectLockedCells="1" selectUnlockedCells="1"/>
  <mergeCells count="17">
    <mergeCell ref="B182:P182"/>
    <mergeCell ref="B183:P183"/>
    <mergeCell ref="B184:P184"/>
    <mergeCell ref="B185:P185"/>
    <mergeCell ref="B186:P186"/>
    <mergeCell ref="A1:P1"/>
    <mergeCell ref="A2:P2"/>
    <mergeCell ref="A8:H8"/>
    <mergeCell ref="D179:F179"/>
    <mergeCell ref="B181:P181"/>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198"/>
  <sheetViews>
    <sheetView view="pageBreakPreview" topLeftCell="A178" zoomScale="85" zoomScaleNormal="100" workbookViewId="0">
      <selection activeCell="S194" sqref="S194"/>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c r="A1" s="577" t="s">
        <v>784</v>
      </c>
      <c r="B1" s="577"/>
      <c r="C1" s="577"/>
      <c r="D1" s="577"/>
      <c r="E1" s="577"/>
      <c r="F1" s="577"/>
      <c r="G1" s="577"/>
      <c r="H1" s="577"/>
      <c r="I1" s="577"/>
      <c r="J1" s="577"/>
      <c r="K1" s="577"/>
      <c r="L1" s="577"/>
      <c r="M1" s="577"/>
      <c r="N1" s="577"/>
      <c r="O1" s="577"/>
      <c r="P1" s="577"/>
      <c r="Q1"/>
      <c r="R1"/>
      <c r="S1"/>
      <c r="T1"/>
      <c r="U1"/>
      <c r="V1"/>
      <c r="W1"/>
      <c r="X1"/>
      <c r="Y1"/>
      <c r="Z1"/>
      <c r="AA1"/>
      <c r="AB1"/>
      <c r="AC1"/>
    </row>
    <row r="2" spans="1:29" s="1" customFormat="1" ht="19.5" customHeight="1">
      <c r="A2" s="578" t="s">
        <v>67</v>
      </c>
      <c r="B2" s="578"/>
      <c r="C2" s="578"/>
      <c r="D2" s="578"/>
      <c r="E2" s="578"/>
      <c r="F2" s="578"/>
      <c r="G2" s="578"/>
      <c r="H2" s="578"/>
      <c r="I2" s="578"/>
      <c r="J2" s="578"/>
      <c r="K2" s="578"/>
      <c r="L2" s="578"/>
      <c r="M2" s="578"/>
      <c r="N2" s="578"/>
      <c r="O2" s="578"/>
      <c r="P2" s="578"/>
      <c r="Q2"/>
      <c r="R2"/>
      <c r="S2"/>
      <c r="T2"/>
      <c r="U2"/>
      <c r="V2"/>
      <c r="W2"/>
      <c r="X2"/>
      <c r="Y2"/>
      <c r="Z2"/>
      <c r="AA2"/>
      <c r="AB2"/>
      <c r="AC2"/>
    </row>
    <row r="3" spans="1:29" s="1" customFormat="1" ht="18" customHeight="1">
      <c r="A3" s="10" t="s">
        <v>85</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c r="A4" s="10" t="s">
        <v>24</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c r="A5" s="10" t="s">
        <v>86</v>
      </c>
      <c r="B5" s="10"/>
      <c r="C5" s="10" t="s">
        <v>87</v>
      </c>
      <c r="D5" s="12"/>
      <c r="E5" s="13"/>
      <c r="F5" s="14"/>
      <c r="G5" s="14"/>
      <c r="H5" s="14"/>
      <c r="I5" s="14"/>
      <c r="J5" s="14"/>
      <c r="K5" s="14"/>
      <c r="L5" s="14"/>
      <c r="M5" s="14"/>
      <c r="N5" s="14"/>
      <c r="O5" s="14"/>
      <c r="P5" s="14"/>
      <c r="Q5"/>
      <c r="R5"/>
      <c r="S5"/>
      <c r="T5"/>
      <c r="U5"/>
      <c r="V5"/>
      <c r="W5"/>
      <c r="X5"/>
      <c r="Y5"/>
      <c r="Z5"/>
      <c r="AA5"/>
      <c r="AB5"/>
      <c r="AC5"/>
    </row>
    <row r="6" spans="1:29" s="1" customFormat="1" ht="18" customHeight="1">
      <c r="A6" s="10" t="s">
        <v>88</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c r="A7" s="15" t="s">
        <v>2</v>
      </c>
      <c r="B7" s="15"/>
      <c r="C7" s="16"/>
      <c r="D7" s="17"/>
      <c r="E7" s="13"/>
      <c r="F7" s="14"/>
      <c r="G7" s="14"/>
      <c r="H7" s="14"/>
      <c r="I7" s="14"/>
      <c r="J7" s="14"/>
      <c r="K7" s="14"/>
      <c r="L7" s="14"/>
      <c r="M7" s="14"/>
      <c r="N7" s="14"/>
      <c r="O7" s="14"/>
      <c r="P7" s="14"/>
      <c r="Q7"/>
      <c r="R7"/>
      <c r="S7"/>
      <c r="T7"/>
      <c r="U7"/>
      <c r="V7"/>
      <c r="W7"/>
      <c r="X7"/>
      <c r="Y7"/>
      <c r="Z7"/>
      <c r="AA7"/>
      <c r="AB7"/>
      <c r="AC7"/>
    </row>
    <row r="8" spans="1:29" s="1" customFormat="1" ht="29.25" customHeight="1">
      <c r="A8" s="579" t="s">
        <v>785</v>
      </c>
      <c r="B8" s="579"/>
      <c r="C8" s="579"/>
      <c r="D8" s="579"/>
      <c r="E8" s="579"/>
      <c r="F8" s="579"/>
      <c r="G8" s="579"/>
      <c r="H8" s="580"/>
      <c r="I8" s="14"/>
      <c r="J8" s="14"/>
      <c r="K8" s="14"/>
      <c r="L8" s="14"/>
      <c r="M8" s="14"/>
      <c r="N8" s="14"/>
      <c r="O8" s="14"/>
      <c r="P8" s="14"/>
      <c r="Q8"/>
      <c r="R8"/>
      <c r="S8"/>
      <c r="T8"/>
      <c r="U8"/>
      <c r="V8"/>
      <c r="W8"/>
      <c r="X8"/>
      <c r="Y8"/>
      <c r="Z8"/>
      <c r="AA8"/>
      <c r="AB8"/>
      <c r="AC8"/>
    </row>
    <row r="9" spans="1:29" s="1" customFormat="1" ht="18" customHeight="1">
      <c r="A9" s="18"/>
      <c r="B9" s="18"/>
      <c r="C9" s="6"/>
      <c r="D9" s="7"/>
      <c r="E9" s="13"/>
      <c r="F9" s="12"/>
      <c r="G9" s="14"/>
      <c r="H9" s="14"/>
      <c r="I9" s="14"/>
      <c r="J9" s="14"/>
      <c r="K9" s="14"/>
      <c r="L9" s="12" t="s">
        <v>90</v>
      </c>
      <c r="M9" s="14"/>
      <c r="N9" s="47"/>
      <c r="O9" s="48">
        <f>P182</f>
        <v>0</v>
      </c>
      <c r="P9" s="14"/>
      <c r="Q9"/>
      <c r="R9"/>
      <c r="S9"/>
      <c r="T9"/>
      <c r="U9"/>
      <c r="V9"/>
      <c r="W9"/>
      <c r="X9"/>
      <c r="Y9"/>
      <c r="Z9"/>
      <c r="AA9"/>
      <c r="AB9"/>
      <c r="AC9"/>
    </row>
    <row r="10" spans="1:29" s="1" customFormat="1" ht="18" customHeight="1">
      <c r="A10" s="18"/>
      <c r="B10" s="18"/>
      <c r="C10" s="6"/>
      <c r="D10" s="7"/>
      <c r="E10" s="13"/>
      <c r="F10" s="12"/>
      <c r="G10" s="14"/>
      <c r="H10" s="14"/>
      <c r="I10" s="14"/>
      <c r="J10" s="14"/>
      <c r="K10" s="14"/>
      <c r="L10" s="49" t="s">
        <v>91</v>
      </c>
      <c r="M10" s="50"/>
      <c r="N10" s="48"/>
      <c r="O10" s="50"/>
      <c r="P10" s="50"/>
      <c r="Q10"/>
      <c r="R10"/>
      <c r="S10"/>
      <c r="T10"/>
      <c r="U10"/>
      <c r="V10"/>
      <c r="W10"/>
      <c r="X10"/>
      <c r="Y10"/>
      <c r="Z10"/>
      <c r="AA10"/>
      <c r="AB10"/>
      <c r="AC10"/>
    </row>
    <row r="11" spans="1:29" s="1" customFormat="1" ht="5.25" customHeight="1">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9" s="2" customFormat="1" ht="12.75" customHeight="1">
      <c r="A13" s="583"/>
      <c r="B13" s="585"/>
      <c r="C13" s="587"/>
      <c r="D13" s="588"/>
      <c r="E13" s="589"/>
      <c r="F13" s="590"/>
      <c r="G13" s="590"/>
      <c r="H13" s="590"/>
      <c r="I13" s="590"/>
      <c r="J13" s="590"/>
      <c r="K13" s="590"/>
      <c r="L13" s="591" t="s">
        <v>99</v>
      </c>
      <c r="M13" s="591"/>
      <c r="N13" s="591" t="s">
        <v>100</v>
      </c>
      <c r="O13" s="591"/>
      <c r="P13" s="591" t="s">
        <v>101</v>
      </c>
      <c r="Q13"/>
      <c r="R13"/>
      <c r="S13"/>
      <c r="T13"/>
      <c r="U13"/>
      <c r="V13"/>
      <c r="W13"/>
      <c r="X13"/>
      <c r="Y13"/>
      <c r="Z13"/>
      <c r="AA13"/>
      <c r="AB13"/>
      <c r="AC13"/>
    </row>
    <row r="14" spans="1:29" s="2" customFormat="1" ht="48">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Q14"/>
      <c r="R14"/>
      <c r="S14"/>
      <c r="T14"/>
      <c r="U14"/>
      <c r="V14"/>
      <c r="W14"/>
      <c r="X14"/>
      <c r="Y14"/>
      <c r="Z14"/>
      <c r="AA14"/>
      <c r="AB14"/>
      <c r="AC14"/>
    </row>
    <row r="15" spans="1:29" s="2" customFormat="1">
      <c r="A15" s="120"/>
      <c r="B15" s="121"/>
      <c r="C15" s="125"/>
      <c r="D15" s="123"/>
      <c r="E15" s="124"/>
      <c r="F15" s="125"/>
      <c r="G15" s="125"/>
      <c r="H15" s="125"/>
      <c r="I15" s="125"/>
      <c r="J15" s="125"/>
      <c r="K15" s="125"/>
      <c r="L15" s="125"/>
      <c r="M15" s="125"/>
      <c r="N15" s="125"/>
      <c r="O15" s="125"/>
      <c r="P15" s="139"/>
      <c r="Q15"/>
      <c r="R15"/>
      <c r="S15"/>
      <c r="T15"/>
      <c r="U15"/>
      <c r="V15"/>
      <c r="W15"/>
      <c r="X15"/>
      <c r="Y15"/>
      <c r="Z15"/>
      <c r="AA15"/>
      <c r="AB15"/>
      <c r="AC15"/>
    </row>
    <row r="16" spans="1:29" s="2" customFormat="1" ht="17.25" customHeight="1">
      <c r="A16" s="126"/>
      <c r="B16" s="127"/>
      <c r="C16" s="262" t="s">
        <v>786</v>
      </c>
      <c r="D16" s="129"/>
      <c r="E16" s="130"/>
      <c r="F16" s="27"/>
      <c r="G16" s="28"/>
      <c r="H16" s="28"/>
      <c r="I16" s="27"/>
      <c r="J16" s="28"/>
      <c r="K16" s="28"/>
      <c r="L16" s="28"/>
      <c r="M16" s="28"/>
      <c r="N16" s="28"/>
      <c r="O16" s="28"/>
      <c r="P16" s="141"/>
      <c r="Q16"/>
      <c r="R16"/>
      <c r="S16"/>
      <c r="T16"/>
      <c r="U16"/>
      <c r="V16"/>
      <c r="W16"/>
      <c r="X16"/>
      <c r="Y16"/>
      <c r="Z16"/>
      <c r="AA16"/>
      <c r="AB16"/>
      <c r="AC16"/>
    </row>
    <row r="17" spans="1:29" s="2" customFormat="1" ht="24">
      <c r="A17" s="126">
        <v>1</v>
      </c>
      <c r="B17" s="127"/>
      <c r="C17" s="128" t="s">
        <v>787</v>
      </c>
      <c r="D17" s="129" t="s">
        <v>228</v>
      </c>
      <c r="E17" s="130">
        <v>48</v>
      </c>
      <c r="F17" s="137"/>
      <c r="G17" s="138"/>
      <c r="H17" s="28">
        <f t="shared" ref="H17:H21" si="0">ROUND(G17*F17,2)</f>
        <v>0</v>
      </c>
      <c r="I17" s="137"/>
      <c r="J17" s="138"/>
      <c r="K17" s="28">
        <f t="shared" ref="K17:K79" si="1">J17+I17+H17</f>
        <v>0</v>
      </c>
      <c r="L17" s="28">
        <f t="shared" ref="L17:L79" si="2">ROUND(F17*E17,2)</f>
        <v>0</v>
      </c>
      <c r="M17" s="28">
        <f t="shared" ref="M17:M79" si="3">ROUND(H17*E17,2)</f>
        <v>0</v>
      </c>
      <c r="N17" s="28">
        <f t="shared" ref="N17:N79" si="4">ROUND(I17*E17,2)</f>
        <v>0</v>
      </c>
      <c r="O17" s="28">
        <f t="shared" ref="O17:O79" si="5">ROUND(J17*E17,2)</f>
        <v>0</v>
      </c>
      <c r="P17" s="141">
        <f t="shared" ref="P17:P79" si="6">O17+N17+M17</f>
        <v>0</v>
      </c>
      <c r="Q17"/>
      <c r="R17"/>
      <c r="S17"/>
      <c r="T17"/>
      <c r="U17"/>
      <c r="V17"/>
      <c r="W17"/>
      <c r="X17"/>
      <c r="Y17"/>
      <c r="Z17"/>
      <c r="AA17"/>
      <c r="AB17"/>
      <c r="AC17"/>
    </row>
    <row r="18" spans="1:29" s="2" customFormat="1" ht="24">
      <c r="A18" s="126">
        <v>2</v>
      </c>
      <c r="B18" s="127"/>
      <c r="C18" s="128" t="s">
        <v>788</v>
      </c>
      <c r="D18" s="129" t="s">
        <v>228</v>
      </c>
      <c r="E18" s="130">
        <v>104.5</v>
      </c>
      <c r="F18" s="137"/>
      <c r="G18" s="138"/>
      <c r="H18" s="28">
        <f t="shared" si="0"/>
        <v>0</v>
      </c>
      <c r="I18" s="137"/>
      <c r="J18" s="138"/>
      <c r="K18" s="28">
        <f t="shared" si="1"/>
        <v>0</v>
      </c>
      <c r="L18" s="28">
        <f t="shared" si="2"/>
        <v>0</v>
      </c>
      <c r="M18" s="28">
        <f t="shared" si="3"/>
        <v>0</v>
      </c>
      <c r="N18" s="28">
        <f t="shared" si="4"/>
        <v>0</v>
      </c>
      <c r="O18" s="28">
        <f t="shared" si="5"/>
        <v>0</v>
      </c>
      <c r="P18" s="141">
        <f t="shared" si="6"/>
        <v>0</v>
      </c>
      <c r="Q18"/>
      <c r="R18"/>
      <c r="S18"/>
      <c r="T18"/>
      <c r="U18"/>
      <c r="V18"/>
      <c r="W18"/>
      <c r="X18"/>
      <c r="Y18"/>
      <c r="Z18"/>
      <c r="AA18"/>
      <c r="AB18"/>
      <c r="AC18"/>
    </row>
    <row r="19" spans="1:29" s="2" customFormat="1" ht="24">
      <c r="A19" s="126">
        <v>3</v>
      </c>
      <c r="B19" s="127"/>
      <c r="C19" s="128" t="s">
        <v>789</v>
      </c>
      <c r="D19" s="129" t="s">
        <v>228</v>
      </c>
      <c r="E19" s="130">
        <v>21</v>
      </c>
      <c r="F19" s="137"/>
      <c r="G19" s="138"/>
      <c r="H19" s="28">
        <f t="shared" si="0"/>
        <v>0</v>
      </c>
      <c r="I19" s="137"/>
      <c r="J19" s="138"/>
      <c r="K19" s="28">
        <f t="shared" si="1"/>
        <v>0</v>
      </c>
      <c r="L19" s="28">
        <f t="shared" si="2"/>
        <v>0</v>
      </c>
      <c r="M19" s="28">
        <f t="shared" si="3"/>
        <v>0</v>
      </c>
      <c r="N19" s="28">
        <f t="shared" si="4"/>
        <v>0</v>
      </c>
      <c r="O19" s="28">
        <f t="shared" si="5"/>
        <v>0</v>
      </c>
      <c r="P19" s="141">
        <f t="shared" si="6"/>
        <v>0</v>
      </c>
      <c r="Q19"/>
      <c r="R19"/>
      <c r="S19"/>
      <c r="T19"/>
      <c r="U19"/>
      <c r="V19"/>
      <c r="W19"/>
      <c r="X19"/>
      <c r="Y19"/>
      <c r="Z19"/>
      <c r="AA19"/>
      <c r="AB19"/>
      <c r="AC19"/>
    </row>
    <row r="20" spans="1:29" s="2" customFormat="1" ht="24">
      <c r="A20" s="126">
        <v>4</v>
      </c>
      <c r="B20" s="127"/>
      <c r="C20" s="128" t="s">
        <v>790</v>
      </c>
      <c r="D20" s="129" t="s">
        <v>228</v>
      </c>
      <c r="E20" s="130">
        <v>71</v>
      </c>
      <c r="F20" s="137"/>
      <c r="G20" s="138"/>
      <c r="H20" s="28">
        <f t="shared" si="0"/>
        <v>0</v>
      </c>
      <c r="I20" s="137"/>
      <c r="J20" s="138"/>
      <c r="K20" s="28">
        <f t="shared" si="1"/>
        <v>0</v>
      </c>
      <c r="L20" s="28">
        <f t="shared" si="2"/>
        <v>0</v>
      </c>
      <c r="M20" s="28">
        <f t="shared" si="3"/>
        <v>0</v>
      </c>
      <c r="N20" s="28">
        <f t="shared" si="4"/>
        <v>0</v>
      </c>
      <c r="O20" s="28">
        <f t="shared" si="5"/>
        <v>0</v>
      </c>
      <c r="P20" s="141">
        <f t="shared" si="6"/>
        <v>0</v>
      </c>
      <c r="Q20"/>
      <c r="R20"/>
      <c r="S20"/>
      <c r="T20"/>
      <c r="U20"/>
      <c r="V20"/>
      <c r="W20"/>
      <c r="X20"/>
      <c r="Y20"/>
      <c r="Z20"/>
      <c r="AA20"/>
      <c r="AB20"/>
      <c r="AC20"/>
    </row>
    <row r="21" spans="1:29" s="2" customFormat="1" ht="18.75" customHeight="1">
      <c r="A21" s="126">
        <v>5</v>
      </c>
      <c r="B21" s="127"/>
      <c r="C21" s="128" t="s">
        <v>791</v>
      </c>
      <c r="D21" s="129" t="s">
        <v>228</v>
      </c>
      <c r="E21" s="130">
        <v>197</v>
      </c>
      <c r="F21" s="137"/>
      <c r="G21" s="138"/>
      <c r="H21" s="28">
        <f t="shared" si="0"/>
        <v>0</v>
      </c>
      <c r="I21" s="137"/>
      <c r="J21" s="138"/>
      <c r="K21" s="28">
        <f t="shared" si="1"/>
        <v>0</v>
      </c>
      <c r="L21" s="28">
        <f t="shared" si="2"/>
        <v>0</v>
      </c>
      <c r="M21" s="28">
        <f t="shared" si="3"/>
        <v>0</v>
      </c>
      <c r="N21" s="28">
        <f t="shared" si="4"/>
        <v>0</v>
      </c>
      <c r="O21" s="28">
        <f t="shared" si="5"/>
        <v>0</v>
      </c>
      <c r="P21" s="141">
        <f t="shared" si="6"/>
        <v>0</v>
      </c>
      <c r="Q21"/>
      <c r="R21"/>
      <c r="S21"/>
      <c r="T21"/>
      <c r="U21"/>
      <c r="V21"/>
      <c r="W21"/>
      <c r="X21"/>
      <c r="Y21"/>
      <c r="Z21"/>
      <c r="AA21"/>
      <c r="AB21"/>
      <c r="AC21"/>
    </row>
    <row r="22" spans="1:29" s="2" customFormat="1" ht="16.5" customHeight="1">
      <c r="A22" s="126">
        <v>6</v>
      </c>
      <c r="B22" s="127"/>
      <c r="C22" s="128" t="s">
        <v>792</v>
      </c>
      <c r="D22" s="129" t="s">
        <v>112</v>
      </c>
      <c r="E22" s="130">
        <v>36</v>
      </c>
      <c r="F22" s="137"/>
      <c r="G22" s="138"/>
      <c r="H22" s="28">
        <f t="shared" ref="H22" si="7">ROUND(G22*F22,2)</f>
        <v>0</v>
      </c>
      <c r="I22" s="137"/>
      <c r="J22" s="138"/>
      <c r="K22" s="28">
        <f t="shared" si="1"/>
        <v>0</v>
      </c>
      <c r="L22" s="28">
        <f t="shared" si="2"/>
        <v>0</v>
      </c>
      <c r="M22" s="28">
        <f t="shared" si="3"/>
        <v>0</v>
      </c>
      <c r="N22" s="28">
        <f t="shared" si="4"/>
        <v>0</v>
      </c>
      <c r="O22" s="28">
        <f t="shared" si="5"/>
        <v>0</v>
      </c>
      <c r="P22" s="141">
        <f t="shared" si="6"/>
        <v>0</v>
      </c>
      <c r="Q22"/>
      <c r="R22"/>
      <c r="S22"/>
      <c r="T22"/>
      <c r="U22"/>
      <c r="V22"/>
      <c r="W22"/>
      <c r="X22"/>
      <c r="Y22"/>
      <c r="Z22"/>
      <c r="AA22"/>
      <c r="AB22"/>
      <c r="AC22"/>
    </row>
    <row r="23" spans="1:29" s="2" customFormat="1" ht="15" customHeight="1">
      <c r="A23" s="126">
        <v>7</v>
      </c>
      <c r="B23" s="127"/>
      <c r="C23" s="128" t="s">
        <v>793</v>
      </c>
      <c r="D23" s="129" t="s">
        <v>112</v>
      </c>
      <c r="E23" s="130">
        <v>71</v>
      </c>
      <c r="F23" s="81"/>
      <c r="G23" s="82"/>
      <c r="H23" s="28">
        <f t="shared" ref="H23:H85" si="8">ROUND(G23*F23,2)</f>
        <v>0</v>
      </c>
      <c r="I23" s="81"/>
      <c r="J23" s="82"/>
      <c r="K23" s="28">
        <f t="shared" si="1"/>
        <v>0</v>
      </c>
      <c r="L23" s="28">
        <f t="shared" si="2"/>
        <v>0</v>
      </c>
      <c r="M23" s="28">
        <f t="shared" si="3"/>
        <v>0</v>
      </c>
      <c r="N23" s="28">
        <f t="shared" si="4"/>
        <v>0</v>
      </c>
      <c r="O23" s="28">
        <f t="shared" si="5"/>
        <v>0</v>
      </c>
      <c r="P23" s="141">
        <f t="shared" si="6"/>
        <v>0</v>
      </c>
      <c r="Q23"/>
      <c r="R23"/>
      <c r="S23" s="130"/>
      <c r="T23"/>
      <c r="U23"/>
      <c r="V23"/>
      <c r="W23"/>
      <c r="X23"/>
      <c r="Y23"/>
      <c r="Z23"/>
      <c r="AA23"/>
      <c r="AB23"/>
      <c r="AC23"/>
    </row>
    <row r="24" spans="1:29" s="2" customFormat="1">
      <c r="A24" s="126"/>
      <c r="B24" s="127"/>
      <c r="C24" s="131"/>
      <c r="D24" s="129"/>
      <c r="E24" s="130"/>
      <c r="F24" s="27"/>
      <c r="G24" s="28"/>
      <c r="H24" s="28"/>
      <c r="I24" s="27"/>
      <c r="J24" s="28"/>
      <c r="K24" s="28"/>
      <c r="L24" s="28"/>
      <c r="M24" s="28"/>
      <c r="N24" s="28"/>
      <c r="O24" s="28"/>
      <c r="P24" s="141"/>
      <c r="Q24"/>
      <c r="R24"/>
      <c r="S24" s="130"/>
      <c r="T24"/>
      <c r="U24"/>
      <c r="V24"/>
      <c r="W24"/>
      <c r="X24"/>
      <c r="Y24"/>
      <c r="Z24"/>
      <c r="AA24"/>
      <c r="AB24"/>
      <c r="AC24"/>
    </row>
    <row r="25" spans="1:29" s="2" customFormat="1">
      <c r="A25" s="126"/>
      <c r="B25" s="127"/>
      <c r="C25" s="262" t="s">
        <v>794</v>
      </c>
      <c r="D25" s="129"/>
      <c r="E25" s="130"/>
      <c r="F25" s="27"/>
      <c r="G25" s="28"/>
      <c r="H25" s="28"/>
      <c r="I25" s="27"/>
      <c r="J25" s="28"/>
      <c r="K25" s="28"/>
      <c r="L25" s="28"/>
      <c r="M25" s="28"/>
      <c r="N25" s="28"/>
      <c r="O25" s="28"/>
      <c r="P25" s="141"/>
      <c r="Q25"/>
      <c r="R25"/>
      <c r="S25"/>
      <c r="T25"/>
      <c r="U25"/>
      <c r="V25"/>
      <c r="W25"/>
      <c r="X25"/>
      <c r="Y25"/>
      <c r="Z25"/>
      <c r="AA25"/>
      <c r="AB25"/>
      <c r="AC25"/>
    </row>
    <row r="26" spans="1:29" s="2" customFormat="1">
      <c r="A26" s="126"/>
      <c r="B26" s="127"/>
      <c r="C26" s="183" t="s">
        <v>795</v>
      </c>
      <c r="D26" s="129"/>
      <c r="E26" s="130"/>
      <c r="F26" s="27"/>
      <c r="G26" s="28"/>
      <c r="H26" s="28"/>
      <c r="I26" s="27"/>
      <c r="J26" s="28"/>
      <c r="K26" s="28"/>
      <c r="L26" s="28"/>
      <c r="M26" s="28"/>
      <c r="N26" s="28"/>
      <c r="O26" s="28"/>
      <c r="P26" s="141"/>
      <c r="Q26"/>
      <c r="R26"/>
      <c r="S26"/>
      <c r="T26"/>
      <c r="U26"/>
      <c r="V26"/>
      <c r="W26"/>
      <c r="X26"/>
      <c r="Y26"/>
      <c r="Z26"/>
      <c r="AA26"/>
      <c r="AB26"/>
      <c r="AC26"/>
    </row>
    <row r="27" spans="1:29" s="2" customFormat="1" ht="24">
      <c r="A27" s="126">
        <v>8</v>
      </c>
      <c r="B27" s="127"/>
      <c r="C27" s="131" t="s">
        <v>796</v>
      </c>
      <c r="D27" s="129" t="s">
        <v>228</v>
      </c>
      <c r="E27" s="130">
        <v>32.5</v>
      </c>
      <c r="F27" s="132"/>
      <c r="G27" s="132"/>
      <c r="H27" s="28">
        <f t="shared" si="8"/>
        <v>0</v>
      </c>
      <c r="I27" s="132"/>
      <c r="J27" s="132"/>
      <c r="K27" s="28">
        <f t="shared" si="1"/>
        <v>0</v>
      </c>
      <c r="L27" s="28">
        <f t="shared" si="2"/>
        <v>0</v>
      </c>
      <c r="M27" s="28">
        <f t="shared" si="3"/>
        <v>0</v>
      </c>
      <c r="N27" s="28">
        <f t="shared" si="4"/>
        <v>0</v>
      </c>
      <c r="O27" s="28">
        <f t="shared" si="5"/>
        <v>0</v>
      </c>
      <c r="P27" s="141">
        <f t="shared" si="6"/>
        <v>0</v>
      </c>
      <c r="Q27"/>
      <c r="R27"/>
      <c r="S27"/>
      <c r="T27"/>
      <c r="U27"/>
      <c r="V27"/>
      <c r="W27"/>
      <c r="X27"/>
      <c r="Y27"/>
      <c r="Z27"/>
      <c r="AA27"/>
      <c r="AB27"/>
      <c r="AC27"/>
    </row>
    <row r="28" spans="1:29" s="2" customFormat="1" ht="24">
      <c r="A28" s="126">
        <v>9</v>
      </c>
      <c r="B28" s="127"/>
      <c r="C28" s="131" t="s">
        <v>797</v>
      </c>
      <c r="D28" s="129" t="s">
        <v>228</v>
      </c>
      <c r="E28" s="130">
        <v>36</v>
      </c>
      <c r="F28" s="81"/>
      <c r="G28" s="82"/>
      <c r="H28" s="28">
        <f t="shared" si="8"/>
        <v>0</v>
      </c>
      <c r="I28" s="81"/>
      <c r="J28" s="82"/>
      <c r="K28" s="28">
        <f t="shared" si="1"/>
        <v>0</v>
      </c>
      <c r="L28" s="28">
        <f t="shared" si="2"/>
        <v>0</v>
      </c>
      <c r="M28" s="28">
        <f t="shared" si="3"/>
        <v>0</v>
      </c>
      <c r="N28" s="28">
        <f t="shared" si="4"/>
        <v>0</v>
      </c>
      <c r="O28" s="28">
        <f t="shared" si="5"/>
        <v>0</v>
      </c>
      <c r="P28" s="141">
        <f t="shared" si="6"/>
        <v>0</v>
      </c>
      <c r="Q28"/>
      <c r="R28"/>
      <c r="S28"/>
      <c r="T28"/>
      <c r="U28"/>
      <c r="V28"/>
      <c r="W28"/>
      <c r="X28"/>
      <c r="Y28"/>
      <c r="Z28"/>
      <c r="AA28"/>
      <c r="AB28"/>
      <c r="AC28"/>
    </row>
    <row r="29" spans="1:29" s="2" customFormat="1" ht="24">
      <c r="A29" s="126">
        <v>10</v>
      </c>
      <c r="B29" s="127"/>
      <c r="C29" s="131" t="s">
        <v>798</v>
      </c>
      <c r="D29" s="80" t="s">
        <v>228</v>
      </c>
      <c r="E29" s="25">
        <v>13.5</v>
      </c>
      <c r="F29" s="81"/>
      <c r="G29" s="82"/>
      <c r="H29" s="28">
        <f t="shared" si="8"/>
        <v>0</v>
      </c>
      <c r="I29" s="81"/>
      <c r="J29" s="82"/>
      <c r="K29" s="28">
        <f t="shared" si="1"/>
        <v>0</v>
      </c>
      <c r="L29" s="28">
        <f t="shared" si="2"/>
        <v>0</v>
      </c>
      <c r="M29" s="28">
        <f t="shared" si="3"/>
        <v>0</v>
      </c>
      <c r="N29" s="28">
        <f t="shared" si="4"/>
        <v>0</v>
      </c>
      <c r="O29" s="28">
        <f t="shared" si="5"/>
        <v>0</v>
      </c>
      <c r="P29" s="141">
        <f t="shared" si="6"/>
        <v>0</v>
      </c>
      <c r="Q29"/>
      <c r="R29"/>
      <c r="S29"/>
      <c r="T29"/>
      <c r="U29"/>
      <c r="V29"/>
      <c r="W29"/>
      <c r="X29"/>
      <c r="Y29"/>
      <c r="Z29"/>
      <c r="AA29"/>
      <c r="AB29"/>
      <c r="AC29"/>
    </row>
    <row r="30" spans="1:29" s="2" customFormat="1">
      <c r="A30" s="126"/>
      <c r="B30" s="127"/>
      <c r="C30" s="266" t="s">
        <v>799</v>
      </c>
      <c r="D30" s="80"/>
      <c r="E30" s="25"/>
      <c r="F30" s="27"/>
      <c r="G30" s="28"/>
      <c r="H30" s="28"/>
      <c r="I30" s="27"/>
      <c r="J30" s="28"/>
      <c r="K30" s="28"/>
      <c r="L30" s="28"/>
      <c r="M30" s="28"/>
      <c r="N30" s="28"/>
      <c r="O30" s="28"/>
      <c r="P30" s="141"/>
      <c r="Q30"/>
      <c r="R30"/>
      <c r="S30"/>
      <c r="T30"/>
      <c r="U30"/>
      <c r="V30"/>
      <c r="W30"/>
      <c r="X30"/>
      <c r="Y30"/>
      <c r="Z30"/>
      <c r="AA30"/>
      <c r="AB30"/>
      <c r="AC30"/>
    </row>
    <row r="31" spans="1:29" s="2" customFormat="1" ht="49.5" customHeight="1">
      <c r="A31" s="126">
        <v>11</v>
      </c>
      <c r="B31" s="127"/>
      <c r="C31" s="26" t="s">
        <v>800</v>
      </c>
      <c r="D31" s="80" t="s">
        <v>167</v>
      </c>
      <c r="E31" s="25">
        <v>2</v>
      </c>
      <c r="F31" s="81"/>
      <c r="G31" s="82"/>
      <c r="H31" s="28">
        <f t="shared" si="8"/>
        <v>0</v>
      </c>
      <c r="I31" s="81"/>
      <c r="J31" s="82"/>
      <c r="K31" s="28">
        <f t="shared" si="1"/>
        <v>0</v>
      </c>
      <c r="L31" s="28">
        <f t="shared" si="2"/>
        <v>0</v>
      </c>
      <c r="M31" s="28">
        <f t="shared" si="3"/>
        <v>0</v>
      </c>
      <c r="N31" s="28">
        <f t="shared" si="4"/>
        <v>0</v>
      </c>
      <c r="O31" s="28">
        <f t="shared" si="5"/>
        <v>0</v>
      </c>
      <c r="P31" s="141">
        <f t="shared" si="6"/>
        <v>0</v>
      </c>
      <c r="Q31"/>
      <c r="R31"/>
      <c r="S31"/>
      <c r="T31"/>
      <c r="U31"/>
      <c r="V31"/>
      <c r="W31"/>
      <c r="X31"/>
      <c r="Y31"/>
      <c r="Z31"/>
      <c r="AA31"/>
      <c r="AB31"/>
      <c r="AC31"/>
    </row>
    <row r="32" spans="1:29" s="2" customFormat="1" ht="24">
      <c r="A32" s="126">
        <v>12</v>
      </c>
      <c r="B32" s="127"/>
      <c r="C32" s="212" t="s">
        <v>801</v>
      </c>
      <c r="D32" s="130" t="s">
        <v>164</v>
      </c>
      <c r="E32" s="130">
        <v>1</v>
      </c>
      <c r="F32" s="81"/>
      <c r="G32" s="82"/>
      <c r="H32" s="28">
        <f t="shared" si="8"/>
        <v>0</v>
      </c>
      <c r="I32" s="87"/>
      <c r="J32" s="87"/>
      <c r="K32" s="28">
        <f t="shared" si="1"/>
        <v>0</v>
      </c>
      <c r="L32" s="28">
        <f t="shared" si="2"/>
        <v>0</v>
      </c>
      <c r="M32" s="28">
        <f t="shared" si="3"/>
        <v>0</v>
      </c>
      <c r="N32" s="28">
        <f t="shared" si="4"/>
        <v>0</v>
      </c>
      <c r="O32" s="28">
        <f t="shared" si="5"/>
        <v>0</v>
      </c>
      <c r="P32" s="141">
        <f t="shared" si="6"/>
        <v>0</v>
      </c>
      <c r="Q32"/>
      <c r="R32"/>
      <c r="S32"/>
      <c r="T32"/>
      <c r="U32"/>
      <c r="V32"/>
      <c r="W32"/>
      <c r="X32"/>
      <c r="Y32"/>
      <c r="Z32"/>
      <c r="AA32"/>
      <c r="AB32"/>
      <c r="AC32"/>
    </row>
    <row r="33" spans="1:29" s="2" customFormat="1" ht="24">
      <c r="A33" s="126">
        <v>13</v>
      </c>
      <c r="B33" s="127"/>
      <c r="C33" s="212" t="s">
        <v>802</v>
      </c>
      <c r="D33" s="130" t="s">
        <v>164</v>
      </c>
      <c r="E33" s="130">
        <v>3</v>
      </c>
      <c r="F33" s="81"/>
      <c r="G33" s="82"/>
      <c r="H33" s="28">
        <f t="shared" si="8"/>
        <v>0</v>
      </c>
      <c r="I33" s="87"/>
      <c r="J33" s="87"/>
      <c r="K33" s="28">
        <f t="shared" si="1"/>
        <v>0</v>
      </c>
      <c r="L33" s="28">
        <f t="shared" si="2"/>
        <v>0</v>
      </c>
      <c r="M33" s="28">
        <f t="shared" si="3"/>
        <v>0</v>
      </c>
      <c r="N33" s="28">
        <f t="shared" si="4"/>
        <v>0</v>
      </c>
      <c r="O33" s="28">
        <f t="shared" si="5"/>
        <v>0</v>
      </c>
      <c r="P33" s="141">
        <f t="shared" si="6"/>
        <v>0</v>
      </c>
      <c r="Q33"/>
      <c r="R33"/>
      <c r="S33"/>
      <c r="T33"/>
      <c r="U33"/>
      <c r="V33"/>
      <c r="W33"/>
      <c r="X33"/>
      <c r="Y33"/>
      <c r="Z33"/>
      <c r="AA33"/>
      <c r="AB33"/>
      <c r="AC33"/>
    </row>
    <row r="34" spans="1:29" s="2" customFormat="1">
      <c r="A34" s="126">
        <v>14</v>
      </c>
      <c r="B34" s="127"/>
      <c r="C34" s="212" t="s">
        <v>803</v>
      </c>
      <c r="D34" s="130" t="s">
        <v>167</v>
      </c>
      <c r="E34" s="130">
        <v>1</v>
      </c>
      <c r="F34" s="81"/>
      <c r="G34" s="82"/>
      <c r="H34" s="28">
        <f t="shared" si="8"/>
        <v>0</v>
      </c>
      <c r="I34" s="87"/>
      <c r="J34" s="87"/>
      <c r="K34" s="28">
        <f t="shared" si="1"/>
        <v>0</v>
      </c>
      <c r="L34" s="28">
        <f t="shared" si="2"/>
        <v>0</v>
      </c>
      <c r="M34" s="28">
        <f t="shared" si="3"/>
        <v>0</v>
      </c>
      <c r="N34" s="28">
        <f t="shared" si="4"/>
        <v>0</v>
      </c>
      <c r="O34" s="28">
        <f t="shared" si="5"/>
        <v>0</v>
      </c>
      <c r="P34" s="141">
        <f t="shared" si="6"/>
        <v>0</v>
      </c>
      <c r="Q34"/>
      <c r="R34"/>
      <c r="S34"/>
      <c r="T34"/>
      <c r="U34"/>
      <c r="V34"/>
      <c r="W34"/>
      <c r="X34"/>
      <c r="Y34"/>
      <c r="Z34"/>
      <c r="AA34"/>
      <c r="AB34"/>
      <c r="AC34"/>
    </row>
    <row r="35" spans="1:29" s="201" customFormat="1">
      <c r="A35" s="229"/>
      <c r="B35" s="230"/>
      <c r="C35" s="267" t="s">
        <v>804</v>
      </c>
      <c r="D35" s="268"/>
      <c r="E35" s="268"/>
      <c r="F35" s="234"/>
      <c r="G35" s="235"/>
      <c r="H35" s="235"/>
      <c r="I35" s="272"/>
      <c r="J35" s="272"/>
      <c r="K35" s="235"/>
      <c r="L35" s="235"/>
      <c r="M35" s="235"/>
      <c r="N35" s="235"/>
      <c r="O35" s="235"/>
      <c r="P35" s="237"/>
      <c r="Q35" s="273"/>
      <c r="R35" s="273"/>
      <c r="S35" s="273"/>
      <c r="T35" s="273"/>
      <c r="U35" s="273"/>
      <c r="V35" s="273"/>
      <c r="W35" s="273"/>
      <c r="X35" s="273"/>
      <c r="Y35" s="273"/>
      <c r="Z35" s="273"/>
      <c r="AA35" s="273"/>
      <c r="AB35" s="273"/>
      <c r="AC35" s="273"/>
    </row>
    <row r="36" spans="1:29" s="201" customFormat="1" ht="36">
      <c r="A36" s="229"/>
      <c r="B36" s="230"/>
      <c r="C36" s="236" t="s">
        <v>805</v>
      </c>
      <c r="D36" s="232" t="s">
        <v>164</v>
      </c>
      <c r="E36" s="233">
        <v>1</v>
      </c>
      <c r="F36" s="234"/>
      <c r="G36" s="235"/>
      <c r="H36" s="235"/>
      <c r="I36" s="234"/>
      <c r="J36" s="235"/>
      <c r="K36" s="235"/>
      <c r="L36" s="235"/>
      <c r="M36" s="235"/>
      <c r="N36" s="235"/>
      <c r="O36" s="235"/>
      <c r="P36" s="237"/>
      <c r="Q36" s="273"/>
      <c r="R36" s="273"/>
      <c r="S36" s="273"/>
      <c r="T36" s="273"/>
      <c r="U36" s="273"/>
      <c r="V36" s="273"/>
      <c r="W36" s="273"/>
      <c r="X36" s="273"/>
      <c r="Y36" s="273"/>
      <c r="Z36" s="273"/>
      <c r="AA36" s="273"/>
      <c r="AB36" s="273"/>
      <c r="AC36" s="273"/>
    </row>
    <row r="37" spans="1:29" s="201" customFormat="1" ht="24">
      <c r="A37" s="229"/>
      <c r="B37" s="230"/>
      <c r="C37" s="236" t="s">
        <v>806</v>
      </c>
      <c r="D37" s="266" t="s">
        <v>164</v>
      </c>
      <c r="E37" s="268">
        <v>2</v>
      </c>
      <c r="F37" s="234"/>
      <c r="G37" s="235"/>
      <c r="H37" s="235"/>
      <c r="I37" s="234"/>
      <c r="J37" s="235"/>
      <c r="K37" s="235"/>
      <c r="L37" s="235"/>
      <c r="M37" s="235"/>
      <c r="N37" s="235"/>
      <c r="O37" s="235"/>
      <c r="P37" s="237"/>
      <c r="Q37" s="273"/>
      <c r="R37" s="273"/>
      <c r="S37" s="273"/>
      <c r="T37" s="273"/>
      <c r="U37" s="273"/>
      <c r="V37" s="273"/>
      <c r="W37" s="273"/>
      <c r="X37" s="273"/>
      <c r="Y37" s="273"/>
      <c r="Z37" s="273"/>
      <c r="AA37" s="273"/>
      <c r="AB37" s="273"/>
      <c r="AC37" s="273"/>
    </row>
    <row r="38" spans="1:29" s="201" customFormat="1" ht="25.5">
      <c r="A38" s="229"/>
      <c r="B38" s="230"/>
      <c r="C38" s="269" t="s">
        <v>807</v>
      </c>
      <c r="D38" s="266" t="s">
        <v>164</v>
      </c>
      <c r="E38" s="268">
        <v>1</v>
      </c>
      <c r="F38" s="234"/>
      <c r="G38" s="235"/>
      <c r="H38" s="235"/>
      <c r="I38" s="234"/>
      <c r="J38" s="235"/>
      <c r="K38" s="235"/>
      <c r="L38" s="235"/>
      <c r="M38" s="235"/>
      <c r="N38" s="235"/>
      <c r="O38" s="235"/>
      <c r="P38" s="237"/>
      <c r="Q38" s="273"/>
      <c r="R38" s="273"/>
      <c r="S38" s="273"/>
      <c r="T38" s="273"/>
      <c r="U38" s="273"/>
      <c r="V38" s="273"/>
      <c r="W38" s="273"/>
      <c r="X38" s="273"/>
      <c r="Y38" s="273"/>
      <c r="Z38" s="273"/>
      <c r="AA38" s="273"/>
      <c r="AB38" s="273"/>
      <c r="AC38" s="273"/>
    </row>
    <row r="39" spans="1:29" s="201" customFormat="1" ht="25.5">
      <c r="A39" s="229"/>
      <c r="B39" s="230"/>
      <c r="C39" s="269" t="s">
        <v>808</v>
      </c>
      <c r="D39" s="266" t="s">
        <v>164</v>
      </c>
      <c r="E39" s="268">
        <v>1</v>
      </c>
      <c r="F39" s="234"/>
      <c r="G39" s="235"/>
      <c r="H39" s="235"/>
      <c r="I39" s="234"/>
      <c r="J39" s="235"/>
      <c r="K39" s="235"/>
      <c r="L39" s="235"/>
      <c r="M39" s="235"/>
      <c r="N39" s="235"/>
      <c r="O39" s="235"/>
      <c r="P39" s="237"/>
      <c r="Q39" s="273"/>
      <c r="R39" s="273"/>
      <c r="S39" s="273"/>
      <c r="T39" s="273"/>
      <c r="U39" s="273"/>
      <c r="V39" s="273"/>
      <c r="W39" s="273"/>
      <c r="X39" s="273"/>
      <c r="Y39" s="273"/>
      <c r="Z39" s="273"/>
      <c r="AA39" s="273"/>
      <c r="AB39" s="273"/>
      <c r="AC39" s="273"/>
    </row>
    <row r="40" spans="1:29" s="201" customFormat="1" ht="24">
      <c r="A40" s="229"/>
      <c r="B40" s="230"/>
      <c r="C40" s="270" t="s">
        <v>809</v>
      </c>
      <c r="D40" s="233" t="s">
        <v>164</v>
      </c>
      <c r="E40" s="233">
        <v>1</v>
      </c>
      <c r="F40" s="234"/>
      <c r="G40" s="235"/>
      <c r="H40" s="235"/>
      <c r="I40" s="272"/>
      <c r="J40" s="272"/>
      <c r="K40" s="235"/>
      <c r="L40" s="235"/>
      <c r="M40" s="235"/>
      <c r="N40" s="235"/>
      <c r="O40" s="235"/>
      <c r="P40" s="237"/>
      <c r="Q40" s="273"/>
      <c r="R40" s="273"/>
      <c r="S40" s="273"/>
      <c r="T40" s="273"/>
      <c r="U40" s="273"/>
      <c r="V40" s="273"/>
      <c r="W40" s="273"/>
      <c r="X40" s="273"/>
      <c r="Y40" s="273"/>
      <c r="Z40" s="273"/>
      <c r="AA40" s="273"/>
      <c r="AB40" s="273"/>
      <c r="AC40" s="273"/>
    </row>
    <row r="41" spans="1:29" s="201" customFormat="1">
      <c r="A41" s="229"/>
      <c r="B41" s="230"/>
      <c r="C41" s="270" t="s">
        <v>810</v>
      </c>
      <c r="D41" s="233" t="s">
        <v>164</v>
      </c>
      <c r="E41" s="233">
        <v>1</v>
      </c>
      <c r="F41" s="234"/>
      <c r="G41" s="235"/>
      <c r="H41" s="235"/>
      <c r="I41" s="272"/>
      <c r="J41" s="272"/>
      <c r="K41" s="235"/>
      <c r="L41" s="235"/>
      <c r="M41" s="235"/>
      <c r="N41" s="235"/>
      <c r="O41" s="235"/>
      <c r="P41" s="237"/>
      <c r="Q41" s="273"/>
      <c r="R41" s="273"/>
      <c r="S41" s="273"/>
      <c r="T41" s="273"/>
      <c r="U41" s="273"/>
      <c r="V41" s="273"/>
      <c r="W41" s="273"/>
      <c r="X41" s="273"/>
      <c r="Y41" s="273"/>
      <c r="Z41" s="273"/>
      <c r="AA41" s="273"/>
      <c r="AB41" s="273"/>
      <c r="AC41" s="273"/>
    </row>
    <row r="42" spans="1:29" s="201" customFormat="1">
      <c r="A42" s="229"/>
      <c r="B42" s="230"/>
      <c r="C42" s="270" t="s">
        <v>811</v>
      </c>
      <c r="D42" s="233" t="s">
        <v>228</v>
      </c>
      <c r="E42" s="233">
        <v>1.2</v>
      </c>
      <c r="F42" s="234"/>
      <c r="G42" s="235"/>
      <c r="H42" s="235"/>
      <c r="I42" s="272"/>
      <c r="J42" s="272"/>
      <c r="K42" s="235"/>
      <c r="L42" s="235"/>
      <c r="M42" s="235"/>
      <c r="N42" s="235"/>
      <c r="O42" s="235"/>
      <c r="P42" s="237"/>
      <c r="Q42" s="273"/>
      <c r="R42" s="273"/>
      <c r="S42" s="273"/>
      <c r="T42" s="273"/>
      <c r="U42" s="273"/>
      <c r="V42" s="273"/>
      <c r="W42" s="273"/>
      <c r="X42" s="273"/>
      <c r="Y42" s="273"/>
      <c r="Z42" s="273"/>
      <c r="AA42" s="273"/>
      <c r="AB42" s="273"/>
      <c r="AC42" s="273"/>
    </row>
    <row r="43" spans="1:29" s="201" customFormat="1">
      <c r="A43" s="229"/>
      <c r="B43" s="230"/>
      <c r="C43" s="269" t="s">
        <v>812</v>
      </c>
      <c r="D43" s="268" t="s">
        <v>164</v>
      </c>
      <c r="E43" s="268">
        <v>2</v>
      </c>
      <c r="F43" s="234"/>
      <c r="G43" s="235"/>
      <c r="H43" s="235"/>
      <c r="I43" s="272"/>
      <c r="J43" s="272"/>
      <c r="K43" s="235"/>
      <c r="L43" s="235"/>
      <c r="M43" s="235"/>
      <c r="N43" s="235"/>
      <c r="O43" s="235"/>
      <c r="P43" s="237"/>
      <c r="Q43" s="273"/>
      <c r="R43" s="273"/>
      <c r="S43" s="273"/>
      <c r="T43" s="273"/>
      <c r="U43" s="273"/>
      <c r="V43" s="273"/>
      <c r="W43" s="273"/>
      <c r="X43" s="273"/>
      <c r="Y43" s="273"/>
      <c r="Z43" s="273"/>
      <c r="AA43" s="273"/>
      <c r="AB43" s="273"/>
      <c r="AC43" s="273"/>
    </row>
    <row r="44" spans="1:29" s="201" customFormat="1">
      <c r="A44" s="229"/>
      <c r="B44" s="230"/>
      <c r="C44" s="271" t="s">
        <v>813</v>
      </c>
      <c r="D44" s="268" t="s">
        <v>164</v>
      </c>
      <c r="E44" s="268">
        <v>2</v>
      </c>
      <c r="F44" s="234"/>
      <c r="G44" s="235"/>
      <c r="H44" s="235"/>
      <c r="I44" s="234"/>
      <c r="J44" s="235"/>
      <c r="K44" s="235"/>
      <c r="L44" s="235"/>
      <c r="M44" s="235"/>
      <c r="N44" s="235"/>
      <c r="O44" s="235"/>
      <c r="P44" s="237"/>
      <c r="Q44" s="273"/>
      <c r="R44" s="273"/>
      <c r="S44" s="273"/>
      <c r="T44" s="273"/>
      <c r="U44" s="273"/>
      <c r="V44" s="273"/>
      <c r="W44" s="273"/>
      <c r="X44" s="273"/>
      <c r="Y44" s="273"/>
      <c r="Z44" s="273"/>
      <c r="AA44" s="273"/>
      <c r="AB44" s="273"/>
      <c r="AC44" s="273"/>
    </row>
    <row r="45" spans="1:29" s="201" customFormat="1">
      <c r="A45" s="229"/>
      <c r="B45" s="230"/>
      <c r="C45" s="271" t="s">
        <v>814</v>
      </c>
      <c r="D45" s="268" t="s">
        <v>164</v>
      </c>
      <c r="E45" s="268">
        <v>2</v>
      </c>
      <c r="F45" s="234"/>
      <c r="G45" s="235"/>
      <c r="H45" s="235"/>
      <c r="I45" s="234"/>
      <c r="J45" s="235"/>
      <c r="K45" s="235"/>
      <c r="L45" s="235"/>
      <c r="M45" s="235"/>
      <c r="N45" s="235"/>
      <c r="O45" s="235"/>
      <c r="P45" s="237"/>
      <c r="Q45" s="273"/>
      <c r="R45" s="273"/>
      <c r="S45" s="273"/>
      <c r="T45" s="273"/>
      <c r="U45" s="273"/>
      <c r="V45" s="273"/>
      <c r="W45" s="273"/>
      <c r="X45" s="273"/>
      <c r="Y45" s="273"/>
      <c r="Z45" s="273"/>
      <c r="AA45" s="273"/>
      <c r="AB45" s="273"/>
      <c r="AC45" s="273"/>
    </row>
    <row r="46" spans="1:29" s="201" customFormat="1">
      <c r="A46" s="229"/>
      <c r="B46" s="230"/>
      <c r="C46" s="236" t="s">
        <v>815</v>
      </c>
      <c r="D46" s="268" t="s">
        <v>164</v>
      </c>
      <c r="E46" s="268">
        <v>2</v>
      </c>
      <c r="F46" s="268"/>
      <c r="G46" s="268"/>
      <c r="H46" s="235"/>
      <c r="I46" s="268"/>
      <c r="J46" s="268"/>
      <c r="K46" s="235"/>
      <c r="L46" s="235"/>
      <c r="M46" s="235"/>
      <c r="N46" s="235"/>
      <c r="O46" s="235"/>
      <c r="P46" s="237"/>
      <c r="Q46" s="273"/>
      <c r="R46" s="273"/>
      <c r="S46" s="273"/>
      <c r="T46" s="273"/>
      <c r="U46" s="273"/>
      <c r="V46" s="273"/>
      <c r="W46" s="273"/>
      <c r="X46" s="273"/>
      <c r="Y46" s="273"/>
      <c r="Z46" s="273"/>
      <c r="AA46" s="273"/>
      <c r="AB46" s="273"/>
      <c r="AC46" s="273"/>
    </row>
    <row r="47" spans="1:29" s="2" customFormat="1">
      <c r="A47" s="126">
        <v>15</v>
      </c>
      <c r="B47" s="127"/>
      <c r="C47" s="131" t="s">
        <v>816</v>
      </c>
      <c r="D47" s="129" t="s">
        <v>167</v>
      </c>
      <c r="E47" s="130">
        <v>1</v>
      </c>
      <c r="F47" s="81"/>
      <c r="G47" s="82"/>
      <c r="H47" s="28">
        <f t="shared" si="8"/>
        <v>0</v>
      </c>
      <c r="I47" s="81"/>
      <c r="J47" s="82"/>
      <c r="K47" s="28">
        <f t="shared" si="1"/>
        <v>0</v>
      </c>
      <c r="L47" s="28">
        <f t="shared" si="2"/>
        <v>0</v>
      </c>
      <c r="M47" s="28">
        <f t="shared" si="3"/>
        <v>0</v>
      </c>
      <c r="N47" s="28">
        <f t="shared" si="4"/>
        <v>0</v>
      </c>
      <c r="O47" s="28">
        <f t="shared" si="5"/>
        <v>0</v>
      </c>
      <c r="P47" s="141">
        <f t="shared" si="6"/>
        <v>0</v>
      </c>
      <c r="Q47"/>
      <c r="R47"/>
      <c r="S47"/>
      <c r="T47"/>
      <c r="U47"/>
      <c r="V47"/>
      <c r="W47"/>
      <c r="X47"/>
      <c r="Y47"/>
      <c r="Z47"/>
      <c r="AA47"/>
      <c r="AB47"/>
      <c r="AC47"/>
    </row>
    <row r="48" spans="1:29" s="2" customFormat="1">
      <c r="A48" s="126"/>
      <c r="B48" s="127"/>
      <c r="C48" s="183" t="s">
        <v>412</v>
      </c>
      <c r="D48" s="80"/>
      <c r="E48" s="25"/>
      <c r="F48" s="27"/>
      <c r="G48" s="28"/>
      <c r="H48" s="28"/>
      <c r="I48" s="27"/>
      <c r="J48" s="28"/>
      <c r="K48" s="28"/>
      <c r="L48" s="28"/>
      <c r="M48" s="28"/>
      <c r="N48" s="28"/>
      <c r="O48" s="28"/>
      <c r="P48" s="141"/>
      <c r="Q48"/>
      <c r="R48"/>
      <c r="S48"/>
      <c r="T48"/>
      <c r="U48"/>
      <c r="V48"/>
      <c r="W48"/>
      <c r="X48"/>
      <c r="Y48"/>
      <c r="Z48"/>
      <c r="AA48"/>
      <c r="AB48"/>
      <c r="AC48"/>
    </row>
    <row r="49" spans="1:29" s="2" customFormat="1" ht="25.5">
      <c r="A49" s="126">
        <v>16</v>
      </c>
      <c r="B49" s="127"/>
      <c r="C49" s="26" t="s">
        <v>817</v>
      </c>
      <c r="D49" s="80" t="s">
        <v>167</v>
      </c>
      <c r="E49" s="25">
        <v>1</v>
      </c>
      <c r="F49" s="81"/>
      <c r="G49" s="82"/>
      <c r="H49" s="28">
        <f t="shared" si="8"/>
        <v>0</v>
      </c>
      <c r="I49" s="81"/>
      <c r="J49" s="82"/>
      <c r="K49" s="28">
        <f t="shared" si="1"/>
        <v>0</v>
      </c>
      <c r="L49" s="28">
        <f t="shared" si="2"/>
        <v>0</v>
      </c>
      <c r="M49" s="28">
        <f t="shared" si="3"/>
        <v>0</v>
      </c>
      <c r="N49" s="28">
        <f t="shared" si="4"/>
        <v>0</v>
      </c>
      <c r="O49" s="28">
        <f t="shared" si="5"/>
        <v>0</v>
      </c>
      <c r="P49" s="141">
        <f t="shared" si="6"/>
        <v>0</v>
      </c>
      <c r="Q49"/>
      <c r="R49"/>
      <c r="S49"/>
      <c r="T49"/>
      <c r="U49"/>
      <c r="V49"/>
      <c r="W49"/>
      <c r="X49"/>
      <c r="Y49"/>
      <c r="Z49"/>
      <c r="AA49"/>
      <c r="AB49"/>
      <c r="AC49"/>
    </row>
    <row r="50" spans="1:29" s="2" customFormat="1" ht="38.25">
      <c r="A50" s="126">
        <v>17</v>
      </c>
      <c r="B50" s="127"/>
      <c r="C50" s="26" t="s">
        <v>818</v>
      </c>
      <c r="D50" s="80" t="s">
        <v>167</v>
      </c>
      <c r="E50" s="25">
        <v>1</v>
      </c>
      <c r="F50" s="81"/>
      <c r="G50" s="82"/>
      <c r="H50" s="28">
        <f t="shared" si="8"/>
        <v>0</v>
      </c>
      <c r="I50" s="81"/>
      <c r="J50" s="82"/>
      <c r="K50" s="28">
        <f t="shared" si="1"/>
        <v>0</v>
      </c>
      <c r="L50" s="28">
        <f t="shared" si="2"/>
        <v>0</v>
      </c>
      <c r="M50" s="28">
        <f t="shared" si="3"/>
        <v>0</v>
      </c>
      <c r="N50" s="28">
        <f t="shared" si="4"/>
        <v>0</v>
      </c>
      <c r="O50" s="28">
        <f t="shared" si="5"/>
        <v>0</v>
      </c>
      <c r="P50" s="141">
        <f t="shared" si="6"/>
        <v>0</v>
      </c>
      <c r="Q50"/>
      <c r="R50"/>
      <c r="S50"/>
      <c r="T50"/>
      <c r="U50"/>
      <c r="V50"/>
      <c r="W50"/>
      <c r="X50"/>
      <c r="Y50"/>
      <c r="Z50"/>
      <c r="AA50"/>
      <c r="AB50"/>
      <c r="AC50"/>
    </row>
    <row r="51" spans="1:29" s="2" customFormat="1" ht="48">
      <c r="A51" s="126">
        <v>18</v>
      </c>
      <c r="B51" s="127"/>
      <c r="C51" s="212" t="s">
        <v>819</v>
      </c>
      <c r="D51" s="130" t="s">
        <v>167</v>
      </c>
      <c r="E51" s="130">
        <v>1</v>
      </c>
      <c r="F51" s="81"/>
      <c r="G51" s="82"/>
      <c r="H51" s="28">
        <f t="shared" si="8"/>
        <v>0</v>
      </c>
      <c r="I51" s="87"/>
      <c r="J51" s="87"/>
      <c r="K51" s="28">
        <f t="shared" si="1"/>
        <v>0</v>
      </c>
      <c r="L51" s="28">
        <f t="shared" si="2"/>
        <v>0</v>
      </c>
      <c r="M51" s="28">
        <f t="shared" si="3"/>
        <v>0</v>
      </c>
      <c r="N51" s="28">
        <f t="shared" si="4"/>
        <v>0</v>
      </c>
      <c r="O51" s="28">
        <f t="shared" si="5"/>
        <v>0</v>
      </c>
      <c r="P51" s="141">
        <f t="shared" si="6"/>
        <v>0</v>
      </c>
      <c r="Q51"/>
      <c r="R51"/>
      <c r="S51"/>
      <c r="T51"/>
      <c r="U51"/>
      <c r="V51"/>
      <c r="W51"/>
      <c r="X51"/>
      <c r="Y51"/>
      <c r="Z51"/>
      <c r="AA51"/>
      <c r="AB51"/>
      <c r="AC51"/>
    </row>
    <row r="52" spans="1:29" s="2" customFormat="1" ht="48">
      <c r="A52" s="126">
        <v>19</v>
      </c>
      <c r="B52" s="127"/>
      <c r="C52" s="212" t="s">
        <v>820</v>
      </c>
      <c r="D52" s="130" t="s">
        <v>167</v>
      </c>
      <c r="E52" s="130">
        <v>1</v>
      </c>
      <c r="F52" s="81"/>
      <c r="G52" s="82"/>
      <c r="H52" s="28">
        <f t="shared" si="8"/>
        <v>0</v>
      </c>
      <c r="I52" s="87"/>
      <c r="J52" s="87"/>
      <c r="K52" s="28">
        <f t="shared" si="1"/>
        <v>0</v>
      </c>
      <c r="L52" s="28">
        <f t="shared" si="2"/>
        <v>0</v>
      </c>
      <c r="M52" s="28">
        <f t="shared" si="3"/>
        <v>0</v>
      </c>
      <c r="N52" s="28">
        <f t="shared" si="4"/>
        <v>0</v>
      </c>
      <c r="O52" s="28">
        <f t="shared" si="5"/>
        <v>0</v>
      </c>
      <c r="P52" s="141">
        <f t="shared" si="6"/>
        <v>0</v>
      </c>
      <c r="Q52"/>
      <c r="R52"/>
      <c r="S52"/>
      <c r="T52"/>
      <c r="U52"/>
      <c r="V52"/>
      <c r="W52"/>
      <c r="X52"/>
      <c r="Y52"/>
      <c r="Z52"/>
      <c r="AA52"/>
      <c r="AB52"/>
      <c r="AC52"/>
    </row>
    <row r="53" spans="1:29" s="2" customFormat="1">
      <c r="A53" s="126"/>
      <c r="B53" s="127"/>
      <c r="C53" s="232" t="s">
        <v>487</v>
      </c>
      <c r="D53" s="130"/>
      <c r="E53" s="130"/>
      <c r="F53" s="27"/>
      <c r="G53" s="28"/>
      <c r="H53" s="28"/>
      <c r="I53" s="29"/>
      <c r="J53" s="29"/>
      <c r="K53" s="28"/>
      <c r="L53" s="28"/>
      <c r="M53" s="28"/>
      <c r="N53" s="28"/>
      <c r="O53" s="28"/>
      <c r="P53" s="141"/>
      <c r="Q53"/>
      <c r="R53"/>
      <c r="S53"/>
      <c r="T53"/>
      <c r="U53"/>
      <c r="V53"/>
      <c r="W53"/>
      <c r="X53"/>
      <c r="Y53"/>
      <c r="Z53"/>
      <c r="AA53"/>
      <c r="AB53"/>
      <c r="AC53"/>
    </row>
    <row r="54" spans="1:29" s="2" customFormat="1">
      <c r="A54" s="126"/>
      <c r="B54" s="127"/>
      <c r="C54" s="266" t="s">
        <v>821</v>
      </c>
      <c r="D54" s="25"/>
      <c r="E54" s="25"/>
      <c r="F54" s="27"/>
      <c r="G54" s="28"/>
      <c r="H54" s="28"/>
      <c r="I54" s="29"/>
      <c r="J54" s="29"/>
      <c r="K54" s="28"/>
      <c r="L54" s="28"/>
      <c r="M54" s="28"/>
      <c r="N54" s="28"/>
      <c r="O54" s="28"/>
      <c r="P54" s="141"/>
      <c r="Q54"/>
      <c r="R54"/>
      <c r="S54"/>
      <c r="T54"/>
      <c r="U54"/>
      <c r="V54"/>
      <c r="W54"/>
      <c r="X54"/>
      <c r="Y54"/>
      <c r="Z54"/>
      <c r="AA54"/>
      <c r="AB54"/>
      <c r="AC54"/>
    </row>
    <row r="55" spans="1:29" s="2" customFormat="1">
      <c r="A55" s="126">
        <v>20</v>
      </c>
      <c r="B55" s="127"/>
      <c r="C55" s="131" t="s">
        <v>822</v>
      </c>
      <c r="D55" s="129" t="s">
        <v>164</v>
      </c>
      <c r="E55" s="130">
        <v>1</v>
      </c>
      <c r="F55" s="81"/>
      <c r="G55" s="82"/>
      <c r="H55" s="28">
        <f t="shared" si="8"/>
        <v>0</v>
      </c>
      <c r="I55" s="81"/>
      <c r="J55" s="82"/>
      <c r="K55" s="28">
        <f t="shared" si="1"/>
        <v>0</v>
      </c>
      <c r="L55" s="28">
        <f t="shared" si="2"/>
        <v>0</v>
      </c>
      <c r="M55" s="28">
        <f t="shared" si="3"/>
        <v>0</v>
      </c>
      <c r="N55" s="28">
        <f t="shared" si="4"/>
        <v>0</v>
      </c>
      <c r="O55" s="28">
        <f t="shared" si="5"/>
        <v>0</v>
      </c>
      <c r="P55" s="141">
        <f t="shared" si="6"/>
        <v>0</v>
      </c>
      <c r="Q55"/>
      <c r="R55"/>
      <c r="S55"/>
      <c r="T55"/>
      <c r="U55"/>
      <c r="V55"/>
      <c r="W55"/>
      <c r="X55"/>
      <c r="Y55"/>
      <c r="Z55"/>
      <c r="AA55"/>
      <c r="AB55"/>
      <c r="AC55"/>
    </row>
    <row r="56" spans="1:29" s="2" customFormat="1">
      <c r="A56" s="126">
        <v>21</v>
      </c>
      <c r="B56" s="127"/>
      <c r="C56" s="131" t="s">
        <v>823</v>
      </c>
      <c r="D56" s="80" t="s">
        <v>164</v>
      </c>
      <c r="E56" s="25">
        <v>1</v>
      </c>
      <c r="F56" s="81"/>
      <c r="G56" s="82"/>
      <c r="H56" s="28">
        <f t="shared" si="8"/>
        <v>0</v>
      </c>
      <c r="I56" s="81"/>
      <c r="J56" s="82"/>
      <c r="K56" s="28">
        <f t="shared" si="1"/>
        <v>0</v>
      </c>
      <c r="L56" s="28">
        <f t="shared" si="2"/>
        <v>0</v>
      </c>
      <c r="M56" s="28">
        <f t="shared" si="3"/>
        <v>0</v>
      </c>
      <c r="N56" s="28">
        <f t="shared" si="4"/>
        <v>0</v>
      </c>
      <c r="O56" s="28">
        <f t="shared" si="5"/>
        <v>0</v>
      </c>
      <c r="P56" s="141">
        <f t="shared" si="6"/>
        <v>0</v>
      </c>
      <c r="Q56"/>
      <c r="R56"/>
      <c r="S56"/>
      <c r="T56"/>
      <c r="U56"/>
      <c r="V56"/>
      <c r="W56"/>
      <c r="X56"/>
      <c r="Y56"/>
      <c r="Z56"/>
      <c r="AA56"/>
      <c r="AB56"/>
      <c r="AC56"/>
    </row>
    <row r="57" spans="1:29" s="2" customFormat="1" ht="25.5">
      <c r="A57" s="126">
        <v>22</v>
      </c>
      <c r="B57" s="127"/>
      <c r="C57" s="26" t="s">
        <v>824</v>
      </c>
      <c r="D57" s="80" t="s">
        <v>167</v>
      </c>
      <c r="E57" s="25">
        <v>1</v>
      </c>
      <c r="F57" s="81"/>
      <c r="G57" s="82"/>
      <c r="H57" s="28">
        <f t="shared" si="8"/>
        <v>0</v>
      </c>
      <c r="I57" s="81"/>
      <c r="J57" s="82"/>
      <c r="K57" s="28">
        <f t="shared" si="1"/>
        <v>0</v>
      </c>
      <c r="L57" s="28">
        <f t="shared" si="2"/>
        <v>0</v>
      </c>
      <c r="M57" s="28">
        <f t="shared" si="3"/>
        <v>0</v>
      </c>
      <c r="N57" s="28">
        <f t="shared" si="4"/>
        <v>0</v>
      </c>
      <c r="O57" s="28">
        <f t="shared" si="5"/>
        <v>0</v>
      </c>
      <c r="P57" s="141">
        <f t="shared" si="6"/>
        <v>0</v>
      </c>
      <c r="Q57"/>
      <c r="R57"/>
      <c r="S57"/>
      <c r="T57"/>
      <c r="U57"/>
      <c r="V57"/>
      <c r="W57"/>
      <c r="X57"/>
      <c r="Y57"/>
      <c r="Z57"/>
      <c r="AA57"/>
      <c r="AB57"/>
      <c r="AC57"/>
    </row>
    <row r="58" spans="1:29" s="2" customFormat="1">
      <c r="A58" s="126">
        <v>23</v>
      </c>
      <c r="B58" s="127"/>
      <c r="C58" s="26" t="s">
        <v>825</v>
      </c>
      <c r="D58" s="80" t="s">
        <v>228</v>
      </c>
      <c r="E58" s="25">
        <v>2</v>
      </c>
      <c r="F58" s="81"/>
      <c r="G58" s="82"/>
      <c r="H58" s="28">
        <f t="shared" si="8"/>
        <v>0</v>
      </c>
      <c r="I58" s="81"/>
      <c r="J58" s="82"/>
      <c r="K58" s="28">
        <f t="shared" si="1"/>
        <v>0</v>
      </c>
      <c r="L58" s="28">
        <f t="shared" si="2"/>
        <v>0</v>
      </c>
      <c r="M58" s="28">
        <f t="shared" si="3"/>
        <v>0</v>
      </c>
      <c r="N58" s="28">
        <f t="shared" si="4"/>
        <v>0</v>
      </c>
      <c r="O58" s="28">
        <f t="shared" si="5"/>
        <v>0</v>
      </c>
      <c r="P58" s="141">
        <f t="shared" si="6"/>
        <v>0</v>
      </c>
      <c r="Q58"/>
      <c r="R58"/>
      <c r="S58"/>
      <c r="T58"/>
      <c r="U58"/>
      <c r="V58"/>
      <c r="W58"/>
      <c r="X58"/>
      <c r="Y58"/>
      <c r="Z58"/>
      <c r="AA58"/>
      <c r="AB58"/>
      <c r="AC58"/>
    </row>
    <row r="59" spans="1:29" s="2" customFormat="1" ht="24">
      <c r="A59" s="126">
        <v>24</v>
      </c>
      <c r="B59" s="127"/>
      <c r="C59" s="212" t="s">
        <v>826</v>
      </c>
      <c r="D59" s="130" t="s">
        <v>164</v>
      </c>
      <c r="E59" s="130">
        <v>2</v>
      </c>
      <c r="F59" s="81"/>
      <c r="G59" s="82"/>
      <c r="H59" s="28">
        <f t="shared" si="8"/>
        <v>0</v>
      </c>
      <c r="I59" s="87"/>
      <c r="J59" s="87"/>
      <c r="K59" s="28">
        <f t="shared" si="1"/>
        <v>0</v>
      </c>
      <c r="L59" s="28">
        <f t="shared" si="2"/>
        <v>0</v>
      </c>
      <c r="M59" s="28">
        <f t="shared" si="3"/>
        <v>0</v>
      </c>
      <c r="N59" s="28">
        <f t="shared" si="4"/>
        <v>0</v>
      </c>
      <c r="O59" s="28">
        <f t="shared" si="5"/>
        <v>0</v>
      </c>
      <c r="P59" s="141">
        <f t="shared" si="6"/>
        <v>0</v>
      </c>
      <c r="Q59"/>
      <c r="R59"/>
      <c r="S59"/>
      <c r="T59"/>
      <c r="U59"/>
      <c r="V59"/>
      <c r="W59"/>
      <c r="X59"/>
      <c r="Y59"/>
      <c r="Z59"/>
      <c r="AA59"/>
      <c r="AB59"/>
      <c r="AC59"/>
    </row>
    <row r="60" spans="1:29" s="2" customFormat="1">
      <c r="A60" s="126"/>
      <c r="B60" s="127"/>
      <c r="C60" s="232" t="s">
        <v>827</v>
      </c>
      <c r="D60" s="130"/>
      <c r="E60" s="130"/>
      <c r="F60" s="27"/>
      <c r="G60" s="28"/>
      <c r="H60" s="28"/>
      <c r="I60" s="29"/>
      <c r="J60" s="29"/>
      <c r="K60" s="28"/>
      <c r="L60" s="28"/>
      <c r="M60" s="28"/>
      <c r="N60" s="28"/>
      <c r="O60" s="28"/>
      <c r="P60" s="141"/>
      <c r="Q60"/>
      <c r="R60"/>
      <c r="S60"/>
      <c r="T60"/>
      <c r="U60"/>
      <c r="V60"/>
      <c r="W60"/>
      <c r="X60"/>
      <c r="Y60"/>
      <c r="Z60"/>
      <c r="AA60"/>
      <c r="AB60"/>
      <c r="AC60"/>
    </row>
    <row r="61" spans="1:29" s="2" customFormat="1">
      <c r="A61" s="126">
        <v>25</v>
      </c>
      <c r="B61" s="127"/>
      <c r="C61" s="212" t="s">
        <v>828</v>
      </c>
      <c r="D61" s="130" t="s">
        <v>164</v>
      </c>
      <c r="E61" s="130">
        <v>1</v>
      </c>
      <c r="F61" s="81"/>
      <c r="G61" s="82"/>
      <c r="H61" s="28">
        <f t="shared" si="8"/>
        <v>0</v>
      </c>
      <c r="I61" s="87"/>
      <c r="J61" s="87"/>
      <c r="K61" s="28">
        <f t="shared" si="1"/>
        <v>0</v>
      </c>
      <c r="L61" s="28">
        <f t="shared" si="2"/>
        <v>0</v>
      </c>
      <c r="M61" s="28">
        <f t="shared" si="3"/>
        <v>0</v>
      </c>
      <c r="N61" s="28">
        <f t="shared" si="4"/>
        <v>0</v>
      </c>
      <c r="O61" s="28">
        <f t="shared" si="5"/>
        <v>0</v>
      </c>
      <c r="P61" s="141">
        <f t="shared" si="6"/>
        <v>0</v>
      </c>
      <c r="Q61"/>
      <c r="R61"/>
      <c r="S61"/>
      <c r="T61"/>
      <c r="U61"/>
      <c r="V61"/>
      <c r="W61"/>
      <c r="X61"/>
      <c r="Y61"/>
      <c r="Z61"/>
      <c r="AA61"/>
      <c r="AB61"/>
      <c r="AC61"/>
    </row>
    <row r="62" spans="1:29" s="2" customFormat="1" ht="25.5">
      <c r="A62" s="126">
        <v>26</v>
      </c>
      <c r="B62" s="127"/>
      <c r="C62" s="26" t="s">
        <v>829</v>
      </c>
      <c r="D62" s="25" t="s">
        <v>164</v>
      </c>
      <c r="E62" s="25">
        <v>2</v>
      </c>
      <c r="F62" s="81"/>
      <c r="G62" s="82"/>
      <c r="H62" s="28">
        <f t="shared" si="8"/>
        <v>0</v>
      </c>
      <c r="I62" s="87"/>
      <c r="J62" s="87"/>
      <c r="K62" s="28">
        <f t="shared" si="1"/>
        <v>0</v>
      </c>
      <c r="L62" s="28">
        <f t="shared" si="2"/>
        <v>0</v>
      </c>
      <c r="M62" s="28">
        <f t="shared" si="3"/>
        <v>0</v>
      </c>
      <c r="N62" s="28">
        <f t="shared" si="4"/>
        <v>0</v>
      </c>
      <c r="O62" s="28">
        <f t="shared" si="5"/>
        <v>0</v>
      </c>
      <c r="P62" s="141">
        <f t="shared" si="6"/>
        <v>0</v>
      </c>
      <c r="Q62"/>
      <c r="R62"/>
      <c r="S62"/>
      <c r="T62"/>
      <c r="U62"/>
      <c r="V62"/>
      <c r="W62"/>
      <c r="X62"/>
      <c r="Y62"/>
      <c r="Z62"/>
      <c r="AA62"/>
      <c r="AB62"/>
      <c r="AC62"/>
    </row>
    <row r="63" spans="1:29" s="2" customFormat="1">
      <c r="A63" s="126">
        <v>27</v>
      </c>
      <c r="B63" s="127"/>
      <c r="C63" s="133" t="s">
        <v>830</v>
      </c>
      <c r="D63" s="25" t="s">
        <v>164</v>
      </c>
      <c r="E63" s="25">
        <v>2</v>
      </c>
      <c r="F63" s="81"/>
      <c r="G63" s="82"/>
      <c r="H63" s="28">
        <f t="shared" si="8"/>
        <v>0</v>
      </c>
      <c r="I63" s="81"/>
      <c r="J63" s="82"/>
      <c r="K63" s="28">
        <f t="shared" si="1"/>
        <v>0</v>
      </c>
      <c r="L63" s="28">
        <f t="shared" si="2"/>
        <v>0</v>
      </c>
      <c r="M63" s="28">
        <f t="shared" si="3"/>
        <v>0</v>
      </c>
      <c r="N63" s="28">
        <f t="shared" si="4"/>
        <v>0</v>
      </c>
      <c r="O63" s="28">
        <f t="shared" si="5"/>
        <v>0</v>
      </c>
      <c r="P63" s="141">
        <f t="shared" si="6"/>
        <v>0</v>
      </c>
      <c r="Q63"/>
      <c r="R63"/>
      <c r="S63"/>
      <c r="T63"/>
      <c r="U63"/>
      <c r="V63"/>
      <c r="W63"/>
      <c r="X63"/>
      <c r="Y63"/>
      <c r="Z63"/>
      <c r="AA63"/>
      <c r="AB63"/>
      <c r="AC63"/>
    </row>
    <row r="64" spans="1:29" s="2" customFormat="1">
      <c r="A64" s="126">
        <v>28</v>
      </c>
      <c r="B64" s="127"/>
      <c r="C64" s="133" t="s">
        <v>831</v>
      </c>
      <c r="D64" s="25" t="s">
        <v>164</v>
      </c>
      <c r="E64" s="25">
        <v>1</v>
      </c>
      <c r="F64" s="81"/>
      <c r="G64" s="82"/>
      <c r="H64" s="28">
        <f t="shared" si="8"/>
        <v>0</v>
      </c>
      <c r="I64" s="81"/>
      <c r="J64" s="82"/>
      <c r="K64" s="28">
        <f t="shared" si="1"/>
        <v>0</v>
      </c>
      <c r="L64" s="28">
        <f t="shared" si="2"/>
        <v>0</v>
      </c>
      <c r="M64" s="28">
        <f t="shared" si="3"/>
        <v>0</v>
      </c>
      <c r="N64" s="28">
        <f t="shared" si="4"/>
        <v>0</v>
      </c>
      <c r="O64" s="28">
        <f t="shared" si="5"/>
        <v>0</v>
      </c>
      <c r="P64" s="141">
        <f t="shared" si="6"/>
        <v>0</v>
      </c>
      <c r="Q64"/>
      <c r="R64"/>
      <c r="S64"/>
      <c r="T64"/>
      <c r="U64"/>
      <c r="V64"/>
      <c r="W64"/>
      <c r="X64"/>
      <c r="Y64"/>
      <c r="Z64"/>
      <c r="AA64"/>
      <c r="AB64"/>
      <c r="AC64"/>
    </row>
    <row r="65" spans="1:29" s="2" customFormat="1">
      <c r="A65" s="126">
        <v>29</v>
      </c>
      <c r="B65" s="127"/>
      <c r="C65" s="131" t="s">
        <v>832</v>
      </c>
      <c r="D65" s="129" t="s">
        <v>164</v>
      </c>
      <c r="E65" s="130">
        <v>5</v>
      </c>
      <c r="F65" s="81"/>
      <c r="G65" s="82"/>
      <c r="H65" s="28">
        <f t="shared" si="8"/>
        <v>0</v>
      </c>
      <c r="I65" s="81"/>
      <c r="J65" s="82"/>
      <c r="K65" s="28">
        <f t="shared" si="1"/>
        <v>0</v>
      </c>
      <c r="L65" s="28">
        <f t="shared" si="2"/>
        <v>0</v>
      </c>
      <c r="M65" s="28">
        <f t="shared" si="3"/>
        <v>0</v>
      </c>
      <c r="N65" s="28">
        <f t="shared" si="4"/>
        <v>0</v>
      </c>
      <c r="O65" s="28">
        <f t="shared" si="5"/>
        <v>0</v>
      </c>
      <c r="P65" s="141">
        <f t="shared" si="6"/>
        <v>0</v>
      </c>
      <c r="Q65"/>
      <c r="R65"/>
      <c r="S65"/>
      <c r="T65"/>
      <c r="U65"/>
      <c r="V65"/>
      <c r="W65"/>
      <c r="X65"/>
      <c r="Y65"/>
      <c r="Z65"/>
      <c r="AA65"/>
      <c r="AB65"/>
      <c r="AC65"/>
    </row>
    <row r="66" spans="1:29" s="2" customFormat="1">
      <c r="A66" s="126">
        <v>30</v>
      </c>
      <c r="B66" s="127"/>
      <c r="C66" s="131" t="s">
        <v>833</v>
      </c>
      <c r="D66" s="129" t="s">
        <v>164</v>
      </c>
      <c r="E66" s="130">
        <v>2</v>
      </c>
      <c r="F66" s="81"/>
      <c r="G66" s="82"/>
      <c r="H66" s="28">
        <f t="shared" si="8"/>
        <v>0</v>
      </c>
      <c r="I66" s="81"/>
      <c r="J66" s="82"/>
      <c r="K66" s="28">
        <f t="shared" si="1"/>
        <v>0</v>
      </c>
      <c r="L66" s="28">
        <f t="shared" si="2"/>
        <v>0</v>
      </c>
      <c r="M66" s="28">
        <f t="shared" si="3"/>
        <v>0</v>
      </c>
      <c r="N66" s="28">
        <f t="shared" si="4"/>
        <v>0</v>
      </c>
      <c r="O66" s="28">
        <f t="shared" si="5"/>
        <v>0</v>
      </c>
      <c r="P66" s="141">
        <f t="shared" si="6"/>
        <v>0</v>
      </c>
      <c r="Q66"/>
      <c r="R66"/>
      <c r="S66"/>
      <c r="T66"/>
      <c r="U66"/>
      <c r="V66"/>
      <c r="W66"/>
      <c r="X66"/>
      <c r="Y66"/>
      <c r="Z66"/>
      <c r="AA66"/>
      <c r="AB66"/>
      <c r="AC66"/>
    </row>
    <row r="67" spans="1:29" s="2" customFormat="1" ht="24">
      <c r="A67" s="126">
        <v>31</v>
      </c>
      <c r="B67" s="127"/>
      <c r="C67" s="131" t="s">
        <v>834</v>
      </c>
      <c r="D67" s="129" t="s">
        <v>167</v>
      </c>
      <c r="E67" s="130">
        <v>4</v>
      </c>
      <c r="F67" s="81"/>
      <c r="G67" s="82"/>
      <c r="H67" s="28">
        <f t="shared" si="8"/>
        <v>0</v>
      </c>
      <c r="I67" s="81"/>
      <c r="J67" s="82"/>
      <c r="K67" s="28">
        <f t="shared" si="1"/>
        <v>0</v>
      </c>
      <c r="L67" s="28">
        <f t="shared" si="2"/>
        <v>0</v>
      </c>
      <c r="M67" s="28">
        <f t="shared" si="3"/>
        <v>0</v>
      </c>
      <c r="N67" s="28">
        <f t="shared" si="4"/>
        <v>0</v>
      </c>
      <c r="O67" s="28">
        <f t="shared" si="5"/>
        <v>0</v>
      </c>
      <c r="P67" s="141">
        <f t="shared" si="6"/>
        <v>0</v>
      </c>
      <c r="Q67"/>
      <c r="R67"/>
      <c r="S67"/>
      <c r="T67"/>
      <c r="U67"/>
      <c r="V67"/>
      <c r="W67"/>
      <c r="X67"/>
      <c r="Y67"/>
      <c r="Z67"/>
      <c r="AA67"/>
      <c r="AB67"/>
      <c r="AC67"/>
    </row>
    <row r="68" spans="1:29" s="2" customFormat="1">
      <c r="A68" s="126">
        <v>32</v>
      </c>
      <c r="B68" s="127"/>
      <c r="C68" s="131" t="s">
        <v>835</v>
      </c>
      <c r="D68" s="129" t="s">
        <v>164</v>
      </c>
      <c r="E68" s="130">
        <v>2</v>
      </c>
      <c r="F68" s="81"/>
      <c r="G68" s="82"/>
      <c r="H68" s="28">
        <f t="shared" si="8"/>
        <v>0</v>
      </c>
      <c r="I68" s="81"/>
      <c r="J68" s="82"/>
      <c r="K68" s="28">
        <f t="shared" si="1"/>
        <v>0</v>
      </c>
      <c r="L68" s="28">
        <f t="shared" si="2"/>
        <v>0</v>
      </c>
      <c r="M68" s="28">
        <f t="shared" si="3"/>
        <v>0</v>
      </c>
      <c r="N68" s="28">
        <f t="shared" si="4"/>
        <v>0</v>
      </c>
      <c r="O68" s="28">
        <f t="shared" si="5"/>
        <v>0</v>
      </c>
      <c r="P68" s="141">
        <f t="shared" si="6"/>
        <v>0</v>
      </c>
      <c r="Q68"/>
      <c r="R68"/>
      <c r="S68"/>
      <c r="T68"/>
      <c r="U68"/>
      <c r="V68"/>
      <c r="W68"/>
      <c r="X68"/>
      <c r="Y68"/>
      <c r="Z68"/>
      <c r="AA68"/>
      <c r="AB68"/>
      <c r="AC68"/>
    </row>
    <row r="69" spans="1:29" s="2" customFormat="1">
      <c r="A69" s="126">
        <v>33</v>
      </c>
      <c r="B69" s="127"/>
      <c r="C69" s="131" t="s">
        <v>836</v>
      </c>
      <c r="D69" s="129" t="s">
        <v>164</v>
      </c>
      <c r="E69" s="130">
        <v>2</v>
      </c>
      <c r="F69" s="132"/>
      <c r="G69" s="132"/>
      <c r="H69" s="28">
        <f t="shared" si="8"/>
        <v>0</v>
      </c>
      <c r="I69" s="132"/>
      <c r="J69" s="132"/>
      <c r="K69" s="28">
        <f t="shared" si="1"/>
        <v>0</v>
      </c>
      <c r="L69" s="28">
        <f t="shared" si="2"/>
        <v>0</v>
      </c>
      <c r="M69" s="28">
        <f t="shared" si="3"/>
        <v>0</v>
      </c>
      <c r="N69" s="28">
        <f t="shared" si="4"/>
        <v>0</v>
      </c>
      <c r="O69" s="28">
        <f t="shared" si="5"/>
        <v>0</v>
      </c>
      <c r="P69" s="141">
        <f t="shared" si="6"/>
        <v>0</v>
      </c>
      <c r="Q69"/>
      <c r="R69"/>
      <c r="S69"/>
      <c r="T69"/>
      <c r="U69"/>
      <c r="V69"/>
      <c r="W69"/>
      <c r="X69"/>
      <c r="Y69"/>
      <c r="Z69"/>
      <c r="AA69"/>
      <c r="AB69"/>
      <c r="AC69"/>
    </row>
    <row r="70" spans="1:29" s="2" customFormat="1">
      <c r="A70" s="126">
        <v>34</v>
      </c>
      <c r="B70" s="127"/>
      <c r="C70" s="131" t="s">
        <v>837</v>
      </c>
      <c r="D70" s="129" t="s">
        <v>228</v>
      </c>
      <c r="E70" s="130">
        <v>13</v>
      </c>
      <c r="F70" s="81"/>
      <c r="G70" s="82"/>
      <c r="H70" s="28">
        <f t="shared" si="8"/>
        <v>0</v>
      </c>
      <c r="I70" s="81"/>
      <c r="J70" s="82"/>
      <c r="K70" s="28">
        <f t="shared" si="1"/>
        <v>0</v>
      </c>
      <c r="L70" s="28">
        <f t="shared" si="2"/>
        <v>0</v>
      </c>
      <c r="M70" s="28">
        <f t="shared" si="3"/>
        <v>0</v>
      </c>
      <c r="N70" s="28">
        <f t="shared" si="4"/>
        <v>0</v>
      </c>
      <c r="O70" s="28">
        <f t="shared" si="5"/>
        <v>0</v>
      </c>
      <c r="P70" s="141">
        <f t="shared" si="6"/>
        <v>0</v>
      </c>
      <c r="Q70"/>
      <c r="R70"/>
      <c r="S70"/>
      <c r="T70"/>
      <c r="U70"/>
      <c r="V70"/>
      <c r="W70"/>
      <c r="X70"/>
      <c r="Y70"/>
      <c r="Z70"/>
      <c r="AA70"/>
      <c r="AB70"/>
      <c r="AC70"/>
    </row>
    <row r="71" spans="1:29" s="2" customFormat="1" ht="60">
      <c r="A71" s="126">
        <v>35</v>
      </c>
      <c r="B71" s="127"/>
      <c r="C71" s="131" t="s">
        <v>838</v>
      </c>
      <c r="D71" s="129" t="s">
        <v>167</v>
      </c>
      <c r="E71" s="130">
        <v>1</v>
      </c>
      <c r="F71" s="81"/>
      <c r="G71" s="82"/>
      <c r="H71" s="28">
        <f t="shared" si="8"/>
        <v>0</v>
      </c>
      <c r="I71" s="81"/>
      <c r="J71" s="82"/>
      <c r="K71" s="28">
        <f t="shared" si="1"/>
        <v>0</v>
      </c>
      <c r="L71" s="28">
        <f t="shared" si="2"/>
        <v>0</v>
      </c>
      <c r="M71" s="28">
        <f t="shared" si="3"/>
        <v>0</v>
      </c>
      <c r="N71" s="28">
        <f t="shared" si="4"/>
        <v>0</v>
      </c>
      <c r="O71" s="28">
        <f t="shared" si="5"/>
        <v>0</v>
      </c>
      <c r="P71" s="141">
        <f t="shared" si="6"/>
        <v>0</v>
      </c>
      <c r="Q71"/>
      <c r="R71"/>
      <c r="S71"/>
      <c r="T71"/>
      <c r="U71"/>
      <c r="V71"/>
      <c r="W71"/>
      <c r="X71"/>
      <c r="Y71"/>
      <c r="Z71"/>
      <c r="AA71"/>
      <c r="AB71"/>
      <c r="AC71"/>
    </row>
    <row r="72" spans="1:29" s="2" customFormat="1" ht="60">
      <c r="A72" s="126">
        <v>36</v>
      </c>
      <c r="B72" s="127"/>
      <c r="C72" s="131" t="s">
        <v>839</v>
      </c>
      <c r="D72" s="129" t="s">
        <v>167</v>
      </c>
      <c r="E72" s="130">
        <v>1</v>
      </c>
      <c r="F72" s="81"/>
      <c r="G72" s="82"/>
      <c r="H72" s="28">
        <f t="shared" si="8"/>
        <v>0</v>
      </c>
      <c r="I72" s="81"/>
      <c r="J72" s="82"/>
      <c r="K72" s="28">
        <f t="shared" si="1"/>
        <v>0</v>
      </c>
      <c r="L72" s="28">
        <f t="shared" si="2"/>
        <v>0</v>
      </c>
      <c r="M72" s="28">
        <f t="shared" si="3"/>
        <v>0</v>
      </c>
      <c r="N72" s="28">
        <f t="shared" si="4"/>
        <v>0</v>
      </c>
      <c r="O72" s="28">
        <f t="shared" si="5"/>
        <v>0</v>
      </c>
      <c r="P72" s="141">
        <f t="shared" si="6"/>
        <v>0</v>
      </c>
      <c r="Q72"/>
      <c r="R72"/>
      <c r="S72"/>
      <c r="T72"/>
      <c r="U72"/>
      <c r="V72"/>
      <c r="W72"/>
      <c r="X72"/>
      <c r="Y72"/>
      <c r="Z72"/>
      <c r="AA72"/>
      <c r="AB72"/>
      <c r="AC72"/>
    </row>
    <row r="73" spans="1:29" s="2" customFormat="1">
      <c r="A73" s="126"/>
      <c r="B73" s="127"/>
      <c r="C73" s="183" t="s">
        <v>840</v>
      </c>
      <c r="D73" s="129"/>
      <c r="E73" s="130"/>
      <c r="F73" s="27"/>
      <c r="G73" s="28"/>
      <c r="H73" s="28"/>
      <c r="I73" s="27"/>
      <c r="J73" s="28"/>
      <c r="K73" s="28"/>
      <c r="L73" s="28"/>
      <c r="M73" s="28"/>
      <c r="N73" s="28"/>
      <c r="O73" s="28"/>
      <c r="P73" s="141"/>
      <c r="Q73"/>
      <c r="R73"/>
      <c r="S73"/>
      <c r="T73"/>
      <c r="U73"/>
      <c r="V73"/>
      <c r="W73"/>
      <c r="X73"/>
      <c r="Y73"/>
      <c r="Z73"/>
      <c r="AA73"/>
      <c r="AB73"/>
      <c r="AC73"/>
    </row>
    <row r="74" spans="1:29" s="2" customFormat="1" ht="15" customHeight="1">
      <c r="A74" s="126">
        <v>37</v>
      </c>
      <c r="B74" s="127"/>
      <c r="C74" s="131" t="s">
        <v>841</v>
      </c>
      <c r="D74" s="129" t="s">
        <v>164</v>
      </c>
      <c r="E74" s="130">
        <v>10</v>
      </c>
      <c r="F74" s="81"/>
      <c r="G74" s="82"/>
      <c r="H74" s="28">
        <f t="shared" si="8"/>
        <v>0</v>
      </c>
      <c r="I74" s="81"/>
      <c r="J74" s="82"/>
      <c r="K74" s="28">
        <f t="shared" si="1"/>
        <v>0</v>
      </c>
      <c r="L74" s="28">
        <f t="shared" si="2"/>
        <v>0</v>
      </c>
      <c r="M74" s="28">
        <f t="shared" si="3"/>
        <v>0</v>
      </c>
      <c r="N74" s="28">
        <f t="shared" si="4"/>
        <v>0</v>
      </c>
      <c r="O74" s="28">
        <f t="shared" si="5"/>
        <v>0</v>
      </c>
      <c r="P74" s="141">
        <f t="shared" si="6"/>
        <v>0</v>
      </c>
      <c r="Q74"/>
      <c r="R74"/>
      <c r="S74"/>
      <c r="T74"/>
      <c r="U74"/>
      <c r="V74"/>
      <c r="W74"/>
      <c r="X74"/>
      <c r="Y74"/>
      <c r="Z74"/>
      <c r="AA74"/>
      <c r="AB74"/>
      <c r="AC74"/>
    </row>
    <row r="75" spans="1:29" s="2" customFormat="1" ht="15" customHeight="1">
      <c r="A75" s="126">
        <v>38</v>
      </c>
      <c r="B75" s="127"/>
      <c r="C75" s="131" t="s">
        <v>842</v>
      </c>
      <c r="D75" s="129" t="s">
        <v>228</v>
      </c>
      <c r="E75" s="130">
        <v>82</v>
      </c>
      <c r="F75" s="81"/>
      <c r="G75" s="82"/>
      <c r="H75" s="28">
        <f t="shared" si="8"/>
        <v>0</v>
      </c>
      <c r="I75" s="81"/>
      <c r="J75" s="82"/>
      <c r="K75" s="28">
        <f t="shared" si="1"/>
        <v>0</v>
      </c>
      <c r="L75" s="28">
        <f t="shared" si="2"/>
        <v>0</v>
      </c>
      <c r="M75" s="28">
        <f t="shared" si="3"/>
        <v>0</v>
      </c>
      <c r="N75" s="28">
        <f t="shared" si="4"/>
        <v>0</v>
      </c>
      <c r="O75" s="28">
        <f t="shared" si="5"/>
        <v>0</v>
      </c>
      <c r="P75" s="141">
        <f t="shared" si="6"/>
        <v>0</v>
      </c>
      <c r="Q75"/>
      <c r="R75"/>
      <c r="S75"/>
      <c r="T75"/>
      <c r="U75"/>
      <c r="V75"/>
      <c r="W75"/>
      <c r="X75"/>
      <c r="Y75"/>
      <c r="Z75"/>
      <c r="AA75"/>
      <c r="AB75"/>
      <c r="AC75"/>
    </row>
    <row r="76" spans="1:29" s="2" customFormat="1" ht="15" customHeight="1">
      <c r="A76" s="126">
        <v>39</v>
      </c>
      <c r="B76" s="127"/>
      <c r="C76" s="131" t="s">
        <v>843</v>
      </c>
      <c r="D76" s="129" t="s">
        <v>228</v>
      </c>
      <c r="E76" s="130">
        <v>82</v>
      </c>
      <c r="F76" s="81"/>
      <c r="G76" s="82"/>
      <c r="H76" s="28">
        <f t="shared" si="8"/>
        <v>0</v>
      </c>
      <c r="I76" s="81"/>
      <c r="J76" s="82"/>
      <c r="K76" s="28">
        <f t="shared" si="1"/>
        <v>0</v>
      </c>
      <c r="L76" s="28">
        <f t="shared" si="2"/>
        <v>0</v>
      </c>
      <c r="M76" s="28">
        <f t="shared" si="3"/>
        <v>0</v>
      </c>
      <c r="N76" s="28">
        <f t="shared" si="4"/>
        <v>0</v>
      </c>
      <c r="O76" s="28">
        <f t="shared" si="5"/>
        <v>0</v>
      </c>
      <c r="P76" s="141">
        <f t="shared" si="6"/>
        <v>0</v>
      </c>
      <c r="Q76"/>
      <c r="R76"/>
      <c r="S76"/>
      <c r="T76"/>
      <c r="U76"/>
      <c r="V76"/>
      <c r="W76"/>
      <c r="X76"/>
      <c r="Y76"/>
      <c r="Z76"/>
      <c r="AA76"/>
      <c r="AB76"/>
      <c r="AC76"/>
    </row>
    <row r="77" spans="1:29" s="2" customFormat="1" ht="15" customHeight="1">
      <c r="A77" s="126">
        <v>40</v>
      </c>
      <c r="B77" s="127"/>
      <c r="C77" s="131" t="s">
        <v>844</v>
      </c>
      <c r="D77" s="129" t="s">
        <v>228</v>
      </c>
      <c r="E77" s="130">
        <v>82</v>
      </c>
      <c r="F77" s="81"/>
      <c r="G77" s="82"/>
      <c r="H77" s="28">
        <f t="shared" si="8"/>
        <v>0</v>
      </c>
      <c r="I77" s="81"/>
      <c r="J77" s="82"/>
      <c r="K77" s="28">
        <f t="shared" si="1"/>
        <v>0</v>
      </c>
      <c r="L77" s="28">
        <f t="shared" si="2"/>
        <v>0</v>
      </c>
      <c r="M77" s="28">
        <f t="shared" si="3"/>
        <v>0</v>
      </c>
      <c r="N77" s="28">
        <f t="shared" si="4"/>
        <v>0</v>
      </c>
      <c r="O77" s="28">
        <f t="shared" si="5"/>
        <v>0</v>
      </c>
      <c r="P77" s="141">
        <f t="shared" si="6"/>
        <v>0</v>
      </c>
      <c r="Q77"/>
      <c r="R77"/>
      <c r="S77"/>
      <c r="T77"/>
      <c r="U77"/>
      <c r="V77"/>
      <c r="W77"/>
      <c r="X77"/>
      <c r="Y77"/>
      <c r="Z77"/>
      <c r="AA77"/>
      <c r="AB77"/>
      <c r="AC77"/>
    </row>
    <row r="78" spans="1:29" s="2" customFormat="1" ht="15" customHeight="1">
      <c r="A78" s="126">
        <v>41</v>
      </c>
      <c r="B78" s="127"/>
      <c r="C78" s="131" t="s">
        <v>845</v>
      </c>
      <c r="D78" s="129" t="s">
        <v>846</v>
      </c>
      <c r="E78" s="130">
        <v>1</v>
      </c>
      <c r="F78" s="81"/>
      <c r="G78" s="82"/>
      <c r="H78" s="28">
        <f t="shared" si="8"/>
        <v>0</v>
      </c>
      <c r="I78" s="81"/>
      <c r="J78" s="82"/>
      <c r="K78" s="28">
        <f t="shared" si="1"/>
        <v>0</v>
      </c>
      <c r="L78" s="28">
        <f t="shared" si="2"/>
        <v>0</v>
      </c>
      <c r="M78" s="28">
        <f t="shared" si="3"/>
        <v>0</v>
      </c>
      <c r="N78" s="28">
        <f t="shared" si="4"/>
        <v>0</v>
      </c>
      <c r="O78" s="28">
        <f t="shared" si="5"/>
        <v>0</v>
      </c>
      <c r="P78" s="141">
        <f t="shared" si="6"/>
        <v>0</v>
      </c>
      <c r="Q78"/>
      <c r="R78"/>
      <c r="S78"/>
      <c r="T78"/>
      <c r="U78"/>
      <c r="V78"/>
      <c r="W78"/>
      <c r="X78"/>
      <c r="Y78"/>
      <c r="Z78"/>
      <c r="AA78"/>
      <c r="AB78"/>
      <c r="AC78"/>
    </row>
    <row r="79" spans="1:29" s="2" customFormat="1" ht="15" customHeight="1">
      <c r="A79" s="126">
        <v>42</v>
      </c>
      <c r="B79" s="127"/>
      <c r="C79" s="131" t="s">
        <v>847</v>
      </c>
      <c r="D79" s="129" t="s">
        <v>228</v>
      </c>
      <c r="E79" s="130">
        <v>82</v>
      </c>
      <c r="F79" s="81"/>
      <c r="G79" s="82"/>
      <c r="H79" s="28">
        <f t="shared" si="8"/>
        <v>0</v>
      </c>
      <c r="I79" s="81"/>
      <c r="J79" s="82"/>
      <c r="K79" s="28">
        <f t="shared" si="1"/>
        <v>0</v>
      </c>
      <c r="L79" s="28">
        <f t="shared" si="2"/>
        <v>0</v>
      </c>
      <c r="M79" s="28">
        <f t="shared" si="3"/>
        <v>0</v>
      </c>
      <c r="N79" s="28">
        <f t="shared" si="4"/>
        <v>0</v>
      </c>
      <c r="O79" s="28">
        <f t="shared" si="5"/>
        <v>0</v>
      </c>
      <c r="P79" s="141">
        <f t="shared" si="6"/>
        <v>0</v>
      </c>
      <c r="Q79"/>
      <c r="R79"/>
      <c r="S79"/>
      <c r="T79"/>
      <c r="U79"/>
      <c r="V79"/>
      <c r="W79"/>
      <c r="X79"/>
      <c r="Y79"/>
      <c r="Z79"/>
      <c r="AA79"/>
      <c r="AB79"/>
      <c r="AC79"/>
    </row>
    <row r="80" spans="1:29" s="2" customFormat="1">
      <c r="A80" s="126"/>
      <c r="B80" s="127"/>
      <c r="C80" s="131"/>
      <c r="D80" s="129"/>
      <c r="E80" s="130"/>
      <c r="F80" s="27"/>
      <c r="G80" s="28"/>
      <c r="H80" s="28"/>
      <c r="I80" s="27"/>
      <c r="J80" s="28"/>
      <c r="K80" s="28"/>
      <c r="L80" s="28"/>
      <c r="M80" s="28"/>
      <c r="N80" s="28"/>
      <c r="O80" s="28"/>
      <c r="P80" s="141"/>
      <c r="Q80"/>
      <c r="R80"/>
      <c r="S80"/>
      <c r="T80"/>
      <c r="U80"/>
      <c r="V80"/>
      <c r="W80"/>
      <c r="X80"/>
      <c r="Y80"/>
      <c r="Z80"/>
      <c r="AA80"/>
      <c r="AB80"/>
      <c r="AC80"/>
    </row>
    <row r="81" spans="1:29" s="2" customFormat="1" ht="15.75" customHeight="1">
      <c r="A81" s="126"/>
      <c r="B81" s="127"/>
      <c r="C81" s="262" t="s">
        <v>848</v>
      </c>
      <c r="D81" s="129"/>
      <c r="E81" s="130"/>
      <c r="F81" s="27"/>
      <c r="G81" s="28"/>
      <c r="H81" s="28"/>
      <c r="I81" s="27"/>
      <c r="J81" s="28"/>
      <c r="K81" s="28"/>
      <c r="L81" s="28"/>
      <c r="M81" s="28"/>
      <c r="N81" s="28"/>
      <c r="O81" s="28"/>
      <c r="P81" s="141"/>
      <c r="Q81"/>
      <c r="R81"/>
      <c r="S81"/>
      <c r="T81"/>
      <c r="U81"/>
      <c r="V81"/>
      <c r="W81"/>
      <c r="X81"/>
      <c r="Y81"/>
      <c r="Z81"/>
      <c r="AA81"/>
      <c r="AB81"/>
      <c r="AC81"/>
    </row>
    <row r="82" spans="1:29" s="2" customFormat="1" ht="48">
      <c r="A82" s="126">
        <f>A79+1</f>
        <v>43</v>
      </c>
      <c r="B82" s="127"/>
      <c r="C82" s="128" t="s">
        <v>849</v>
      </c>
      <c r="D82" s="129" t="s">
        <v>167</v>
      </c>
      <c r="E82" s="130">
        <v>3</v>
      </c>
      <c r="F82" s="81"/>
      <c r="G82" s="82"/>
      <c r="H82" s="28">
        <f t="shared" si="8"/>
        <v>0</v>
      </c>
      <c r="I82" s="81"/>
      <c r="J82" s="82"/>
      <c r="K82" s="28">
        <f t="shared" ref="K82:K165" si="9">J82+I82+H82</f>
        <v>0</v>
      </c>
      <c r="L82" s="28">
        <f t="shared" ref="L82:L165" si="10">ROUND(F82*E82,2)</f>
        <v>0</v>
      </c>
      <c r="M82" s="28">
        <f t="shared" ref="M82:M165" si="11">ROUND(H82*E82,2)</f>
        <v>0</v>
      </c>
      <c r="N82" s="28">
        <f t="shared" ref="N82:N165" si="12">ROUND(I82*E82,2)</f>
        <v>0</v>
      </c>
      <c r="O82" s="28">
        <f t="shared" ref="O82:O165" si="13">ROUND(J82*E82,2)</f>
        <v>0</v>
      </c>
      <c r="P82" s="141">
        <f t="shared" ref="P82:P165" si="14">O82+N82+M82</f>
        <v>0</v>
      </c>
      <c r="Q82"/>
      <c r="R82"/>
      <c r="S82"/>
      <c r="T82"/>
      <c r="U82"/>
      <c r="V82"/>
      <c r="W82"/>
      <c r="X82"/>
      <c r="Y82"/>
      <c r="Z82"/>
      <c r="AA82"/>
      <c r="AB82"/>
      <c r="AC82"/>
    </row>
    <row r="83" spans="1:29" s="2" customFormat="1" ht="24">
      <c r="A83" s="126">
        <v>44</v>
      </c>
      <c r="B83" s="127"/>
      <c r="C83" s="128" t="s">
        <v>850</v>
      </c>
      <c r="D83" s="129" t="s">
        <v>167</v>
      </c>
      <c r="E83" s="130">
        <v>1</v>
      </c>
      <c r="F83" s="81"/>
      <c r="G83" s="82"/>
      <c r="H83" s="28">
        <f t="shared" si="8"/>
        <v>0</v>
      </c>
      <c r="I83" s="81"/>
      <c r="J83" s="82"/>
      <c r="K83" s="28">
        <f t="shared" si="9"/>
        <v>0</v>
      </c>
      <c r="L83" s="28">
        <f t="shared" si="10"/>
        <v>0</v>
      </c>
      <c r="M83" s="28">
        <f t="shared" si="11"/>
        <v>0</v>
      </c>
      <c r="N83" s="28">
        <f t="shared" si="12"/>
        <v>0</v>
      </c>
      <c r="O83" s="28">
        <f t="shared" si="13"/>
        <v>0</v>
      </c>
      <c r="P83" s="141">
        <f t="shared" si="14"/>
        <v>0</v>
      </c>
      <c r="Q83"/>
      <c r="R83"/>
      <c r="S83"/>
      <c r="T83"/>
      <c r="U83"/>
      <c r="V83"/>
      <c r="W83"/>
      <c r="X83"/>
      <c r="Y83"/>
      <c r="Z83"/>
      <c r="AA83"/>
      <c r="AB83"/>
      <c r="AC83"/>
    </row>
    <row r="84" spans="1:29" s="2" customFormat="1">
      <c r="A84" s="126"/>
      <c r="B84" s="127"/>
      <c r="C84" s="183" t="s">
        <v>795</v>
      </c>
      <c r="D84" s="129"/>
      <c r="E84" s="130"/>
      <c r="F84" s="27"/>
      <c r="G84" s="28"/>
      <c r="H84" s="28"/>
      <c r="I84" s="27"/>
      <c r="J84" s="28"/>
      <c r="K84" s="28"/>
      <c r="L84" s="28"/>
      <c r="M84" s="28"/>
      <c r="N84" s="28"/>
      <c r="O84" s="28"/>
      <c r="P84" s="141"/>
      <c r="Q84"/>
      <c r="R84"/>
      <c r="S84"/>
      <c r="T84"/>
      <c r="U84"/>
      <c r="V84"/>
      <c r="W84"/>
      <c r="X84"/>
      <c r="Y84"/>
      <c r="Z84"/>
      <c r="AA84"/>
      <c r="AB84"/>
      <c r="AC84"/>
    </row>
    <row r="85" spans="1:29" s="2" customFormat="1" ht="24">
      <c r="A85" s="126">
        <v>45</v>
      </c>
      <c r="B85" s="127"/>
      <c r="C85" s="128" t="s">
        <v>851</v>
      </c>
      <c r="D85" s="129" t="s">
        <v>228</v>
      </c>
      <c r="E85" s="130">
        <v>27</v>
      </c>
      <c r="F85" s="81"/>
      <c r="G85" s="82"/>
      <c r="H85" s="28">
        <f t="shared" si="8"/>
        <v>0</v>
      </c>
      <c r="I85" s="81"/>
      <c r="J85" s="82"/>
      <c r="K85" s="28">
        <f t="shared" si="9"/>
        <v>0</v>
      </c>
      <c r="L85" s="28">
        <f t="shared" si="10"/>
        <v>0</v>
      </c>
      <c r="M85" s="28">
        <f t="shared" si="11"/>
        <v>0</v>
      </c>
      <c r="N85" s="28">
        <f t="shared" si="12"/>
        <v>0</v>
      </c>
      <c r="O85" s="28">
        <f t="shared" si="13"/>
        <v>0</v>
      </c>
      <c r="P85" s="141">
        <f t="shared" si="14"/>
        <v>0</v>
      </c>
      <c r="Q85"/>
      <c r="R85"/>
      <c r="S85"/>
      <c r="T85"/>
      <c r="U85"/>
      <c r="V85"/>
      <c r="W85"/>
      <c r="X85"/>
      <c r="Y85"/>
      <c r="Z85"/>
      <c r="AA85"/>
      <c r="AB85"/>
      <c r="AC85"/>
    </row>
    <row r="86" spans="1:29" s="2" customFormat="1">
      <c r="A86" s="126"/>
      <c r="B86" s="127"/>
      <c r="C86" s="183" t="s">
        <v>799</v>
      </c>
      <c r="D86" s="129"/>
      <c r="E86" s="130"/>
      <c r="F86" s="27"/>
      <c r="G86" s="28"/>
      <c r="H86" s="28"/>
      <c r="I86" s="27"/>
      <c r="J86" s="28"/>
      <c r="K86" s="28"/>
      <c r="L86" s="28"/>
      <c r="M86" s="28"/>
      <c r="N86" s="28"/>
      <c r="O86" s="28"/>
      <c r="P86" s="141"/>
      <c r="Q86"/>
      <c r="R86"/>
      <c r="S86"/>
      <c r="T86"/>
      <c r="U86"/>
      <c r="V86"/>
      <c r="W86"/>
      <c r="X86"/>
      <c r="Y86"/>
      <c r="Z86"/>
      <c r="AA86"/>
      <c r="AB86"/>
      <c r="AC86"/>
    </row>
    <row r="87" spans="1:29" s="2" customFormat="1" ht="36">
      <c r="A87" s="126">
        <v>46</v>
      </c>
      <c r="B87" s="127"/>
      <c r="C87" s="128" t="s">
        <v>852</v>
      </c>
      <c r="D87" s="129" t="s">
        <v>167</v>
      </c>
      <c r="E87" s="130">
        <v>2</v>
      </c>
      <c r="F87" s="81"/>
      <c r="G87" s="82"/>
      <c r="H87" s="28">
        <f t="shared" ref="H87:H180" si="15">ROUND(G87*F87,2)</f>
        <v>0</v>
      </c>
      <c r="I87" s="81"/>
      <c r="J87" s="82"/>
      <c r="K87" s="28">
        <f t="shared" si="9"/>
        <v>0</v>
      </c>
      <c r="L87" s="28">
        <f t="shared" si="10"/>
        <v>0</v>
      </c>
      <c r="M87" s="28">
        <f t="shared" si="11"/>
        <v>0</v>
      </c>
      <c r="N87" s="28">
        <f t="shared" si="12"/>
        <v>0</v>
      </c>
      <c r="O87" s="28">
        <f t="shared" si="13"/>
        <v>0</v>
      </c>
      <c r="P87" s="141">
        <f t="shared" si="14"/>
        <v>0</v>
      </c>
      <c r="Q87"/>
      <c r="R87"/>
      <c r="S87"/>
      <c r="T87"/>
      <c r="U87"/>
      <c r="V87"/>
      <c r="W87"/>
      <c r="X87"/>
      <c r="Y87"/>
      <c r="Z87"/>
      <c r="AA87"/>
      <c r="AB87"/>
      <c r="AC87"/>
    </row>
    <row r="88" spans="1:29" s="2" customFormat="1" ht="24">
      <c r="A88" s="126">
        <v>47</v>
      </c>
      <c r="B88" s="127"/>
      <c r="C88" s="128" t="s">
        <v>853</v>
      </c>
      <c r="D88" s="129" t="s">
        <v>164</v>
      </c>
      <c r="E88" s="130">
        <v>5</v>
      </c>
      <c r="F88" s="132"/>
      <c r="G88" s="132"/>
      <c r="H88" s="28">
        <f t="shared" si="15"/>
        <v>0</v>
      </c>
      <c r="I88" s="132"/>
      <c r="J88" s="132"/>
      <c r="K88" s="28">
        <f t="shared" si="9"/>
        <v>0</v>
      </c>
      <c r="L88" s="28">
        <f t="shared" si="10"/>
        <v>0</v>
      </c>
      <c r="M88" s="28">
        <f t="shared" si="11"/>
        <v>0</v>
      </c>
      <c r="N88" s="28">
        <f t="shared" si="12"/>
        <v>0</v>
      </c>
      <c r="O88" s="28">
        <f t="shared" si="13"/>
        <v>0</v>
      </c>
      <c r="P88" s="141">
        <f t="shared" si="14"/>
        <v>0</v>
      </c>
      <c r="Q88"/>
      <c r="R88"/>
      <c r="S88"/>
      <c r="T88"/>
      <c r="U88"/>
      <c r="V88"/>
      <c r="W88"/>
      <c r="X88"/>
      <c r="Y88"/>
      <c r="Z88"/>
      <c r="AA88"/>
      <c r="AB88"/>
      <c r="AC88"/>
    </row>
    <row r="89" spans="1:29" s="2" customFormat="1">
      <c r="A89" s="126"/>
      <c r="B89" s="127"/>
      <c r="C89" s="183" t="s">
        <v>412</v>
      </c>
      <c r="D89" s="129"/>
      <c r="E89" s="130"/>
      <c r="F89" s="27"/>
      <c r="G89" s="28"/>
      <c r="H89" s="28"/>
      <c r="I89" s="27"/>
      <c r="J89" s="28"/>
      <c r="K89" s="28"/>
      <c r="L89" s="28"/>
      <c r="M89" s="28"/>
      <c r="N89" s="28"/>
      <c r="O89" s="28"/>
      <c r="P89" s="141"/>
      <c r="Q89"/>
      <c r="R89"/>
      <c r="S89"/>
      <c r="T89"/>
      <c r="U89"/>
      <c r="V89"/>
      <c r="W89"/>
      <c r="X89"/>
      <c r="Y89"/>
      <c r="Z89"/>
      <c r="AA89"/>
      <c r="AB89"/>
      <c r="AC89"/>
    </row>
    <row r="90" spans="1:29" s="2" customFormat="1" ht="36">
      <c r="A90" s="126">
        <v>48</v>
      </c>
      <c r="B90" s="127"/>
      <c r="C90" s="128" t="s">
        <v>854</v>
      </c>
      <c r="D90" s="129" t="s">
        <v>167</v>
      </c>
      <c r="E90" s="130">
        <v>4</v>
      </c>
      <c r="F90" s="81"/>
      <c r="G90" s="82"/>
      <c r="H90" s="28">
        <f t="shared" si="15"/>
        <v>0</v>
      </c>
      <c r="I90" s="81"/>
      <c r="J90" s="82"/>
      <c r="K90" s="28">
        <f t="shared" si="9"/>
        <v>0</v>
      </c>
      <c r="L90" s="28">
        <f t="shared" si="10"/>
        <v>0</v>
      </c>
      <c r="M90" s="28">
        <f t="shared" si="11"/>
        <v>0</v>
      </c>
      <c r="N90" s="28">
        <f t="shared" si="12"/>
        <v>0</v>
      </c>
      <c r="O90" s="28">
        <f t="shared" si="13"/>
        <v>0</v>
      </c>
      <c r="P90" s="141">
        <f t="shared" si="14"/>
        <v>0</v>
      </c>
      <c r="Q90"/>
      <c r="R90"/>
      <c r="S90"/>
      <c r="T90"/>
      <c r="U90"/>
      <c r="V90"/>
      <c r="W90"/>
      <c r="X90"/>
      <c r="Y90"/>
      <c r="Z90"/>
      <c r="AA90"/>
      <c r="AB90"/>
      <c r="AC90"/>
    </row>
    <row r="91" spans="1:29" s="2" customFormat="1">
      <c r="A91" s="126"/>
      <c r="B91" s="127"/>
      <c r="C91" s="183" t="s">
        <v>487</v>
      </c>
      <c r="D91" s="129"/>
      <c r="E91" s="130"/>
      <c r="F91" s="130"/>
      <c r="G91" s="130"/>
      <c r="H91" s="28"/>
      <c r="I91" s="130"/>
      <c r="J91" s="130"/>
      <c r="K91" s="28"/>
      <c r="L91" s="28"/>
      <c r="M91" s="28"/>
      <c r="N91" s="28"/>
      <c r="O91" s="28"/>
      <c r="P91" s="141"/>
      <c r="Q91"/>
      <c r="R91"/>
      <c r="S91"/>
      <c r="T91"/>
      <c r="U91"/>
      <c r="V91"/>
      <c r="W91"/>
      <c r="X91"/>
      <c r="Y91"/>
      <c r="Z91"/>
      <c r="AA91"/>
      <c r="AB91"/>
      <c r="AC91"/>
    </row>
    <row r="92" spans="1:29" s="2" customFormat="1">
      <c r="A92" s="126">
        <v>49</v>
      </c>
      <c r="B92" s="127"/>
      <c r="C92" s="128" t="s">
        <v>821</v>
      </c>
      <c r="D92" s="129"/>
      <c r="E92" s="130"/>
      <c r="F92" s="27"/>
      <c r="G92" s="28"/>
      <c r="H92" s="28"/>
      <c r="I92" s="27"/>
      <c r="J92" s="28"/>
      <c r="K92" s="28"/>
      <c r="L92" s="28"/>
      <c r="M92" s="28"/>
      <c r="N92" s="28"/>
      <c r="O92" s="28"/>
      <c r="P92" s="141"/>
      <c r="Q92"/>
      <c r="R92"/>
      <c r="S92"/>
      <c r="T92"/>
      <c r="U92"/>
      <c r="V92"/>
      <c r="W92"/>
      <c r="X92"/>
      <c r="Y92"/>
      <c r="Z92"/>
      <c r="AA92"/>
      <c r="AB92"/>
      <c r="AC92"/>
    </row>
    <row r="93" spans="1:29" s="2" customFormat="1" ht="24">
      <c r="A93" s="126">
        <v>50</v>
      </c>
      <c r="B93" s="127"/>
      <c r="C93" s="128" t="s">
        <v>855</v>
      </c>
      <c r="D93" s="129" t="s">
        <v>164</v>
      </c>
      <c r="E93" s="130">
        <v>4</v>
      </c>
      <c r="F93" s="81"/>
      <c r="G93" s="82"/>
      <c r="H93" s="28">
        <f t="shared" si="15"/>
        <v>0</v>
      </c>
      <c r="I93" s="81"/>
      <c r="J93" s="82"/>
      <c r="K93" s="28">
        <f t="shared" si="9"/>
        <v>0</v>
      </c>
      <c r="L93" s="28">
        <f t="shared" si="10"/>
        <v>0</v>
      </c>
      <c r="M93" s="28">
        <f t="shared" si="11"/>
        <v>0</v>
      </c>
      <c r="N93" s="28">
        <f t="shared" si="12"/>
        <v>0</v>
      </c>
      <c r="O93" s="28">
        <f t="shared" si="13"/>
        <v>0</v>
      </c>
      <c r="P93" s="141">
        <f t="shared" si="14"/>
        <v>0</v>
      </c>
      <c r="Q93"/>
      <c r="R93"/>
      <c r="S93"/>
      <c r="T93"/>
      <c r="U93"/>
      <c r="V93"/>
      <c r="W93"/>
      <c r="X93"/>
      <c r="Y93"/>
      <c r="Z93"/>
      <c r="AA93"/>
      <c r="AB93"/>
      <c r="AC93"/>
    </row>
    <row r="94" spans="1:29" s="2" customFormat="1">
      <c r="A94" s="126"/>
      <c r="B94" s="127"/>
      <c r="C94" s="183" t="s">
        <v>827</v>
      </c>
      <c r="D94" s="129"/>
      <c r="E94" s="130"/>
      <c r="F94" s="27"/>
      <c r="G94" s="28"/>
      <c r="H94" s="28"/>
      <c r="I94" s="27"/>
      <c r="J94" s="28"/>
      <c r="K94" s="28"/>
      <c r="L94" s="28"/>
      <c r="M94" s="28"/>
      <c r="N94" s="28"/>
      <c r="O94" s="28"/>
      <c r="P94" s="141"/>
      <c r="Q94"/>
      <c r="R94"/>
      <c r="S94"/>
      <c r="T94"/>
      <c r="U94"/>
      <c r="V94"/>
      <c r="W94"/>
      <c r="X94"/>
      <c r="Y94"/>
      <c r="Z94"/>
      <c r="AA94"/>
      <c r="AB94"/>
      <c r="AC94"/>
    </row>
    <row r="95" spans="1:29" s="2" customFormat="1">
      <c r="A95" s="126">
        <v>51</v>
      </c>
      <c r="B95" s="127"/>
      <c r="C95" s="128" t="s">
        <v>856</v>
      </c>
      <c r="D95" s="129" t="s">
        <v>164</v>
      </c>
      <c r="E95" s="130">
        <v>3</v>
      </c>
      <c r="F95" s="81"/>
      <c r="G95" s="82"/>
      <c r="H95" s="28">
        <f t="shared" si="15"/>
        <v>0</v>
      </c>
      <c r="I95" s="81"/>
      <c r="J95" s="82"/>
      <c r="K95" s="28">
        <f t="shared" si="9"/>
        <v>0</v>
      </c>
      <c r="L95" s="28">
        <f t="shared" si="10"/>
        <v>0</v>
      </c>
      <c r="M95" s="28">
        <f t="shared" si="11"/>
        <v>0</v>
      </c>
      <c r="N95" s="28">
        <f t="shared" si="12"/>
        <v>0</v>
      </c>
      <c r="O95" s="28">
        <f t="shared" si="13"/>
        <v>0</v>
      </c>
      <c r="P95" s="141">
        <f t="shared" si="14"/>
        <v>0</v>
      </c>
      <c r="Q95"/>
      <c r="R95"/>
      <c r="S95"/>
      <c r="T95"/>
      <c r="U95"/>
      <c r="V95"/>
      <c r="W95"/>
      <c r="X95"/>
      <c r="Y95"/>
      <c r="Z95"/>
      <c r="AA95"/>
      <c r="AB95"/>
      <c r="AC95"/>
    </row>
    <row r="96" spans="1:29" s="2" customFormat="1" ht="24">
      <c r="A96" s="126">
        <v>52</v>
      </c>
      <c r="B96" s="127"/>
      <c r="C96" s="128" t="s">
        <v>857</v>
      </c>
      <c r="D96" s="129" t="s">
        <v>167</v>
      </c>
      <c r="E96" s="130">
        <v>8</v>
      </c>
      <c r="F96" s="81"/>
      <c r="G96" s="82"/>
      <c r="H96" s="28">
        <f t="shared" si="15"/>
        <v>0</v>
      </c>
      <c r="I96" s="81"/>
      <c r="J96" s="82"/>
      <c r="K96" s="28">
        <f t="shared" si="9"/>
        <v>0</v>
      </c>
      <c r="L96" s="28">
        <f t="shared" si="10"/>
        <v>0</v>
      </c>
      <c r="M96" s="28">
        <f t="shared" si="11"/>
        <v>0</v>
      </c>
      <c r="N96" s="28">
        <f t="shared" si="12"/>
        <v>0</v>
      </c>
      <c r="O96" s="28">
        <f t="shared" si="13"/>
        <v>0</v>
      </c>
      <c r="P96" s="141">
        <f t="shared" si="14"/>
        <v>0</v>
      </c>
      <c r="Q96"/>
      <c r="R96"/>
      <c r="S96"/>
      <c r="T96"/>
      <c r="U96"/>
      <c r="V96"/>
      <c r="W96"/>
      <c r="X96"/>
      <c r="Y96"/>
      <c r="Z96"/>
      <c r="AA96"/>
      <c r="AB96"/>
      <c r="AC96"/>
    </row>
    <row r="97" spans="1:29" s="2" customFormat="1">
      <c r="A97" s="126">
        <v>53</v>
      </c>
      <c r="B97" s="127"/>
      <c r="C97" s="128" t="s">
        <v>858</v>
      </c>
      <c r="D97" s="129" t="s">
        <v>164</v>
      </c>
      <c r="E97" s="130">
        <v>1</v>
      </c>
      <c r="F97" s="81"/>
      <c r="G97" s="82"/>
      <c r="H97" s="28">
        <f t="shared" si="15"/>
        <v>0</v>
      </c>
      <c r="I97" s="81"/>
      <c r="J97" s="82"/>
      <c r="K97" s="28">
        <f t="shared" si="9"/>
        <v>0</v>
      </c>
      <c r="L97" s="28">
        <f t="shared" si="10"/>
        <v>0</v>
      </c>
      <c r="M97" s="28">
        <f t="shared" si="11"/>
        <v>0</v>
      </c>
      <c r="N97" s="28">
        <f t="shared" si="12"/>
        <v>0</v>
      </c>
      <c r="O97" s="28">
        <f t="shared" si="13"/>
        <v>0</v>
      </c>
      <c r="P97" s="141">
        <f t="shared" si="14"/>
        <v>0</v>
      </c>
      <c r="Q97"/>
      <c r="R97"/>
      <c r="S97"/>
      <c r="T97"/>
      <c r="U97"/>
      <c r="V97"/>
      <c r="W97"/>
      <c r="X97"/>
      <c r="Y97"/>
      <c r="Z97"/>
      <c r="AA97"/>
      <c r="AB97"/>
      <c r="AC97"/>
    </row>
    <row r="98" spans="1:29" s="2" customFormat="1">
      <c r="A98" s="126"/>
      <c r="B98" s="127"/>
      <c r="C98" s="183" t="s">
        <v>840</v>
      </c>
      <c r="D98" s="129"/>
      <c r="E98" s="130"/>
      <c r="F98" s="27"/>
      <c r="G98" s="28"/>
      <c r="H98" s="28"/>
      <c r="I98" s="27"/>
      <c r="J98" s="28"/>
      <c r="K98" s="28"/>
      <c r="L98" s="28"/>
      <c r="M98" s="28"/>
      <c r="N98" s="28"/>
      <c r="O98" s="28"/>
      <c r="P98" s="141"/>
      <c r="Q98"/>
      <c r="R98"/>
      <c r="S98"/>
      <c r="T98"/>
      <c r="U98"/>
      <c r="V98"/>
      <c r="W98"/>
      <c r="X98"/>
      <c r="Y98"/>
      <c r="Z98"/>
      <c r="AA98"/>
      <c r="AB98"/>
      <c r="AC98"/>
    </row>
    <row r="99" spans="1:29" s="2" customFormat="1">
      <c r="A99" s="126">
        <v>54</v>
      </c>
      <c r="B99" s="127"/>
      <c r="C99" s="128" t="s">
        <v>859</v>
      </c>
      <c r="D99" s="129" t="s">
        <v>164</v>
      </c>
      <c r="E99" s="130">
        <v>5</v>
      </c>
      <c r="F99" s="132"/>
      <c r="G99" s="132"/>
      <c r="H99" s="28">
        <f t="shared" si="15"/>
        <v>0</v>
      </c>
      <c r="I99" s="132"/>
      <c r="J99" s="132"/>
      <c r="K99" s="28">
        <f t="shared" si="9"/>
        <v>0</v>
      </c>
      <c r="L99" s="28">
        <f t="shared" si="10"/>
        <v>0</v>
      </c>
      <c r="M99" s="28">
        <f t="shared" si="11"/>
        <v>0</v>
      </c>
      <c r="N99" s="28">
        <f t="shared" si="12"/>
        <v>0</v>
      </c>
      <c r="O99" s="28">
        <f t="shared" si="13"/>
        <v>0</v>
      </c>
      <c r="P99" s="141">
        <f t="shared" si="14"/>
        <v>0</v>
      </c>
      <c r="Q99"/>
      <c r="R99"/>
      <c r="S99"/>
      <c r="T99"/>
      <c r="U99"/>
      <c r="V99"/>
      <c r="W99"/>
      <c r="X99"/>
      <c r="Y99"/>
      <c r="Z99"/>
      <c r="AA99"/>
      <c r="AB99"/>
      <c r="AC99"/>
    </row>
    <row r="100" spans="1:29" s="2" customFormat="1">
      <c r="A100" s="126">
        <v>55</v>
      </c>
      <c r="B100" s="127"/>
      <c r="C100" s="128" t="s">
        <v>842</v>
      </c>
      <c r="D100" s="129" t="s">
        <v>228</v>
      </c>
      <c r="E100" s="130">
        <v>27</v>
      </c>
      <c r="F100" s="81"/>
      <c r="G100" s="82"/>
      <c r="H100" s="28">
        <f t="shared" si="15"/>
        <v>0</v>
      </c>
      <c r="I100" s="81"/>
      <c r="J100" s="82"/>
      <c r="K100" s="28">
        <f t="shared" si="9"/>
        <v>0</v>
      </c>
      <c r="L100" s="28">
        <f t="shared" si="10"/>
        <v>0</v>
      </c>
      <c r="M100" s="28">
        <f t="shared" si="11"/>
        <v>0</v>
      </c>
      <c r="N100" s="28">
        <f t="shared" si="12"/>
        <v>0</v>
      </c>
      <c r="O100" s="28">
        <f t="shared" si="13"/>
        <v>0</v>
      </c>
      <c r="P100" s="141">
        <f t="shared" si="14"/>
        <v>0</v>
      </c>
      <c r="Q100"/>
      <c r="R100"/>
      <c r="S100"/>
      <c r="T100"/>
      <c r="U100"/>
      <c r="V100"/>
      <c r="W100"/>
      <c r="X100"/>
      <c r="Y100"/>
      <c r="Z100"/>
      <c r="AA100"/>
      <c r="AB100"/>
      <c r="AC100"/>
    </row>
    <row r="101" spans="1:29" s="2" customFormat="1" ht="24">
      <c r="A101" s="126">
        <v>56</v>
      </c>
      <c r="B101" s="127"/>
      <c r="C101" s="128" t="s">
        <v>860</v>
      </c>
      <c r="D101" s="129" t="s">
        <v>228</v>
      </c>
      <c r="E101" s="130">
        <v>27</v>
      </c>
      <c r="F101" s="81"/>
      <c r="G101" s="82"/>
      <c r="H101" s="28">
        <f t="shared" si="15"/>
        <v>0</v>
      </c>
      <c r="I101" s="81"/>
      <c r="J101" s="82"/>
      <c r="K101" s="28">
        <f t="shared" si="9"/>
        <v>0</v>
      </c>
      <c r="L101" s="28">
        <f t="shared" si="10"/>
        <v>0</v>
      </c>
      <c r="M101" s="28">
        <f t="shared" si="11"/>
        <v>0</v>
      </c>
      <c r="N101" s="28">
        <f t="shared" si="12"/>
        <v>0</v>
      </c>
      <c r="O101" s="28">
        <f t="shared" si="13"/>
        <v>0</v>
      </c>
      <c r="P101" s="141">
        <f t="shared" si="14"/>
        <v>0</v>
      </c>
      <c r="Q101"/>
      <c r="R101"/>
      <c r="S101"/>
      <c r="T101"/>
      <c r="U101"/>
      <c r="V101"/>
      <c r="W101"/>
      <c r="X101"/>
      <c r="Y101"/>
      <c r="Z101"/>
      <c r="AA101"/>
      <c r="AB101"/>
      <c r="AC101"/>
    </row>
    <row r="102" spans="1:29" s="2" customFormat="1" ht="16.5" customHeight="1">
      <c r="A102" s="126">
        <v>57</v>
      </c>
      <c r="B102" s="127"/>
      <c r="C102" s="128" t="s">
        <v>861</v>
      </c>
      <c r="D102" s="129" t="s">
        <v>228</v>
      </c>
      <c r="E102" s="130">
        <v>27</v>
      </c>
      <c r="F102" s="81"/>
      <c r="G102" s="82"/>
      <c r="H102" s="28">
        <f t="shared" si="15"/>
        <v>0</v>
      </c>
      <c r="I102" s="81"/>
      <c r="J102" s="82"/>
      <c r="K102" s="28">
        <f t="shared" si="9"/>
        <v>0</v>
      </c>
      <c r="L102" s="28">
        <f t="shared" si="10"/>
        <v>0</v>
      </c>
      <c r="M102" s="28">
        <f t="shared" si="11"/>
        <v>0</v>
      </c>
      <c r="N102" s="28">
        <f t="shared" si="12"/>
        <v>0</v>
      </c>
      <c r="O102" s="28">
        <f t="shared" si="13"/>
        <v>0</v>
      </c>
      <c r="P102" s="141">
        <f t="shared" si="14"/>
        <v>0</v>
      </c>
      <c r="Q102"/>
      <c r="R102"/>
      <c r="S102"/>
      <c r="T102"/>
      <c r="U102"/>
      <c r="V102"/>
      <c r="W102"/>
      <c r="X102"/>
      <c r="Y102"/>
      <c r="Z102"/>
      <c r="AA102"/>
      <c r="AB102"/>
      <c r="AC102"/>
    </row>
    <row r="103" spans="1:29" s="2" customFormat="1" ht="16.5" customHeight="1">
      <c r="A103" s="126">
        <v>58</v>
      </c>
      <c r="B103" s="127"/>
      <c r="C103" s="128" t="s">
        <v>847</v>
      </c>
      <c r="D103" s="129" t="s">
        <v>228</v>
      </c>
      <c r="E103" s="130">
        <v>27</v>
      </c>
      <c r="F103" s="81"/>
      <c r="G103" s="82"/>
      <c r="H103" s="28">
        <f t="shared" si="15"/>
        <v>0</v>
      </c>
      <c r="I103" s="81"/>
      <c r="J103" s="82"/>
      <c r="K103" s="28">
        <f t="shared" si="9"/>
        <v>0</v>
      </c>
      <c r="L103" s="28">
        <f t="shared" si="10"/>
        <v>0</v>
      </c>
      <c r="M103" s="28">
        <f t="shared" si="11"/>
        <v>0</v>
      </c>
      <c r="N103" s="28">
        <f t="shared" si="12"/>
        <v>0</v>
      </c>
      <c r="O103" s="28">
        <f t="shared" si="13"/>
        <v>0</v>
      </c>
      <c r="P103" s="141">
        <f t="shared" si="14"/>
        <v>0</v>
      </c>
      <c r="Q103"/>
      <c r="R103"/>
      <c r="S103"/>
      <c r="T103"/>
      <c r="U103"/>
      <c r="V103"/>
      <c r="W103"/>
      <c r="X103"/>
      <c r="Y103"/>
      <c r="Z103"/>
      <c r="AA103"/>
      <c r="AB103"/>
      <c r="AC103"/>
    </row>
    <row r="104" spans="1:29" s="2" customFormat="1">
      <c r="A104" s="126"/>
      <c r="B104" s="127"/>
      <c r="C104" s="131"/>
      <c r="D104" s="129"/>
      <c r="E104" s="130"/>
      <c r="F104" s="27"/>
      <c r="G104" s="28"/>
      <c r="H104" s="28"/>
      <c r="I104" s="27"/>
      <c r="J104" s="28"/>
      <c r="K104" s="28"/>
      <c r="L104" s="28"/>
      <c r="M104" s="28"/>
      <c r="N104" s="28"/>
      <c r="O104" s="28"/>
      <c r="P104" s="141"/>
      <c r="Q104"/>
      <c r="R104"/>
      <c r="S104"/>
      <c r="T104"/>
      <c r="U104"/>
      <c r="V104"/>
      <c r="W104"/>
      <c r="X104"/>
      <c r="Y104"/>
      <c r="Z104"/>
      <c r="AA104"/>
      <c r="AB104"/>
      <c r="AC104"/>
    </row>
    <row r="105" spans="1:29" s="2" customFormat="1">
      <c r="A105" s="126"/>
      <c r="B105" s="127"/>
      <c r="C105" s="262" t="s">
        <v>862</v>
      </c>
      <c r="D105" s="129"/>
      <c r="E105" s="130"/>
      <c r="F105" s="27"/>
      <c r="G105" s="28"/>
      <c r="H105" s="28"/>
      <c r="I105" s="27"/>
      <c r="J105" s="28"/>
      <c r="K105" s="28"/>
      <c r="L105" s="28"/>
      <c r="M105" s="28"/>
      <c r="N105" s="28"/>
      <c r="O105" s="28"/>
      <c r="P105" s="141"/>
      <c r="Q105"/>
      <c r="R105"/>
      <c r="S105"/>
      <c r="T105"/>
      <c r="U105"/>
      <c r="V105"/>
      <c r="W105"/>
      <c r="X105"/>
      <c r="Y105"/>
      <c r="Z105"/>
      <c r="AA105"/>
      <c r="AB105"/>
      <c r="AC105"/>
    </row>
    <row r="106" spans="1:29" s="2" customFormat="1" ht="48">
      <c r="A106" s="126">
        <v>59</v>
      </c>
      <c r="B106" s="127"/>
      <c r="C106" s="128" t="s">
        <v>863</v>
      </c>
      <c r="D106" s="129" t="s">
        <v>167</v>
      </c>
      <c r="E106" s="130">
        <v>1</v>
      </c>
      <c r="F106" s="81"/>
      <c r="G106" s="82"/>
      <c r="H106" s="28">
        <f t="shared" si="15"/>
        <v>0</v>
      </c>
      <c r="I106" s="81"/>
      <c r="J106" s="82"/>
      <c r="K106" s="28">
        <f t="shared" si="9"/>
        <v>0</v>
      </c>
      <c r="L106" s="28">
        <f t="shared" si="10"/>
        <v>0</v>
      </c>
      <c r="M106" s="28">
        <f t="shared" si="11"/>
        <v>0</v>
      </c>
      <c r="N106" s="28">
        <f t="shared" si="12"/>
        <v>0</v>
      </c>
      <c r="O106" s="28">
        <f t="shared" si="13"/>
        <v>0</v>
      </c>
      <c r="P106" s="141">
        <f t="shared" si="14"/>
        <v>0</v>
      </c>
      <c r="Q106"/>
      <c r="R106"/>
      <c r="S106"/>
      <c r="T106"/>
      <c r="U106"/>
      <c r="V106"/>
      <c r="W106"/>
      <c r="X106"/>
      <c r="Y106"/>
      <c r="Z106"/>
      <c r="AA106"/>
      <c r="AB106"/>
      <c r="AC106"/>
    </row>
    <row r="107" spans="1:29" s="2" customFormat="1">
      <c r="A107" s="126"/>
      <c r="B107" s="127"/>
      <c r="C107" s="183" t="s">
        <v>795</v>
      </c>
      <c r="D107" s="129"/>
      <c r="E107" s="130"/>
      <c r="F107" s="27"/>
      <c r="G107" s="28"/>
      <c r="H107" s="28"/>
      <c r="I107" s="27"/>
      <c r="J107" s="28"/>
      <c r="K107" s="28"/>
      <c r="L107" s="28"/>
      <c r="M107" s="28"/>
      <c r="N107" s="28"/>
      <c r="O107" s="28"/>
      <c r="P107" s="141"/>
      <c r="Q107"/>
      <c r="R107"/>
      <c r="S107"/>
      <c r="T107"/>
      <c r="U107"/>
      <c r="V107"/>
      <c r="W107"/>
      <c r="X107"/>
      <c r="Y107"/>
      <c r="Z107"/>
      <c r="AA107"/>
      <c r="AB107"/>
      <c r="AC107"/>
    </row>
    <row r="108" spans="1:29" s="2" customFormat="1" ht="24">
      <c r="A108" s="126">
        <v>60</v>
      </c>
      <c r="B108" s="127"/>
      <c r="C108" s="128" t="s">
        <v>465</v>
      </c>
      <c r="D108" s="129" t="s">
        <v>228</v>
      </c>
      <c r="E108" s="130">
        <v>44</v>
      </c>
      <c r="F108" s="81"/>
      <c r="G108" s="82"/>
      <c r="H108" s="28">
        <f t="shared" si="15"/>
        <v>0</v>
      </c>
      <c r="I108" s="81"/>
      <c r="J108" s="82"/>
      <c r="K108" s="28">
        <f t="shared" si="9"/>
        <v>0</v>
      </c>
      <c r="L108" s="28">
        <f t="shared" si="10"/>
        <v>0</v>
      </c>
      <c r="M108" s="28">
        <f t="shared" si="11"/>
        <v>0</v>
      </c>
      <c r="N108" s="28">
        <f t="shared" si="12"/>
        <v>0</v>
      </c>
      <c r="O108" s="28">
        <f t="shared" si="13"/>
        <v>0</v>
      </c>
      <c r="P108" s="141">
        <f t="shared" si="14"/>
        <v>0</v>
      </c>
      <c r="Q108"/>
      <c r="R108"/>
      <c r="S108"/>
      <c r="T108"/>
      <c r="U108"/>
      <c r="V108"/>
      <c r="W108"/>
      <c r="X108"/>
      <c r="Y108"/>
      <c r="Z108"/>
      <c r="AA108"/>
      <c r="AB108"/>
      <c r="AC108"/>
    </row>
    <row r="109" spans="1:29" s="2" customFormat="1">
      <c r="A109" s="126"/>
      <c r="B109" s="127"/>
      <c r="C109" s="183" t="s">
        <v>799</v>
      </c>
      <c r="D109" s="129"/>
      <c r="E109" s="130"/>
      <c r="F109" s="27"/>
      <c r="G109" s="28"/>
      <c r="H109" s="28"/>
      <c r="I109" s="27"/>
      <c r="J109" s="28"/>
      <c r="K109" s="28"/>
      <c r="L109" s="28"/>
      <c r="M109" s="28"/>
      <c r="N109" s="28"/>
      <c r="O109" s="28"/>
      <c r="P109" s="141"/>
      <c r="Q109"/>
      <c r="R109"/>
      <c r="S109"/>
      <c r="T109"/>
      <c r="U109"/>
      <c r="V109"/>
      <c r="W109"/>
      <c r="X109"/>
      <c r="Y109"/>
      <c r="Z109"/>
      <c r="AA109"/>
      <c r="AB109"/>
      <c r="AC109"/>
    </row>
    <row r="110" spans="1:29" s="2" customFormat="1" ht="36">
      <c r="A110" s="126">
        <v>61</v>
      </c>
      <c r="B110" s="127"/>
      <c r="C110" s="128" t="s">
        <v>864</v>
      </c>
      <c r="D110" s="129" t="s">
        <v>167</v>
      </c>
      <c r="E110" s="130">
        <v>1</v>
      </c>
      <c r="F110" s="132"/>
      <c r="G110" s="132"/>
      <c r="H110" s="28">
        <f t="shared" si="15"/>
        <v>0</v>
      </c>
      <c r="I110" s="132"/>
      <c r="J110" s="132"/>
      <c r="K110" s="28">
        <f t="shared" si="9"/>
        <v>0</v>
      </c>
      <c r="L110" s="28">
        <f t="shared" si="10"/>
        <v>0</v>
      </c>
      <c r="M110" s="28">
        <f t="shared" si="11"/>
        <v>0</v>
      </c>
      <c r="N110" s="28">
        <f t="shared" si="12"/>
        <v>0</v>
      </c>
      <c r="O110" s="28">
        <f t="shared" si="13"/>
        <v>0</v>
      </c>
      <c r="P110" s="141">
        <f t="shared" si="14"/>
        <v>0</v>
      </c>
      <c r="Q110"/>
      <c r="R110"/>
      <c r="S110"/>
      <c r="T110"/>
      <c r="U110"/>
      <c r="V110"/>
      <c r="W110"/>
      <c r="X110"/>
      <c r="Y110"/>
      <c r="Z110"/>
      <c r="AA110"/>
      <c r="AB110"/>
      <c r="AC110"/>
    </row>
    <row r="111" spans="1:29" s="2" customFormat="1" ht="24">
      <c r="A111" s="126">
        <v>62</v>
      </c>
      <c r="B111" s="127"/>
      <c r="C111" s="128" t="s">
        <v>865</v>
      </c>
      <c r="D111" s="129" t="s">
        <v>164</v>
      </c>
      <c r="E111" s="130">
        <v>4</v>
      </c>
      <c r="F111" s="81"/>
      <c r="G111" s="82"/>
      <c r="H111" s="28">
        <f t="shared" si="15"/>
        <v>0</v>
      </c>
      <c r="I111" s="81"/>
      <c r="J111" s="82"/>
      <c r="K111" s="28">
        <f t="shared" si="9"/>
        <v>0</v>
      </c>
      <c r="L111" s="28">
        <f t="shared" si="10"/>
        <v>0</v>
      </c>
      <c r="M111" s="28">
        <f t="shared" si="11"/>
        <v>0</v>
      </c>
      <c r="N111" s="28">
        <f t="shared" si="12"/>
        <v>0</v>
      </c>
      <c r="O111" s="28">
        <f t="shared" si="13"/>
        <v>0</v>
      </c>
      <c r="P111" s="141">
        <f t="shared" si="14"/>
        <v>0</v>
      </c>
      <c r="Q111"/>
      <c r="R111"/>
      <c r="S111"/>
      <c r="T111"/>
      <c r="U111"/>
      <c r="V111"/>
      <c r="W111"/>
      <c r="X111"/>
      <c r="Y111"/>
      <c r="Z111"/>
      <c r="AA111"/>
      <c r="AB111"/>
      <c r="AC111"/>
    </row>
    <row r="112" spans="1:29" s="2" customFormat="1">
      <c r="A112" s="126"/>
      <c r="B112" s="127"/>
      <c r="C112" s="183" t="s">
        <v>412</v>
      </c>
      <c r="D112" s="129"/>
      <c r="E112" s="130"/>
      <c r="F112" s="27"/>
      <c r="G112" s="28"/>
      <c r="H112" s="28"/>
      <c r="I112" s="27"/>
      <c r="J112" s="28"/>
      <c r="K112" s="28"/>
      <c r="L112" s="28"/>
      <c r="M112" s="28"/>
      <c r="N112" s="28"/>
      <c r="O112" s="28"/>
      <c r="P112" s="141"/>
      <c r="Q112"/>
      <c r="R112"/>
      <c r="S112"/>
      <c r="T112"/>
      <c r="U112"/>
      <c r="V112"/>
      <c r="W112"/>
      <c r="X112"/>
      <c r="Y112"/>
      <c r="Z112"/>
      <c r="AA112"/>
      <c r="AB112"/>
      <c r="AC112"/>
    </row>
    <row r="113" spans="1:29" s="2" customFormat="1" ht="24">
      <c r="A113" s="126">
        <v>63</v>
      </c>
      <c r="B113" s="127"/>
      <c r="C113" s="128" t="s">
        <v>866</v>
      </c>
      <c r="D113" s="129" t="s">
        <v>167</v>
      </c>
      <c r="E113" s="130">
        <v>2</v>
      </c>
      <c r="F113" s="81"/>
      <c r="G113" s="82"/>
      <c r="H113" s="28">
        <f t="shared" si="15"/>
        <v>0</v>
      </c>
      <c r="I113" s="81"/>
      <c r="J113" s="82"/>
      <c r="K113" s="28">
        <f t="shared" ref="K113:K148" si="16">J113+I113+H113</f>
        <v>0</v>
      </c>
      <c r="L113" s="28">
        <f t="shared" ref="L113:L148" si="17">ROUND(F113*E113,2)</f>
        <v>0</v>
      </c>
      <c r="M113" s="28">
        <f t="shared" ref="M113:M148" si="18">ROUND(H113*E113,2)</f>
        <v>0</v>
      </c>
      <c r="N113" s="28">
        <f t="shared" ref="N113:N148" si="19">ROUND(I113*E113,2)</f>
        <v>0</v>
      </c>
      <c r="O113" s="28">
        <f t="shared" ref="O113:O148" si="20">ROUND(J113*E113,2)</f>
        <v>0</v>
      </c>
      <c r="P113" s="141">
        <f t="shared" ref="P113:P148" si="21">O113+N113+M113</f>
        <v>0</v>
      </c>
      <c r="Q113"/>
      <c r="R113"/>
      <c r="S113"/>
      <c r="T113"/>
      <c r="U113"/>
      <c r="V113"/>
      <c r="W113"/>
      <c r="X113"/>
      <c r="Y113"/>
      <c r="Z113"/>
      <c r="AA113"/>
      <c r="AB113"/>
      <c r="AC113"/>
    </row>
    <row r="114" spans="1:29" s="2" customFormat="1">
      <c r="A114" s="126"/>
      <c r="B114" s="127"/>
      <c r="C114" s="183" t="s">
        <v>487</v>
      </c>
      <c r="D114" s="129"/>
      <c r="E114" s="130"/>
      <c r="F114" s="27"/>
      <c r="G114" s="28"/>
      <c r="H114" s="28"/>
      <c r="I114" s="27"/>
      <c r="J114" s="28"/>
      <c r="K114" s="28"/>
      <c r="L114" s="28"/>
      <c r="M114" s="28"/>
      <c r="N114" s="28"/>
      <c r="O114" s="28"/>
      <c r="P114" s="141"/>
      <c r="Q114"/>
      <c r="R114"/>
      <c r="S114"/>
      <c r="T114"/>
      <c r="U114"/>
      <c r="V114"/>
      <c r="W114"/>
      <c r="X114"/>
      <c r="Y114"/>
      <c r="Z114"/>
      <c r="AA114"/>
      <c r="AB114"/>
      <c r="AC114"/>
    </row>
    <row r="115" spans="1:29" s="2" customFormat="1">
      <c r="A115" s="126"/>
      <c r="B115" s="127"/>
      <c r="C115" s="183" t="s">
        <v>821</v>
      </c>
      <c r="D115" s="129"/>
      <c r="E115" s="130"/>
      <c r="F115" s="27"/>
      <c r="G115" s="28"/>
      <c r="H115" s="28"/>
      <c r="I115" s="27"/>
      <c r="J115" s="28"/>
      <c r="K115" s="28"/>
      <c r="L115" s="28"/>
      <c r="M115" s="28"/>
      <c r="N115" s="28"/>
      <c r="O115" s="28"/>
      <c r="P115" s="141"/>
      <c r="Q115"/>
      <c r="R115"/>
      <c r="S115"/>
      <c r="T115"/>
      <c r="U115"/>
      <c r="V115"/>
      <c r="W115"/>
      <c r="X115"/>
      <c r="Y115"/>
      <c r="Z115"/>
      <c r="AA115"/>
      <c r="AB115"/>
      <c r="AC115"/>
    </row>
    <row r="116" spans="1:29" s="2" customFormat="1" ht="24">
      <c r="A116" s="126">
        <v>64</v>
      </c>
      <c r="B116" s="127"/>
      <c r="C116" s="128" t="s">
        <v>867</v>
      </c>
      <c r="D116" s="129" t="s">
        <v>164</v>
      </c>
      <c r="E116" s="130">
        <v>2</v>
      </c>
      <c r="F116" s="81"/>
      <c r="G116" s="82"/>
      <c r="H116" s="28">
        <f t="shared" si="15"/>
        <v>0</v>
      </c>
      <c r="I116" s="81"/>
      <c r="J116" s="82"/>
      <c r="K116" s="28">
        <f t="shared" si="16"/>
        <v>0</v>
      </c>
      <c r="L116" s="28">
        <f t="shared" si="17"/>
        <v>0</v>
      </c>
      <c r="M116" s="28">
        <f t="shared" si="18"/>
        <v>0</v>
      </c>
      <c r="N116" s="28">
        <f t="shared" si="19"/>
        <v>0</v>
      </c>
      <c r="O116" s="28">
        <f t="shared" si="20"/>
        <v>0</v>
      </c>
      <c r="P116" s="141">
        <f t="shared" si="21"/>
        <v>0</v>
      </c>
      <c r="Q116"/>
      <c r="R116"/>
      <c r="S116"/>
      <c r="T116"/>
      <c r="U116"/>
      <c r="V116"/>
      <c r="W116"/>
      <c r="X116"/>
      <c r="Y116"/>
      <c r="Z116"/>
      <c r="AA116"/>
      <c r="AB116"/>
      <c r="AC116"/>
    </row>
    <row r="117" spans="1:29" s="2" customFormat="1">
      <c r="A117" s="126"/>
      <c r="B117" s="127"/>
      <c r="C117" s="183" t="s">
        <v>827</v>
      </c>
      <c r="D117" s="129"/>
      <c r="E117" s="130"/>
      <c r="F117" s="27"/>
      <c r="G117" s="28"/>
      <c r="H117" s="28"/>
      <c r="I117" s="27"/>
      <c r="J117" s="28"/>
      <c r="K117" s="28"/>
      <c r="L117" s="28"/>
      <c r="M117" s="28"/>
      <c r="N117" s="28"/>
      <c r="O117" s="28"/>
      <c r="P117" s="141"/>
      <c r="Q117"/>
      <c r="R117"/>
      <c r="S117"/>
      <c r="T117"/>
      <c r="U117"/>
      <c r="V117"/>
      <c r="W117"/>
      <c r="X117"/>
      <c r="Y117"/>
      <c r="Z117"/>
      <c r="AA117"/>
      <c r="AB117"/>
      <c r="AC117"/>
    </row>
    <row r="118" spans="1:29" s="2" customFormat="1">
      <c r="A118" s="126">
        <v>65</v>
      </c>
      <c r="B118" s="127"/>
      <c r="C118" s="128" t="s">
        <v>868</v>
      </c>
      <c r="D118" s="129" t="s">
        <v>164</v>
      </c>
      <c r="E118" s="130">
        <v>2</v>
      </c>
      <c r="F118" s="81"/>
      <c r="G118" s="82"/>
      <c r="H118" s="28">
        <f t="shared" si="15"/>
        <v>0</v>
      </c>
      <c r="I118" s="81"/>
      <c r="J118" s="82"/>
      <c r="K118" s="28">
        <f t="shared" si="16"/>
        <v>0</v>
      </c>
      <c r="L118" s="28">
        <f t="shared" si="17"/>
        <v>0</v>
      </c>
      <c r="M118" s="28">
        <f t="shared" si="18"/>
        <v>0</v>
      </c>
      <c r="N118" s="28">
        <f t="shared" si="19"/>
        <v>0</v>
      </c>
      <c r="O118" s="28">
        <f t="shared" si="20"/>
        <v>0</v>
      </c>
      <c r="P118" s="141">
        <f t="shared" si="21"/>
        <v>0</v>
      </c>
      <c r="Q118"/>
      <c r="R118"/>
      <c r="S118"/>
      <c r="T118"/>
      <c r="U118"/>
      <c r="V118"/>
      <c r="W118"/>
      <c r="X118"/>
      <c r="Y118"/>
      <c r="Z118"/>
      <c r="AA118"/>
      <c r="AB118"/>
      <c r="AC118"/>
    </row>
    <row r="119" spans="1:29" s="2" customFormat="1" ht="24">
      <c r="A119" s="126">
        <v>66</v>
      </c>
      <c r="B119" s="127"/>
      <c r="C119" s="128" t="s">
        <v>869</v>
      </c>
      <c r="D119" s="129" t="s">
        <v>167</v>
      </c>
      <c r="E119" s="130">
        <v>4</v>
      </c>
      <c r="F119" s="81"/>
      <c r="G119" s="82"/>
      <c r="H119" s="28">
        <f t="shared" si="15"/>
        <v>0</v>
      </c>
      <c r="I119" s="81"/>
      <c r="J119" s="82"/>
      <c r="K119" s="28">
        <f t="shared" si="16"/>
        <v>0</v>
      </c>
      <c r="L119" s="28">
        <f t="shared" si="17"/>
        <v>0</v>
      </c>
      <c r="M119" s="28">
        <f t="shared" si="18"/>
        <v>0</v>
      </c>
      <c r="N119" s="28">
        <f t="shared" si="19"/>
        <v>0</v>
      </c>
      <c r="O119" s="28">
        <f t="shared" si="20"/>
        <v>0</v>
      </c>
      <c r="P119" s="141">
        <f t="shared" si="21"/>
        <v>0</v>
      </c>
      <c r="Q119"/>
      <c r="R119"/>
      <c r="S119"/>
      <c r="T119"/>
      <c r="U119"/>
      <c r="V119"/>
      <c r="W119"/>
      <c r="X119"/>
      <c r="Y119"/>
      <c r="Z119"/>
      <c r="AA119"/>
      <c r="AB119"/>
      <c r="AC119"/>
    </row>
    <row r="120" spans="1:29" s="2" customFormat="1">
      <c r="A120" s="126">
        <v>67</v>
      </c>
      <c r="B120" s="127"/>
      <c r="C120" s="128" t="s">
        <v>466</v>
      </c>
      <c r="D120" s="129" t="s">
        <v>164</v>
      </c>
      <c r="E120" s="130">
        <v>4</v>
      </c>
      <c r="F120" s="81"/>
      <c r="G120" s="82"/>
      <c r="H120" s="28">
        <f t="shared" si="15"/>
        <v>0</v>
      </c>
      <c r="I120" s="81"/>
      <c r="J120" s="82"/>
      <c r="K120" s="28">
        <f t="shared" si="16"/>
        <v>0</v>
      </c>
      <c r="L120" s="28">
        <f t="shared" si="17"/>
        <v>0</v>
      </c>
      <c r="M120" s="28">
        <f t="shared" si="18"/>
        <v>0</v>
      </c>
      <c r="N120" s="28">
        <f t="shared" si="19"/>
        <v>0</v>
      </c>
      <c r="O120" s="28">
        <f t="shared" si="20"/>
        <v>0</v>
      </c>
      <c r="P120" s="141">
        <f t="shared" si="21"/>
        <v>0</v>
      </c>
      <c r="Q120"/>
      <c r="R120"/>
      <c r="S120"/>
      <c r="T120"/>
      <c r="U120"/>
      <c r="V120"/>
      <c r="W120"/>
      <c r="X120"/>
      <c r="Y120"/>
      <c r="Z120"/>
      <c r="AA120"/>
      <c r="AB120"/>
      <c r="AC120"/>
    </row>
    <row r="121" spans="1:29" s="2" customFormat="1">
      <c r="A121" s="126"/>
      <c r="B121" s="127"/>
      <c r="C121" s="183" t="s">
        <v>840</v>
      </c>
      <c r="D121" s="129"/>
      <c r="E121" s="130"/>
      <c r="F121" s="27"/>
      <c r="G121" s="28"/>
      <c r="H121" s="28"/>
      <c r="I121" s="27"/>
      <c r="J121" s="28"/>
      <c r="K121" s="28"/>
      <c r="L121" s="28"/>
      <c r="M121" s="28"/>
      <c r="N121" s="28"/>
      <c r="O121" s="28"/>
      <c r="P121" s="141"/>
      <c r="Q121"/>
      <c r="R121"/>
      <c r="S121"/>
      <c r="T121"/>
      <c r="U121"/>
      <c r="V121"/>
      <c r="W121"/>
      <c r="X121"/>
      <c r="Y121"/>
      <c r="Z121"/>
      <c r="AA121"/>
      <c r="AB121"/>
      <c r="AC121"/>
    </row>
    <row r="122" spans="1:29" s="2" customFormat="1">
      <c r="A122" s="126">
        <v>68</v>
      </c>
      <c r="B122" s="127"/>
      <c r="C122" s="128" t="s">
        <v>859</v>
      </c>
      <c r="D122" s="129" t="s">
        <v>164</v>
      </c>
      <c r="E122" s="130">
        <v>6</v>
      </c>
      <c r="F122" s="81"/>
      <c r="G122" s="82"/>
      <c r="H122" s="28">
        <f t="shared" si="15"/>
        <v>0</v>
      </c>
      <c r="I122" s="81"/>
      <c r="J122" s="82"/>
      <c r="K122" s="28">
        <f t="shared" si="16"/>
        <v>0</v>
      </c>
      <c r="L122" s="28">
        <f t="shared" si="17"/>
        <v>0</v>
      </c>
      <c r="M122" s="28">
        <f t="shared" si="18"/>
        <v>0</v>
      </c>
      <c r="N122" s="28">
        <f t="shared" si="19"/>
        <v>0</v>
      </c>
      <c r="O122" s="28">
        <f t="shared" si="20"/>
        <v>0</v>
      </c>
      <c r="P122" s="141">
        <f t="shared" si="21"/>
        <v>0</v>
      </c>
      <c r="Q122"/>
      <c r="R122"/>
      <c r="S122"/>
      <c r="T122"/>
      <c r="U122"/>
      <c r="V122"/>
      <c r="W122"/>
      <c r="X122"/>
      <c r="Y122"/>
      <c r="Z122"/>
      <c r="AA122"/>
      <c r="AB122"/>
      <c r="AC122"/>
    </row>
    <row r="123" spans="1:29" s="2" customFormat="1">
      <c r="A123" s="126">
        <v>69</v>
      </c>
      <c r="B123" s="127"/>
      <c r="C123" s="128" t="s">
        <v>842</v>
      </c>
      <c r="D123" s="129" t="s">
        <v>228</v>
      </c>
      <c r="E123" s="130">
        <v>44</v>
      </c>
      <c r="F123" s="81"/>
      <c r="G123" s="82"/>
      <c r="H123" s="28">
        <f t="shared" si="15"/>
        <v>0</v>
      </c>
      <c r="I123" s="81"/>
      <c r="J123" s="82"/>
      <c r="K123" s="28">
        <f t="shared" si="16"/>
        <v>0</v>
      </c>
      <c r="L123" s="28">
        <f t="shared" si="17"/>
        <v>0</v>
      </c>
      <c r="M123" s="28">
        <f t="shared" si="18"/>
        <v>0</v>
      </c>
      <c r="N123" s="28">
        <f t="shared" si="19"/>
        <v>0</v>
      </c>
      <c r="O123" s="28">
        <f t="shared" si="20"/>
        <v>0</v>
      </c>
      <c r="P123" s="141">
        <f t="shared" si="21"/>
        <v>0</v>
      </c>
      <c r="Q123"/>
      <c r="R123"/>
      <c r="S123"/>
      <c r="T123"/>
      <c r="U123"/>
      <c r="V123"/>
      <c r="W123"/>
      <c r="X123"/>
      <c r="Y123"/>
      <c r="Z123"/>
      <c r="AA123"/>
      <c r="AB123"/>
      <c r="AC123"/>
    </row>
    <row r="124" spans="1:29" s="2" customFormat="1">
      <c r="A124" s="126">
        <v>70</v>
      </c>
      <c r="B124" s="127"/>
      <c r="C124" s="128" t="s">
        <v>843</v>
      </c>
      <c r="D124" s="129" t="s">
        <v>228</v>
      </c>
      <c r="E124" s="130">
        <v>44</v>
      </c>
      <c r="F124" s="81"/>
      <c r="G124" s="82"/>
      <c r="H124" s="28">
        <f t="shared" si="15"/>
        <v>0</v>
      </c>
      <c r="I124" s="81"/>
      <c r="J124" s="82"/>
      <c r="K124" s="28">
        <f t="shared" si="16"/>
        <v>0</v>
      </c>
      <c r="L124" s="28">
        <f t="shared" si="17"/>
        <v>0</v>
      </c>
      <c r="M124" s="28">
        <f t="shared" si="18"/>
        <v>0</v>
      </c>
      <c r="N124" s="28">
        <f t="shared" si="19"/>
        <v>0</v>
      </c>
      <c r="O124" s="28">
        <f t="shared" si="20"/>
        <v>0</v>
      </c>
      <c r="P124" s="141">
        <f t="shared" si="21"/>
        <v>0</v>
      </c>
      <c r="Q124"/>
      <c r="R124"/>
      <c r="S124"/>
      <c r="T124"/>
      <c r="U124"/>
      <c r="V124"/>
      <c r="W124"/>
      <c r="X124"/>
      <c r="Y124"/>
      <c r="Z124"/>
      <c r="AA124"/>
      <c r="AB124"/>
      <c r="AC124"/>
    </row>
    <row r="125" spans="1:29" s="2" customFormat="1">
      <c r="A125" s="126">
        <v>71</v>
      </c>
      <c r="B125" s="127"/>
      <c r="C125" s="128" t="s">
        <v>844</v>
      </c>
      <c r="D125" s="129" t="s">
        <v>228</v>
      </c>
      <c r="E125" s="130">
        <v>44</v>
      </c>
      <c r="F125" s="81"/>
      <c r="G125" s="82"/>
      <c r="H125" s="28">
        <f t="shared" si="15"/>
        <v>0</v>
      </c>
      <c r="I125" s="81"/>
      <c r="J125" s="82"/>
      <c r="K125" s="28">
        <f t="shared" si="16"/>
        <v>0</v>
      </c>
      <c r="L125" s="28">
        <f t="shared" si="17"/>
        <v>0</v>
      </c>
      <c r="M125" s="28">
        <f t="shared" si="18"/>
        <v>0</v>
      </c>
      <c r="N125" s="28">
        <f t="shared" si="19"/>
        <v>0</v>
      </c>
      <c r="O125" s="28">
        <f t="shared" si="20"/>
        <v>0</v>
      </c>
      <c r="P125" s="141">
        <f t="shared" si="21"/>
        <v>0</v>
      </c>
      <c r="Q125"/>
      <c r="R125"/>
      <c r="S125"/>
      <c r="T125"/>
      <c r="U125"/>
      <c r="V125"/>
      <c r="W125"/>
      <c r="X125"/>
      <c r="Y125"/>
      <c r="Z125"/>
      <c r="AA125"/>
      <c r="AB125"/>
      <c r="AC125"/>
    </row>
    <row r="126" spans="1:29" s="2" customFormat="1">
      <c r="A126" s="126">
        <v>72</v>
      </c>
      <c r="B126" s="127"/>
      <c r="C126" s="128" t="s">
        <v>847</v>
      </c>
      <c r="D126" s="129" t="s">
        <v>228</v>
      </c>
      <c r="E126" s="130">
        <v>44</v>
      </c>
      <c r="F126" s="81"/>
      <c r="G126" s="82"/>
      <c r="H126" s="28">
        <f t="shared" si="15"/>
        <v>0</v>
      </c>
      <c r="I126" s="81"/>
      <c r="J126" s="82"/>
      <c r="K126" s="28">
        <f t="shared" si="16"/>
        <v>0</v>
      </c>
      <c r="L126" s="28">
        <f t="shared" si="17"/>
        <v>0</v>
      </c>
      <c r="M126" s="28">
        <f t="shared" si="18"/>
        <v>0</v>
      </c>
      <c r="N126" s="28">
        <f t="shared" si="19"/>
        <v>0</v>
      </c>
      <c r="O126" s="28">
        <f t="shared" si="20"/>
        <v>0</v>
      </c>
      <c r="P126" s="141">
        <f t="shared" si="21"/>
        <v>0</v>
      </c>
      <c r="Q126"/>
      <c r="R126"/>
      <c r="S126"/>
      <c r="T126"/>
      <c r="U126"/>
      <c r="V126"/>
      <c r="W126"/>
      <c r="X126"/>
      <c r="Y126"/>
      <c r="Z126"/>
      <c r="AA126"/>
      <c r="AB126"/>
      <c r="AC126"/>
    </row>
    <row r="127" spans="1:29" s="2" customFormat="1">
      <c r="A127" s="126"/>
      <c r="B127" s="127"/>
      <c r="C127" s="131"/>
      <c r="D127" s="129"/>
      <c r="E127" s="130"/>
      <c r="F127" s="27"/>
      <c r="G127" s="28"/>
      <c r="H127" s="28"/>
      <c r="I127" s="27"/>
      <c r="J127" s="28"/>
      <c r="K127" s="28"/>
      <c r="L127" s="28"/>
      <c r="M127" s="28"/>
      <c r="N127" s="28"/>
      <c r="O127" s="28"/>
      <c r="P127" s="141"/>
      <c r="Q127"/>
      <c r="R127"/>
      <c r="S127"/>
      <c r="T127"/>
      <c r="U127"/>
      <c r="V127"/>
      <c r="W127"/>
      <c r="X127"/>
      <c r="Y127"/>
      <c r="Z127"/>
      <c r="AA127"/>
      <c r="AB127"/>
      <c r="AC127"/>
    </row>
    <row r="128" spans="1:29" s="2" customFormat="1">
      <c r="A128" s="126"/>
      <c r="B128" s="127"/>
      <c r="C128" s="262" t="s">
        <v>870</v>
      </c>
      <c r="D128" s="129"/>
      <c r="E128" s="130"/>
      <c r="F128" s="27"/>
      <c r="G128" s="28"/>
      <c r="H128" s="28"/>
      <c r="I128" s="27"/>
      <c r="J128" s="28"/>
      <c r="K128" s="28"/>
      <c r="L128" s="28"/>
      <c r="M128" s="28"/>
      <c r="N128" s="28"/>
      <c r="O128" s="28"/>
      <c r="P128" s="141"/>
      <c r="Q128"/>
      <c r="R128"/>
      <c r="S128"/>
      <c r="T128"/>
      <c r="U128"/>
      <c r="V128"/>
      <c r="W128"/>
      <c r="X128"/>
      <c r="Y128"/>
      <c r="Z128"/>
      <c r="AA128"/>
      <c r="AB128"/>
      <c r="AC128"/>
    </row>
    <row r="129" spans="1:29" s="2" customFormat="1">
      <c r="A129" s="126"/>
      <c r="B129" s="127"/>
      <c r="C129" s="183" t="s">
        <v>795</v>
      </c>
      <c r="D129" s="129"/>
      <c r="E129" s="130"/>
      <c r="F129" s="27"/>
      <c r="G129" s="28"/>
      <c r="H129" s="28"/>
      <c r="I129" s="27"/>
      <c r="J129" s="28"/>
      <c r="K129" s="28"/>
      <c r="L129" s="28"/>
      <c r="M129" s="28"/>
      <c r="N129" s="28"/>
      <c r="O129" s="28"/>
      <c r="P129" s="141"/>
      <c r="Q129"/>
      <c r="R129"/>
      <c r="S129"/>
      <c r="T129"/>
      <c r="U129"/>
      <c r="V129"/>
      <c r="W129"/>
      <c r="X129"/>
      <c r="Y129"/>
      <c r="Z129"/>
      <c r="AA129"/>
      <c r="AB129"/>
      <c r="AC129"/>
    </row>
    <row r="130" spans="1:29" s="2" customFormat="1" ht="24">
      <c r="A130" s="126">
        <v>73</v>
      </c>
      <c r="B130" s="127"/>
      <c r="C130" s="131" t="s">
        <v>475</v>
      </c>
      <c r="D130" s="129" t="s">
        <v>228</v>
      </c>
      <c r="E130" s="130">
        <v>21</v>
      </c>
      <c r="F130" s="81"/>
      <c r="G130" s="82"/>
      <c r="H130" s="28">
        <f t="shared" si="15"/>
        <v>0</v>
      </c>
      <c r="I130" s="81"/>
      <c r="J130" s="82"/>
      <c r="K130" s="28">
        <f t="shared" si="16"/>
        <v>0</v>
      </c>
      <c r="L130" s="28">
        <f t="shared" si="17"/>
        <v>0</v>
      </c>
      <c r="M130" s="28">
        <f t="shared" si="18"/>
        <v>0</v>
      </c>
      <c r="N130" s="28">
        <f t="shared" si="19"/>
        <v>0</v>
      </c>
      <c r="O130" s="28">
        <f t="shared" si="20"/>
        <v>0</v>
      </c>
      <c r="P130" s="141">
        <f t="shared" si="21"/>
        <v>0</v>
      </c>
      <c r="Q130"/>
      <c r="R130"/>
      <c r="S130"/>
      <c r="T130"/>
      <c r="U130"/>
      <c r="V130"/>
      <c r="W130"/>
      <c r="X130"/>
      <c r="Y130"/>
      <c r="Z130"/>
      <c r="AA130"/>
      <c r="AB130"/>
      <c r="AC130"/>
    </row>
    <row r="131" spans="1:29" s="2" customFormat="1" ht="24">
      <c r="A131" s="126">
        <v>74</v>
      </c>
      <c r="B131" s="127"/>
      <c r="C131" s="131" t="s">
        <v>871</v>
      </c>
      <c r="D131" s="129" t="s">
        <v>164</v>
      </c>
      <c r="E131" s="130">
        <v>2</v>
      </c>
      <c r="F131" s="81"/>
      <c r="G131" s="82"/>
      <c r="H131" s="28">
        <f t="shared" si="15"/>
        <v>0</v>
      </c>
      <c r="I131" s="81"/>
      <c r="J131" s="82"/>
      <c r="K131" s="28">
        <f t="shared" si="16"/>
        <v>0</v>
      </c>
      <c r="L131" s="28">
        <f t="shared" si="17"/>
        <v>0</v>
      </c>
      <c r="M131" s="28">
        <f t="shared" si="18"/>
        <v>0</v>
      </c>
      <c r="N131" s="28">
        <f t="shared" si="19"/>
        <v>0</v>
      </c>
      <c r="O131" s="28">
        <f t="shared" si="20"/>
        <v>0</v>
      </c>
      <c r="P131" s="141">
        <f t="shared" si="21"/>
        <v>0</v>
      </c>
      <c r="Q131"/>
      <c r="R131"/>
      <c r="S131"/>
      <c r="T131"/>
      <c r="U131"/>
      <c r="V131"/>
      <c r="W131"/>
      <c r="X131"/>
      <c r="Y131"/>
      <c r="Z131"/>
      <c r="AA131"/>
      <c r="AB131"/>
      <c r="AC131"/>
    </row>
    <row r="132" spans="1:29" s="2" customFormat="1">
      <c r="A132" s="126"/>
      <c r="B132" s="127"/>
      <c r="C132" s="183" t="s">
        <v>487</v>
      </c>
      <c r="D132" s="129"/>
      <c r="E132" s="130"/>
      <c r="F132" s="27"/>
      <c r="G132" s="28"/>
      <c r="H132" s="28"/>
      <c r="I132" s="27"/>
      <c r="J132" s="28"/>
      <c r="K132" s="28"/>
      <c r="L132" s="28"/>
      <c r="M132" s="28"/>
      <c r="N132" s="28"/>
      <c r="O132" s="28"/>
      <c r="P132" s="141"/>
      <c r="Q132"/>
      <c r="R132"/>
      <c r="S132"/>
      <c r="T132"/>
      <c r="U132"/>
      <c r="V132"/>
      <c r="W132"/>
      <c r="X132"/>
      <c r="Y132"/>
      <c r="Z132"/>
      <c r="AA132"/>
      <c r="AB132"/>
      <c r="AC132"/>
    </row>
    <row r="133" spans="1:29" s="2" customFormat="1">
      <c r="A133" s="126"/>
      <c r="B133" s="127"/>
      <c r="C133" s="183" t="s">
        <v>827</v>
      </c>
      <c r="D133" s="129"/>
      <c r="E133" s="130"/>
      <c r="F133" s="27"/>
      <c r="G133" s="28"/>
      <c r="H133" s="28"/>
      <c r="I133" s="27"/>
      <c r="J133" s="28"/>
      <c r="K133" s="28"/>
      <c r="L133" s="28"/>
      <c r="M133" s="28"/>
      <c r="N133" s="28"/>
      <c r="O133" s="28"/>
      <c r="P133" s="141"/>
      <c r="Q133"/>
      <c r="R133"/>
      <c r="S133"/>
      <c r="T133"/>
      <c r="U133"/>
      <c r="V133"/>
      <c r="W133"/>
      <c r="X133"/>
      <c r="Y133"/>
      <c r="Z133"/>
      <c r="AA133"/>
      <c r="AB133"/>
      <c r="AC133"/>
    </row>
    <row r="134" spans="1:29" s="2" customFormat="1">
      <c r="A134" s="126">
        <v>75</v>
      </c>
      <c r="B134" s="127"/>
      <c r="C134" s="131" t="s">
        <v>872</v>
      </c>
      <c r="D134" s="129" t="s">
        <v>164</v>
      </c>
      <c r="E134" s="130">
        <v>1</v>
      </c>
      <c r="F134" s="81"/>
      <c r="G134" s="82"/>
      <c r="H134" s="28">
        <f t="shared" si="15"/>
        <v>0</v>
      </c>
      <c r="I134" s="81"/>
      <c r="J134" s="82"/>
      <c r="K134" s="28">
        <f t="shared" si="16"/>
        <v>0</v>
      </c>
      <c r="L134" s="28">
        <f t="shared" si="17"/>
        <v>0</v>
      </c>
      <c r="M134" s="28">
        <f t="shared" si="18"/>
        <v>0</v>
      </c>
      <c r="N134" s="28">
        <f t="shared" si="19"/>
        <v>0</v>
      </c>
      <c r="O134" s="28">
        <f t="shared" si="20"/>
        <v>0</v>
      </c>
      <c r="P134" s="141">
        <f t="shared" si="21"/>
        <v>0</v>
      </c>
      <c r="Q134"/>
      <c r="R134"/>
      <c r="S134"/>
      <c r="T134"/>
      <c r="U134"/>
      <c r="V134"/>
      <c r="W134"/>
      <c r="X134"/>
      <c r="Y134"/>
      <c r="Z134"/>
      <c r="AA134"/>
      <c r="AB134"/>
      <c r="AC134"/>
    </row>
    <row r="135" spans="1:29" s="2" customFormat="1" ht="24">
      <c r="A135" s="126">
        <v>76</v>
      </c>
      <c r="B135" s="127"/>
      <c r="C135" s="131" t="s">
        <v>869</v>
      </c>
      <c r="D135" s="129" t="s">
        <v>167</v>
      </c>
      <c r="E135" s="130">
        <v>4</v>
      </c>
      <c r="F135" s="81"/>
      <c r="G135" s="82"/>
      <c r="H135" s="28">
        <f t="shared" si="15"/>
        <v>0</v>
      </c>
      <c r="I135" s="81"/>
      <c r="J135" s="82"/>
      <c r="K135" s="28">
        <f t="shared" si="16"/>
        <v>0</v>
      </c>
      <c r="L135" s="28">
        <f t="shared" si="17"/>
        <v>0</v>
      </c>
      <c r="M135" s="28">
        <f t="shared" si="18"/>
        <v>0</v>
      </c>
      <c r="N135" s="28">
        <f t="shared" si="19"/>
        <v>0</v>
      </c>
      <c r="O135" s="28">
        <f t="shared" si="20"/>
        <v>0</v>
      </c>
      <c r="P135" s="141">
        <f t="shared" si="21"/>
        <v>0</v>
      </c>
      <c r="Q135"/>
      <c r="R135"/>
      <c r="S135"/>
      <c r="T135"/>
      <c r="U135"/>
      <c r="V135"/>
      <c r="W135"/>
      <c r="X135"/>
      <c r="Y135"/>
      <c r="Z135"/>
      <c r="AA135"/>
      <c r="AB135"/>
      <c r="AC135"/>
    </row>
    <row r="136" spans="1:29" s="2" customFormat="1">
      <c r="A136" s="126">
        <v>77</v>
      </c>
      <c r="B136" s="127"/>
      <c r="C136" s="131" t="s">
        <v>476</v>
      </c>
      <c r="D136" s="129" t="s">
        <v>164</v>
      </c>
      <c r="E136" s="130">
        <v>4</v>
      </c>
      <c r="F136" s="81"/>
      <c r="G136" s="82"/>
      <c r="H136" s="28">
        <f t="shared" si="15"/>
        <v>0</v>
      </c>
      <c r="I136" s="81"/>
      <c r="J136" s="82"/>
      <c r="K136" s="28">
        <f t="shared" si="16"/>
        <v>0</v>
      </c>
      <c r="L136" s="28">
        <f t="shared" si="17"/>
        <v>0</v>
      </c>
      <c r="M136" s="28">
        <f t="shared" si="18"/>
        <v>0</v>
      </c>
      <c r="N136" s="28">
        <f t="shared" si="19"/>
        <v>0</v>
      </c>
      <c r="O136" s="28">
        <f t="shared" si="20"/>
        <v>0</v>
      </c>
      <c r="P136" s="141">
        <f t="shared" si="21"/>
        <v>0</v>
      </c>
      <c r="Q136"/>
      <c r="R136"/>
      <c r="S136"/>
      <c r="T136"/>
      <c r="U136"/>
      <c r="V136"/>
      <c r="W136"/>
      <c r="X136"/>
      <c r="Y136"/>
      <c r="Z136"/>
      <c r="AA136"/>
      <c r="AB136"/>
      <c r="AC136"/>
    </row>
    <row r="137" spans="1:29" s="2" customFormat="1" ht="24">
      <c r="A137" s="126">
        <v>78</v>
      </c>
      <c r="B137" s="127"/>
      <c r="C137" s="131" t="s">
        <v>873</v>
      </c>
      <c r="D137" s="129" t="s">
        <v>228</v>
      </c>
      <c r="E137" s="130">
        <v>1.7</v>
      </c>
      <c r="F137" s="81"/>
      <c r="G137" s="82"/>
      <c r="H137" s="28">
        <f t="shared" si="15"/>
        <v>0</v>
      </c>
      <c r="I137" s="81"/>
      <c r="J137" s="82"/>
      <c r="K137" s="28">
        <f t="shared" si="16"/>
        <v>0</v>
      </c>
      <c r="L137" s="28">
        <f t="shared" si="17"/>
        <v>0</v>
      </c>
      <c r="M137" s="28">
        <f t="shared" si="18"/>
        <v>0</v>
      </c>
      <c r="N137" s="28">
        <f t="shared" si="19"/>
        <v>0</v>
      </c>
      <c r="O137" s="28">
        <f t="shared" si="20"/>
        <v>0</v>
      </c>
      <c r="P137" s="141">
        <f t="shared" si="21"/>
        <v>0</v>
      </c>
      <c r="Q137"/>
      <c r="R137"/>
      <c r="S137"/>
      <c r="T137"/>
      <c r="U137"/>
      <c r="V137"/>
      <c r="W137"/>
      <c r="X137"/>
      <c r="Y137"/>
      <c r="Z137"/>
      <c r="AA137"/>
      <c r="AB137"/>
      <c r="AC137"/>
    </row>
    <row r="138" spans="1:29" s="2" customFormat="1">
      <c r="A138" s="126"/>
      <c r="B138" s="127"/>
      <c r="C138" s="183" t="s">
        <v>840</v>
      </c>
      <c r="D138" s="129"/>
      <c r="E138" s="130"/>
      <c r="F138" s="27"/>
      <c r="G138" s="28"/>
      <c r="H138" s="28"/>
      <c r="I138" s="27"/>
      <c r="J138" s="28"/>
      <c r="K138" s="28"/>
      <c r="L138" s="28"/>
      <c r="M138" s="28"/>
      <c r="N138" s="28"/>
      <c r="O138" s="28"/>
      <c r="P138" s="141"/>
      <c r="Q138"/>
      <c r="R138"/>
      <c r="S138"/>
      <c r="T138"/>
      <c r="U138"/>
      <c r="V138"/>
      <c r="W138"/>
      <c r="X138"/>
      <c r="Y138"/>
      <c r="Z138"/>
      <c r="AA138"/>
      <c r="AB138"/>
      <c r="AC138"/>
    </row>
    <row r="139" spans="1:29" s="2" customFormat="1">
      <c r="A139" s="126">
        <v>79</v>
      </c>
      <c r="B139" s="127"/>
      <c r="C139" s="131" t="s">
        <v>841</v>
      </c>
      <c r="D139" s="129" t="s">
        <v>164</v>
      </c>
      <c r="E139" s="130">
        <v>2</v>
      </c>
      <c r="F139" s="81"/>
      <c r="G139" s="82"/>
      <c r="H139" s="28">
        <f t="shared" si="15"/>
        <v>0</v>
      </c>
      <c r="I139" s="81"/>
      <c r="J139" s="82"/>
      <c r="K139" s="28">
        <f t="shared" si="16"/>
        <v>0</v>
      </c>
      <c r="L139" s="28">
        <f t="shared" si="17"/>
        <v>0</v>
      </c>
      <c r="M139" s="28">
        <f t="shared" si="18"/>
        <v>0</v>
      </c>
      <c r="N139" s="28">
        <f t="shared" si="19"/>
        <v>0</v>
      </c>
      <c r="O139" s="28">
        <f t="shared" si="20"/>
        <v>0</v>
      </c>
      <c r="P139" s="141">
        <f t="shared" si="21"/>
        <v>0</v>
      </c>
      <c r="Q139"/>
      <c r="R139"/>
      <c r="S139"/>
      <c r="T139"/>
      <c r="U139"/>
      <c r="V139"/>
      <c r="W139"/>
      <c r="X139"/>
      <c r="Y139"/>
      <c r="Z139"/>
      <c r="AA139"/>
      <c r="AB139"/>
      <c r="AC139"/>
    </row>
    <row r="140" spans="1:29" s="2" customFormat="1">
      <c r="A140" s="126">
        <v>80</v>
      </c>
      <c r="B140" s="127"/>
      <c r="C140" s="131" t="s">
        <v>842</v>
      </c>
      <c r="D140" s="129" t="s">
        <v>228</v>
      </c>
      <c r="E140" s="130">
        <v>21</v>
      </c>
      <c r="F140" s="81"/>
      <c r="G140" s="82"/>
      <c r="H140" s="28">
        <f t="shared" si="15"/>
        <v>0</v>
      </c>
      <c r="I140" s="81"/>
      <c r="J140" s="82"/>
      <c r="K140" s="28">
        <f t="shared" si="16"/>
        <v>0</v>
      </c>
      <c r="L140" s="28">
        <f t="shared" si="17"/>
        <v>0</v>
      </c>
      <c r="M140" s="28">
        <f t="shared" si="18"/>
        <v>0</v>
      </c>
      <c r="N140" s="28">
        <f t="shared" si="19"/>
        <v>0</v>
      </c>
      <c r="O140" s="28">
        <f t="shared" si="20"/>
        <v>0</v>
      </c>
      <c r="P140" s="141">
        <f t="shared" si="21"/>
        <v>0</v>
      </c>
      <c r="Q140"/>
      <c r="R140"/>
      <c r="S140"/>
      <c r="T140"/>
      <c r="U140"/>
      <c r="V140"/>
      <c r="W140"/>
      <c r="X140"/>
      <c r="Y140"/>
      <c r="Z140"/>
      <c r="AA140"/>
      <c r="AB140"/>
      <c r="AC140"/>
    </row>
    <row r="141" spans="1:29" s="2" customFormat="1">
      <c r="A141" s="126">
        <v>81</v>
      </c>
      <c r="B141" s="127"/>
      <c r="C141" s="131" t="s">
        <v>843</v>
      </c>
      <c r="D141" s="129" t="s">
        <v>228</v>
      </c>
      <c r="E141" s="130">
        <v>21</v>
      </c>
      <c r="F141" s="81"/>
      <c r="G141" s="82"/>
      <c r="H141" s="28">
        <f t="shared" si="15"/>
        <v>0</v>
      </c>
      <c r="I141" s="81"/>
      <c r="J141" s="82"/>
      <c r="K141" s="28">
        <f t="shared" si="16"/>
        <v>0</v>
      </c>
      <c r="L141" s="28">
        <f t="shared" si="17"/>
        <v>0</v>
      </c>
      <c r="M141" s="28">
        <f t="shared" si="18"/>
        <v>0</v>
      </c>
      <c r="N141" s="28">
        <f t="shared" si="19"/>
        <v>0</v>
      </c>
      <c r="O141" s="28">
        <f t="shared" si="20"/>
        <v>0</v>
      </c>
      <c r="P141" s="141">
        <f t="shared" si="21"/>
        <v>0</v>
      </c>
      <c r="Q141"/>
      <c r="R141"/>
      <c r="S141"/>
      <c r="T141"/>
      <c r="U141"/>
      <c r="V141"/>
      <c r="W141"/>
      <c r="X141"/>
      <c r="Y141"/>
      <c r="Z141"/>
      <c r="AA141"/>
      <c r="AB141"/>
      <c r="AC141"/>
    </row>
    <row r="142" spans="1:29" s="2" customFormat="1">
      <c r="A142" s="126">
        <v>82</v>
      </c>
      <c r="B142" s="127"/>
      <c r="C142" s="131" t="s">
        <v>844</v>
      </c>
      <c r="D142" s="129" t="s">
        <v>228</v>
      </c>
      <c r="E142" s="130">
        <v>21</v>
      </c>
      <c r="F142" s="81"/>
      <c r="G142" s="82"/>
      <c r="H142" s="28">
        <f t="shared" si="15"/>
        <v>0</v>
      </c>
      <c r="I142" s="81"/>
      <c r="J142" s="82"/>
      <c r="K142" s="28">
        <f t="shared" si="16"/>
        <v>0</v>
      </c>
      <c r="L142" s="28">
        <f t="shared" si="17"/>
        <v>0</v>
      </c>
      <c r="M142" s="28">
        <f t="shared" si="18"/>
        <v>0</v>
      </c>
      <c r="N142" s="28">
        <f t="shared" si="19"/>
        <v>0</v>
      </c>
      <c r="O142" s="28">
        <f t="shared" si="20"/>
        <v>0</v>
      </c>
      <c r="P142" s="141">
        <f t="shared" si="21"/>
        <v>0</v>
      </c>
      <c r="Q142"/>
      <c r="R142"/>
      <c r="S142"/>
      <c r="T142"/>
      <c r="U142"/>
      <c r="V142"/>
      <c r="W142"/>
      <c r="X142"/>
      <c r="Y142"/>
      <c r="Z142"/>
      <c r="AA142"/>
      <c r="AB142"/>
      <c r="AC142"/>
    </row>
    <row r="143" spans="1:29" s="2" customFormat="1">
      <c r="A143" s="126">
        <v>83</v>
      </c>
      <c r="B143" s="127"/>
      <c r="C143" s="131" t="s">
        <v>847</v>
      </c>
      <c r="D143" s="129" t="s">
        <v>228</v>
      </c>
      <c r="E143" s="130">
        <v>21</v>
      </c>
      <c r="F143" s="81"/>
      <c r="G143" s="82"/>
      <c r="H143" s="28">
        <f t="shared" si="15"/>
        <v>0</v>
      </c>
      <c r="I143" s="81"/>
      <c r="J143" s="82"/>
      <c r="K143" s="28">
        <f t="shared" si="16"/>
        <v>0</v>
      </c>
      <c r="L143" s="28">
        <f t="shared" si="17"/>
        <v>0</v>
      </c>
      <c r="M143" s="28">
        <f t="shared" si="18"/>
        <v>0</v>
      </c>
      <c r="N143" s="28">
        <f t="shared" si="19"/>
        <v>0</v>
      </c>
      <c r="O143" s="28">
        <f t="shared" si="20"/>
        <v>0</v>
      </c>
      <c r="P143" s="141">
        <f t="shared" si="21"/>
        <v>0</v>
      </c>
      <c r="Q143"/>
      <c r="R143"/>
      <c r="S143"/>
      <c r="T143"/>
      <c r="U143"/>
      <c r="V143"/>
      <c r="W143"/>
      <c r="X143"/>
      <c r="Y143"/>
      <c r="Z143"/>
      <c r="AA143"/>
      <c r="AB143"/>
      <c r="AC143"/>
    </row>
    <row r="144" spans="1:29" s="2" customFormat="1">
      <c r="A144" s="126"/>
      <c r="B144" s="127"/>
      <c r="C144" s="131"/>
      <c r="D144" s="129"/>
      <c r="E144" s="130"/>
      <c r="F144" s="27"/>
      <c r="G144" s="28"/>
      <c r="H144" s="28"/>
      <c r="I144" s="27"/>
      <c r="J144" s="28"/>
      <c r="K144" s="28"/>
      <c r="L144" s="28"/>
      <c r="M144" s="28"/>
      <c r="N144" s="28"/>
      <c r="O144" s="28"/>
      <c r="P144" s="141"/>
      <c r="Q144"/>
      <c r="R144"/>
      <c r="S144"/>
      <c r="T144"/>
      <c r="U144"/>
      <c r="V144"/>
      <c r="W144"/>
      <c r="X144"/>
      <c r="Y144"/>
      <c r="Z144"/>
      <c r="AA144"/>
      <c r="AB144"/>
      <c r="AC144"/>
    </row>
    <row r="145" spans="1:29" s="2" customFormat="1">
      <c r="A145" s="126"/>
      <c r="B145" s="127"/>
      <c r="C145" s="262" t="s">
        <v>874</v>
      </c>
      <c r="D145" s="129"/>
      <c r="E145" s="130"/>
      <c r="F145" s="27"/>
      <c r="G145" s="28"/>
      <c r="H145" s="28"/>
      <c r="I145" s="27"/>
      <c r="J145" s="28"/>
      <c r="K145" s="28"/>
      <c r="L145" s="28"/>
      <c r="M145" s="28"/>
      <c r="N145" s="28"/>
      <c r="O145" s="28"/>
      <c r="P145" s="141"/>
      <c r="Q145"/>
      <c r="R145"/>
      <c r="S145"/>
      <c r="T145"/>
      <c r="U145"/>
      <c r="V145"/>
      <c r="W145"/>
      <c r="X145"/>
      <c r="Y145"/>
      <c r="Z145"/>
      <c r="AA145"/>
      <c r="AB145"/>
      <c r="AC145"/>
    </row>
    <row r="146" spans="1:29" s="2" customFormat="1" ht="36">
      <c r="A146" s="126">
        <v>84</v>
      </c>
      <c r="B146" s="127"/>
      <c r="C146" s="131" t="s">
        <v>875</v>
      </c>
      <c r="D146" s="129" t="s">
        <v>228</v>
      </c>
      <c r="E146" s="130">
        <v>46</v>
      </c>
      <c r="F146" s="81"/>
      <c r="G146" s="82"/>
      <c r="H146" s="28">
        <f t="shared" si="15"/>
        <v>0</v>
      </c>
      <c r="I146" s="81"/>
      <c r="J146" s="82"/>
      <c r="K146" s="28">
        <f t="shared" si="16"/>
        <v>0</v>
      </c>
      <c r="L146" s="28">
        <f t="shared" si="17"/>
        <v>0</v>
      </c>
      <c r="M146" s="28">
        <f t="shared" si="18"/>
        <v>0</v>
      </c>
      <c r="N146" s="28">
        <f t="shared" si="19"/>
        <v>0</v>
      </c>
      <c r="O146" s="28">
        <f t="shared" si="20"/>
        <v>0</v>
      </c>
      <c r="P146" s="141">
        <f t="shared" si="21"/>
        <v>0</v>
      </c>
      <c r="Q146"/>
      <c r="R146"/>
      <c r="S146"/>
      <c r="T146"/>
      <c r="U146"/>
      <c r="V146"/>
      <c r="W146"/>
      <c r="X146"/>
      <c r="Y146"/>
      <c r="Z146"/>
      <c r="AA146"/>
      <c r="AB146"/>
      <c r="AC146"/>
    </row>
    <row r="147" spans="1:29" s="2" customFormat="1" ht="36">
      <c r="A147" s="126">
        <v>85</v>
      </c>
      <c r="B147" s="127"/>
      <c r="C147" s="131" t="s">
        <v>876</v>
      </c>
      <c r="D147" s="129" t="s">
        <v>228</v>
      </c>
      <c r="E147" s="130">
        <v>20</v>
      </c>
      <c r="F147" s="81"/>
      <c r="G147" s="82"/>
      <c r="H147" s="28">
        <f t="shared" si="15"/>
        <v>0</v>
      </c>
      <c r="I147" s="81"/>
      <c r="J147" s="82"/>
      <c r="K147" s="28">
        <f t="shared" si="16"/>
        <v>0</v>
      </c>
      <c r="L147" s="28">
        <f t="shared" si="17"/>
        <v>0</v>
      </c>
      <c r="M147" s="28">
        <f t="shared" si="18"/>
        <v>0</v>
      </c>
      <c r="N147" s="28">
        <f t="shared" si="19"/>
        <v>0</v>
      </c>
      <c r="O147" s="28">
        <f t="shared" si="20"/>
        <v>0</v>
      </c>
      <c r="P147" s="141">
        <f t="shared" si="21"/>
        <v>0</v>
      </c>
      <c r="Q147"/>
      <c r="R147"/>
      <c r="S147"/>
      <c r="T147"/>
      <c r="U147"/>
      <c r="V147"/>
      <c r="W147"/>
      <c r="X147"/>
      <c r="Y147"/>
      <c r="Z147"/>
      <c r="AA147"/>
      <c r="AB147"/>
      <c r="AC147"/>
    </row>
    <row r="148" spans="1:29" s="2" customFormat="1" ht="48">
      <c r="A148" s="126">
        <v>86</v>
      </c>
      <c r="B148" s="127"/>
      <c r="C148" s="131" t="s">
        <v>877</v>
      </c>
      <c r="D148" s="129" t="s">
        <v>164</v>
      </c>
      <c r="E148" s="130">
        <v>2</v>
      </c>
      <c r="F148" s="81"/>
      <c r="G148" s="82"/>
      <c r="H148" s="28">
        <f t="shared" si="15"/>
        <v>0</v>
      </c>
      <c r="I148" s="81"/>
      <c r="J148" s="82"/>
      <c r="K148" s="28">
        <f t="shared" si="16"/>
        <v>0</v>
      </c>
      <c r="L148" s="28">
        <f t="shared" si="17"/>
        <v>0</v>
      </c>
      <c r="M148" s="28">
        <f t="shared" si="18"/>
        <v>0</v>
      </c>
      <c r="N148" s="28">
        <f t="shared" si="19"/>
        <v>0</v>
      </c>
      <c r="O148" s="28">
        <f t="shared" si="20"/>
        <v>0</v>
      </c>
      <c r="P148" s="141">
        <f t="shared" si="21"/>
        <v>0</v>
      </c>
      <c r="Q148"/>
      <c r="R148"/>
      <c r="S148"/>
      <c r="T148"/>
      <c r="U148"/>
      <c r="V148"/>
      <c r="W148"/>
      <c r="X148"/>
      <c r="Y148"/>
      <c r="Z148"/>
      <c r="AA148"/>
      <c r="AB148"/>
      <c r="AC148"/>
    </row>
    <row r="149" spans="1:29" s="2" customFormat="1" ht="48">
      <c r="A149" s="126">
        <v>87</v>
      </c>
      <c r="B149" s="127"/>
      <c r="C149" s="131" t="s">
        <v>878</v>
      </c>
      <c r="D149" s="129" t="s">
        <v>164</v>
      </c>
      <c r="E149" s="130">
        <v>1</v>
      </c>
      <c r="F149" s="81"/>
      <c r="G149" s="82"/>
      <c r="H149" s="28">
        <f t="shared" si="15"/>
        <v>0</v>
      </c>
      <c r="I149" s="81"/>
      <c r="J149" s="82"/>
      <c r="K149" s="28">
        <f t="shared" si="9"/>
        <v>0</v>
      </c>
      <c r="L149" s="28">
        <f t="shared" si="10"/>
        <v>0</v>
      </c>
      <c r="M149" s="28">
        <f t="shared" si="11"/>
        <v>0</v>
      </c>
      <c r="N149" s="28">
        <f t="shared" si="12"/>
        <v>0</v>
      </c>
      <c r="O149" s="28">
        <f t="shared" si="13"/>
        <v>0</v>
      </c>
      <c r="P149" s="141">
        <f t="shared" si="14"/>
        <v>0</v>
      </c>
      <c r="Q149"/>
      <c r="R149"/>
      <c r="S149"/>
      <c r="T149"/>
      <c r="U149"/>
      <c r="V149"/>
      <c r="W149"/>
      <c r="X149"/>
      <c r="Y149"/>
      <c r="Z149"/>
      <c r="AA149"/>
      <c r="AB149"/>
      <c r="AC149"/>
    </row>
    <row r="150" spans="1:29" s="2" customFormat="1" ht="44.25" customHeight="1">
      <c r="A150" s="126">
        <v>88</v>
      </c>
      <c r="B150" s="127"/>
      <c r="C150" s="131" t="s">
        <v>879</v>
      </c>
      <c r="D150" s="129" t="s">
        <v>164</v>
      </c>
      <c r="E150" s="130">
        <v>1</v>
      </c>
      <c r="F150" s="81"/>
      <c r="G150" s="82"/>
      <c r="H150" s="28">
        <f t="shared" si="15"/>
        <v>0</v>
      </c>
      <c r="I150" s="81"/>
      <c r="J150" s="82"/>
      <c r="K150" s="28">
        <f t="shared" si="9"/>
        <v>0</v>
      </c>
      <c r="L150" s="28">
        <f t="shared" si="10"/>
        <v>0</v>
      </c>
      <c r="M150" s="28">
        <f t="shared" si="11"/>
        <v>0</v>
      </c>
      <c r="N150" s="28">
        <f t="shared" si="12"/>
        <v>0</v>
      </c>
      <c r="O150" s="28">
        <f t="shared" si="13"/>
        <v>0</v>
      </c>
      <c r="P150" s="141">
        <f t="shared" si="14"/>
        <v>0</v>
      </c>
      <c r="Q150"/>
      <c r="R150"/>
      <c r="S150"/>
      <c r="T150"/>
      <c r="U150"/>
      <c r="V150"/>
      <c r="W150"/>
      <c r="X150"/>
      <c r="Y150"/>
      <c r="Z150"/>
      <c r="AA150"/>
      <c r="AB150"/>
      <c r="AC150"/>
    </row>
    <row r="151" spans="1:29" s="2" customFormat="1" ht="36" customHeight="1">
      <c r="A151" s="126">
        <v>89</v>
      </c>
      <c r="B151" s="127"/>
      <c r="C151" s="131" t="s">
        <v>880</v>
      </c>
      <c r="D151" s="129" t="s">
        <v>164</v>
      </c>
      <c r="E151" s="130">
        <v>7</v>
      </c>
      <c r="F151" s="81"/>
      <c r="G151" s="82"/>
      <c r="H151" s="28">
        <f t="shared" si="15"/>
        <v>0</v>
      </c>
      <c r="I151" s="81"/>
      <c r="J151" s="82"/>
      <c r="K151" s="28">
        <f t="shared" si="9"/>
        <v>0</v>
      </c>
      <c r="L151" s="28">
        <f t="shared" si="10"/>
        <v>0</v>
      </c>
      <c r="M151" s="28">
        <f t="shared" si="11"/>
        <v>0</v>
      </c>
      <c r="N151" s="28">
        <f t="shared" si="12"/>
        <v>0</v>
      </c>
      <c r="O151" s="28">
        <f t="shared" si="13"/>
        <v>0</v>
      </c>
      <c r="P151" s="141">
        <f t="shared" si="14"/>
        <v>0</v>
      </c>
      <c r="Q151"/>
      <c r="R151"/>
      <c r="S151"/>
      <c r="T151"/>
      <c r="U151"/>
      <c r="V151"/>
      <c r="W151"/>
      <c r="X151"/>
      <c r="Y151"/>
      <c r="Z151"/>
      <c r="AA151"/>
      <c r="AB151"/>
      <c r="AC151"/>
    </row>
    <row r="152" spans="1:29" s="2" customFormat="1" ht="32.25" customHeight="1">
      <c r="A152" s="126">
        <v>90</v>
      </c>
      <c r="B152" s="127"/>
      <c r="C152" s="131" t="s">
        <v>881</v>
      </c>
      <c r="D152" s="129" t="s">
        <v>164</v>
      </c>
      <c r="E152" s="130">
        <v>3</v>
      </c>
      <c r="F152" s="81"/>
      <c r="G152" s="82"/>
      <c r="H152" s="28">
        <f t="shared" si="15"/>
        <v>0</v>
      </c>
      <c r="I152" s="81"/>
      <c r="J152" s="82"/>
      <c r="K152" s="28">
        <f t="shared" si="9"/>
        <v>0</v>
      </c>
      <c r="L152" s="28">
        <f t="shared" si="10"/>
        <v>0</v>
      </c>
      <c r="M152" s="28">
        <f t="shared" si="11"/>
        <v>0</v>
      </c>
      <c r="N152" s="28">
        <f t="shared" si="12"/>
        <v>0</v>
      </c>
      <c r="O152" s="28">
        <f t="shared" si="13"/>
        <v>0</v>
      </c>
      <c r="P152" s="141">
        <f t="shared" si="14"/>
        <v>0</v>
      </c>
      <c r="Q152"/>
      <c r="R152"/>
      <c r="S152"/>
      <c r="T152"/>
      <c r="U152"/>
      <c r="V152"/>
      <c r="W152"/>
      <c r="X152"/>
      <c r="Y152"/>
      <c r="Z152"/>
      <c r="AA152"/>
      <c r="AB152"/>
      <c r="AC152"/>
    </row>
    <row r="153" spans="1:29" s="2" customFormat="1" ht="18" customHeight="1">
      <c r="A153" s="126">
        <v>91</v>
      </c>
      <c r="B153" s="127"/>
      <c r="C153" s="131" t="s">
        <v>882</v>
      </c>
      <c r="D153" s="129" t="s">
        <v>228</v>
      </c>
      <c r="E153" s="130">
        <v>21.5</v>
      </c>
      <c r="F153" s="81"/>
      <c r="G153" s="82"/>
      <c r="H153" s="28">
        <f t="shared" si="15"/>
        <v>0</v>
      </c>
      <c r="I153" s="81"/>
      <c r="J153" s="82"/>
      <c r="K153" s="28">
        <f t="shared" si="9"/>
        <v>0</v>
      </c>
      <c r="L153" s="28">
        <f t="shared" si="10"/>
        <v>0</v>
      </c>
      <c r="M153" s="28">
        <f t="shared" si="11"/>
        <v>0</v>
      </c>
      <c r="N153" s="28">
        <f t="shared" si="12"/>
        <v>0</v>
      </c>
      <c r="O153" s="28">
        <f t="shared" si="13"/>
        <v>0</v>
      </c>
      <c r="P153" s="141">
        <f t="shared" si="14"/>
        <v>0</v>
      </c>
      <c r="Q153"/>
      <c r="R153"/>
      <c r="S153"/>
      <c r="T153"/>
      <c r="U153"/>
      <c r="V153"/>
      <c r="W153"/>
      <c r="X153"/>
      <c r="Y153"/>
      <c r="Z153"/>
      <c r="AA153"/>
      <c r="AB153"/>
      <c r="AC153"/>
    </row>
    <row r="154" spans="1:29" s="2" customFormat="1">
      <c r="A154" s="126"/>
      <c r="B154" s="127"/>
      <c r="C154" s="183" t="s">
        <v>883</v>
      </c>
      <c r="D154" s="129"/>
      <c r="E154" s="130"/>
      <c r="F154" s="130"/>
      <c r="G154" s="130"/>
      <c r="H154" s="28"/>
      <c r="I154" s="130"/>
      <c r="J154" s="130"/>
      <c r="K154" s="28"/>
      <c r="L154" s="28"/>
      <c r="M154" s="28"/>
      <c r="N154" s="28"/>
      <c r="O154" s="28"/>
      <c r="P154" s="141"/>
      <c r="Q154"/>
      <c r="R154"/>
      <c r="S154"/>
      <c r="T154"/>
      <c r="U154"/>
      <c r="V154"/>
      <c r="W154"/>
      <c r="X154"/>
      <c r="Y154"/>
      <c r="Z154"/>
      <c r="AA154"/>
      <c r="AB154"/>
      <c r="AC154"/>
    </row>
    <row r="155" spans="1:29" s="2" customFormat="1" ht="96">
      <c r="A155" s="126">
        <v>92</v>
      </c>
      <c r="B155" s="127"/>
      <c r="C155" s="131" t="s">
        <v>884</v>
      </c>
      <c r="D155" s="129" t="s">
        <v>167</v>
      </c>
      <c r="E155" s="130">
        <v>2</v>
      </c>
      <c r="F155" s="81"/>
      <c r="G155" s="82"/>
      <c r="H155" s="28">
        <f t="shared" si="15"/>
        <v>0</v>
      </c>
      <c r="I155" s="81"/>
      <c r="J155" s="82"/>
      <c r="K155" s="28">
        <f t="shared" si="9"/>
        <v>0</v>
      </c>
      <c r="L155" s="28">
        <f t="shared" si="10"/>
        <v>0</v>
      </c>
      <c r="M155" s="28">
        <f t="shared" si="11"/>
        <v>0</v>
      </c>
      <c r="N155" s="28">
        <f t="shared" si="12"/>
        <v>0</v>
      </c>
      <c r="O155" s="28">
        <f t="shared" si="13"/>
        <v>0</v>
      </c>
      <c r="P155" s="141">
        <f t="shared" si="14"/>
        <v>0</v>
      </c>
      <c r="Q155"/>
      <c r="R155"/>
      <c r="S155"/>
      <c r="T155"/>
      <c r="U155"/>
      <c r="V155"/>
      <c r="W155"/>
      <c r="X155"/>
      <c r="Y155"/>
      <c r="Z155"/>
      <c r="AA155"/>
      <c r="AB155"/>
      <c r="AC155"/>
    </row>
    <row r="156" spans="1:29" s="2" customFormat="1">
      <c r="A156" s="126"/>
      <c r="B156" s="127"/>
      <c r="C156" s="183" t="s">
        <v>487</v>
      </c>
      <c r="D156" s="129"/>
      <c r="E156" s="130"/>
      <c r="F156" s="27"/>
      <c r="G156" s="28"/>
      <c r="H156" s="28"/>
      <c r="I156" s="27"/>
      <c r="J156" s="28"/>
      <c r="K156" s="28"/>
      <c r="L156" s="28"/>
      <c r="M156" s="28"/>
      <c r="N156" s="28"/>
      <c r="O156" s="28"/>
      <c r="P156" s="141"/>
      <c r="Q156"/>
      <c r="R156"/>
      <c r="S156"/>
      <c r="T156"/>
      <c r="U156"/>
      <c r="V156"/>
      <c r="W156"/>
      <c r="X156"/>
      <c r="Y156"/>
      <c r="Z156"/>
      <c r="AA156"/>
      <c r="AB156"/>
      <c r="AC156"/>
    </row>
    <row r="157" spans="1:29" s="2" customFormat="1" ht="24">
      <c r="A157" s="126">
        <v>93</v>
      </c>
      <c r="B157" s="127"/>
      <c r="C157" s="131" t="s">
        <v>885</v>
      </c>
      <c r="D157" s="129" t="s">
        <v>167</v>
      </c>
      <c r="E157" s="130">
        <v>1</v>
      </c>
      <c r="F157" s="81"/>
      <c r="G157" s="82"/>
      <c r="H157" s="28">
        <f t="shared" si="15"/>
        <v>0</v>
      </c>
      <c r="I157" s="81"/>
      <c r="J157" s="82"/>
      <c r="K157" s="28">
        <f t="shared" si="9"/>
        <v>0</v>
      </c>
      <c r="L157" s="28">
        <f t="shared" si="10"/>
        <v>0</v>
      </c>
      <c r="M157" s="28">
        <f t="shared" si="11"/>
        <v>0</v>
      </c>
      <c r="N157" s="28">
        <f t="shared" si="12"/>
        <v>0</v>
      </c>
      <c r="O157" s="28">
        <f t="shared" si="13"/>
        <v>0</v>
      </c>
      <c r="P157" s="141">
        <f t="shared" si="14"/>
        <v>0</v>
      </c>
      <c r="Q157"/>
      <c r="R157"/>
      <c r="S157"/>
      <c r="T157"/>
      <c r="U157"/>
      <c r="V157"/>
      <c r="W157"/>
      <c r="X157"/>
      <c r="Y157"/>
      <c r="Z157"/>
      <c r="AA157"/>
      <c r="AB157"/>
      <c r="AC157"/>
    </row>
    <row r="158" spans="1:29" s="2" customFormat="1">
      <c r="A158" s="126">
        <v>94</v>
      </c>
      <c r="B158" s="127"/>
      <c r="C158" s="131" t="s">
        <v>886</v>
      </c>
      <c r="D158" s="129" t="s">
        <v>164</v>
      </c>
      <c r="E158" s="130">
        <v>2</v>
      </c>
      <c r="F158" s="81"/>
      <c r="G158" s="82"/>
      <c r="H158" s="28">
        <f t="shared" si="15"/>
        <v>0</v>
      </c>
      <c r="I158" s="81"/>
      <c r="J158" s="82"/>
      <c r="K158" s="28">
        <f t="shared" si="9"/>
        <v>0</v>
      </c>
      <c r="L158" s="28">
        <f t="shared" si="10"/>
        <v>0</v>
      </c>
      <c r="M158" s="28">
        <f t="shared" si="11"/>
        <v>0</v>
      </c>
      <c r="N158" s="28">
        <f t="shared" si="12"/>
        <v>0</v>
      </c>
      <c r="O158" s="28">
        <f t="shared" si="13"/>
        <v>0</v>
      </c>
      <c r="P158" s="141">
        <f t="shared" si="14"/>
        <v>0</v>
      </c>
      <c r="Q158"/>
      <c r="R158"/>
      <c r="S158"/>
      <c r="T158"/>
      <c r="U158"/>
      <c r="V158"/>
      <c r="W158"/>
      <c r="X158"/>
      <c r="Y158"/>
      <c r="Z158"/>
      <c r="AA158"/>
      <c r="AB158"/>
      <c r="AC158"/>
    </row>
    <row r="159" spans="1:29" s="2" customFormat="1" ht="24">
      <c r="A159" s="126">
        <v>95</v>
      </c>
      <c r="B159" s="127"/>
      <c r="C159" s="131" t="s">
        <v>887</v>
      </c>
      <c r="D159" s="129" t="s">
        <v>228</v>
      </c>
      <c r="E159" s="130">
        <v>0.7</v>
      </c>
      <c r="F159" s="81"/>
      <c r="G159" s="82"/>
      <c r="H159" s="28">
        <f t="shared" si="15"/>
        <v>0</v>
      </c>
      <c r="I159" s="81"/>
      <c r="J159" s="82"/>
      <c r="K159" s="28">
        <f t="shared" si="9"/>
        <v>0</v>
      </c>
      <c r="L159" s="28">
        <f t="shared" si="10"/>
        <v>0</v>
      </c>
      <c r="M159" s="28">
        <f t="shared" si="11"/>
        <v>0</v>
      </c>
      <c r="N159" s="28">
        <f t="shared" si="12"/>
        <v>0</v>
      </c>
      <c r="O159" s="28">
        <f t="shared" si="13"/>
        <v>0</v>
      </c>
      <c r="P159" s="141">
        <f t="shared" si="14"/>
        <v>0</v>
      </c>
      <c r="Q159"/>
      <c r="R159"/>
      <c r="S159"/>
      <c r="T159"/>
      <c r="U159"/>
      <c r="V159"/>
      <c r="W159"/>
      <c r="X159"/>
      <c r="Y159"/>
      <c r="Z159"/>
      <c r="AA159"/>
      <c r="AB159"/>
      <c r="AC159"/>
    </row>
    <row r="160" spans="1:29" s="2" customFormat="1">
      <c r="A160" s="126"/>
      <c r="B160" s="127"/>
      <c r="C160" s="183" t="s">
        <v>840</v>
      </c>
      <c r="D160" s="129"/>
      <c r="E160" s="130"/>
      <c r="F160" s="27"/>
      <c r="G160" s="28"/>
      <c r="H160" s="28"/>
      <c r="I160" s="27"/>
      <c r="J160" s="28"/>
      <c r="K160" s="28"/>
      <c r="L160" s="28"/>
      <c r="M160" s="28"/>
      <c r="N160" s="28"/>
      <c r="O160" s="28"/>
      <c r="P160" s="141"/>
      <c r="Q160"/>
      <c r="R160"/>
      <c r="S160"/>
      <c r="T160"/>
      <c r="U160"/>
      <c r="V160"/>
      <c r="W160"/>
      <c r="X160"/>
      <c r="Y160"/>
      <c r="Z160"/>
      <c r="AA160"/>
      <c r="AB160"/>
      <c r="AC160"/>
    </row>
    <row r="161" spans="1:29" s="2" customFormat="1" ht="18.75" customHeight="1">
      <c r="A161" s="126">
        <v>96</v>
      </c>
      <c r="B161" s="127"/>
      <c r="C161" s="131" t="s">
        <v>888</v>
      </c>
      <c r="D161" s="129" t="s">
        <v>846</v>
      </c>
      <c r="E161" s="130">
        <v>1</v>
      </c>
      <c r="F161" s="81"/>
      <c r="G161" s="82"/>
      <c r="H161" s="28">
        <f t="shared" si="15"/>
        <v>0</v>
      </c>
      <c r="I161" s="81"/>
      <c r="J161" s="82"/>
      <c r="K161" s="28">
        <f t="shared" si="9"/>
        <v>0</v>
      </c>
      <c r="L161" s="28">
        <f t="shared" si="10"/>
        <v>0</v>
      </c>
      <c r="M161" s="28">
        <f t="shared" si="11"/>
        <v>0</v>
      </c>
      <c r="N161" s="28">
        <f t="shared" si="12"/>
        <v>0</v>
      </c>
      <c r="O161" s="28">
        <f t="shared" si="13"/>
        <v>0</v>
      </c>
      <c r="P161" s="141">
        <f t="shared" si="14"/>
        <v>0</v>
      </c>
      <c r="Q161"/>
      <c r="R161"/>
      <c r="S161"/>
      <c r="T161"/>
      <c r="U161"/>
      <c r="V161"/>
      <c r="W161"/>
      <c r="X161"/>
      <c r="Y161"/>
      <c r="Z161"/>
      <c r="AA161"/>
      <c r="AB161"/>
      <c r="AC161"/>
    </row>
    <row r="162" spans="1:29" s="2" customFormat="1" ht="18.75" customHeight="1">
      <c r="A162" s="126">
        <v>97</v>
      </c>
      <c r="B162" s="127"/>
      <c r="C162" s="131" t="s">
        <v>889</v>
      </c>
      <c r="D162" s="129" t="s">
        <v>228</v>
      </c>
      <c r="E162" s="130">
        <v>66</v>
      </c>
      <c r="F162" s="81"/>
      <c r="G162" s="82"/>
      <c r="H162" s="28">
        <f t="shared" si="15"/>
        <v>0</v>
      </c>
      <c r="I162" s="81"/>
      <c r="J162" s="82"/>
      <c r="K162" s="28">
        <f t="shared" si="9"/>
        <v>0</v>
      </c>
      <c r="L162" s="28">
        <f t="shared" si="10"/>
        <v>0</v>
      </c>
      <c r="M162" s="28">
        <f t="shared" si="11"/>
        <v>0</v>
      </c>
      <c r="N162" s="28">
        <f t="shared" si="12"/>
        <v>0</v>
      </c>
      <c r="O162" s="28">
        <f t="shared" si="13"/>
        <v>0</v>
      </c>
      <c r="P162" s="141">
        <f t="shared" si="14"/>
        <v>0</v>
      </c>
      <c r="Q162"/>
      <c r="R162"/>
      <c r="S162"/>
      <c r="T162"/>
      <c r="U162"/>
      <c r="V162"/>
      <c r="W162"/>
      <c r="X162"/>
      <c r="Y162"/>
      <c r="Z162"/>
      <c r="AA162"/>
      <c r="AB162"/>
      <c r="AC162"/>
    </row>
    <row r="163" spans="1:29" s="2" customFormat="1" ht="30" customHeight="1">
      <c r="A163" s="126">
        <v>98</v>
      </c>
      <c r="B163" s="127"/>
      <c r="C163" s="131" t="s">
        <v>890</v>
      </c>
      <c r="D163" s="129" t="s">
        <v>228</v>
      </c>
      <c r="E163" s="130">
        <v>66</v>
      </c>
      <c r="F163" s="81"/>
      <c r="G163" s="82"/>
      <c r="H163" s="28">
        <f t="shared" si="15"/>
        <v>0</v>
      </c>
      <c r="I163" s="81"/>
      <c r="J163" s="82"/>
      <c r="K163" s="28">
        <f t="shared" si="9"/>
        <v>0</v>
      </c>
      <c r="L163" s="28">
        <f t="shared" si="10"/>
        <v>0</v>
      </c>
      <c r="M163" s="28">
        <f t="shared" si="11"/>
        <v>0</v>
      </c>
      <c r="N163" s="28">
        <f t="shared" si="12"/>
        <v>0</v>
      </c>
      <c r="O163" s="28">
        <f t="shared" si="13"/>
        <v>0</v>
      </c>
      <c r="P163" s="141">
        <f t="shared" si="14"/>
        <v>0</v>
      </c>
      <c r="Q163"/>
      <c r="R163"/>
      <c r="S163"/>
      <c r="T163"/>
      <c r="U163"/>
      <c r="V163"/>
      <c r="W163"/>
      <c r="X163"/>
      <c r="Y163"/>
      <c r="Z163"/>
      <c r="AA163"/>
      <c r="AB163"/>
      <c r="AC163"/>
    </row>
    <row r="164" spans="1:29" s="2" customFormat="1" ht="17.25" customHeight="1">
      <c r="A164" s="126">
        <v>99</v>
      </c>
      <c r="B164" s="127"/>
      <c r="C164" s="131" t="s">
        <v>891</v>
      </c>
      <c r="D164" s="129" t="s">
        <v>228</v>
      </c>
      <c r="E164" s="130">
        <v>66</v>
      </c>
      <c r="F164" s="81"/>
      <c r="G164" s="82"/>
      <c r="H164" s="28">
        <f t="shared" si="15"/>
        <v>0</v>
      </c>
      <c r="I164" s="81"/>
      <c r="J164" s="82"/>
      <c r="K164" s="28">
        <f t="shared" si="9"/>
        <v>0</v>
      </c>
      <c r="L164" s="28">
        <f t="shared" si="10"/>
        <v>0</v>
      </c>
      <c r="M164" s="28">
        <f t="shared" si="11"/>
        <v>0</v>
      </c>
      <c r="N164" s="28">
        <f t="shared" si="12"/>
        <v>0</v>
      </c>
      <c r="O164" s="28">
        <f t="shared" si="13"/>
        <v>0</v>
      </c>
      <c r="P164" s="141">
        <f t="shared" si="14"/>
        <v>0</v>
      </c>
      <c r="Q164"/>
      <c r="R164"/>
      <c r="S164"/>
      <c r="T164"/>
      <c r="U164"/>
      <c r="V164"/>
      <c r="W164"/>
      <c r="X164"/>
      <c r="Y164"/>
      <c r="Z164"/>
      <c r="AA164"/>
      <c r="AB164"/>
      <c r="AC164"/>
    </row>
    <row r="165" spans="1:29" s="2" customFormat="1" ht="17.25" customHeight="1">
      <c r="A165" s="126">
        <v>100</v>
      </c>
      <c r="B165" s="127"/>
      <c r="C165" s="131" t="s">
        <v>847</v>
      </c>
      <c r="D165" s="129" t="s">
        <v>228</v>
      </c>
      <c r="E165" s="130">
        <v>66</v>
      </c>
      <c r="F165" s="132"/>
      <c r="G165" s="132"/>
      <c r="H165" s="28">
        <f t="shared" si="15"/>
        <v>0</v>
      </c>
      <c r="I165" s="132"/>
      <c r="J165" s="132"/>
      <c r="K165" s="28">
        <f t="shared" si="9"/>
        <v>0</v>
      </c>
      <c r="L165" s="28">
        <f t="shared" si="10"/>
        <v>0</v>
      </c>
      <c r="M165" s="28">
        <f t="shared" si="11"/>
        <v>0</v>
      </c>
      <c r="N165" s="28">
        <f t="shared" si="12"/>
        <v>0</v>
      </c>
      <c r="O165" s="28">
        <f t="shared" si="13"/>
        <v>0</v>
      </c>
      <c r="P165" s="141">
        <f t="shared" si="14"/>
        <v>0</v>
      </c>
      <c r="Q165"/>
      <c r="R165"/>
      <c r="S165"/>
      <c r="T165"/>
      <c r="U165"/>
      <c r="V165"/>
      <c r="W165"/>
      <c r="X165"/>
      <c r="Y165"/>
      <c r="Z165"/>
      <c r="AA165"/>
      <c r="AB165"/>
      <c r="AC165"/>
    </row>
    <row r="166" spans="1:29" s="2" customFormat="1">
      <c r="A166" s="126"/>
      <c r="B166" s="127"/>
      <c r="C166" s="131"/>
      <c r="D166" s="129"/>
      <c r="E166" s="130"/>
      <c r="F166" s="27"/>
      <c r="G166" s="28"/>
      <c r="H166" s="28"/>
      <c r="I166" s="27"/>
      <c r="J166" s="28"/>
      <c r="K166" s="28"/>
      <c r="L166" s="28"/>
      <c r="M166" s="28"/>
      <c r="N166" s="28"/>
      <c r="O166" s="28"/>
      <c r="P166" s="141"/>
      <c r="Q166"/>
      <c r="R166"/>
      <c r="S166"/>
      <c r="T166"/>
      <c r="U166"/>
      <c r="V166"/>
      <c r="W166"/>
      <c r="X166"/>
      <c r="Y166"/>
      <c r="Z166"/>
      <c r="AA166"/>
      <c r="AB166"/>
      <c r="AC166"/>
    </row>
    <row r="167" spans="1:29" s="2" customFormat="1">
      <c r="A167" s="126"/>
      <c r="B167" s="127"/>
      <c r="C167" s="122" t="s">
        <v>892</v>
      </c>
      <c r="D167" s="129"/>
      <c r="E167" s="130"/>
      <c r="F167" s="27"/>
      <c r="G167" s="28"/>
      <c r="H167" s="28"/>
      <c r="I167" s="27"/>
      <c r="J167" s="28"/>
      <c r="K167" s="28"/>
      <c r="L167" s="28"/>
      <c r="M167" s="28"/>
      <c r="N167" s="28"/>
      <c r="O167" s="28"/>
      <c r="P167" s="141"/>
      <c r="Q167"/>
      <c r="R167"/>
      <c r="S167"/>
      <c r="T167"/>
      <c r="U167"/>
      <c r="V167"/>
      <c r="W167"/>
      <c r="X167"/>
      <c r="Y167"/>
      <c r="Z167"/>
      <c r="AA167"/>
      <c r="AB167"/>
      <c r="AC167"/>
    </row>
    <row r="168" spans="1:29" s="2" customFormat="1" ht="36">
      <c r="A168" s="126">
        <v>101</v>
      </c>
      <c r="B168" s="127"/>
      <c r="C168" s="131" t="s">
        <v>876</v>
      </c>
      <c r="D168" s="129" t="s">
        <v>228</v>
      </c>
      <c r="E168" s="130">
        <v>4.5</v>
      </c>
      <c r="F168" s="81"/>
      <c r="G168" s="82"/>
      <c r="H168" s="28">
        <f t="shared" si="15"/>
        <v>0</v>
      </c>
      <c r="I168" s="81"/>
      <c r="J168" s="82"/>
      <c r="K168" s="28">
        <f t="shared" ref="K168:K177" si="22">J168+I168+H168</f>
        <v>0</v>
      </c>
      <c r="L168" s="28">
        <f t="shared" ref="L168:L177" si="23">ROUND(F168*E168,2)</f>
        <v>0</v>
      </c>
      <c r="M168" s="28">
        <f t="shared" ref="M168:M177" si="24">ROUND(H168*E168,2)</f>
        <v>0</v>
      </c>
      <c r="N168" s="28">
        <f t="shared" ref="N168:N177" si="25">ROUND(I168*E168,2)</f>
        <v>0</v>
      </c>
      <c r="O168" s="28">
        <f t="shared" ref="O168:O177" si="26">ROUND(J168*E168,2)</f>
        <v>0</v>
      </c>
      <c r="P168" s="141">
        <f t="shared" ref="P168:P177" si="27">O168+N168+M168</f>
        <v>0</v>
      </c>
      <c r="Q168"/>
      <c r="R168"/>
      <c r="S168"/>
      <c r="T168"/>
      <c r="U168"/>
      <c r="V168"/>
      <c r="W168"/>
      <c r="X168"/>
      <c r="Y168"/>
      <c r="Z168"/>
      <c r="AA168"/>
      <c r="AB168"/>
      <c r="AC168"/>
    </row>
    <row r="169" spans="1:29" s="2" customFormat="1" ht="60">
      <c r="A169" s="126">
        <v>102</v>
      </c>
      <c r="B169" s="127"/>
      <c r="C169" s="131" t="s">
        <v>893</v>
      </c>
      <c r="D169" s="129" t="s">
        <v>167</v>
      </c>
      <c r="E169" s="130">
        <v>1</v>
      </c>
      <c r="F169" s="81"/>
      <c r="G169" s="82"/>
      <c r="H169" s="28">
        <f t="shared" si="15"/>
        <v>0</v>
      </c>
      <c r="I169" s="81"/>
      <c r="J169" s="82"/>
      <c r="K169" s="28">
        <f t="shared" si="22"/>
        <v>0</v>
      </c>
      <c r="L169" s="28">
        <f t="shared" si="23"/>
        <v>0</v>
      </c>
      <c r="M169" s="28">
        <f t="shared" si="24"/>
        <v>0</v>
      </c>
      <c r="N169" s="28">
        <f t="shared" si="25"/>
        <v>0</v>
      </c>
      <c r="O169" s="28">
        <f t="shared" si="26"/>
        <v>0</v>
      </c>
      <c r="P169" s="141">
        <f t="shared" si="27"/>
        <v>0</v>
      </c>
      <c r="Q169"/>
      <c r="R169"/>
      <c r="S169"/>
      <c r="T169"/>
      <c r="U169"/>
      <c r="V169"/>
      <c r="W169"/>
      <c r="X169"/>
      <c r="Y169"/>
      <c r="Z169"/>
      <c r="AA169"/>
      <c r="AB169"/>
      <c r="AC169"/>
    </row>
    <row r="170" spans="1:29" s="2" customFormat="1" ht="24">
      <c r="A170" s="126">
        <v>103</v>
      </c>
      <c r="B170" s="127"/>
      <c r="C170" s="131" t="s">
        <v>881</v>
      </c>
      <c r="D170" s="129" t="s">
        <v>164</v>
      </c>
      <c r="E170" s="130">
        <v>1</v>
      </c>
      <c r="F170" s="81"/>
      <c r="G170" s="82"/>
      <c r="H170" s="28">
        <f t="shared" si="15"/>
        <v>0</v>
      </c>
      <c r="I170" s="81"/>
      <c r="J170" s="82"/>
      <c r="K170" s="28">
        <f t="shared" si="22"/>
        <v>0</v>
      </c>
      <c r="L170" s="28">
        <f t="shared" si="23"/>
        <v>0</v>
      </c>
      <c r="M170" s="28">
        <f t="shared" si="24"/>
        <v>0</v>
      </c>
      <c r="N170" s="28">
        <f t="shared" si="25"/>
        <v>0</v>
      </c>
      <c r="O170" s="28">
        <f t="shared" si="26"/>
        <v>0</v>
      </c>
      <c r="P170" s="141">
        <f t="shared" si="27"/>
        <v>0</v>
      </c>
      <c r="Q170"/>
      <c r="R170"/>
      <c r="S170"/>
      <c r="T170"/>
      <c r="U170"/>
      <c r="V170"/>
      <c r="W170"/>
      <c r="X170"/>
      <c r="Y170"/>
      <c r="Z170"/>
      <c r="AA170"/>
      <c r="AB170"/>
      <c r="AC170"/>
    </row>
    <row r="171" spans="1:29" s="2" customFormat="1">
      <c r="A171" s="126"/>
      <c r="B171" s="127"/>
      <c r="C171" s="183" t="s">
        <v>883</v>
      </c>
      <c r="D171" s="129"/>
      <c r="E171" s="130"/>
      <c r="F171" s="27"/>
      <c r="G171" s="28"/>
      <c r="H171" s="28">
        <f t="shared" si="15"/>
        <v>0</v>
      </c>
      <c r="I171" s="27"/>
      <c r="J171" s="28"/>
      <c r="K171" s="28">
        <f t="shared" si="22"/>
        <v>0</v>
      </c>
      <c r="L171" s="28">
        <f t="shared" si="23"/>
        <v>0</v>
      </c>
      <c r="M171" s="28">
        <f t="shared" si="24"/>
        <v>0</v>
      </c>
      <c r="N171" s="28">
        <f t="shared" si="25"/>
        <v>0</v>
      </c>
      <c r="O171" s="28">
        <f t="shared" si="26"/>
        <v>0</v>
      </c>
      <c r="P171" s="141">
        <f t="shared" si="27"/>
        <v>0</v>
      </c>
      <c r="Q171"/>
      <c r="R171"/>
      <c r="S171"/>
      <c r="T171"/>
      <c r="U171"/>
      <c r="V171"/>
      <c r="W171"/>
      <c r="X171"/>
      <c r="Y171"/>
      <c r="Z171"/>
      <c r="AA171"/>
      <c r="AB171"/>
      <c r="AC171"/>
    </row>
    <row r="172" spans="1:29" s="2" customFormat="1" ht="96">
      <c r="A172" s="126">
        <v>104</v>
      </c>
      <c r="B172" s="127"/>
      <c r="C172" s="131" t="s">
        <v>884</v>
      </c>
      <c r="D172" s="129" t="s">
        <v>167</v>
      </c>
      <c r="E172" s="130">
        <v>1</v>
      </c>
      <c r="F172" s="81"/>
      <c r="G172" s="82"/>
      <c r="H172" s="28">
        <f t="shared" si="15"/>
        <v>0</v>
      </c>
      <c r="I172" s="81"/>
      <c r="J172" s="82"/>
      <c r="K172" s="28">
        <f t="shared" si="22"/>
        <v>0</v>
      </c>
      <c r="L172" s="28">
        <f t="shared" si="23"/>
        <v>0</v>
      </c>
      <c r="M172" s="28">
        <f t="shared" si="24"/>
        <v>0</v>
      </c>
      <c r="N172" s="28">
        <f t="shared" si="25"/>
        <v>0</v>
      </c>
      <c r="O172" s="28">
        <f t="shared" si="26"/>
        <v>0</v>
      </c>
      <c r="P172" s="141">
        <f t="shared" si="27"/>
        <v>0</v>
      </c>
      <c r="Q172"/>
      <c r="R172"/>
      <c r="S172"/>
      <c r="T172"/>
      <c r="U172"/>
      <c r="V172"/>
      <c r="W172"/>
      <c r="X172"/>
      <c r="Y172"/>
      <c r="Z172"/>
      <c r="AA172"/>
      <c r="AB172"/>
      <c r="AC172"/>
    </row>
    <row r="173" spans="1:29" s="2" customFormat="1">
      <c r="A173" s="126"/>
      <c r="B173" s="127"/>
      <c r="C173" s="183" t="s">
        <v>840</v>
      </c>
      <c r="D173" s="129"/>
      <c r="E173" s="130"/>
      <c r="F173" s="27"/>
      <c r="G173" s="28"/>
      <c r="H173" s="28"/>
      <c r="I173" s="27"/>
      <c r="J173" s="28"/>
      <c r="K173" s="28"/>
      <c r="L173" s="28"/>
      <c r="M173" s="28"/>
      <c r="N173" s="28"/>
      <c r="O173" s="28"/>
      <c r="P173" s="141"/>
      <c r="Q173"/>
      <c r="R173"/>
      <c r="S173"/>
      <c r="T173"/>
      <c r="U173"/>
      <c r="V173"/>
      <c r="W173"/>
      <c r="X173"/>
      <c r="Y173"/>
      <c r="Z173"/>
      <c r="AA173"/>
      <c r="AB173"/>
      <c r="AC173"/>
    </row>
    <row r="174" spans="1:29" s="2" customFormat="1">
      <c r="A174" s="126">
        <v>105</v>
      </c>
      <c r="B174" s="127"/>
      <c r="C174" s="131" t="s">
        <v>894</v>
      </c>
      <c r="D174" s="129" t="s">
        <v>228</v>
      </c>
      <c r="E174" s="130">
        <v>4.5</v>
      </c>
      <c r="F174" s="81"/>
      <c r="G174" s="82"/>
      <c r="H174" s="28">
        <f t="shared" si="15"/>
        <v>0</v>
      </c>
      <c r="I174" s="81"/>
      <c r="J174" s="82"/>
      <c r="K174" s="28">
        <f t="shared" si="22"/>
        <v>0</v>
      </c>
      <c r="L174" s="28">
        <f t="shared" si="23"/>
        <v>0</v>
      </c>
      <c r="M174" s="28">
        <f t="shared" si="24"/>
        <v>0</v>
      </c>
      <c r="N174" s="28">
        <f t="shared" si="25"/>
        <v>0</v>
      </c>
      <c r="O174" s="28">
        <f t="shared" si="26"/>
        <v>0</v>
      </c>
      <c r="P174" s="141">
        <f t="shared" si="27"/>
        <v>0</v>
      </c>
      <c r="Q174"/>
      <c r="R174"/>
      <c r="S174"/>
      <c r="T174"/>
      <c r="U174"/>
      <c r="V174"/>
      <c r="W174"/>
      <c r="X174"/>
      <c r="Y174"/>
      <c r="Z174"/>
      <c r="AA174"/>
      <c r="AB174"/>
      <c r="AC174"/>
    </row>
    <row r="175" spans="1:29" s="2" customFormat="1" ht="24">
      <c r="A175" s="126">
        <v>106</v>
      </c>
      <c r="B175" s="127"/>
      <c r="C175" s="131" t="s">
        <v>890</v>
      </c>
      <c r="D175" s="129" t="s">
        <v>228</v>
      </c>
      <c r="E175" s="130">
        <v>4.5</v>
      </c>
      <c r="F175" s="81"/>
      <c r="G175" s="82"/>
      <c r="H175" s="28">
        <f t="shared" si="15"/>
        <v>0</v>
      </c>
      <c r="I175" s="81"/>
      <c r="J175" s="82"/>
      <c r="K175" s="28">
        <f t="shared" si="22"/>
        <v>0</v>
      </c>
      <c r="L175" s="28">
        <f t="shared" si="23"/>
        <v>0</v>
      </c>
      <c r="M175" s="28">
        <f t="shared" si="24"/>
        <v>0</v>
      </c>
      <c r="N175" s="28">
        <f t="shared" si="25"/>
        <v>0</v>
      </c>
      <c r="O175" s="28">
        <f t="shared" si="26"/>
        <v>0</v>
      </c>
      <c r="P175" s="141">
        <f t="shared" si="27"/>
        <v>0</v>
      </c>
      <c r="Q175"/>
      <c r="R175"/>
      <c r="S175"/>
      <c r="T175"/>
      <c r="U175"/>
      <c r="V175"/>
      <c r="W175"/>
      <c r="X175"/>
      <c r="Y175"/>
      <c r="Z175"/>
      <c r="AA175"/>
      <c r="AB175"/>
      <c r="AC175"/>
    </row>
    <row r="176" spans="1:29" s="2" customFormat="1">
      <c r="A176" s="126">
        <v>107</v>
      </c>
      <c r="B176" s="127"/>
      <c r="C176" s="131" t="s">
        <v>891</v>
      </c>
      <c r="D176" s="129" t="s">
        <v>228</v>
      </c>
      <c r="E176" s="130">
        <v>4.5</v>
      </c>
      <c r="F176" s="81"/>
      <c r="G176" s="82"/>
      <c r="H176" s="28">
        <f t="shared" si="15"/>
        <v>0</v>
      </c>
      <c r="I176" s="81"/>
      <c r="J176" s="82"/>
      <c r="K176" s="28">
        <f t="shared" si="22"/>
        <v>0</v>
      </c>
      <c r="L176" s="28">
        <f t="shared" si="23"/>
        <v>0</v>
      </c>
      <c r="M176" s="28">
        <f t="shared" si="24"/>
        <v>0</v>
      </c>
      <c r="N176" s="28">
        <f t="shared" si="25"/>
        <v>0</v>
      </c>
      <c r="O176" s="28">
        <f t="shared" si="26"/>
        <v>0</v>
      </c>
      <c r="P176" s="141">
        <f t="shared" si="27"/>
        <v>0</v>
      </c>
      <c r="Q176"/>
      <c r="R176"/>
      <c r="S176"/>
      <c r="T176"/>
      <c r="U176"/>
      <c r="V176"/>
      <c r="W176"/>
      <c r="X176"/>
      <c r="Y176"/>
      <c r="Z176"/>
      <c r="AA176"/>
      <c r="AB176"/>
      <c r="AC176"/>
    </row>
    <row r="177" spans="1:29" s="2" customFormat="1">
      <c r="A177" s="126">
        <v>108</v>
      </c>
      <c r="B177" s="127"/>
      <c r="C177" s="131" t="s">
        <v>847</v>
      </c>
      <c r="D177" s="129" t="s">
        <v>228</v>
      </c>
      <c r="E177" s="130">
        <v>4.5</v>
      </c>
      <c r="F177" s="81"/>
      <c r="G177" s="82"/>
      <c r="H177" s="28">
        <f t="shared" si="15"/>
        <v>0</v>
      </c>
      <c r="I177" s="81"/>
      <c r="J177" s="82"/>
      <c r="K177" s="28">
        <f t="shared" si="22"/>
        <v>0</v>
      </c>
      <c r="L177" s="28">
        <f t="shared" si="23"/>
        <v>0</v>
      </c>
      <c r="M177" s="28">
        <f t="shared" si="24"/>
        <v>0</v>
      </c>
      <c r="N177" s="28">
        <f t="shared" si="25"/>
        <v>0</v>
      </c>
      <c r="O177" s="28">
        <f t="shared" si="26"/>
        <v>0</v>
      </c>
      <c r="P177" s="141">
        <f t="shared" si="27"/>
        <v>0</v>
      </c>
      <c r="Q177"/>
      <c r="R177"/>
      <c r="S177"/>
      <c r="T177"/>
      <c r="U177"/>
      <c r="V177"/>
      <c r="W177"/>
      <c r="X177"/>
      <c r="Y177"/>
      <c r="Z177"/>
      <c r="AA177"/>
      <c r="AB177"/>
      <c r="AC177"/>
    </row>
    <row r="178" spans="1:29" s="2" customFormat="1">
      <c r="A178" s="126">
        <v>108</v>
      </c>
      <c r="B178" s="127"/>
      <c r="C178" s="131"/>
      <c r="D178" s="129"/>
      <c r="E178" s="130"/>
      <c r="F178" s="81"/>
      <c r="G178" s="82"/>
      <c r="H178" s="28">
        <f t="shared" si="15"/>
        <v>0</v>
      </c>
      <c r="I178" s="81"/>
      <c r="J178" s="82"/>
      <c r="K178" s="28">
        <f t="shared" ref="K178" si="28">J178+I178+H178</f>
        <v>0</v>
      </c>
      <c r="L178" s="28">
        <f t="shared" ref="L178" si="29">ROUND(F178*E178,2)</f>
        <v>0</v>
      </c>
      <c r="M178" s="28">
        <f t="shared" ref="M178" si="30">ROUND(H178*E178,2)</f>
        <v>0</v>
      </c>
      <c r="N178" s="28">
        <f t="shared" ref="N178" si="31">ROUND(I178*E178,2)</f>
        <v>0</v>
      </c>
      <c r="O178" s="28">
        <f t="shared" ref="O178" si="32">ROUND(J178*E178,2)</f>
        <v>0</v>
      </c>
      <c r="P178" s="141">
        <f t="shared" ref="P178" si="33">O178+N178+M178</f>
        <v>0</v>
      </c>
      <c r="Q178"/>
      <c r="R178"/>
      <c r="S178"/>
      <c r="T178"/>
      <c r="U178"/>
      <c r="V178"/>
      <c r="W178"/>
      <c r="X178"/>
      <c r="Y178"/>
      <c r="Z178"/>
      <c r="AA178"/>
      <c r="AB178"/>
      <c r="AC178"/>
    </row>
    <row r="179" spans="1:29" s="2" customFormat="1" ht="30" customHeight="1">
      <c r="A179" s="126">
        <v>108</v>
      </c>
      <c r="B179" s="127"/>
      <c r="C179" s="192" t="s">
        <v>895</v>
      </c>
      <c r="D179" s="225" t="s">
        <v>167</v>
      </c>
      <c r="E179" s="263">
        <v>1</v>
      </c>
      <c r="F179" s="81"/>
      <c r="G179" s="82"/>
      <c r="H179" s="28">
        <f t="shared" si="15"/>
        <v>0</v>
      </c>
      <c r="I179" s="81"/>
      <c r="J179" s="82"/>
      <c r="K179" s="28">
        <f t="shared" ref="K179:K180" si="34">J179+I179+H179</f>
        <v>0</v>
      </c>
      <c r="L179" s="28">
        <f t="shared" ref="L179:L180" si="35">ROUND(F179*E179,2)</f>
        <v>0</v>
      </c>
      <c r="M179" s="28">
        <f t="shared" ref="M179:M180" si="36">ROUND(H179*E179,2)</f>
        <v>0</v>
      </c>
      <c r="N179" s="28">
        <f t="shared" ref="N179:N180" si="37">ROUND(I179*E179,2)</f>
        <v>0</v>
      </c>
      <c r="O179" s="28">
        <f t="shared" ref="O179:O180" si="38">ROUND(J179*E179,2)</f>
        <v>0</v>
      </c>
      <c r="P179" s="141">
        <f t="shared" ref="P179:P180" si="39">O179+N179+M179</f>
        <v>0</v>
      </c>
      <c r="Q179"/>
      <c r="R179"/>
      <c r="S179"/>
      <c r="T179"/>
      <c r="U179"/>
      <c r="V179"/>
      <c r="W179"/>
      <c r="X179"/>
      <c r="Y179"/>
      <c r="Z179"/>
      <c r="AA179"/>
      <c r="AB179"/>
      <c r="AC179"/>
    </row>
    <row r="180" spans="1:29" s="2" customFormat="1">
      <c r="A180" s="126">
        <v>108</v>
      </c>
      <c r="B180" s="127"/>
      <c r="C180" s="192" t="s">
        <v>896</v>
      </c>
      <c r="D180" s="225" t="s">
        <v>167</v>
      </c>
      <c r="E180" s="263">
        <v>1</v>
      </c>
      <c r="F180" s="81"/>
      <c r="G180" s="82"/>
      <c r="H180" s="28">
        <f t="shared" si="15"/>
        <v>0</v>
      </c>
      <c r="I180" s="81"/>
      <c r="J180" s="82"/>
      <c r="K180" s="28">
        <f t="shared" si="34"/>
        <v>0</v>
      </c>
      <c r="L180" s="28">
        <f t="shared" si="35"/>
        <v>0</v>
      </c>
      <c r="M180" s="28">
        <f t="shared" si="36"/>
        <v>0</v>
      </c>
      <c r="N180" s="28">
        <f t="shared" si="37"/>
        <v>0</v>
      </c>
      <c r="O180" s="28">
        <f t="shared" si="38"/>
        <v>0</v>
      </c>
      <c r="P180" s="141">
        <f t="shared" si="39"/>
        <v>0</v>
      </c>
      <c r="Q180"/>
      <c r="R180"/>
      <c r="S180"/>
      <c r="T180"/>
      <c r="U180"/>
      <c r="V180"/>
      <c r="W180"/>
      <c r="X180"/>
      <c r="Y180"/>
      <c r="Z180"/>
      <c r="AA180"/>
      <c r="AB180"/>
      <c r="AC180"/>
    </row>
    <row r="181" spans="1:29" s="3" customFormat="1" ht="19.5" customHeight="1">
      <c r="A181" s="126"/>
      <c r="B181" s="127"/>
      <c r="C181" s="200"/>
      <c r="D181" s="129"/>
      <c r="E181" s="130"/>
      <c r="F181" s="130"/>
      <c r="G181" s="130"/>
      <c r="H181" s="130"/>
      <c r="I181" s="130"/>
      <c r="J181" s="130"/>
      <c r="K181" s="130"/>
      <c r="L181" s="130"/>
      <c r="M181" s="130"/>
      <c r="N181" s="130"/>
      <c r="O181" s="130"/>
      <c r="P181" s="141"/>
      <c r="Q181"/>
      <c r="R181"/>
      <c r="S181"/>
      <c r="T181"/>
      <c r="U181"/>
      <c r="V181"/>
      <c r="W181"/>
      <c r="X181"/>
      <c r="Y181"/>
      <c r="Z181"/>
      <c r="AA181"/>
      <c r="AB181"/>
      <c r="AC181"/>
    </row>
    <row r="182" spans="1:29" s="4" customFormat="1" ht="18" customHeight="1">
      <c r="A182" s="99"/>
      <c r="B182" s="100"/>
      <c r="C182" s="101" t="s">
        <v>122</v>
      </c>
      <c r="D182" s="102"/>
      <c r="E182" s="103"/>
      <c r="F182" s="104"/>
      <c r="G182" s="104"/>
      <c r="H182" s="104"/>
      <c r="I182" s="104"/>
      <c r="J182" s="104"/>
      <c r="K182" s="104"/>
      <c r="L182" s="115">
        <f>SUM(L16:L181)</f>
        <v>0</v>
      </c>
      <c r="M182" s="115">
        <f>SUM(M16:M181)</f>
        <v>0</v>
      </c>
      <c r="N182" s="115">
        <f>SUM(N16:N181)</f>
        <v>0</v>
      </c>
      <c r="O182" s="115">
        <f>SUM(O16:O181)</f>
        <v>0</v>
      </c>
      <c r="P182" s="115">
        <f>SUM(P16:P181)</f>
        <v>0</v>
      </c>
      <c r="Q182"/>
      <c r="R182"/>
      <c r="S182"/>
      <c r="T182"/>
      <c r="U182"/>
      <c r="V182"/>
      <c r="W182"/>
      <c r="X182"/>
      <c r="Y182"/>
      <c r="Z182"/>
      <c r="AA182"/>
      <c r="AB182"/>
      <c r="AC182"/>
    </row>
    <row r="183" spans="1:29" ht="18" customHeight="1">
      <c r="A183" s="39"/>
      <c r="B183" s="39"/>
      <c r="C183" s="40" t="s">
        <v>17</v>
      </c>
      <c r="D183" s="41"/>
      <c r="E183" s="42"/>
      <c r="F183" s="43"/>
      <c r="G183" s="44"/>
      <c r="I183" s="59"/>
      <c r="J183" s="59"/>
      <c r="K183" s="59"/>
      <c r="M183" s="60"/>
      <c r="N183"/>
      <c r="O183"/>
      <c r="P183"/>
    </row>
    <row r="184" spans="1:29" ht="15">
      <c r="C184" s="45"/>
      <c r="D184" s="45" t="s">
        <v>18</v>
      </c>
      <c r="M184" s="60"/>
      <c r="N184"/>
      <c r="O184"/>
      <c r="P184"/>
    </row>
    <row r="185" spans="1:29" ht="15">
      <c r="C185" s="45"/>
      <c r="D185" s="45"/>
      <c r="M185" s="60"/>
      <c r="N185"/>
      <c r="O185"/>
      <c r="P185"/>
    </row>
    <row r="186" spans="1:29" ht="15">
      <c r="C186" s="40" t="s">
        <v>123</v>
      </c>
      <c r="D186" s="45"/>
      <c r="M186" s="60"/>
      <c r="N186"/>
      <c r="O186"/>
      <c r="P186"/>
    </row>
    <row r="187" spans="1:29">
      <c r="C187" s="9"/>
      <c r="D187" s="9"/>
      <c r="E187" s="9"/>
      <c r="F187" s="9"/>
      <c r="G187" s="9"/>
      <c r="N187"/>
      <c r="O187"/>
      <c r="P187"/>
    </row>
    <row r="188" spans="1:29">
      <c r="A188" s="105"/>
      <c r="B188" s="105"/>
      <c r="C188" s="40" t="s">
        <v>124</v>
      </c>
      <c r="D188" s="41"/>
      <c r="E188" s="42"/>
      <c r="F188" s="43"/>
      <c r="G188" s="44"/>
      <c r="N188"/>
      <c r="O188"/>
      <c r="P188"/>
    </row>
    <row r="189" spans="1:29">
      <c r="C189" s="45"/>
      <c r="D189" s="45" t="s">
        <v>18</v>
      </c>
      <c r="N189"/>
      <c r="O189"/>
      <c r="P189"/>
    </row>
    <row r="190" spans="1:29">
      <c r="C190" s="40" t="s">
        <v>123</v>
      </c>
      <c r="D190" s="45"/>
    </row>
    <row r="191" spans="1:29" ht="12.75" customHeight="1">
      <c r="A191" s="46"/>
      <c r="B191" s="9"/>
      <c r="C191" s="9"/>
      <c r="D191" s="592"/>
      <c r="E191" s="580"/>
      <c r="F191" s="580"/>
      <c r="G191" s="9"/>
      <c r="H191" s="9"/>
      <c r="I191" s="9"/>
      <c r="J191" s="9"/>
    </row>
    <row r="192" spans="1:29" ht="15" customHeight="1">
      <c r="A192" s="106" t="s">
        <v>77</v>
      </c>
      <c r="B192" s="107"/>
      <c r="C192" s="108"/>
      <c r="D192" s="108"/>
      <c r="E192" s="108"/>
      <c r="F192" s="108"/>
      <c r="G192" s="108"/>
      <c r="H192" s="108"/>
      <c r="I192" s="108"/>
      <c r="J192" s="108"/>
      <c r="K192" s="108"/>
      <c r="L192" s="108"/>
      <c r="M192" s="108"/>
      <c r="N192" s="108"/>
      <c r="O192" s="108"/>
      <c r="P192" s="107"/>
    </row>
    <row r="193" spans="1:16" customFormat="1" ht="12.75" customHeight="1">
      <c r="A193" s="109">
        <v>1</v>
      </c>
      <c r="B193" s="581" t="s">
        <v>125</v>
      </c>
      <c r="C193" s="582"/>
      <c r="D193" s="582"/>
      <c r="E193" s="582"/>
      <c r="F193" s="582"/>
      <c r="G193" s="582"/>
      <c r="H193" s="582"/>
      <c r="I193" s="582"/>
      <c r="J193" s="582"/>
      <c r="K193" s="582"/>
      <c r="L193" s="582"/>
      <c r="M193" s="582"/>
      <c r="N193" s="582"/>
      <c r="O193" s="582"/>
      <c r="P193" s="582"/>
    </row>
    <row r="194" spans="1:16" customFormat="1" ht="12.75" customHeight="1">
      <c r="A194" s="109">
        <f>A193+1</f>
        <v>2</v>
      </c>
      <c r="B194" s="581" t="s">
        <v>126</v>
      </c>
      <c r="C194" s="582"/>
      <c r="D194" s="582"/>
      <c r="E194" s="582"/>
      <c r="F194" s="582"/>
      <c r="G194" s="582"/>
      <c r="H194" s="582"/>
      <c r="I194" s="582"/>
      <c r="J194" s="582"/>
      <c r="K194" s="582"/>
      <c r="L194" s="582"/>
      <c r="M194" s="582"/>
      <c r="N194" s="582"/>
      <c r="O194" s="582"/>
      <c r="P194" s="582"/>
    </row>
    <row r="195" spans="1:16" customFormat="1" ht="12.75" customHeight="1">
      <c r="A195" s="109">
        <f t="shared" ref="A195:A198" si="40">A194+1</f>
        <v>3</v>
      </c>
      <c r="B195" s="581" t="s">
        <v>127</v>
      </c>
      <c r="C195" s="582"/>
      <c r="D195" s="582"/>
      <c r="E195" s="582"/>
      <c r="F195" s="582"/>
      <c r="G195" s="582"/>
      <c r="H195" s="582"/>
      <c r="I195" s="582"/>
      <c r="J195" s="582"/>
      <c r="K195" s="582"/>
      <c r="L195" s="582"/>
      <c r="M195" s="582"/>
      <c r="N195" s="582"/>
      <c r="O195" s="582"/>
      <c r="P195" s="582"/>
    </row>
    <row r="196" spans="1:16" customFormat="1" ht="12.75" customHeight="1">
      <c r="A196" s="109">
        <f t="shared" si="40"/>
        <v>4</v>
      </c>
      <c r="B196" s="581" t="s">
        <v>128</v>
      </c>
      <c r="C196" s="582"/>
      <c r="D196" s="582"/>
      <c r="E196" s="582"/>
      <c r="F196" s="582"/>
      <c r="G196" s="582"/>
      <c r="H196" s="582"/>
      <c r="I196" s="582"/>
      <c r="J196" s="582"/>
      <c r="K196" s="582"/>
      <c r="L196" s="582"/>
      <c r="M196" s="582"/>
      <c r="N196" s="582"/>
      <c r="O196" s="582"/>
      <c r="P196" s="582"/>
    </row>
    <row r="197" spans="1:16" customFormat="1" ht="24.75" customHeight="1">
      <c r="A197" s="109">
        <f t="shared" si="40"/>
        <v>5</v>
      </c>
      <c r="B197" s="581" t="s">
        <v>129</v>
      </c>
      <c r="C197" s="582"/>
      <c r="D197" s="582"/>
      <c r="E197" s="582"/>
      <c r="F197" s="582"/>
      <c r="G197" s="582"/>
      <c r="H197" s="582"/>
      <c r="I197" s="582"/>
      <c r="J197" s="582"/>
      <c r="K197" s="582"/>
      <c r="L197" s="582"/>
      <c r="M197" s="582"/>
      <c r="N197" s="582"/>
      <c r="O197" s="582"/>
      <c r="P197" s="582"/>
    </row>
    <row r="198" spans="1:16" customFormat="1" ht="12.75" customHeight="1">
      <c r="A198" s="109">
        <f t="shared" si="40"/>
        <v>6</v>
      </c>
      <c r="B198" s="581" t="s">
        <v>130</v>
      </c>
      <c r="C198" s="582"/>
      <c r="D198" s="582"/>
      <c r="E198" s="582"/>
      <c r="F198" s="582"/>
      <c r="G198" s="582"/>
      <c r="H198" s="582"/>
      <c r="I198" s="582"/>
      <c r="J198" s="582"/>
      <c r="K198" s="582"/>
      <c r="L198" s="582"/>
      <c r="M198" s="582"/>
      <c r="N198" s="582"/>
      <c r="O198" s="582"/>
      <c r="P198" s="582"/>
    </row>
  </sheetData>
  <sheetProtection selectLockedCells="1" selectUnlockedCells="1"/>
  <mergeCells count="17">
    <mergeCell ref="B194:P194"/>
    <mergeCell ref="B195:P195"/>
    <mergeCell ref="B196:P196"/>
    <mergeCell ref="B197:P197"/>
    <mergeCell ref="B198:P198"/>
    <mergeCell ref="A1:P1"/>
    <mergeCell ref="A2:P2"/>
    <mergeCell ref="A8:H8"/>
    <mergeCell ref="D191:F191"/>
    <mergeCell ref="B193:P193"/>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61"/>
  <sheetViews>
    <sheetView view="pageBreakPreview" topLeftCell="A46" zoomScaleNormal="100" workbookViewId="0">
      <selection activeCell="U45" sqref="U45"/>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c r="A1" s="577" t="s">
        <v>897</v>
      </c>
      <c r="B1" s="577"/>
      <c r="C1" s="577"/>
      <c r="D1" s="577"/>
      <c r="E1" s="577"/>
      <c r="F1" s="577"/>
      <c r="G1" s="577"/>
      <c r="H1" s="577"/>
      <c r="I1" s="577"/>
      <c r="J1" s="577"/>
      <c r="K1" s="577"/>
      <c r="L1" s="577"/>
      <c r="M1" s="577"/>
      <c r="N1" s="577"/>
      <c r="O1" s="577"/>
      <c r="P1" s="577"/>
      <c r="Q1"/>
      <c r="R1"/>
      <c r="S1"/>
      <c r="T1"/>
      <c r="U1"/>
      <c r="V1"/>
      <c r="W1"/>
      <c r="X1"/>
      <c r="Y1"/>
      <c r="Z1"/>
      <c r="AA1"/>
      <c r="AB1"/>
      <c r="AC1"/>
    </row>
    <row r="2" spans="1:29" s="1" customFormat="1" ht="22.5" customHeight="1">
      <c r="A2" s="578" t="s">
        <v>69</v>
      </c>
      <c r="B2" s="578"/>
      <c r="C2" s="578"/>
      <c r="D2" s="578"/>
      <c r="E2" s="578"/>
      <c r="F2" s="578"/>
      <c r="G2" s="578"/>
      <c r="H2" s="578"/>
      <c r="I2" s="578"/>
      <c r="J2" s="578"/>
      <c r="K2" s="578"/>
      <c r="L2" s="578"/>
      <c r="M2" s="578"/>
      <c r="N2" s="578"/>
      <c r="O2" s="578"/>
      <c r="P2" s="578"/>
      <c r="Q2"/>
      <c r="R2"/>
      <c r="S2"/>
      <c r="T2"/>
      <c r="U2"/>
      <c r="V2"/>
      <c r="W2"/>
      <c r="X2"/>
      <c r="Y2"/>
      <c r="Z2"/>
      <c r="AA2"/>
      <c r="AB2"/>
      <c r="AC2"/>
    </row>
    <row r="3" spans="1:29" s="1" customFormat="1" ht="18" customHeight="1">
      <c r="A3" s="10" t="s">
        <v>85</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c r="A4" s="10" t="s">
        <v>24</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c r="A5" s="10" t="s">
        <v>86</v>
      </c>
      <c r="B5" s="10"/>
      <c r="C5" s="10" t="s">
        <v>87</v>
      </c>
      <c r="D5" s="12"/>
      <c r="E5" s="13"/>
      <c r="F5" s="14"/>
      <c r="G5" s="14"/>
      <c r="H5" s="14"/>
      <c r="I5" s="14"/>
      <c r="J5" s="14"/>
      <c r="K5" s="14"/>
      <c r="L5" s="14"/>
      <c r="M5" s="14"/>
      <c r="N5" s="14"/>
      <c r="O5" s="14"/>
      <c r="P5" s="14"/>
      <c r="Q5"/>
      <c r="R5"/>
      <c r="S5"/>
      <c r="T5"/>
      <c r="U5"/>
      <c r="V5"/>
      <c r="W5"/>
      <c r="X5"/>
      <c r="Y5"/>
      <c r="Z5"/>
      <c r="AA5"/>
      <c r="AB5"/>
      <c r="AC5"/>
    </row>
    <row r="6" spans="1:29" s="1" customFormat="1" ht="18" customHeight="1">
      <c r="A6" s="10" t="s">
        <v>88</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c r="A7" s="15" t="s">
        <v>2</v>
      </c>
      <c r="B7" s="15"/>
      <c r="C7" s="16"/>
      <c r="D7" s="17"/>
      <c r="E7" s="13"/>
      <c r="F7" s="14"/>
      <c r="G7" s="14"/>
      <c r="H7" s="14"/>
      <c r="I7" s="14"/>
      <c r="J7" s="14"/>
      <c r="K7" s="14"/>
      <c r="L7" s="14"/>
      <c r="M7" s="14"/>
      <c r="N7" s="14"/>
      <c r="O7" s="14"/>
      <c r="P7" s="14"/>
      <c r="Q7"/>
      <c r="R7"/>
      <c r="S7"/>
      <c r="T7"/>
      <c r="U7"/>
      <c r="V7"/>
      <c r="W7"/>
      <c r="X7"/>
      <c r="Y7"/>
      <c r="Z7"/>
      <c r="AA7"/>
      <c r="AB7"/>
      <c r="AC7"/>
    </row>
    <row r="8" spans="1:29" s="1" customFormat="1" ht="29.25" customHeight="1">
      <c r="A8" s="579" t="s">
        <v>898</v>
      </c>
      <c r="B8" s="579"/>
      <c r="C8" s="579"/>
      <c r="D8" s="579"/>
      <c r="E8" s="579"/>
      <c r="F8" s="579"/>
      <c r="G8" s="579"/>
      <c r="H8" s="580"/>
      <c r="I8" s="14"/>
      <c r="J8" s="14"/>
      <c r="K8" s="14"/>
      <c r="L8" s="14"/>
      <c r="M8" s="14"/>
      <c r="N8" s="14"/>
      <c r="O8" s="14"/>
      <c r="P8" s="14"/>
      <c r="Q8"/>
      <c r="R8"/>
      <c r="S8"/>
      <c r="T8"/>
      <c r="U8"/>
      <c r="V8"/>
      <c r="W8"/>
      <c r="X8"/>
      <c r="Y8"/>
      <c r="Z8"/>
      <c r="AA8"/>
      <c r="AB8"/>
      <c r="AC8"/>
    </row>
    <row r="9" spans="1:29" s="1" customFormat="1" ht="18" customHeight="1">
      <c r="A9" s="18"/>
      <c r="B9" s="18"/>
      <c r="C9" s="6"/>
      <c r="D9" s="7"/>
      <c r="E9" s="13"/>
      <c r="F9" s="12"/>
      <c r="G9" s="14"/>
      <c r="H9" s="14"/>
      <c r="I9" s="14"/>
      <c r="J9" s="14"/>
      <c r="K9" s="14"/>
      <c r="L9" s="12" t="s">
        <v>90</v>
      </c>
      <c r="M9" s="14"/>
      <c r="N9" s="47"/>
      <c r="O9" s="48">
        <f>P45</f>
        <v>0</v>
      </c>
      <c r="P9" s="14"/>
      <c r="Q9"/>
      <c r="R9"/>
      <c r="S9"/>
      <c r="T9"/>
      <c r="U9"/>
      <c r="V9"/>
      <c r="W9"/>
      <c r="X9"/>
      <c r="Y9"/>
      <c r="Z9"/>
      <c r="AA9"/>
      <c r="AB9"/>
      <c r="AC9"/>
    </row>
    <row r="10" spans="1:29" s="1" customFormat="1" ht="18" customHeight="1">
      <c r="A10" s="18"/>
      <c r="B10" s="18"/>
      <c r="C10" s="6"/>
      <c r="D10" s="7"/>
      <c r="E10" s="13"/>
      <c r="F10" s="12"/>
      <c r="G10" s="14"/>
      <c r="H10" s="14"/>
      <c r="I10" s="14"/>
      <c r="J10" s="14"/>
      <c r="K10" s="14"/>
      <c r="L10" s="49" t="s">
        <v>91</v>
      </c>
      <c r="M10" s="50"/>
      <c r="N10" s="48"/>
      <c r="O10" s="50"/>
      <c r="P10" s="50"/>
      <c r="Q10"/>
      <c r="R10"/>
      <c r="S10"/>
      <c r="T10"/>
      <c r="U10"/>
      <c r="V10"/>
      <c r="W10"/>
      <c r="X10"/>
      <c r="Y10"/>
      <c r="Z10"/>
      <c r="AA10"/>
      <c r="AB10"/>
      <c r="AC10"/>
    </row>
    <row r="11" spans="1:29" s="1" customFormat="1" ht="5.25" customHeight="1">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9" s="2" customFormat="1" ht="12.75" customHeight="1">
      <c r="A13" s="583"/>
      <c r="B13" s="585"/>
      <c r="C13" s="587"/>
      <c r="D13" s="588"/>
      <c r="E13" s="589"/>
      <c r="F13" s="590"/>
      <c r="G13" s="590"/>
      <c r="H13" s="590"/>
      <c r="I13" s="590"/>
      <c r="J13" s="590"/>
      <c r="K13" s="590"/>
      <c r="L13" s="591" t="s">
        <v>99</v>
      </c>
      <c r="M13" s="591"/>
      <c r="N13" s="591" t="s">
        <v>100</v>
      </c>
      <c r="O13" s="591"/>
      <c r="P13" s="591" t="s">
        <v>101</v>
      </c>
      <c r="Q13"/>
      <c r="R13"/>
      <c r="S13"/>
      <c r="T13"/>
      <c r="U13"/>
      <c r="V13"/>
      <c r="W13"/>
      <c r="X13"/>
      <c r="Y13"/>
      <c r="Z13"/>
      <c r="AA13"/>
      <c r="AB13"/>
      <c r="AC13"/>
    </row>
    <row r="14" spans="1:29" s="2" customFormat="1" ht="48">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Q14"/>
      <c r="R14"/>
      <c r="S14"/>
      <c r="T14"/>
      <c r="U14"/>
      <c r="V14"/>
      <c r="W14"/>
      <c r="X14"/>
      <c r="Y14"/>
      <c r="Z14"/>
      <c r="AA14"/>
      <c r="AB14"/>
      <c r="AC14"/>
    </row>
    <row r="15" spans="1:29" s="2" customFormat="1">
      <c r="A15" s="120"/>
      <c r="B15" s="121"/>
      <c r="C15" s="125"/>
      <c r="D15" s="123"/>
      <c r="E15" s="124"/>
      <c r="F15" s="125"/>
      <c r="G15" s="125"/>
      <c r="H15" s="125"/>
      <c r="I15" s="125"/>
      <c r="J15" s="125"/>
      <c r="K15" s="125"/>
      <c r="L15" s="125"/>
      <c r="M15" s="125"/>
      <c r="N15" s="125"/>
      <c r="O15" s="125"/>
      <c r="P15" s="139"/>
      <c r="Q15"/>
      <c r="R15"/>
      <c r="S15"/>
      <c r="T15"/>
      <c r="U15"/>
      <c r="V15"/>
      <c r="W15"/>
      <c r="X15"/>
      <c r="Y15"/>
      <c r="Z15"/>
      <c r="AA15"/>
      <c r="AB15"/>
      <c r="AC15"/>
    </row>
    <row r="16" spans="1:29" s="2" customFormat="1">
      <c r="A16" s="126"/>
      <c r="B16" s="127"/>
      <c r="C16" s="262" t="s">
        <v>899</v>
      </c>
      <c r="D16" s="129"/>
      <c r="E16" s="130"/>
      <c r="F16" s="27"/>
      <c r="G16" s="28"/>
      <c r="H16" s="28"/>
      <c r="I16" s="27"/>
      <c r="J16" s="28"/>
      <c r="K16" s="28"/>
      <c r="L16" s="28"/>
      <c r="M16" s="28"/>
      <c r="N16" s="28"/>
      <c r="O16" s="28"/>
      <c r="P16" s="141"/>
      <c r="Q16"/>
      <c r="R16"/>
      <c r="S16"/>
      <c r="T16"/>
      <c r="U16"/>
      <c r="V16"/>
      <c r="W16"/>
      <c r="X16"/>
      <c r="Y16"/>
      <c r="Z16"/>
      <c r="AA16"/>
      <c r="AB16"/>
      <c r="AC16"/>
    </row>
    <row r="17" spans="1:29" s="2" customFormat="1" ht="36">
      <c r="A17" s="126">
        <f t="shared" ref="A17:A43" si="0">A16+1</f>
        <v>1</v>
      </c>
      <c r="B17" s="127"/>
      <c r="C17" s="128" t="s">
        <v>900</v>
      </c>
      <c r="D17" s="129" t="s">
        <v>228</v>
      </c>
      <c r="E17" s="130">
        <v>40</v>
      </c>
      <c r="F17" s="137"/>
      <c r="G17" s="138"/>
      <c r="H17" s="28">
        <f t="shared" ref="H17:H24" si="1">ROUND(G17*F17,2)</f>
        <v>0</v>
      </c>
      <c r="I17" s="137"/>
      <c r="J17" s="138"/>
      <c r="K17" s="28">
        <f t="shared" ref="K17:K24" si="2">J17+I17+H17</f>
        <v>0</v>
      </c>
      <c r="L17" s="28">
        <f t="shared" ref="L17:L24" si="3">ROUND(F17*E17,2)</f>
        <v>0</v>
      </c>
      <c r="M17" s="28">
        <f t="shared" ref="M17:M24" si="4">ROUND(H17*E17,2)</f>
        <v>0</v>
      </c>
      <c r="N17" s="28">
        <f t="shared" ref="N17:N24" si="5">ROUND(I17*E17,2)</f>
        <v>0</v>
      </c>
      <c r="O17" s="28">
        <f t="shared" ref="O17:O24" si="6">ROUND(J17*E17,2)</f>
        <v>0</v>
      </c>
      <c r="P17" s="141">
        <f t="shared" ref="P17:P24" si="7">O17+N17+M17</f>
        <v>0</v>
      </c>
      <c r="Q17"/>
      <c r="R17"/>
      <c r="S17"/>
      <c r="T17"/>
      <c r="U17"/>
      <c r="V17"/>
      <c r="W17"/>
      <c r="X17"/>
      <c r="Y17"/>
      <c r="Z17"/>
      <c r="AA17"/>
      <c r="AB17"/>
      <c r="AC17"/>
    </row>
    <row r="18" spans="1:29" s="2" customFormat="1" ht="36">
      <c r="A18" s="126">
        <f t="shared" si="0"/>
        <v>2</v>
      </c>
      <c r="B18" s="127"/>
      <c r="C18" s="128" t="s">
        <v>901</v>
      </c>
      <c r="D18" s="129" t="s">
        <v>228</v>
      </c>
      <c r="E18" s="130">
        <v>24</v>
      </c>
      <c r="F18" s="137"/>
      <c r="G18" s="138"/>
      <c r="H18" s="28">
        <f t="shared" si="1"/>
        <v>0</v>
      </c>
      <c r="I18" s="137"/>
      <c r="J18" s="138"/>
      <c r="K18" s="28">
        <f t="shared" si="2"/>
        <v>0</v>
      </c>
      <c r="L18" s="28">
        <f t="shared" si="3"/>
        <v>0</v>
      </c>
      <c r="M18" s="28">
        <f t="shared" si="4"/>
        <v>0</v>
      </c>
      <c r="N18" s="28">
        <f t="shared" si="5"/>
        <v>0</v>
      </c>
      <c r="O18" s="28">
        <f t="shared" si="6"/>
        <v>0</v>
      </c>
      <c r="P18" s="141">
        <f t="shared" si="7"/>
        <v>0</v>
      </c>
      <c r="Q18"/>
      <c r="R18"/>
      <c r="S18"/>
      <c r="T18"/>
      <c r="U18"/>
      <c r="V18"/>
      <c r="W18"/>
      <c r="X18"/>
      <c r="Y18"/>
      <c r="Z18"/>
      <c r="AA18"/>
      <c r="AB18"/>
      <c r="AC18"/>
    </row>
    <row r="19" spans="1:29" s="2" customFormat="1">
      <c r="A19" s="126">
        <f t="shared" si="0"/>
        <v>3</v>
      </c>
      <c r="B19" s="127"/>
      <c r="C19" s="128" t="s">
        <v>902</v>
      </c>
      <c r="D19" s="129" t="s">
        <v>112</v>
      </c>
      <c r="E19" s="130">
        <v>10</v>
      </c>
      <c r="F19" s="137"/>
      <c r="G19" s="138"/>
      <c r="H19" s="28">
        <f t="shared" si="1"/>
        <v>0</v>
      </c>
      <c r="I19" s="137"/>
      <c r="J19" s="138"/>
      <c r="K19" s="28">
        <f t="shared" si="2"/>
        <v>0</v>
      </c>
      <c r="L19" s="28">
        <f t="shared" si="3"/>
        <v>0</v>
      </c>
      <c r="M19" s="28">
        <f t="shared" si="4"/>
        <v>0</v>
      </c>
      <c r="N19" s="28">
        <f t="shared" si="5"/>
        <v>0</v>
      </c>
      <c r="O19" s="28">
        <f t="shared" si="6"/>
        <v>0</v>
      </c>
      <c r="P19" s="141">
        <f t="shared" si="7"/>
        <v>0</v>
      </c>
      <c r="Q19"/>
      <c r="R19"/>
      <c r="S19"/>
      <c r="T19"/>
      <c r="U19"/>
      <c r="V19"/>
      <c r="W19"/>
      <c r="X19"/>
      <c r="Y19"/>
      <c r="Z19"/>
      <c r="AA19"/>
      <c r="AB19"/>
      <c r="AC19"/>
    </row>
    <row r="20" spans="1:29" s="2" customFormat="1">
      <c r="A20" s="126">
        <f t="shared" si="0"/>
        <v>4</v>
      </c>
      <c r="B20" s="127"/>
      <c r="C20" s="128" t="s">
        <v>903</v>
      </c>
      <c r="D20" s="129" t="s">
        <v>112</v>
      </c>
      <c r="E20" s="130">
        <v>18</v>
      </c>
      <c r="F20" s="137"/>
      <c r="G20" s="138"/>
      <c r="H20" s="28">
        <f t="shared" si="1"/>
        <v>0</v>
      </c>
      <c r="I20" s="137"/>
      <c r="J20" s="138"/>
      <c r="K20" s="28">
        <f t="shared" si="2"/>
        <v>0</v>
      </c>
      <c r="L20" s="28">
        <f t="shared" si="3"/>
        <v>0</v>
      </c>
      <c r="M20" s="28">
        <f t="shared" si="4"/>
        <v>0</v>
      </c>
      <c r="N20" s="28">
        <f t="shared" si="5"/>
        <v>0</v>
      </c>
      <c r="O20" s="28">
        <f t="shared" si="6"/>
        <v>0</v>
      </c>
      <c r="P20" s="141">
        <f t="shared" si="7"/>
        <v>0</v>
      </c>
      <c r="Q20"/>
      <c r="R20"/>
      <c r="S20"/>
      <c r="T20"/>
      <c r="U20"/>
      <c r="V20"/>
      <c r="W20"/>
      <c r="X20"/>
      <c r="Y20"/>
      <c r="Z20"/>
      <c r="AA20"/>
      <c r="AB20"/>
      <c r="AC20"/>
    </row>
    <row r="21" spans="1:29" s="2" customFormat="1">
      <c r="A21" s="126"/>
      <c r="B21" s="127"/>
      <c r="C21" s="128"/>
      <c r="D21" s="129"/>
      <c r="E21" s="130"/>
      <c r="F21" s="27"/>
      <c r="G21" s="28"/>
      <c r="H21" s="28"/>
      <c r="I21" s="27"/>
      <c r="J21" s="28"/>
      <c r="K21" s="28"/>
      <c r="L21" s="28"/>
      <c r="M21" s="28"/>
      <c r="N21" s="28"/>
      <c r="O21" s="28"/>
      <c r="P21" s="141"/>
      <c r="Q21"/>
      <c r="R21"/>
      <c r="S21"/>
      <c r="T21"/>
      <c r="U21"/>
      <c r="V21"/>
      <c r="W21"/>
      <c r="X21"/>
      <c r="Y21"/>
      <c r="Z21"/>
      <c r="AA21"/>
      <c r="AB21"/>
      <c r="AC21"/>
    </row>
    <row r="22" spans="1:29" s="2" customFormat="1">
      <c r="A22" s="126">
        <f>A20+1</f>
        <v>5</v>
      </c>
      <c r="B22" s="127"/>
      <c r="C22" s="262" t="s">
        <v>904</v>
      </c>
      <c r="D22" s="129"/>
      <c r="E22" s="130"/>
      <c r="F22" s="27"/>
      <c r="G22" s="28"/>
      <c r="H22" s="28"/>
      <c r="I22" s="27"/>
      <c r="J22" s="28"/>
      <c r="K22" s="28"/>
      <c r="L22" s="28"/>
      <c r="M22" s="28"/>
      <c r="N22" s="28"/>
      <c r="O22" s="28"/>
      <c r="P22" s="141"/>
      <c r="Q22"/>
      <c r="R22"/>
      <c r="S22"/>
      <c r="T22"/>
      <c r="U22"/>
      <c r="V22"/>
      <c r="W22"/>
      <c r="X22"/>
      <c r="Y22"/>
      <c r="Z22"/>
      <c r="AA22"/>
      <c r="AB22"/>
      <c r="AC22"/>
    </row>
    <row r="23" spans="1:29" s="2" customFormat="1">
      <c r="A23" s="126"/>
      <c r="B23" s="127"/>
      <c r="C23" s="183" t="s">
        <v>795</v>
      </c>
      <c r="D23" s="129"/>
      <c r="E23" s="130"/>
      <c r="F23" s="27"/>
      <c r="G23" s="28"/>
      <c r="H23" s="28"/>
      <c r="I23" s="27"/>
      <c r="J23" s="28"/>
      <c r="K23" s="28"/>
      <c r="L23" s="28"/>
      <c r="M23" s="28"/>
      <c r="N23" s="28"/>
      <c r="O23" s="28"/>
      <c r="P23" s="141"/>
      <c r="Q23"/>
      <c r="R23"/>
      <c r="S23"/>
      <c r="T23"/>
      <c r="U23"/>
      <c r="V23"/>
      <c r="W23"/>
      <c r="X23"/>
      <c r="Y23"/>
      <c r="Z23"/>
      <c r="AA23"/>
      <c r="AB23"/>
      <c r="AC23"/>
    </row>
    <row r="24" spans="1:29" s="2" customFormat="1" ht="36">
      <c r="A24" s="126">
        <f>A22+1</f>
        <v>6</v>
      </c>
      <c r="B24" s="127"/>
      <c r="C24" s="128" t="s">
        <v>905</v>
      </c>
      <c r="D24" s="129" t="s">
        <v>228</v>
      </c>
      <c r="E24" s="130">
        <v>37</v>
      </c>
      <c r="F24" s="137"/>
      <c r="G24" s="138"/>
      <c r="H24" s="28">
        <f t="shared" si="1"/>
        <v>0</v>
      </c>
      <c r="I24" s="137"/>
      <c r="J24" s="138"/>
      <c r="K24" s="28">
        <f t="shared" si="2"/>
        <v>0</v>
      </c>
      <c r="L24" s="28">
        <f t="shared" si="3"/>
        <v>0</v>
      </c>
      <c r="M24" s="28">
        <f t="shared" si="4"/>
        <v>0</v>
      </c>
      <c r="N24" s="28">
        <f t="shared" si="5"/>
        <v>0</v>
      </c>
      <c r="O24" s="28">
        <f t="shared" si="6"/>
        <v>0</v>
      </c>
      <c r="P24" s="141">
        <f t="shared" si="7"/>
        <v>0</v>
      </c>
      <c r="Q24"/>
      <c r="R24"/>
      <c r="S24"/>
      <c r="T24"/>
      <c r="U24"/>
      <c r="V24"/>
      <c r="W24"/>
      <c r="X24"/>
      <c r="Y24"/>
      <c r="Z24"/>
      <c r="AA24"/>
      <c r="AB24"/>
      <c r="AC24"/>
    </row>
    <row r="25" spans="1:29" s="2" customFormat="1" ht="36">
      <c r="A25" s="126">
        <f t="shared" si="0"/>
        <v>7</v>
      </c>
      <c r="B25" s="127"/>
      <c r="C25" s="128" t="s">
        <v>906</v>
      </c>
      <c r="D25" s="129" t="s">
        <v>228</v>
      </c>
      <c r="E25" s="130">
        <v>27</v>
      </c>
      <c r="F25" s="137"/>
      <c r="G25" s="138"/>
      <c r="H25" s="28">
        <f t="shared" ref="H25:H43" si="8">ROUND(G25*F25,2)</f>
        <v>0</v>
      </c>
      <c r="I25" s="137"/>
      <c r="J25" s="138"/>
      <c r="K25" s="28">
        <f t="shared" ref="K25:K40" si="9">J25+I25+H25</f>
        <v>0</v>
      </c>
      <c r="L25" s="28">
        <f t="shared" ref="L25:L40" si="10">ROUND(F25*E25,2)</f>
        <v>0</v>
      </c>
      <c r="M25" s="28">
        <f t="shared" ref="M25:M40" si="11">ROUND(H25*E25,2)</f>
        <v>0</v>
      </c>
      <c r="N25" s="28">
        <f t="shared" ref="N25:N40" si="12">ROUND(I25*E25,2)</f>
        <v>0</v>
      </c>
      <c r="O25" s="28">
        <f t="shared" ref="O25:O40" si="13">ROUND(J25*E25,2)</f>
        <v>0</v>
      </c>
      <c r="P25" s="141">
        <f t="shared" ref="P25:P40" si="14">O25+N25+M25</f>
        <v>0</v>
      </c>
      <c r="Q25"/>
      <c r="R25"/>
      <c r="S25"/>
      <c r="T25"/>
      <c r="U25"/>
      <c r="V25"/>
      <c r="W25"/>
      <c r="X25"/>
      <c r="Y25"/>
      <c r="Z25"/>
      <c r="AA25"/>
      <c r="AB25"/>
      <c r="AC25"/>
    </row>
    <row r="26" spans="1:29" s="2" customFormat="1">
      <c r="A26" s="126"/>
      <c r="B26" s="127"/>
      <c r="C26" s="183" t="s">
        <v>799</v>
      </c>
      <c r="D26" s="129"/>
      <c r="E26" s="130"/>
      <c r="F26" s="27"/>
      <c r="G26" s="28"/>
      <c r="H26" s="28"/>
      <c r="I26" s="27"/>
      <c r="J26" s="28"/>
      <c r="K26" s="28"/>
      <c r="L26" s="28"/>
      <c r="M26" s="28"/>
      <c r="N26" s="28"/>
      <c r="O26" s="28"/>
      <c r="P26" s="141"/>
      <c r="Q26"/>
      <c r="R26"/>
      <c r="S26"/>
      <c r="T26"/>
      <c r="U26"/>
      <c r="V26"/>
      <c r="W26"/>
      <c r="X26"/>
      <c r="Y26"/>
      <c r="Z26"/>
      <c r="AA26"/>
      <c r="AB26"/>
      <c r="AC26"/>
    </row>
    <row r="27" spans="1:29" s="2" customFormat="1" ht="48">
      <c r="A27" s="126">
        <f>A25+1</f>
        <v>8</v>
      </c>
      <c r="B27" s="127"/>
      <c r="C27" s="128" t="s">
        <v>907</v>
      </c>
      <c r="D27" s="129" t="s">
        <v>167</v>
      </c>
      <c r="E27" s="130">
        <v>2</v>
      </c>
      <c r="F27" s="137"/>
      <c r="G27" s="138"/>
      <c r="H27" s="28">
        <f t="shared" si="8"/>
        <v>0</v>
      </c>
      <c r="I27" s="137"/>
      <c r="J27" s="138"/>
      <c r="K27" s="28">
        <f t="shared" si="9"/>
        <v>0</v>
      </c>
      <c r="L27" s="28">
        <f t="shared" si="10"/>
        <v>0</v>
      </c>
      <c r="M27" s="28">
        <f t="shared" si="11"/>
        <v>0</v>
      </c>
      <c r="N27" s="28">
        <f t="shared" si="12"/>
        <v>0</v>
      </c>
      <c r="O27" s="28">
        <f t="shared" si="13"/>
        <v>0</v>
      </c>
      <c r="P27" s="141">
        <f t="shared" si="14"/>
        <v>0</v>
      </c>
      <c r="Q27"/>
      <c r="R27"/>
      <c r="S27"/>
      <c r="T27"/>
      <c r="U27"/>
      <c r="V27"/>
      <c r="W27"/>
      <c r="X27"/>
      <c r="Y27"/>
      <c r="Z27"/>
      <c r="AA27"/>
      <c r="AB27"/>
      <c r="AC27"/>
    </row>
    <row r="28" spans="1:29" s="2" customFormat="1">
      <c r="A28" s="126">
        <f t="shared" si="0"/>
        <v>9</v>
      </c>
      <c r="B28" s="127"/>
      <c r="C28" s="128" t="s">
        <v>908</v>
      </c>
      <c r="D28" s="129" t="s">
        <v>164</v>
      </c>
      <c r="E28" s="130">
        <v>3</v>
      </c>
      <c r="F28" s="137"/>
      <c r="G28" s="138"/>
      <c r="H28" s="28">
        <f t="shared" si="8"/>
        <v>0</v>
      </c>
      <c r="I28" s="137"/>
      <c r="J28" s="138"/>
      <c r="K28" s="28">
        <f t="shared" si="9"/>
        <v>0</v>
      </c>
      <c r="L28" s="28">
        <f t="shared" si="10"/>
        <v>0</v>
      </c>
      <c r="M28" s="28">
        <f t="shared" si="11"/>
        <v>0</v>
      </c>
      <c r="N28" s="28">
        <f t="shared" si="12"/>
        <v>0</v>
      </c>
      <c r="O28" s="28">
        <f t="shared" si="13"/>
        <v>0</v>
      </c>
      <c r="P28" s="141">
        <f t="shared" si="14"/>
        <v>0</v>
      </c>
      <c r="Q28"/>
      <c r="R28"/>
      <c r="S28"/>
      <c r="T28"/>
      <c r="U28"/>
      <c r="V28"/>
      <c r="W28"/>
      <c r="X28"/>
      <c r="Y28"/>
      <c r="Z28"/>
      <c r="AA28"/>
      <c r="AB28"/>
      <c r="AC28"/>
    </row>
    <row r="29" spans="1:29" s="2" customFormat="1">
      <c r="A29" s="126">
        <f t="shared" si="0"/>
        <v>10</v>
      </c>
      <c r="B29" s="127"/>
      <c r="C29" s="128" t="s">
        <v>909</v>
      </c>
      <c r="D29" s="129" t="s">
        <v>164</v>
      </c>
      <c r="E29" s="130">
        <v>3</v>
      </c>
      <c r="F29" s="137"/>
      <c r="G29" s="138"/>
      <c r="H29" s="28">
        <f t="shared" si="8"/>
        <v>0</v>
      </c>
      <c r="I29" s="137"/>
      <c r="J29" s="138"/>
      <c r="K29" s="28">
        <f t="shared" si="9"/>
        <v>0</v>
      </c>
      <c r="L29" s="28">
        <f t="shared" si="10"/>
        <v>0</v>
      </c>
      <c r="M29" s="28">
        <f t="shared" si="11"/>
        <v>0</v>
      </c>
      <c r="N29" s="28">
        <f t="shared" si="12"/>
        <v>0</v>
      </c>
      <c r="O29" s="28">
        <f t="shared" si="13"/>
        <v>0</v>
      </c>
      <c r="P29" s="141">
        <f t="shared" si="14"/>
        <v>0</v>
      </c>
      <c r="Q29"/>
      <c r="R29"/>
      <c r="S29"/>
      <c r="T29"/>
      <c r="U29"/>
      <c r="V29"/>
      <c r="W29"/>
      <c r="X29"/>
      <c r="Y29"/>
      <c r="Z29"/>
      <c r="AA29"/>
      <c r="AB29"/>
      <c r="AC29"/>
    </row>
    <row r="30" spans="1:29" s="2" customFormat="1" ht="72">
      <c r="A30" s="126">
        <f t="shared" si="0"/>
        <v>11</v>
      </c>
      <c r="B30" s="127"/>
      <c r="C30" s="128" t="s">
        <v>910</v>
      </c>
      <c r="D30" s="129" t="s">
        <v>167</v>
      </c>
      <c r="E30" s="130">
        <v>1</v>
      </c>
      <c r="F30" s="137"/>
      <c r="G30" s="138"/>
      <c r="H30" s="28">
        <f t="shared" si="8"/>
        <v>0</v>
      </c>
      <c r="I30" s="137"/>
      <c r="J30" s="138"/>
      <c r="K30" s="28">
        <f t="shared" si="9"/>
        <v>0</v>
      </c>
      <c r="L30" s="28">
        <f t="shared" si="10"/>
        <v>0</v>
      </c>
      <c r="M30" s="28">
        <f t="shared" si="11"/>
        <v>0</v>
      </c>
      <c r="N30" s="28">
        <f t="shared" si="12"/>
        <v>0</v>
      </c>
      <c r="O30" s="28">
        <f t="shared" si="13"/>
        <v>0</v>
      </c>
      <c r="P30" s="141">
        <f t="shared" si="14"/>
        <v>0</v>
      </c>
      <c r="Q30"/>
      <c r="R30"/>
      <c r="S30"/>
      <c r="T30"/>
      <c r="U30"/>
      <c r="V30"/>
      <c r="W30"/>
      <c r="X30"/>
      <c r="Y30"/>
      <c r="Z30"/>
      <c r="AA30"/>
      <c r="AB30"/>
      <c r="AC30"/>
    </row>
    <row r="31" spans="1:29" s="2" customFormat="1" ht="36">
      <c r="A31" s="126">
        <f t="shared" si="0"/>
        <v>12</v>
      </c>
      <c r="B31" s="127"/>
      <c r="C31" s="128" t="s">
        <v>911</v>
      </c>
      <c r="D31" s="129" t="s">
        <v>115</v>
      </c>
      <c r="E31" s="130">
        <v>31</v>
      </c>
      <c r="F31" s="137"/>
      <c r="G31" s="138"/>
      <c r="H31" s="28">
        <f t="shared" si="8"/>
        <v>0</v>
      </c>
      <c r="I31" s="137"/>
      <c r="J31" s="138"/>
      <c r="K31" s="28">
        <f t="shared" si="9"/>
        <v>0</v>
      </c>
      <c r="L31" s="28">
        <f t="shared" si="10"/>
        <v>0</v>
      </c>
      <c r="M31" s="28">
        <f t="shared" si="11"/>
        <v>0</v>
      </c>
      <c r="N31" s="28">
        <f t="shared" si="12"/>
        <v>0</v>
      </c>
      <c r="O31" s="28">
        <f t="shared" si="13"/>
        <v>0</v>
      </c>
      <c r="P31" s="141">
        <f t="shared" si="14"/>
        <v>0</v>
      </c>
      <c r="Q31"/>
      <c r="R31"/>
      <c r="S31"/>
      <c r="T31"/>
      <c r="U31"/>
      <c r="V31"/>
      <c r="W31"/>
      <c r="X31"/>
      <c r="Y31"/>
      <c r="Z31"/>
      <c r="AA31"/>
      <c r="AB31"/>
      <c r="AC31"/>
    </row>
    <row r="32" spans="1:29" s="2" customFormat="1" ht="24">
      <c r="A32" s="126">
        <f t="shared" si="0"/>
        <v>13</v>
      </c>
      <c r="B32" s="127"/>
      <c r="C32" s="128" t="s">
        <v>912</v>
      </c>
      <c r="D32" s="129" t="s">
        <v>167</v>
      </c>
      <c r="E32" s="130">
        <v>1</v>
      </c>
      <c r="F32" s="137"/>
      <c r="G32" s="138"/>
      <c r="H32" s="28">
        <f t="shared" si="8"/>
        <v>0</v>
      </c>
      <c r="I32" s="137"/>
      <c r="J32" s="138"/>
      <c r="K32" s="28">
        <f t="shared" si="9"/>
        <v>0</v>
      </c>
      <c r="L32" s="28">
        <f t="shared" si="10"/>
        <v>0</v>
      </c>
      <c r="M32" s="28">
        <f t="shared" si="11"/>
        <v>0</v>
      </c>
      <c r="N32" s="28">
        <f t="shared" si="12"/>
        <v>0</v>
      </c>
      <c r="O32" s="28">
        <f t="shared" si="13"/>
        <v>0</v>
      </c>
      <c r="P32" s="141">
        <f t="shared" si="14"/>
        <v>0</v>
      </c>
      <c r="Q32"/>
      <c r="R32"/>
      <c r="S32"/>
      <c r="T32"/>
      <c r="U32"/>
      <c r="V32"/>
      <c r="W32"/>
      <c r="X32"/>
      <c r="Y32"/>
      <c r="Z32"/>
      <c r="AA32"/>
      <c r="AB32"/>
      <c r="AC32"/>
    </row>
    <row r="33" spans="1:29" s="2" customFormat="1" ht="36">
      <c r="A33" s="126">
        <f t="shared" si="0"/>
        <v>14</v>
      </c>
      <c r="B33" s="127"/>
      <c r="C33" s="128" t="s">
        <v>913</v>
      </c>
      <c r="D33" s="129" t="s">
        <v>167</v>
      </c>
      <c r="E33" s="130">
        <v>7</v>
      </c>
      <c r="F33" s="137"/>
      <c r="G33" s="138"/>
      <c r="H33" s="28">
        <f t="shared" si="8"/>
        <v>0</v>
      </c>
      <c r="I33" s="137"/>
      <c r="J33" s="138"/>
      <c r="K33" s="28">
        <f t="shared" si="9"/>
        <v>0</v>
      </c>
      <c r="L33" s="28">
        <f t="shared" si="10"/>
        <v>0</v>
      </c>
      <c r="M33" s="28">
        <f t="shared" si="11"/>
        <v>0</v>
      </c>
      <c r="N33" s="28">
        <f t="shared" si="12"/>
        <v>0</v>
      </c>
      <c r="O33" s="28">
        <f t="shared" si="13"/>
        <v>0</v>
      </c>
      <c r="P33" s="141">
        <f t="shared" si="14"/>
        <v>0</v>
      </c>
      <c r="Q33"/>
      <c r="R33"/>
      <c r="S33"/>
      <c r="T33"/>
      <c r="U33"/>
      <c r="V33"/>
      <c r="W33"/>
      <c r="X33"/>
      <c r="Y33"/>
      <c r="Z33"/>
      <c r="AA33"/>
      <c r="AB33"/>
      <c r="AC33"/>
    </row>
    <row r="34" spans="1:29" s="2" customFormat="1">
      <c r="A34" s="126">
        <f t="shared" si="0"/>
        <v>15</v>
      </c>
      <c r="B34" s="127"/>
      <c r="C34" s="128" t="s">
        <v>914</v>
      </c>
      <c r="D34" s="129" t="s">
        <v>915</v>
      </c>
      <c r="E34" s="130">
        <v>6</v>
      </c>
      <c r="F34" s="137"/>
      <c r="G34" s="138"/>
      <c r="H34" s="28">
        <f t="shared" si="8"/>
        <v>0</v>
      </c>
      <c r="I34" s="137"/>
      <c r="J34" s="138"/>
      <c r="K34" s="28">
        <f t="shared" si="9"/>
        <v>0</v>
      </c>
      <c r="L34" s="28">
        <f t="shared" si="10"/>
        <v>0</v>
      </c>
      <c r="M34" s="28">
        <f t="shared" si="11"/>
        <v>0</v>
      </c>
      <c r="N34" s="28">
        <f t="shared" si="12"/>
        <v>0</v>
      </c>
      <c r="O34" s="28">
        <f t="shared" si="13"/>
        <v>0</v>
      </c>
      <c r="P34" s="141">
        <f t="shared" si="14"/>
        <v>0</v>
      </c>
      <c r="Q34"/>
      <c r="R34"/>
      <c r="S34"/>
      <c r="T34"/>
      <c r="U34"/>
      <c r="V34"/>
      <c r="W34"/>
      <c r="X34"/>
      <c r="Y34"/>
      <c r="Z34"/>
      <c r="AA34"/>
      <c r="AB34"/>
      <c r="AC34"/>
    </row>
    <row r="35" spans="1:29" s="2" customFormat="1">
      <c r="A35" s="126">
        <f t="shared" si="0"/>
        <v>16</v>
      </c>
      <c r="B35" s="127"/>
      <c r="C35" s="128" t="s">
        <v>916</v>
      </c>
      <c r="D35" s="129" t="s">
        <v>915</v>
      </c>
      <c r="E35" s="130">
        <v>18</v>
      </c>
      <c r="F35" s="137"/>
      <c r="G35" s="138"/>
      <c r="H35" s="28">
        <f t="shared" si="8"/>
        <v>0</v>
      </c>
      <c r="I35" s="137"/>
      <c r="J35" s="138"/>
      <c r="K35" s="28">
        <f t="shared" si="9"/>
        <v>0</v>
      </c>
      <c r="L35" s="28">
        <f t="shared" si="10"/>
        <v>0</v>
      </c>
      <c r="M35" s="28">
        <f t="shared" si="11"/>
        <v>0</v>
      </c>
      <c r="N35" s="28">
        <f t="shared" si="12"/>
        <v>0</v>
      </c>
      <c r="O35" s="28">
        <f t="shared" si="13"/>
        <v>0</v>
      </c>
      <c r="P35" s="141">
        <f t="shared" si="14"/>
        <v>0</v>
      </c>
      <c r="Q35"/>
      <c r="R35"/>
      <c r="S35"/>
      <c r="T35"/>
      <c r="U35"/>
      <c r="V35"/>
      <c r="W35"/>
      <c r="X35"/>
      <c r="Y35"/>
      <c r="Z35"/>
      <c r="AA35"/>
      <c r="AB35"/>
      <c r="AC35"/>
    </row>
    <row r="36" spans="1:29" s="2" customFormat="1">
      <c r="A36" s="126">
        <f t="shared" si="0"/>
        <v>17</v>
      </c>
      <c r="B36" s="127"/>
      <c r="C36" s="128" t="s">
        <v>917</v>
      </c>
      <c r="D36" s="129" t="s">
        <v>915</v>
      </c>
      <c r="E36" s="130">
        <v>4</v>
      </c>
      <c r="F36" s="137"/>
      <c r="G36" s="138"/>
      <c r="H36" s="28">
        <f t="shared" si="8"/>
        <v>0</v>
      </c>
      <c r="I36" s="137"/>
      <c r="J36" s="138"/>
      <c r="K36" s="28">
        <f t="shared" si="9"/>
        <v>0</v>
      </c>
      <c r="L36" s="28">
        <f t="shared" si="10"/>
        <v>0</v>
      </c>
      <c r="M36" s="28">
        <f t="shared" si="11"/>
        <v>0</v>
      </c>
      <c r="N36" s="28">
        <f t="shared" si="12"/>
        <v>0</v>
      </c>
      <c r="O36" s="28">
        <f t="shared" si="13"/>
        <v>0</v>
      </c>
      <c r="P36" s="141">
        <f t="shared" si="14"/>
        <v>0</v>
      </c>
      <c r="Q36"/>
      <c r="R36"/>
      <c r="S36"/>
      <c r="T36"/>
      <c r="U36"/>
      <c r="V36"/>
      <c r="W36"/>
      <c r="X36"/>
      <c r="Y36"/>
      <c r="Z36"/>
      <c r="AA36"/>
      <c r="AB36"/>
      <c r="AC36"/>
    </row>
    <row r="37" spans="1:29" s="2" customFormat="1">
      <c r="A37" s="126"/>
      <c r="B37" s="127"/>
      <c r="C37" s="183" t="s">
        <v>918</v>
      </c>
      <c r="D37" s="129"/>
      <c r="E37" s="130"/>
      <c r="F37" s="27"/>
      <c r="G37" s="28"/>
      <c r="H37" s="28"/>
      <c r="I37" s="27"/>
      <c r="J37" s="28"/>
      <c r="K37" s="28"/>
      <c r="L37" s="28"/>
      <c r="M37" s="28"/>
      <c r="N37" s="28"/>
      <c r="O37" s="28"/>
      <c r="P37" s="141"/>
      <c r="Q37"/>
      <c r="R37"/>
      <c r="S37"/>
      <c r="T37"/>
      <c r="U37"/>
      <c r="V37"/>
      <c r="W37"/>
      <c r="X37"/>
      <c r="Y37"/>
      <c r="Z37"/>
      <c r="AA37"/>
      <c r="AB37"/>
      <c r="AC37"/>
    </row>
    <row r="38" spans="1:29" s="2" customFormat="1">
      <c r="A38" s="126">
        <f>A36+1</f>
        <v>18</v>
      </c>
      <c r="B38" s="127"/>
      <c r="C38" s="128" t="s">
        <v>919</v>
      </c>
      <c r="D38" s="129" t="s">
        <v>228</v>
      </c>
      <c r="E38" s="130">
        <v>64</v>
      </c>
      <c r="F38" s="137"/>
      <c r="G38" s="138"/>
      <c r="H38" s="28">
        <f t="shared" si="8"/>
        <v>0</v>
      </c>
      <c r="I38" s="137"/>
      <c r="J38" s="138"/>
      <c r="K38" s="28">
        <f t="shared" si="9"/>
        <v>0</v>
      </c>
      <c r="L38" s="28">
        <f t="shared" si="10"/>
        <v>0</v>
      </c>
      <c r="M38" s="28">
        <f t="shared" si="11"/>
        <v>0</v>
      </c>
      <c r="N38" s="28">
        <f t="shared" si="12"/>
        <v>0</v>
      </c>
      <c r="O38" s="28">
        <f t="shared" si="13"/>
        <v>0</v>
      </c>
      <c r="P38" s="141">
        <f t="shared" si="14"/>
        <v>0</v>
      </c>
      <c r="Q38"/>
      <c r="R38"/>
      <c r="S38"/>
      <c r="T38"/>
      <c r="U38"/>
      <c r="V38"/>
      <c r="W38"/>
      <c r="X38"/>
      <c r="Y38"/>
      <c r="Z38"/>
      <c r="AA38"/>
      <c r="AB38"/>
      <c r="AC38"/>
    </row>
    <row r="39" spans="1:29" s="2" customFormat="1" ht="24">
      <c r="A39" s="126">
        <f t="shared" si="0"/>
        <v>19</v>
      </c>
      <c r="B39" s="127"/>
      <c r="C39" s="128" t="s">
        <v>920</v>
      </c>
      <c r="D39" s="129" t="s">
        <v>228</v>
      </c>
      <c r="E39" s="130">
        <v>64</v>
      </c>
      <c r="F39" s="137"/>
      <c r="G39" s="138"/>
      <c r="H39" s="28">
        <f t="shared" si="8"/>
        <v>0</v>
      </c>
      <c r="I39" s="137"/>
      <c r="J39" s="138"/>
      <c r="K39" s="28">
        <f t="shared" si="9"/>
        <v>0</v>
      </c>
      <c r="L39" s="28">
        <f t="shared" si="10"/>
        <v>0</v>
      </c>
      <c r="M39" s="28">
        <f t="shared" si="11"/>
        <v>0</v>
      </c>
      <c r="N39" s="28">
        <f t="shared" si="12"/>
        <v>0</v>
      </c>
      <c r="O39" s="28">
        <f t="shared" si="13"/>
        <v>0</v>
      </c>
      <c r="P39" s="141">
        <f t="shared" si="14"/>
        <v>0</v>
      </c>
      <c r="Q39"/>
      <c r="R39"/>
      <c r="S39"/>
      <c r="T39"/>
      <c r="U39"/>
      <c r="V39"/>
      <c r="W39"/>
      <c r="X39"/>
      <c r="Y39"/>
      <c r="Z39"/>
      <c r="AA39"/>
      <c r="AB39"/>
      <c r="AC39"/>
    </row>
    <row r="40" spans="1:29" s="2" customFormat="1">
      <c r="A40" s="126">
        <f t="shared" si="0"/>
        <v>20</v>
      </c>
      <c r="B40" s="127"/>
      <c r="C40" s="128" t="s">
        <v>847</v>
      </c>
      <c r="D40" s="129" t="s">
        <v>167</v>
      </c>
      <c r="E40" s="130">
        <v>1</v>
      </c>
      <c r="F40" s="137"/>
      <c r="G40" s="138"/>
      <c r="H40" s="28">
        <f t="shared" si="8"/>
        <v>0</v>
      </c>
      <c r="I40" s="137"/>
      <c r="J40" s="138"/>
      <c r="K40" s="28">
        <f t="shared" si="9"/>
        <v>0</v>
      </c>
      <c r="L40" s="28">
        <f t="shared" si="10"/>
        <v>0</v>
      </c>
      <c r="M40" s="28">
        <f t="shared" si="11"/>
        <v>0</v>
      </c>
      <c r="N40" s="28">
        <f t="shared" si="12"/>
        <v>0</v>
      </c>
      <c r="O40" s="28">
        <f t="shared" si="13"/>
        <v>0</v>
      </c>
      <c r="P40" s="141">
        <f t="shared" si="14"/>
        <v>0</v>
      </c>
      <c r="Q40"/>
      <c r="R40"/>
      <c r="S40"/>
      <c r="T40"/>
      <c r="U40"/>
      <c r="V40"/>
      <c r="W40"/>
      <c r="X40"/>
      <c r="Y40"/>
      <c r="Z40"/>
      <c r="AA40"/>
      <c r="AB40"/>
      <c r="AC40"/>
    </row>
    <row r="41" spans="1:29" s="2" customFormat="1">
      <c r="A41" s="126">
        <f t="shared" si="0"/>
        <v>21</v>
      </c>
      <c r="B41" s="191"/>
      <c r="C41" s="192"/>
      <c r="D41" s="225"/>
      <c r="E41" s="263"/>
      <c r="F41" s="264"/>
      <c r="G41" s="265"/>
      <c r="H41" s="28">
        <f t="shared" si="8"/>
        <v>0</v>
      </c>
      <c r="I41" s="264"/>
      <c r="J41" s="265"/>
      <c r="K41" s="28">
        <f t="shared" ref="K41:K43" si="15">J41+I41+H41</f>
        <v>0</v>
      </c>
      <c r="L41" s="28">
        <f t="shared" ref="L41:L43" si="16">ROUND(F41*E41,2)</f>
        <v>0</v>
      </c>
      <c r="M41" s="28">
        <f t="shared" ref="M41:M43" si="17">ROUND(H41*E41,2)</f>
        <v>0</v>
      </c>
      <c r="N41" s="28">
        <f t="shared" ref="N41:N43" si="18">ROUND(I41*E41,2)</f>
        <v>0</v>
      </c>
      <c r="O41" s="28">
        <f t="shared" ref="O41:O43" si="19">ROUND(J41*E41,2)</f>
        <v>0</v>
      </c>
      <c r="P41" s="141">
        <f t="shared" ref="P41:P43" si="20">O41+N41+M41</f>
        <v>0</v>
      </c>
      <c r="Q41"/>
      <c r="R41"/>
      <c r="S41"/>
      <c r="T41"/>
      <c r="U41"/>
      <c r="V41"/>
      <c r="W41"/>
      <c r="X41"/>
      <c r="Y41"/>
      <c r="Z41"/>
      <c r="AA41"/>
      <c r="AB41"/>
      <c r="AC41"/>
    </row>
    <row r="42" spans="1:29" s="2" customFormat="1" ht="24">
      <c r="A42" s="126">
        <f t="shared" si="0"/>
        <v>22</v>
      </c>
      <c r="B42" s="191"/>
      <c r="C42" s="192" t="s">
        <v>921</v>
      </c>
      <c r="D42" s="225" t="s">
        <v>167</v>
      </c>
      <c r="E42" s="263">
        <v>1</v>
      </c>
      <c r="F42" s="264"/>
      <c r="G42" s="265"/>
      <c r="H42" s="28">
        <f t="shared" si="8"/>
        <v>0</v>
      </c>
      <c r="I42" s="264"/>
      <c r="J42" s="265"/>
      <c r="K42" s="28">
        <f t="shared" ref="K42" si="21">J42+I42+H42</f>
        <v>0</v>
      </c>
      <c r="L42" s="28">
        <f t="shared" ref="L42" si="22">ROUND(F42*E42,2)</f>
        <v>0</v>
      </c>
      <c r="M42" s="28">
        <f t="shared" ref="M42" si="23">ROUND(H42*E42,2)</f>
        <v>0</v>
      </c>
      <c r="N42" s="28">
        <f t="shared" ref="N42" si="24">ROUND(I42*E42,2)</f>
        <v>0</v>
      </c>
      <c r="O42" s="28">
        <f t="shared" ref="O42" si="25">ROUND(J42*E42,2)</f>
        <v>0</v>
      </c>
      <c r="P42" s="141">
        <f t="shared" ref="P42" si="26">O42+N42+M42</f>
        <v>0</v>
      </c>
      <c r="Q42"/>
      <c r="R42"/>
      <c r="S42"/>
      <c r="T42"/>
      <c r="U42"/>
      <c r="V42"/>
      <c r="W42"/>
      <c r="X42"/>
      <c r="Y42"/>
      <c r="Z42"/>
      <c r="AA42"/>
      <c r="AB42"/>
      <c r="AC42"/>
    </row>
    <row r="43" spans="1:29" s="2" customFormat="1">
      <c r="A43" s="126">
        <f t="shared" si="0"/>
        <v>23</v>
      </c>
      <c r="B43" s="191"/>
      <c r="C43" s="192" t="s">
        <v>896</v>
      </c>
      <c r="D43" s="225" t="s">
        <v>167</v>
      </c>
      <c r="E43" s="263">
        <v>1</v>
      </c>
      <c r="F43" s="264"/>
      <c r="G43" s="265"/>
      <c r="H43" s="28">
        <f t="shared" si="8"/>
        <v>0</v>
      </c>
      <c r="I43" s="264"/>
      <c r="J43" s="265"/>
      <c r="K43" s="28">
        <f t="shared" si="15"/>
        <v>0</v>
      </c>
      <c r="L43" s="28">
        <f t="shared" si="16"/>
        <v>0</v>
      </c>
      <c r="M43" s="28">
        <f t="shared" si="17"/>
        <v>0</v>
      </c>
      <c r="N43" s="28">
        <f t="shared" si="18"/>
        <v>0</v>
      </c>
      <c r="O43" s="28">
        <f t="shared" si="19"/>
        <v>0</v>
      </c>
      <c r="P43" s="141">
        <f t="shared" si="20"/>
        <v>0</v>
      </c>
      <c r="Q43"/>
      <c r="R43"/>
      <c r="S43"/>
      <c r="T43"/>
      <c r="U43"/>
      <c r="V43"/>
      <c r="W43"/>
      <c r="X43"/>
      <c r="Y43"/>
      <c r="Z43"/>
      <c r="AA43"/>
      <c r="AB43"/>
      <c r="AC43"/>
    </row>
    <row r="44" spans="1:29" s="4" customFormat="1" ht="18" customHeight="1">
      <c r="A44" s="30"/>
      <c r="B44" s="31"/>
      <c r="C44" s="32"/>
      <c r="D44" s="33"/>
      <c r="E44" s="34"/>
      <c r="F44" s="35"/>
      <c r="G44" s="35"/>
      <c r="H44" s="35"/>
      <c r="I44" s="35"/>
      <c r="J44" s="35"/>
      <c r="K44" s="35"/>
      <c r="L44" s="54"/>
      <c r="M44" s="55"/>
      <c r="N44" s="55"/>
      <c r="O44" s="55"/>
      <c r="P44" s="56"/>
      <c r="Q44"/>
      <c r="R44"/>
      <c r="S44"/>
      <c r="T44"/>
      <c r="U44"/>
      <c r="V44"/>
      <c r="W44"/>
      <c r="X44"/>
      <c r="Y44"/>
      <c r="Z44"/>
      <c r="AA44"/>
      <c r="AB44"/>
      <c r="AC44"/>
    </row>
    <row r="45" spans="1:29" s="4" customFormat="1" ht="18" customHeight="1">
      <c r="A45" s="99"/>
      <c r="B45" s="100"/>
      <c r="C45" s="101" t="s">
        <v>122</v>
      </c>
      <c r="D45" s="102"/>
      <c r="E45" s="103"/>
      <c r="F45" s="104"/>
      <c r="G45" s="104"/>
      <c r="H45" s="104"/>
      <c r="I45" s="104"/>
      <c r="J45" s="104"/>
      <c r="K45" s="104"/>
      <c r="L45" s="115">
        <f>SUM(L16:L40)</f>
        <v>0</v>
      </c>
      <c r="M45" s="115">
        <f>SUM(M16:M40)</f>
        <v>0</v>
      </c>
      <c r="N45" s="115">
        <f>SUM(N16:N40)</f>
        <v>0</v>
      </c>
      <c r="O45" s="115">
        <f>SUM(O16:O40)</f>
        <v>0</v>
      </c>
      <c r="P45" s="115">
        <f>SUM(P16:P40)</f>
        <v>0</v>
      </c>
      <c r="Q45"/>
      <c r="R45"/>
      <c r="S45"/>
      <c r="T45"/>
      <c r="U45"/>
      <c r="V45"/>
      <c r="W45"/>
      <c r="X45"/>
      <c r="Y45"/>
      <c r="Z45"/>
      <c r="AA45"/>
      <c r="AB45"/>
      <c r="AC45"/>
    </row>
    <row r="46" spans="1:29" ht="18" customHeight="1">
      <c r="A46" s="39"/>
      <c r="B46" s="39"/>
      <c r="C46" s="40" t="s">
        <v>17</v>
      </c>
      <c r="D46" s="41"/>
      <c r="E46" s="42"/>
      <c r="F46" s="43"/>
      <c r="G46" s="44"/>
      <c r="I46" s="59"/>
      <c r="J46" s="59"/>
      <c r="K46" s="59"/>
      <c r="M46" s="60"/>
      <c r="N46"/>
      <c r="O46"/>
      <c r="P46"/>
    </row>
    <row r="47" spans="1:29" ht="15">
      <c r="C47" s="45"/>
      <c r="D47" s="45" t="s">
        <v>18</v>
      </c>
      <c r="M47" s="60"/>
      <c r="N47"/>
      <c r="O47"/>
      <c r="P47"/>
    </row>
    <row r="48" spans="1:29" ht="15">
      <c r="C48" s="45"/>
      <c r="D48" s="45"/>
      <c r="M48" s="60"/>
      <c r="N48"/>
      <c r="O48"/>
      <c r="P48"/>
    </row>
    <row r="49" spans="1:16" ht="15">
      <c r="C49" s="40" t="s">
        <v>123</v>
      </c>
      <c r="D49" s="45"/>
      <c r="M49" s="60"/>
      <c r="N49"/>
      <c r="O49"/>
      <c r="P49"/>
    </row>
    <row r="50" spans="1:16">
      <c r="C50" s="9"/>
      <c r="D50" s="9"/>
      <c r="E50" s="9"/>
      <c r="F50" s="9"/>
      <c r="G50" s="9"/>
      <c r="N50"/>
      <c r="O50"/>
      <c r="P50"/>
    </row>
    <row r="51" spans="1:16">
      <c r="A51" s="105"/>
      <c r="B51" s="105"/>
      <c r="C51" s="40" t="s">
        <v>124</v>
      </c>
      <c r="D51" s="41"/>
      <c r="E51" s="42"/>
      <c r="F51" s="43"/>
      <c r="G51" s="44"/>
      <c r="N51"/>
      <c r="O51"/>
      <c r="P51"/>
    </row>
    <row r="52" spans="1:16">
      <c r="C52" s="45"/>
      <c r="D52" s="45" t="s">
        <v>18</v>
      </c>
      <c r="N52"/>
      <c r="O52"/>
      <c r="P52"/>
    </row>
    <row r="53" spans="1:16">
      <c r="C53" s="40" t="s">
        <v>123</v>
      </c>
      <c r="D53" s="45"/>
    </row>
    <row r="54" spans="1:16" ht="12.75" customHeight="1">
      <c r="A54" s="46"/>
      <c r="B54" s="9"/>
      <c r="C54" s="9"/>
      <c r="D54" s="592"/>
      <c r="E54" s="580"/>
      <c r="F54" s="580"/>
      <c r="G54" s="9"/>
      <c r="H54" s="9"/>
      <c r="I54" s="9"/>
      <c r="J54" s="9"/>
    </row>
    <row r="55" spans="1:16" ht="15" customHeight="1">
      <c r="A55" s="106" t="s">
        <v>77</v>
      </c>
      <c r="B55" s="107"/>
      <c r="C55" s="108"/>
      <c r="D55" s="108"/>
      <c r="E55" s="108"/>
      <c r="F55" s="108"/>
      <c r="G55" s="108"/>
      <c r="H55" s="108"/>
      <c r="I55" s="108"/>
      <c r="J55" s="108"/>
      <c r="K55" s="108"/>
      <c r="L55" s="108"/>
      <c r="M55" s="108"/>
      <c r="N55" s="108"/>
      <c r="O55" s="108"/>
      <c r="P55" s="107"/>
    </row>
    <row r="56" spans="1:16" customFormat="1" ht="12.75" customHeight="1">
      <c r="A56" s="109">
        <v>1</v>
      </c>
      <c r="B56" s="581" t="s">
        <v>125</v>
      </c>
      <c r="C56" s="582"/>
      <c r="D56" s="582"/>
      <c r="E56" s="582"/>
      <c r="F56" s="582"/>
      <c r="G56" s="582"/>
      <c r="H56" s="582"/>
      <c r="I56" s="582"/>
      <c r="J56" s="582"/>
      <c r="K56" s="582"/>
      <c r="L56" s="582"/>
      <c r="M56" s="582"/>
      <c r="N56" s="582"/>
      <c r="O56" s="582"/>
      <c r="P56" s="582"/>
    </row>
    <row r="57" spans="1:16" customFormat="1" ht="12.75" customHeight="1">
      <c r="A57" s="109">
        <f>A56+1</f>
        <v>2</v>
      </c>
      <c r="B57" s="581" t="s">
        <v>126</v>
      </c>
      <c r="C57" s="582"/>
      <c r="D57" s="582"/>
      <c r="E57" s="582"/>
      <c r="F57" s="582"/>
      <c r="G57" s="582"/>
      <c r="H57" s="582"/>
      <c r="I57" s="582"/>
      <c r="J57" s="582"/>
      <c r="K57" s="582"/>
      <c r="L57" s="582"/>
      <c r="M57" s="582"/>
      <c r="N57" s="582"/>
      <c r="O57" s="582"/>
      <c r="P57" s="582"/>
    </row>
    <row r="58" spans="1:16" customFormat="1" ht="12.75" customHeight="1">
      <c r="A58" s="109">
        <f t="shared" ref="A58:A61" si="27">A57+1</f>
        <v>3</v>
      </c>
      <c r="B58" s="581" t="s">
        <v>127</v>
      </c>
      <c r="C58" s="582"/>
      <c r="D58" s="582"/>
      <c r="E58" s="582"/>
      <c r="F58" s="582"/>
      <c r="G58" s="582"/>
      <c r="H58" s="582"/>
      <c r="I58" s="582"/>
      <c r="J58" s="582"/>
      <c r="K58" s="582"/>
      <c r="L58" s="582"/>
      <c r="M58" s="582"/>
      <c r="N58" s="582"/>
      <c r="O58" s="582"/>
      <c r="P58" s="582"/>
    </row>
    <row r="59" spans="1:16" customFormat="1" ht="12.75" customHeight="1">
      <c r="A59" s="109">
        <f t="shared" si="27"/>
        <v>4</v>
      </c>
      <c r="B59" s="581" t="s">
        <v>128</v>
      </c>
      <c r="C59" s="582"/>
      <c r="D59" s="582"/>
      <c r="E59" s="582"/>
      <c r="F59" s="582"/>
      <c r="G59" s="582"/>
      <c r="H59" s="582"/>
      <c r="I59" s="582"/>
      <c r="J59" s="582"/>
      <c r="K59" s="582"/>
      <c r="L59" s="582"/>
      <c r="M59" s="582"/>
      <c r="N59" s="582"/>
      <c r="O59" s="582"/>
      <c r="P59" s="582"/>
    </row>
    <row r="60" spans="1:16" customFormat="1" ht="24.75" customHeight="1">
      <c r="A60" s="109">
        <f t="shared" si="27"/>
        <v>5</v>
      </c>
      <c r="B60" s="581" t="s">
        <v>129</v>
      </c>
      <c r="C60" s="582"/>
      <c r="D60" s="582"/>
      <c r="E60" s="582"/>
      <c r="F60" s="582"/>
      <c r="G60" s="582"/>
      <c r="H60" s="582"/>
      <c r="I60" s="582"/>
      <c r="J60" s="582"/>
      <c r="K60" s="582"/>
      <c r="L60" s="582"/>
      <c r="M60" s="582"/>
      <c r="N60" s="582"/>
      <c r="O60" s="582"/>
      <c r="P60" s="582"/>
    </row>
    <row r="61" spans="1:16" customFormat="1" ht="12.75" customHeight="1">
      <c r="A61" s="109">
        <f t="shared" si="27"/>
        <v>6</v>
      </c>
      <c r="B61" s="581" t="s">
        <v>130</v>
      </c>
      <c r="C61" s="582"/>
      <c r="D61" s="582"/>
      <c r="E61" s="582"/>
      <c r="F61" s="582"/>
      <c r="G61" s="582"/>
      <c r="H61" s="582"/>
      <c r="I61" s="582"/>
      <c r="J61" s="582"/>
      <c r="K61" s="582"/>
      <c r="L61" s="582"/>
      <c r="M61" s="582"/>
      <c r="N61" s="582"/>
      <c r="O61" s="582"/>
      <c r="P61" s="582"/>
    </row>
  </sheetData>
  <sheetProtection selectLockedCells="1" selectUnlockedCells="1"/>
  <mergeCells count="17">
    <mergeCell ref="B57:P57"/>
    <mergeCell ref="B58:P58"/>
    <mergeCell ref="B59:P59"/>
    <mergeCell ref="B60:P60"/>
    <mergeCell ref="B61:P61"/>
    <mergeCell ref="A1:P1"/>
    <mergeCell ref="A2:P2"/>
    <mergeCell ref="A8:H8"/>
    <mergeCell ref="D54:F54"/>
    <mergeCell ref="B56:P56"/>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35"/>
  <sheetViews>
    <sheetView view="pageBreakPreview" topLeftCell="A2" zoomScale="115" zoomScaleNormal="100" workbookViewId="0">
      <selection activeCell="C23" sqref="C22:C23"/>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c r="A1" s="577" t="s">
        <v>922</v>
      </c>
      <c r="B1" s="577"/>
      <c r="C1" s="577"/>
      <c r="D1" s="577"/>
      <c r="E1" s="577"/>
      <c r="F1" s="577"/>
      <c r="G1" s="577"/>
      <c r="H1" s="577"/>
      <c r="I1" s="577"/>
      <c r="J1" s="577"/>
      <c r="K1" s="577"/>
      <c r="L1" s="577"/>
      <c r="M1" s="577"/>
      <c r="N1" s="577"/>
      <c r="O1" s="577"/>
      <c r="P1" s="577"/>
      <c r="Q1"/>
      <c r="R1"/>
      <c r="S1"/>
      <c r="T1"/>
      <c r="U1"/>
      <c r="V1"/>
      <c r="W1"/>
      <c r="X1"/>
      <c r="Y1"/>
      <c r="Z1"/>
      <c r="AA1"/>
      <c r="AB1"/>
      <c r="AC1"/>
    </row>
    <row r="2" spans="1:29" s="1" customFormat="1" ht="15" customHeight="1">
      <c r="A2" s="578" t="s">
        <v>71</v>
      </c>
      <c r="B2" s="578"/>
      <c r="C2" s="578"/>
      <c r="D2" s="578"/>
      <c r="E2" s="578"/>
      <c r="F2" s="578"/>
      <c r="G2" s="578"/>
      <c r="H2" s="578"/>
      <c r="I2" s="578"/>
      <c r="J2" s="578"/>
      <c r="K2" s="578"/>
      <c r="L2" s="578"/>
      <c r="M2" s="578"/>
      <c r="N2" s="578"/>
      <c r="O2" s="578"/>
      <c r="P2" s="578"/>
      <c r="Q2"/>
      <c r="R2"/>
      <c r="S2"/>
      <c r="T2"/>
      <c r="U2"/>
      <c r="V2"/>
      <c r="W2"/>
      <c r="X2"/>
      <c r="Y2"/>
      <c r="Z2"/>
      <c r="AA2"/>
      <c r="AB2"/>
      <c r="AC2"/>
    </row>
    <row r="3" spans="1:29" s="1" customFormat="1" ht="18" customHeight="1">
      <c r="A3" s="10" t="s">
        <v>85</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c r="A4" s="10" t="s">
        <v>24</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c r="A5" s="10" t="s">
        <v>86</v>
      </c>
      <c r="B5" s="10"/>
      <c r="C5" s="10" t="s">
        <v>87</v>
      </c>
      <c r="D5" s="12"/>
      <c r="E5" s="13"/>
      <c r="F5" s="14"/>
      <c r="G5" s="14"/>
      <c r="H5" s="14"/>
      <c r="I5" s="14"/>
      <c r="J5" s="14"/>
      <c r="K5" s="14"/>
      <c r="L5" s="14"/>
      <c r="M5" s="14"/>
      <c r="N5" s="14"/>
      <c r="O5" s="14"/>
      <c r="P5" s="14"/>
      <c r="Q5"/>
      <c r="R5"/>
      <c r="S5"/>
      <c r="T5"/>
      <c r="U5"/>
      <c r="V5"/>
      <c r="W5"/>
      <c r="X5"/>
      <c r="Y5"/>
      <c r="Z5"/>
      <c r="AA5"/>
      <c r="AB5"/>
      <c r="AC5"/>
    </row>
    <row r="6" spans="1:29" s="1" customFormat="1" ht="18" customHeight="1">
      <c r="A6" s="10" t="s">
        <v>88</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c r="A7" s="15" t="s">
        <v>2</v>
      </c>
      <c r="B7" s="15"/>
      <c r="C7" s="16"/>
      <c r="D7" s="17"/>
      <c r="E7" s="13"/>
      <c r="F7" s="14"/>
      <c r="G7" s="14"/>
      <c r="H7" s="14"/>
      <c r="I7" s="14"/>
      <c r="J7" s="14"/>
      <c r="K7" s="14"/>
      <c r="L7" s="14"/>
      <c r="M7" s="14"/>
      <c r="N7" s="14"/>
      <c r="O7" s="14"/>
      <c r="P7" s="14"/>
      <c r="Q7"/>
      <c r="R7"/>
      <c r="S7"/>
      <c r="T7"/>
      <c r="U7"/>
      <c r="V7"/>
      <c r="W7"/>
      <c r="X7"/>
      <c r="Y7"/>
      <c r="Z7"/>
      <c r="AA7"/>
      <c r="AB7"/>
      <c r="AC7"/>
    </row>
    <row r="8" spans="1:29" s="1" customFormat="1" ht="29.25" customHeight="1">
      <c r="A8" s="579" t="s">
        <v>923</v>
      </c>
      <c r="B8" s="579"/>
      <c r="C8" s="579"/>
      <c r="D8" s="579"/>
      <c r="E8" s="579"/>
      <c r="F8" s="579"/>
      <c r="G8" s="579"/>
      <c r="H8" s="580"/>
      <c r="I8" s="14"/>
      <c r="J8" s="14"/>
      <c r="K8" s="14"/>
      <c r="L8" s="14"/>
      <c r="M8" s="14"/>
      <c r="N8" s="14"/>
      <c r="O8" s="14"/>
      <c r="P8" s="14"/>
      <c r="Q8"/>
      <c r="R8"/>
      <c r="S8"/>
      <c r="T8"/>
      <c r="U8"/>
      <c r="V8"/>
      <c r="W8"/>
      <c r="X8"/>
      <c r="Y8"/>
      <c r="Z8"/>
      <c r="AA8"/>
      <c r="AB8"/>
      <c r="AC8"/>
    </row>
    <row r="9" spans="1:29" s="1" customFormat="1" ht="18" customHeight="1">
      <c r="A9" s="18"/>
      <c r="B9" s="18"/>
      <c r="C9" s="6"/>
      <c r="D9" s="7"/>
      <c r="E9" s="13"/>
      <c r="F9" s="12"/>
      <c r="G9" s="14"/>
      <c r="H9" s="14"/>
      <c r="I9" s="14"/>
      <c r="J9" s="14"/>
      <c r="K9" s="14"/>
      <c r="L9" s="12" t="s">
        <v>90</v>
      </c>
      <c r="M9" s="14"/>
      <c r="N9" s="47"/>
      <c r="O9" s="48">
        <f>P19</f>
        <v>0</v>
      </c>
      <c r="P9" s="14"/>
      <c r="Q9"/>
      <c r="R9"/>
      <c r="S9"/>
      <c r="T9"/>
      <c r="U9"/>
      <c r="V9"/>
      <c r="W9"/>
      <c r="X9"/>
      <c r="Y9"/>
      <c r="Z9"/>
      <c r="AA9"/>
      <c r="AB9"/>
      <c r="AC9"/>
    </row>
    <row r="10" spans="1:29" s="1" customFormat="1" ht="18" customHeight="1">
      <c r="A10" s="18"/>
      <c r="B10" s="18"/>
      <c r="C10" s="6"/>
      <c r="D10" s="7"/>
      <c r="E10" s="13"/>
      <c r="F10" s="12"/>
      <c r="G10" s="14"/>
      <c r="H10" s="14"/>
      <c r="I10" s="14"/>
      <c r="J10" s="14"/>
      <c r="K10" s="14"/>
      <c r="L10" s="49" t="s">
        <v>91</v>
      </c>
      <c r="M10" s="50"/>
      <c r="N10" s="48"/>
      <c r="O10" s="50"/>
      <c r="P10" s="50"/>
      <c r="Q10"/>
      <c r="R10"/>
      <c r="S10"/>
      <c r="T10"/>
      <c r="U10"/>
      <c r="V10"/>
      <c r="W10"/>
      <c r="X10"/>
      <c r="Y10"/>
      <c r="Z10"/>
      <c r="AA10"/>
      <c r="AB10"/>
      <c r="AC10"/>
    </row>
    <row r="11" spans="1:29" s="1" customFormat="1" ht="5.25" customHeight="1">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9" s="2" customFormat="1" ht="12.75" customHeight="1">
      <c r="A13" s="583"/>
      <c r="B13" s="585"/>
      <c r="C13" s="587"/>
      <c r="D13" s="588"/>
      <c r="E13" s="589"/>
      <c r="F13" s="590"/>
      <c r="G13" s="590"/>
      <c r="H13" s="590"/>
      <c r="I13" s="590"/>
      <c r="J13" s="590"/>
      <c r="K13" s="590"/>
      <c r="L13" s="591" t="s">
        <v>99</v>
      </c>
      <c r="M13" s="591"/>
      <c r="N13" s="591" t="s">
        <v>100</v>
      </c>
      <c r="O13" s="591"/>
      <c r="P13" s="591" t="s">
        <v>101</v>
      </c>
      <c r="Q13"/>
      <c r="R13"/>
      <c r="S13"/>
      <c r="T13"/>
      <c r="U13"/>
      <c r="V13"/>
      <c r="W13"/>
      <c r="X13"/>
      <c r="Y13"/>
      <c r="Z13"/>
      <c r="AA13"/>
      <c r="AB13"/>
      <c r="AC13"/>
    </row>
    <row r="14" spans="1:29" s="2" customFormat="1" ht="48">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Q14"/>
      <c r="R14"/>
      <c r="S14"/>
      <c r="T14"/>
      <c r="U14"/>
      <c r="V14"/>
      <c r="W14"/>
      <c r="X14"/>
      <c r="Y14"/>
      <c r="Z14"/>
      <c r="AA14"/>
      <c r="AB14"/>
      <c r="AC14"/>
    </row>
    <row r="15" spans="1:29" s="68" customFormat="1">
      <c r="A15" s="207"/>
      <c r="B15" s="208"/>
      <c r="C15" s="209" t="s">
        <v>924</v>
      </c>
      <c r="D15" s="210"/>
      <c r="E15" s="211"/>
      <c r="F15" s="209"/>
      <c r="G15" s="209"/>
      <c r="H15" s="209"/>
      <c r="I15" s="209"/>
      <c r="J15" s="209"/>
      <c r="K15" s="209"/>
      <c r="L15" s="209"/>
      <c r="M15" s="209"/>
      <c r="N15" s="209"/>
      <c r="O15" s="209"/>
      <c r="P15" s="221"/>
      <c r="Q15" s="118"/>
      <c r="R15" s="118"/>
      <c r="S15" s="118"/>
      <c r="T15" s="118"/>
      <c r="U15" s="118"/>
      <c r="V15" s="118"/>
      <c r="W15" s="118"/>
      <c r="X15" s="118"/>
      <c r="Y15" s="118"/>
      <c r="Z15" s="118"/>
      <c r="AA15" s="118"/>
      <c r="AB15" s="118"/>
      <c r="AC15" s="118"/>
    </row>
    <row r="16" spans="1:29" s="2" customFormat="1" ht="72">
      <c r="A16" s="126" t="s">
        <v>133</v>
      </c>
      <c r="B16" s="127"/>
      <c r="C16" s="384" t="s">
        <v>1318</v>
      </c>
      <c r="D16" s="129" t="s">
        <v>178</v>
      </c>
      <c r="E16" s="130">
        <v>1</v>
      </c>
      <c r="F16" s="137"/>
      <c r="G16" s="138"/>
      <c r="H16" s="28">
        <f t="shared" ref="H16:H17" si="0">ROUND(G16*F16,2)</f>
        <v>0</v>
      </c>
      <c r="I16" s="137"/>
      <c r="J16" s="138"/>
      <c r="K16" s="28">
        <f t="shared" ref="K16:K17" si="1">J16+I16+H16</f>
        <v>0</v>
      </c>
      <c r="L16" s="28">
        <f t="shared" ref="L16:L17" si="2">ROUND(F16*E16,2)</f>
        <v>0</v>
      </c>
      <c r="M16" s="28">
        <f t="shared" ref="M16:M17" si="3">ROUND(H16*E16,2)</f>
        <v>0</v>
      </c>
      <c r="N16" s="28">
        <f t="shared" ref="N16:N17" si="4">ROUND(I16*E16,2)</f>
        <v>0</v>
      </c>
      <c r="O16" s="28">
        <f t="shared" ref="O16:O17" si="5">ROUND(J16*E16,2)</f>
        <v>0</v>
      </c>
      <c r="P16" s="141">
        <f t="shared" ref="P16:P17" si="6">O16+N16+M16</f>
        <v>0</v>
      </c>
      <c r="Q16"/>
      <c r="R16"/>
      <c r="S16"/>
      <c r="T16"/>
      <c r="U16"/>
      <c r="V16"/>
      <c r="W16"/>
      <c r="X16"/>
      <c r="Y16"/>
      <c r="Z16"/>
      <c r="AA16"/>
      <c r="AB16"/>
      <c r="AC16"/>
    </row>
    <row r="17" spans="1:29" s="2" customFormat="1" ht="72">
      <c r="A17" s="126">
        <f t="shared" ref="A17" si="7">A16+1</f>
        <v>2</v>
      </c>
      <c r="B17" s="127"/>
      <c r="C17" s="384" t="s">
        <v>1319</v>
      </c>
      <c r="D17" s="129" t="s">
        <v>178</v>
      </c>
      <c r="E17" s="130">
        <v>1</v>
      </c>
      <c r="F17" s="137"/>
      <c r="G17" s="138"/>
      <c r="H17" s="28">
        <f t="shared" si="0"/>
        <v>0</v>
      </c>
      <c r="I17" s="137"/>
      <c r="J17" s="138"/>
      <c r="K17" s="28">
        <f t="shared" si="1"/>
        <v>0</v>
      </c>
      <c r="L17" s="28">
        <f t="shared" si="2"/>
        <v>0</v>
      </c>
      <c r="M17" s="28">
        <f t="shared" si="3"/>
        <v>0</v>
      </c>
      <c r="N17" s="28">
        <f t="shared" si="4"/>
        <v>0</v>
      </c>
      <c r="O17" s="28">
        <f t="shared" si="5"/>
        <v>0</v>
      </c>
      <c r="P17" s="141">
        <f t="shared" si="6"/>
        <v>0</v>
      </c>
      <c r="Q17"/>
      <c r="R17"/>
      <c r="S17"/>
      <c r="T17"/>
      <c r="U17"/>
      <c r="V17"/>
      <c r="W17"/>
      <c r="X17"/>
      <c r="Y17"/>
      <c r="Z17"/>
      <c r="AA17"/>
      <c r="AB17"/>
      <c r="AC17"/>
    </row>
    <row r="18" spans="1:29" s="4" customFormat="1" ht="18" customHeight="1">
      <c r="A18" s="30"/>
      <c r="B18" s="31"/>
      <c r="C18" s="32"/>
      <c r="D18" s="33"/>
      <c r="E18" s="34"/>
      <c r="F18" s="35"/>
      <c r="G18" s="35"/>
      <c r="H18" s="35"/>
      <c r="I18" s="35"/>
      <c r="J18" s="35"/>
      <c r="K18" s="35"/>
      <c r="L18" s="54"/>
      <c r="M18" s="55"/>
      <c r="N18" s="55"/>
      <c r="O18" s="55"/>
      <c r="P18" s="56"/>
      <c r="Q18"/>
      <c r="R18"/>
      <c r="S18"/>
      <c r="T18"/>
      <c r="U18"/>
      <c r="V18"/>
      <c r="W18"/>
      <c r="X18"/>
      <c r="Y18"/>
      <c r="Z18"/>
      <c r="AA18"/>
      <c r="AB18"/>
      <c r="AC18"/>
    </row>
    <row r="19" spans="1:29" s="4" customFormat="1" ht="18" customHeight="1">
      <c r="A19" s="99"/>
      <c r="B19" s="100"/>
      <c r="C19" s="101" t="s">
        <v>122</v>
      </c>
      <c r="D19" s="102"/>
      <c r="E19" s="103"/>
      <c r="F19" s="104"/>
      <c r="G19" s="104"/>
      <c r="H19" s="104"/>
      <c r="I19" s="104"/>
      <c r="J19" s="104"/>
      <c r="K19" s="104"/>
      <c r="L19" s="115">
        <f>SUM(L16:L17)</f>
        <v>0</v>
      </c>
      <c r="M19" s="115">
        <f>SUM(M16:M17)</f>
        <v>0</v>
      </c>
      <c r="N19" s="115">
        <f>SUM(N16:N17)</f>
        <v>0</v>
      </c>
      <c r="O19" s="115">
        <f>SUM(O16:O17)</f>
        <v>0</v>
      </c>
      <c r="P19" s="115">
        <f>SUM(P16:P17)</f>
        <v>0</v>
      </c>
      <c r="Q19"/>
      <c r="R19"/>
      <c r="S19"/>
      <c r="T19"/>
      <c r="U19"/>
      <c r="V19"/>
      <c r="W19"/>
      <c r="X19"/>
      <c r="Y19"/>
      <c r="Z19"/>
      <c r="AA19"/>
      <c r="AB19"/>
      <c r="AC19"/>
    </row>
    <row r="20" spans="1:29" ht="18" customHeight="1">
      <c r="A20" s="39"/>
      <c r="B20" s="39"/>
      <c r="C20" s="40" t="s">
        <v>17</v>
      </c>
      <c r="D20" s="41"/>
      <c r="E20" s="42"/>
      <c r="F20" s="43"/>
      <c r="G20" s="44"/>
      <c r="I20" s="59"/>
      <c r="J20" s="59"/>
      <c r="K20" s="59"/>
      <c r="M20" s="60"/>
      <c r="N20"/>
      <c r="O20"/>
      <c r="P20"/>
    </row>
    <row r="21" spans="1:29" ht="15">
      <c r="C21" s="45"/>
      <c r="D21" s="45" t="s">
        <v>18</v>
      </c>
      <c r="M21" s="60"/>
      <c r="N21"/>
      <c r="O21"/>
      <c r="P21"/>
    </row>
    <row r="22" spans="1:29" ht="15">
      <c r="C22" s="45"/>
      <c r="D22" s="45"/>
      <c r="M22" s="60"/>
      <c r="N22"/>
      <c r="O22"/>
      <c r="P22"/>
    </row>
    <row r="23" spans="1:29" ht="15">
      <c r="C23" s="40" t="s">
        <v>123</v>
      </c>
      <c r="D23" s="45"/>
      <c r="M23" s="60"/>
      <c r="N23"/>
      <c r="O23"/>
      <c r="P23"/>
    </row>
    <row r="24" spans="1:29">
      <c r="C24" s="9"/>
      <c r="D24" s="9"/>
      <c r="E24" s="9"/>
      <c r="F24" s="9"/>
      <c r="G24" s="9"/>
      <c r="N24"/>
      <c r="O24"/>
      <c r="P24"/>
    </row>
    <row r="25" spans="1:29">
      <c r="A25" s="105"/>
      <c r="B25" s="105"/>
      <c r="C25" s="40" t="s">
        <v>124</v>
      </c>
      <c r="D25" s="41"/>
      <c r="E25" s="42"/>
      <c r="F25" s="43"/>
      <c r="G25" s="44"/>
      <c r="N25"/>
      <c r="O25"/>
      <c r="P25"/>
    </row>
    <row r="26" spans="1:29">
      <c r="C26" s="45"/>
      <c r="D26" s="45" t="s">
        <v>18</v>
      </c>
      <c r="N26"/>
      <c r="O26"/>
      <c r="P26"/>
    </row>
    <row r="27" spans="1:29">
      <c r="C27" s="40" t="s">
        <v>123</v>
      </c>
      <c r="D27" s="45"/>
    </row>
    <row r="28" spans="1:29" ht="12.75" customHeight="1">
      <c r="A28" s="46"/>
      <c r="B28" s="9"/>
      <c r="C28" s="9"/>
      <c r="D28" s="592"/>
      <c r="E28" s="580"/>
      <c r="F28" s="580"/>
      <c r="G28" s="9"/>
      <c r="H28" s="9"/>
      <c r="I28" s="9"/>
      <c r="J28" s="9"/>
    </row>
    <row r="29" spans="1:29" ht="15" customHeight="1">
      <c r="A29" s="106" t="s">
        <v>77</v>
      </c>
      <c r="B29" s="107"/>
      <c r="C29" s="108"/>
      <c r="D29" s="108"/>
      <c r="E29" s="108"/>
      <c r="F29" s="108"/>
      <c r="G29" s="108"/>
      <c r="H29" s="108"/>
      <c r="I29" s="108"/>
      <c r="J29" s="108"/>
      <c r="K29" s="108"/>
      <c r="L29" s="108"/>
      <c r="M29" s="108"/>
      <c r="N29" s="108"/>
      <c r="O29" s="108"/>
      <c r="P29" s="107"/>
    </row>
    <row r="30" spans="1:29" customFormat="1" ht="12.75" customHeight="1">
      <c r="A30" s="109">
        <v>1</v>
      </c>
      <c r="B30" s="581" t="s">
        <v>125</v>
      </c>
      <c r="C30" s="582"/>
      <c r="D30" s="582"/>
      <c r="E30" s="582"/>
      <c r="F30" s="582"/>
      <c r="G30" s="582"/>
      <c r="H30" s="582"/>
      <c r="I30" s="582"/>
      <c r="J30" s="582"/>
      <c r="K30" s="582"/>
      <c r="L30" s="582"/>
      <c r="M30" s="582"/>
      <c r="N30" s="582"/>
      <c r="O30" s="582"/>
      <c r="P30" s="582"/>
    </row>
    <row r="31" spans="1:29" customFormat="1" ht="12.75" customHeight="1">
      <c r="A31" s="109">
        <f>A30+1</f>
        <v>2</v>
      </c>
      <c r="B31" s="581" t="s">
        <v>126</v>
      </c>
      <c r="C31" s="582"/>
      <c r="D31" s="582"/>
      <c r="E31" s="582"/>
      <c r="F31" s="582"/>
      <c r="G31" s="582"/>
      <c r="H31" s="582"/>
      <c r="I31" s="582"/>
      <c r="J31" s="582"/>
      <c r="K31" s="582"/>
      <c r="L31" s="582"/>
      <c r="M31" s="582"/>
      <c r="N31" s="582"/>
      <c r="O31" s="582"/>
      <c r="P31" s="582"/>
    </row>
    <row r="32" spans="1:29" customFormat="1" ht="12.75" customHeight="1">
      <c r="A32" s="109">
        <f t="shared" ref="A32:A35" si="8">A31+1</f>
        <v>3</v>
      </c>
      <c r="B32" s="581" t="s">
        <v>127</v>
      </c>
      <c r="C32" s="582"/>
      <c r="D32" s="582"/>
      <c r="E32" s="582"/>
      <c r="F32" s="582"/>
      <c r="G32" s="582"/>
      <c r="H32" s="582"/>
      <c r="I32" s="582"/>
      <c r="J32" s="582"/>
      <c r="K32" s="582"/>
      <c r="L32" s="582"/>
      <c r="M32" s="582"/>
      <c r="N32" s="582"/>
      <c r="O32" s="582"/>
      <c r="P32" s="582"/>
    </row>
    <row r="33" spans="1:16" customFormat="1" ht="12.75" customHeight="1">
      <c r="A33" s="109">
        <f t="shared" si="8"/>
        <v>4</v>
      </c>
      <c r="B33" s="581" t="s">
        <v>128</v>
      </c>
      <c r="C33" s="582"/>
      <c r="D33" s="582"/>
      <c r="E33" s="582"/>
      <c r="F33" s="582"/>
      <c r="G33" s="582"/>
      <c r="H33" s="582"/>
      <c r="I33" s="582"/>
      <c r="J33" s="582"/>
      <c r="K33" s="582"/>
      <c r="L33" s="582"/>
      <c r="M33" s="582"/>
      <c r="N33" s="582"/>
      <c r="O33" s="582"/>
      <c r="P33" s="582"/>
    </row>
    <row r="34" spans="1:16" customFormat="1" ht="24.75" customHeight="1">
      <c r="A34" s="109">
        <f t="shared" si="8"/>
        <v>5</v>
      </c>
      <c r="B34" s="581" t="s">
        <v>129</v>
      </c>
      <c r="C34" s="582"/>
      <c r="D34" s="582"/>
      <c r="E34" s="582"/>
      <c r="F34" s="582"/>
      <c r="G34" s="582"/>
      <c r="H34" s="582"/>
      <c r="I34" s="582"/>
      <c r="J34" s="582"/>
      <c r="K34" s="582"/>
      <c r="L34" s="582"/>
      <c r="M34" s="582"/>
      <c r="N34" s="582"/>
      <c r="O34" s="582"/>
      <c r="P34" s="582"/>
    </row>
    <row r="35" spans="1:16" customFormat="1" ht="12.75" customHeight="1">
      <c r="A35" s="109">
        <f t="shared" si="8"/>
        <v>6</v>
      </c>
      <c r="B35" s="581" t="s">
        <v>130</v>
      </c>
      <c r="C35" s="582"/>
      <c r="D35" s="582"/>
      <c r="E35" s="582"/>
      <c r="F35" s="582"/>
      <c r="G35" s="582"/>
      <c r="H35" s="582"/>
      <c r="I35" s="582"/>
      <c r="J35" s="582"/>
      <c r="K35" s="582"/>
      <c r="L35" s="582"/>
      <c r="M35" s="582"/>
      <c r="N35" s="582"/>
      <c r="O35" s="582"/>
      <c r="P35" s="582"/>
    </row>
  </sheetData>
  <sheetProtection selectLockedCells="1" selectUnlockedCells="1"/>
  <mergeCells count="17">
    <mergeCell ref="B31:P31"/>
    <mergeCell ref="B32:P32"/>
    <mergeCell ref="B33:P33"/>
    <mergeCell ref="B34:P34"/>
    <mergeCell ref="B35:P35"/>
    <mergeCell ref="A1:P1"/>
    <mergeCell ref="A2:P2"/>
    <mergeCell ref="A8:H8"/>
    <mergeCell ref="D28:F28"/>
    <mergeCell ref="B30:P30"/>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4506668294322"/>
  </sheetPr>
  <dimension ref="A1:Y57"/>
  <sheetViews>
    <sheetView view="pageBreakPreview" zoomScaleNormal="115" workbookViewId="0">
      <selection activeCell="A5" sqref="A5:I5"/>
    </sheetView>
  </sheetViews>
  <sheetFormatPr defaultColWidth="9.140625" defaultRowHeight="15"/>
  <cols>
    <col min="1" max="1" width="6.7109375" style="242" customWidth="1"/>
    <col min="2" max="2" width="8.140625" style="243" customWidth="1"/>
    <col min="3" max="3" width="31.7109375" style="243" customWidth="1"/>
    <col min="4" max="4" width="13.42578125" style="242" customWidth="1"/>
    <col min="5" max="5" width="16.7109375" style="242" customWidth="1"/>
    <col min="6" max="6" width="14.140625" style="242" customWidth="1"/>
    <col min="7" max="7" width="15.140625" style="242" customWidth="1"/>
    <col min="8" max="8" width="14.5703125" style="242" customWidth="1"/>
    <col min="9" max="9" width="15.5703125" style="242" customWidth="1"/>
    <col min="11" max="16" width="9.140625" style="242"/>
    <col min="17" max="17" width="10.5703125" style="242" customWidth="1"/>
    <col min="18" max="16384" width="9.140625" style="242"/>
  </cols>
  <sheetData>
    <row r="1" spans="1:25" ht="15.75" customHeight="1">
      <c r="A1" s="528" t="s">
        <v>22</v>
      </c>
      <c r="B1" s="528"/>
      <c r="C1" s="528"/>
      <c r="D1" s="528"/>
      <c r="E1" s="528"/>
      <c r="F1" s="528"/>
      <c r="G1" s="528"/>
      <c r="H1" s="528"/>
      <c r="I1" s="528"/>
    </row>
    <row r="2" spans="1:25" ht="21" customHeight="1">
      <c r="A2" s="528" t="s">
        <v>23</v>
      </c>
      <c r="B2" s="528"/>
      <c r="C2" s="528"/>
      <c r="D2" s="528"/>
      <c r="E2" s="528"/>
      <c r="F2" s="528"/>
      <c r="G2" s="528"/>
      <c r="H2" s="528"/>
      <c r="I2" s="528"/>
    </row>
    <row r="3" spans="1:25">
      <c r="A3" s="529"/>
      <c r="B3" s="529"/>
      <c r="C3" s="529"/>
      <c r="D3" s="529"/>
      <c r="E3" s="529"/>
      <c r="F3" s="529"/>
      <c r="G3" s="529"/>
      <c r="H3" s="529"/>
      <c r="I3" s="529"/>
    </row>
    <row r="4" spans="1:25" ht="15" customHeight="1">
      <c r="A4" s="544" t="s">
        <v>1338</v>
      </c>
      <c r="B4" s="544"/>
      <c r="C4" s="544"/>
      <c r="D4" s="544"/>
      <c r="E4" s="544"/>
      <c r="F4" s="544"/>
      <c r="G4" s="544"/>
      <c r="H4" s="544"/>
      <c r="I4" s="544"/>
      <c r="K4" s="259"/>
    </row>
    <row r="5" spans="1:25" ht="17.25" customHeight="1">
      <c r="A5" s="544" t="s">
        <v>24</v>
      </c>
      <c r="B5" s="544"/>
      <c r="C5" s="544"/>
      <c r="D5" s="544"/>
      <c r="E5" s="544"/>
      <c r="F5" s="544"/>
      <c r="G5" s="544"/>
      <c r="H5" s="544"/>
      <c r="I5" s="544"/>
      <c r="K5" s="259"/>
    </row>
    <row r="6" spans="1:25">
      <c r="A6" s="546" t="s">
        <v>25</v>
      </c>
      <c r="B6" s="546"/>
      <c r="C6" s="546"/>
      <c r="D6" s="546"/>
      <c r="E6" s="546"/>
      <c r="F6" s="546"/>
      <c r="G6" s="546"/>
      <c r="H6" s="546"/>
      <c r="I6" s="546"/>
      <c r="K6" s="260"/>
    </row>
    <row r="7" spans="1:25">
      <c r="A7" s="545" t="s">
        <v>2</v>
      </c>
      <c r="B7" s="545"/>
      <c r="C7" s="547"/>
      <c r="D7" s="547"/>
      <c r="E7" s="547"/>
      <c r="F7" s="547"/>
      <c r="G7" s="547"/>
      <c r="H7" s="547"/>
      <c r="I7" s="547"/>
      <c r="O7" s="548"/>
      <c r="P7" s="548"/>
      <c r="Q7" s="548"/>
      <c r="R7" s="548"/>
      <c r="S7" s="548"/>
      <c r="T7" s="548"/>
      <c r="U7" s="548"/>
      <c r="V7" s="548"/>
      <c r="W7" s="548"/>
      <c r="X7" s="548"/>
      <c r="Y7" s="548"/>
    </row>
    <row r="8" spans="1:25" ht="15" customHeight="1">
      <c r="A8" s="549" t="s">
        <v>26</v>
      </c>
      <c r="B8" s="549"/>
      <c r="C8" s="549"/>
      <c r="D8" s="549"/>
      <c r="E8" s="549"/>
      <c r="F8" s="549"/>
      <c r="G8" s="549"/>
      <c r="H8" s="550">
        <f>E39</f>
        <v>0</v>
      </c>
      <c r="I8" s="551"/>
    </row>
    <row r="9" spans="1:25">
      <c r="A9" s="549" t="s">
        <v>27</v>
      </c>
      <c r="B9" s="552"/>
      <c r="C9" s="552"/>
      <c r="D9" s="552"/>
      <c r="E9" s="552"/>
      <c r="F9" s="552"/>
      <c r="G9" s="552"/>
      <c r="H9" s="550">
        <f>I35</f>
        <v>0</v>
      </c>
      <c r="I9" s="551"/>
    </row>
    <row r="10" spans="1:25" ht="15" customHeight="1">
      <c r="A10" s="553"/>
      <c r="B10" s="553"/>
      <c r="C10" s="553"/>
      <c r="D10" s="553"/>
      <c r="E10" s="553"/>
      <c r="F10" s="553"/>
      <c r="G10" s="553"/>
      <c r="H10" s="553"/>
      <c r="I10" s="553"/>
    </row>
    <row r="11" spans="1:25">
      <c r="A11" s="549" t="s">
        <v>3</v>
      </c>
      <c r="B11" s="552"/>
      <c r="C11" s="552"/>
      <c r="D11" s="552"/>
      <c r="E11" s="552"/>
      <c r="F11" s="552"/>
      <c r="G11" s="552"/>
      <c r="H11" s="554"/>
      <c r="I11" s="554"/>
    </row>
    <row r="12" spans="1:25">
      <c r="A12" s="555"/>
      <c r="B12" s="555"/>
      <c r="C12" s="555"/>
      <c r="D12" s="555"/>
      <c r="E12" s="555"/>
      <c r="F12" s="555"/>
      <c r="G12" s="555"/>
      <c r="H12" s="555"/>
      <c r="I12" s="555"/>
    </row>
    <row r="13" spans="1:25">
      <c r="A13" s="556" t="s">
        <v>4</v>
      </c>
      <c r="B13" s="556" t="s">
        <v>28</v>
      </c>
      <c r="C13" s="556" t="s">
        <v>29</v>
      </c>
      <c r="D13" s="556"/>
      <c r="E13" s="556" t="s">
        <v>30</v>
      </c>
      <c r="F13" s="556" t="s">
        <v>31</v>
      </c>
      <c r="G13" s="556"/>
      <c r="H13" s="556"/>
      <c r="I13" s="573" t="s">
        <v>32</v>
      </c>
    </row>
    <row r="14" spans="1:25" ht="36.75" customHeight="1">
      <c r="A14" s="556"/>
      <c r="B14" s="556"/>
      <c r="C14" s="556"/>
      <c r="D14" s="556"/>
      <c r="E14" s="556"/>
      <c r="F14" s="244" t="s">
        <v>33</v>
      </c>
      <c r="G14" s="245" t="s">
        <v>34</v>
      </c>
      <c r="H14" s="244" t="s">
        <v>35</v>
      </c>
      <c r="I14" s="573"/>
    </row>
    <row r="15" spans="1:25">
      <c r="A15" s="244"/>
      <c r="B15" s="244"/>
      <c r="C15" s="557"/>
      <c r="D15" s="557"/>
      <c r="E15" s="246"/>
      <c r="F15" s="246"/>
      <c r="G15" s="246"/>
      <c r="H15" s="246"/>
      <c r="I15" s="246"/>
    </row>
    <row r="16" spans="1:25">
      <c r="A16" s="244">
        <v>1</v>
      </c>
      <c r="B16" s="247" t="s">
        <v>36</v>
      </c>
      <c r="C16" s="558" t="s">
        <v>37</v>
      </c>
      <c r="D16" s="558"/>
      <c r="E16" s="248">
        <f t="shared" ref="E16:E19" si="0">F16+G16+H16</f>
        <v>0</v>
      </c>
      <c r="F16" s="248">
        <f>'1_1'!M28</f>
        <v>0</v>
      </c>
      <c r="G16" s="248">
        <f>'1_1'!N28</f>
        <v>0</v>
      </c>
      <c r="H16" s="248">
        <f>'1_1'!O28</f>
        <v>0</v>
      </c>
      <c r="I16" s="248">
        <f>'1_1'!L28</f>
        <v>0</v>
      </c>
    </row>
    <row r="17" spans="1:25">
      <c r="A17" s="244">
        <f t="shared" ref="A17:A24" si="1">A16+1</f>
        <v>2</v>
      </c>
      <c r="B17" s="247" t="s">
        <v>38</v>
      </c>
      <c r="C17" s="558" t="s">
        <v>39</v>
      </c>
      <c r="D17" s="558"/>
      <c r="E17" s="248">
        <f t="shared" si="0"/>
        <v>0</v>
      </c>
      <c r="F17" s="248">
        <f>'1_2'!M160</f>
        <v>0</v>
      </c>
      <c r="G17" s="248">
        <f>'1_2'!N160</f>
        <v>0</v>
      </c>
      <c r="H17" s="248">
        <f>'1_2'!O160</f>
        <v>0</v>
      </c>
      <c r="I17" s="248">
        <f>'1_2'!L160</f>
        <v>0</v>
      </c>
    </row>
    <row r="18" spans="1:25">
      <c r="A18" s="244">
        <f t="shared" si="1"/>
        <v>3</v>
      </c>
      <c r="B18" s="247" t="s">
        <v>40</v>
      </c>
      <c r="C18" s="558" t="s">
        <v>41</v>
      </c>
      <c r="D18" s="558"/>
      <c r="E18" s="248">
        <f t="shared" si="0"/>
        <v>0</v>
      </c>
      <c r="F18" s="248">
        <f>'1_3'!M42</f>
        <v>0</v>
      </c>
      <c r="G18" s="248">
        <f>'1_3'!N42</f>
        <v>0</v>
      </c>
      <c r="H18" s="248">
        <f>'1_3'!O42</f>
        <v>0</v>
      </c>
      <c r="I18" s="248">
        <f>'1_3'!L42</f>
        <v>0</v>
      </c>
    </row>
    <row r="19" spans="1:25">
      <c r="A19" s="244">
        <f t="shared" si="1"/>
        <v>4</v>
      </c>
      <c r="B19" s="247" t="s">
        <v>42</v>
      </c>
      <c r="C19" s="558" t="s">
        <v>43</v>
      </c>
      <c r="D19" s="558"/>
      <c r="E19" s="248">
        <f t="shared" si="0"/>
        <v>0</v>
      </c>
      <c r="F19" s="248">
        <f>'1_4'!M32</f>
        <v>0</v>
      </c>
      <c r="G19" s="248">
        <f>'1_4'!N32</f>
        <v>0</v>
      </c>
      <c r="H19" s="248">
        <f>'1_4'!O32</f>
        <v>0</v>
      </c>
      <c r="I19" s="248">
        <f>'1_4'!L32</f>
        <v>0</v>
      </c>
    </row>
    <row r="20" spans="1:25">
      <c r="A20" s="244">
        <f t="shared" si="1"/>
        <v>5</v>
      </c>
      <c r="B20" s="247" t="s">
        <v>44</v>
      </c>
      <c r="C20" s="558" t="s">
        <v>45</v>
      </c>
      <c r="D20" s="558"/>
      <c r="E20" s="248">
        <f t="shared" ref="E20:E30" si="2">F20+G20+H20</f>
        <v>0</v>
      </c>
      <c r="F20" s="248">
        <f>'1_5'!M33</f>
        <v>0</v>
      </c>
      <c r="G20" s="248">
        <f>'1_5'!N33</f>
        <v>0</v>
      </c>
      <c r="H20" s="248">
        <f>'1_5'!O33</f>
        <v>0</v>
      </c>
      <c r="I20" s="248">
        <f>'1_5'!L33</f>
        <v>0</v>
      </c>
    </row>
    <row r="21" spans="1:25">
      <c r="A21" s="244">
        <f t="shared" si="1"/>
        <v>6</v>
      </c>
      <c r="B21" s="247" t="s">
        <v>46</v>
      </c>
      <c r="C21" s="558" t="s">
        <v>47</v>
      </c>
      <c r="D21" s="558"/>
      <c r="E21" s="248">
        <f t="shared" si="2"/>
        <v>0</v>
      </c>
      <c r="F21" s="248">
        <f>'1_6'!M43</f>
        <v>0</v>
      </c>
      <c r="G21" s="248">
        <f>'1_6'!N43</f>
        <v>0</v>
      </c>
      <c r="H21" s="248">
        <f>'1_6'!O43</f>
        <v>0</v>
      </c>
      <c r="I21" s="248">
        <f>'1_6'!L43</f>
        <v>0</v>
      </c>
    </row>
    <row r="22" spans="1:25">
      <c r="A22" s="244">
        <f t="shared" si="1"/>
        <v>7</v>
      </c>
      <c r="B22" s="247" t="s">
        <v>48</v>
      </c>
      <c r="C22" s="558" t="s">
        <v>49</v>
      </c>
      <c r="D22" s="558"/>
      <c r="E22" s="248">
        <f t="shared" si="2"/>
        <v>0</v>
      </c>
      <c r="F22" s="248">
        <f>'1_7'!M24</f>
        <v>0</v>
      </c>
      <c r="G22" s="248">
        <f>'1_7'!N24</f>
        <v>0</v>
      </c>
      <c r="H22" s="248">
        <f>'1_7'!O24</f>
        <v>0</v>
      </c>
      <c r="I22" s="248">
        <f>'1_7'!L24</f>
        <v>0</v>
      </c>
    </row>
    <row r="23" spans="1:25" customFormat="1">
      <c r="A23" s="244">
        <f t="shared" si="1"/>
        <v>8</v>
      </c>
      <c r="B23" s="247" t="s">
        <v>50</v>
      </c>
      <c r="C23" s="558" t="s">
        <v>51</v>
      </c>
      <c r="D23" s="558"/>
      <c r="E23" s="248">
        <f t="shared" si="2"/>
        <v>0</v>
      </c>
      <c r="F23" s="248">
        <f>'1_8'!M21</f>
        <v>0</v>
      </c>
      <c r="G23" s="248">
        <f>'1_8'!N21</f>
        <v>0</v>
      </c>
      <c r="H23" s="248">
        <f>'1_8'!O21</f>
        <v>0</v>
      </c>
      <c r="I23" s="248">
        <f>'1_8'!L21</f>
        <v>0</v>
      </c>
      <c r="K23" s="242"/>
      <c r="L23" s="242"/>
      <c r="M23" s="242"/>
      <c r="N23" s="242"/>
      <c r="O23" s="242"/>
      <c r="P23" s="242"/>
      <c r="Q23" s="242"/>
      <c r="R23" s="242"/>
      <c r="S23" s="242"/>
      <c r="T23" s="242"/>
      <c r="U23" s="242"/>
      <c r="V23" s="242"/>
      <c r="W23" s="242"/>
      <c r="X23" s="242"/>
      <c r="Y23" s="242"/>
    </row>
    <row r="24" spans="1:25" customFormat="1">
      <c r="A24" s="244">
        <f t="shared" si="1"/>
        <v>9</v>
      </c>
      <c r="B24" s="247" t="s">
        <v>52</v>
      </c>
      <c r="C24" s="558" t="s">
        <v>53</v>
      </c>
      <c r="D24" s="558"/>
      <c r="E24" s="248">
        <f t="shared" si="2"/>
        <v>0</v>
      </c>
      <c r="F24" s="248">
        <f>'1_9'!M39</f>
        <v>0</v>
      </c>
      <c r="G24" s="248">
        <f>'1_9'!N39</f>
        <v>0</v>
      </c>
      <c r="H24" s="248">
        <f>'1_9'!O39</f>
        <v>0</v>
      </c>
      <c r="I24" s="248">
        <f>'1_9'!L39</f>
        <v>0</v>
      </c>
      <c r="K24" s="242"/>
      <c r="L24" s="242"/>
      <c r="M24" s="242"/>
      <c r="N24" s="242"/>
      <c r="O24" s="242"/>
      <c r="P24" s="242"/>
      <c r="Q24" s="242"/>
      <c r="R24" s="242"/>
      <c r="S24" s="242"/>
      <c r="T24" s="242"/>
      <c r="U24" s="242"/>
      <c r="V24" s="242"/>
      <c r="W24" s="242"/>
      <c r="X24" s="242"/>
      <c r="Y24" s="242"/>
    </row>
    <row r="25" spans="1:25" customFormat="1" ht="15" customHeight="1">
      <c r="A25" s="244"/>
      <c r="B25" s="247"/>
      <c r="C25" s="559" t="s">
        <v>54</v>
      </c>
      <c r="D25" s="560"/>
      <c r="E25" s="248"/>
      <c r="F25" s="248"/>
      <c r="G25" s="248"/>
      <c r="H25" s="248"/>
      <c r="I25" s="248"/>
      <c r="K25" s="242"/>
      <c r="L25" s="242"/>
      <c r="M25" s="242"/>
      <c r="N25" s="242"/>
      <c r="O25" s="242"/>
      <c r="P25" s="242"/>
      <c r="Q25" s="242"/>
      <c r="R25" s="242"/>
      <c r="S25" s="242"/>
      <c r="T25" s="242"/>
      <c r="U25" s="242"/>
      <c r="V25" s="242"/>
      <c r="W25" s="242"/>
      <c r="X25" s="242"/>
      <c r="Y25" s="242"/>
    </row>
    <row r="26" spans="1:25" customFormat="1" ht="36" customHeight="1">
      <c r="A26" s="244">
        <f>A24+1</f>
        <v>10</v>
      </c>
      <c r="B26" s="247" t="s">
        <v>55</v>
      </c>
      <c r="C26" s="558" t="s">
        <v>56</v>
      </c>
      <c r="D26" s="558"/>
      <c r="E26" s="248">
        <f t="shared" si="2"/>
        <v>0</v>
      </c>
      <c r="F26" s="248">
        <f>'1_10'!M65</f>
        <v>0</v>
      </c>
      <c r="G26" s="248">
        <f>'1_10'!N65</f>
        <v>0</v>
      </c>
      <c r="H26" s="248">
        <f>'1_10'!O65</f>
        <v>0</v>
      </c>
      <c r="I26" s="248">
        <f>'1_10'!L65</f>
        <v>0</v>
      </c>
      <c r="K26" s="242"/>
      <c r="L26" s="242"/>
      <c r="M26" s="242"/>
      <c r="N26" s="242"/>
      <c r="O26" s="242"/>
      <c r="P26" s="242"/>
      <c r="Q26" s="242"/>
      <c r="R26" s="242"/>
      <c r="S26" s="242"/>
      <c r="T26" s="242"/>
      <c r="U26" s="242"/>
      <c r="V26" s="242"/>
      <c r="W26" s="242"/>
      <c r="X26" s="242"/>
      <c r="Y26" s="242"/>
    </row>
    <row r="27" spans="1:25" customFormat="1" ht="18" customHeight="1">
      <c r="A27" s="244">
        <f>A26+1</f>
        <v>11</v>
      </c>
      <c r="B27" s="247" t="s">
        <v>57</v>
      </c>
      <c r="C27" s="558" t="s">
        <v>58</v>
      </c>
      <c r="D27" s="558"/>
      <c r="E27" s="248">
        <f t="shared" si="2"/>
        <v>0</v>
      </c>
      <c r="F27" s="248">
        <f>'1_11'!M29</f>
        <v>0</v>
      </c>
      <c r="G27" s="248">
        <f>'1_11'!N29</f>
        <v>0</v>
      </c>
      <c r="H27" s="248">
        <f>'1_11'!O29</f>
        <v>0</v>
      </c>
      <c r="I27" s="248">
        <f>'1_11'!L29</f>
        <v>0</v>
      </c>
      <c r="K27" s="242"/>
      <c r="L27" s="242"/>
      <c r="M27" s="242"/>
      <c r="N27" s="242"/>
      <c r="O27" s="242"/>
      <c r="P27" s="242"/>
      <c r="Q27" s="242"/>
      <c r="R27" s="242"/>
      <c r="S27" s="242"/>
      <c r="T27" s="242"/>
      <c r="U27" s="242"/>
      <c r="V27" s="242"/>
      <c r="W27" s="242"/>
      <c r="X27" s="242"/>
      <c r="Y27" s="242"/>
    </row>
    <row r="28" spans="1:25" customFormat="1" ht="27.75" customHeight="1">
      <c r="A28" s="244">
        <f t="shared" ref="A28:A30" si="3">A27+1</f>
        <v>12</v>
      </c>
      <c r="B28" s="247" t="s">
        <v>59</v>
      </c>
      <c r="C28" s="558" t="s">
        <v>60</v>
      </c>
      <c r="D28" s="558"/>
      <c r="E28" s="248">
        <f t="shared" si="2"/>
        <v>0</v>
      </c>
      <c r="F28" s="248">
        <f>'1_12'!M160</f>
        <v>0</v>
      </c>
      <c r="G28" s="248">
        <f>'1_12'!N160</f>
        <v>0</v>
      </c>
      <c r="H28" s="248">
        <f>'1_12'!O160</f>
        <v>0</v>
      </c>
      <c r="I28" s="248">
        <f>'1_12'!L160</f>
        <v>0</v>
      </c>
      <c r="K28" s="242"/>
      <c r="L28" s="242"/>
      <c r="M28" s="242"/>
      <c r="N28" s="242"/>
      <c r="O28" s="242"/>
      <c r="P28" s="242"/>
      <c r="Q28" s="242"/>
      <c r="R28" s="242"/>
      <c r="S28" s="242"/>
      <c r="T28" s="242"/>
      <c r="U28" s="242"/>
      <c r="V28" s="242"/>
      <c r="W28" s="242"/>
      <c r="X28" s="242"/>
      <c r="Y28" s="242"/>
    </row>
    <row r="29" spans="1:25" customFormat="1" ht="25.5" customHeight="1">
      <c r="A29" s="244">
        <f t="shared" si="3"/>
        <v>13</v>
      </c>
      <c r="B29" s="247" t="s">
        <v>61</v>
      </c>
      <c r="C29" s="558" t="s">
        <v>62</v>
      </c>
      <c r="D29" s="558"/>
      <c r="E29" s="248">
        <f t="shared" si="2"/>
        <v>0</v>
      </c>
      <c r="F29" s="248">
        <f>'1_13'!M136</f>
        <v>0</v>
      </c>
      <c r="G29" s="248">
        <f>'1_13'!N136</f>
        <v>0</v>
      </c>
      <c r="H29" s="248">
        <f>'1_13'!O136</f>
        <v>0</v>
      </c>
      <c r="I29" s="248">
        <f>'1_13'!L136</f>
        <v>0</v>
      </c>
      <c r="K29" s="242"/>
      <c r="L29" s="242"/>
      <c r="M29" s="242"/>
      <c r="N29" s="242"/>
      <c r="O29" s="242"/>
      <c r="P29" s="242"/>
      <c r="Q29" s="242"/>
      <c r="R29" s="242"/>
      <c r="S29" s="242"/>
      <c r="T29" s="242"/>
      <c r="U29" s="242"/>
      <c r="V29" s="242"/>
      <c r="W29" s="242"/>
      <c r="X29" s="242"/>
      <c r="Y29" s="242"/>
    </row>
    <row r="30" spans="1:25" customFormat="1" ht="78" customHeight="1">
      <c r="A30" s="244">
        <f t="shared" si="3"/>
        <v>14</v>
      </c>
      <c r="B30" s="247" t="s">
        <v>63</v>
      </c>
      <c r="C30" s="558" t="s">
        <v>64</v>
      </c>
      <c r="D30" s="558"/>
      <c r="E30" s="248">
        <f t="shared" si="2"/>
        <v>0</v>
      </c>
      <c r="F30" s="248">
        <f>'1_14'!M170</f>
        <v>0</v>
      </c>
      <c r="G30" s="248">
        <f>'1_14'!N170</f>
        <v>0</v>
      </c>
      <c r="H30" s="248">
        <f>'1_14'!O170</f>
        <v>0</v>
      </c>
      <c r="I30" s="248">
        <f>'1_14'!L170</f>
        <v>0</v>
      </c>
      <c r="K30" s="242"/>
      <c r="L30" s="242"/>
      <c r="M30" s="242"/>
      <c r="N30" s="242"/>
      <c r="O30" s="242"/>
      <c r="P30" s="242"/>
      <c r="Q30" s="242"/>
      <c r="R30" s="242"/>
      <c r="S30" s="242"/>
      <c r="T30" s="242"/>
      <c r="U30" s="242"/>
      <c r="V30" s="242"/>
      <c r="W30" s="242"/>
      <c r="X30" s="242"/>
      <c r="Y30" s="242"/>
    </row>
    <row r="31" spans="1:25">
      <c r="A31" s="244"/>
      <c r="B31" s="247"/>
      <c r="C31" s="557" t="s">
        <v>65</v>
      </c>
      <c r="D31" s="557"/>
      <c r="E31" s="248"/>
      <c r="F31" s="248"/>
      <c r="G31" s="248"/>
      <c r="H31" s="248"/>
      <c r="I31" s="248"/>
    </row>
    <row r="32" spans="1:25" ht="17.25" customHeight="1">
      <c r="A32" s="244">
        <v>15</v>
      </c>
      <c r="B32" s="247" t="s">
        <v>66</v>
      </c>
      <c r="C32" s="558" t="s">
        <v>67</v>
      </c>
      <c r="D32" s="558"/>
      <c r="E32" s="248">
        <f t="shared" ref="E32:E33" si="4">F32+G32+H32</f>
        <v>0</v>
      </c>
      <c r="F32" s="248">
        <f>'1_15'!M182</f>
        <v>0</v>
      </c>
      <c r="G32" s="248">
        <f>'1_15'!N182</f>
        <v>0</v>
      </c>
      <c r="H32" s="248">
        <f>'1_15'!O182</f>
        <v>0</v>
      </c>
      <c r="I32" s="248">
        <f>'1_15'!L182</f>
        <v>0</v>
      </c>
    </row>
    <row r="33" spans="1:25" ht="17.25" customHeight="1">
      <c r="A33" s="244">
        <v>16</v>
      </c>
      <c r="B33" s="247" t="s">
        <v>68</v>
      </c>
      <c r="C33" s="558" t="s">
        <v>69</v>
      </c>
      <c r="D33" s="558"/>
      <c r="E33" s="248">
        <f t="shared" si="4"/>
        <v>0</v>
      </c>
      <c r="F33" s="248">
        <f>'1_16'!M45</f>
        <v>0</v>
      </c>
      <c r="G33" s="248">
        <f>'1_16'!N45</f>
        <v>0</v>
      </c>
      <c r="H33" s="248">
        <f>'1_16'!O45</f>
        <v>0</v>
      </c>
      <c r="I33" s="248">
        <f>'1_16'!L45</f>
        <v>0</v>
      </c>
    </row>
    <row r="34" spans="1:25" ht="17.25" customHeight="1">
      <c r="A34" s="244">
        <v>17</v>
      </c>
      <c r="B34" s="247" t="s">
        <v>70</v>
      </c>
      <c r="C34" s="558" t="s">
        <v>71</v>
      </c>
      <c r="D34" s="558"/>
      <c r="E34" s="248">
        <f t="shared" ref="E34" si="5">F34+G34+H34</f>
        <v>0</v>
      </c>
      <c r="F34" s="248">
        <f>'1_16'!M45</f>
        <v>0</v>
      </c>
      <c r="G34" s="248">
        <f>'1_16'!N45</f>
        <v>0</v>
      </c>
      <c r="H34" s="248">
        <f>'1_16'!O45</f>
        <v>0</v>
      </c>
      <c r="I34" s="248">
        <f>'1_16'!L45</f>
        <v>0</v>
      </c>
    </row>
    <row r="35" spans="1:25">
      <c r="A35" s="561" t="s">
        <v>72</v>
      </c>
      <c r="B35" s="561"/>
      <c r="C35" s="561"/>
      <c r="D35" s="562"/>
      <c r="E35" s="249">
        <f>SUM(E16:E34)</f>
        <v>0</v>
      </c>
      <c r="F35" s="249">
        <f>SUM(F16:F34)</f>
        <v>0</v>
      </c>
      <c r="G35" s="249">
        <f>SUM(G16:G34)</f>
        <v>0</v>
      </c>
      <c r="H35" s="249">
        <f>SUM(H16:H34)</f>
        <v>0</v>
      </c>
      <c r="I35" s="249">
        <f>SUM(I16:I34)</f>
        <v>0</v>
      </c>
    </row>
    <row r="36" spans="1:25" ht="15" customHeight="1">
      <c r="A36" s="563" t="s">
        <v>73</v>
      </c>
      <c r="B36" s="563"/>
      <c r="C36" s="563"/>
      <c r="D36" s="250"/>
      <c r="E36" s="251">
        <f>ROUND(E35*D36,2)</f>
        <v>0</v>
      </c>
      <c r="F36" s="574"/>
      <c r="G36" s="575"/>
      <c r="H36" s="575"/>
      <c r="I36" s="575"/>
    </row>
    <row r="37" spans="1:25" ht="14.25" customHeight="1">
      <c r="A37" s="564" t="s">
        <v>74</v>
      </c>
      <c r="B37" s="564"/>
      <c r="C37" s="564"/>
      <c r="D37" s="252"/>
      <c r="E37" s="253">
        <f>ROUND(E36*D37,2)</f>
        <v>0</v>
      </c>
      <c r="F37" s="574"/>
      <c r="G37" s="575"/>
      <c r="H37" s="575"/>
      <c r="I37" s="575"/>
    </row>
    <row r="38" spans="1:25" ht="14.25" customHeight="1">
      <c r="A38" s="563" t="s">
        <v>75</v>
      </c>
      <c r="B38" s="563"/>
      <c r="C38" s="563"/>
      <c r="D38" s="254"/>
      <c r="E38" s="253">
        <f>ROUND(E35*D38,2)</f>
        <v>0</v>
      </c>
      <c r="F38" s="574"/>
      <c r="G38" s="575"/>
      <c r="H38" s="575"/>
      <c r="I38" s="575"/>
    </row>
    <row r="39" spans="1:25">
      <c r="A39" s="563" t="s">
        <v>76</v>
      </c>
      <c r="B39" s="563"/>
      <c r="C39" s="563"/>
      <c r="D39" s="563"/>
      <c r="E39" s="255">
        <f>E38+E36+E35</f>
        <v>0</v>
      </c>
      <c r="F39" s="574"/>
      <c r="G39" s="575"/>
      <c r="H39" s="575"/>
      <c r="I39" s="575"/>
    </row>
    <row r="40" spans="1:25">
      <c r="A40" s="551"/>
      <c r="B40" s="551"/>
      <c r="C40" s="551"/>
      <c r="D40" s="551"/>
      <c r="E40" s="551"/>
      <c r="F40" s="551"/>
      <c r="G40" s="551"/>
      <c r="H40" s="551"/>
      <c r="I40" s="551"/>
    </row>
    <row r="41" spans="1:25" s="241" customFormat="1">
      <c r="A41" s="565" t="s">
        <v>77</v>
      </c>
      <c r="B41" s="565"/>
      <c r="C41" s="565"/>
      <c r="D41" s="565"/>
      <c r="E41" s="565"/>
      <c r="F41" s="565"/>
      <c r="G41" s="565"/>
      <c r="H41" s="565"/>
      <c r="I41" s="565"/>
      <c r="J41"/>
      <c r="K41" s="261"/>
      <c r="L41" s="261"/>
      <c r="M41" s="261"/>
      <c r="N41" s="261"/>
      <c r="O41" s="261"/>
    </row>
    <row r="42" spans="1:25" s="241" customFormat="1" ht="21" customHeight="1">
      <c r="A42" s="566" t="s">
        <v>78</v>
      </c>
      <c r="B42" s="566"/>
      <c r="C42" s="566"/>
      <c r="D42" s="566"/>
      <c r="E42" s="566"/>
      <c r="F42" s="566"/>
      <c r="G42" s="566"/>
      <c r="H42" s="566"/>
      <c r="I42" s="566"/>
      <c r="J42"/>
      <c r="K42" s="261"/>
      <c r="L42" s="261"/>
      <c r="M42" s="261"/>
      <c r="N42" s="261"/>
      <c r="O42" s="261"/>
    </row>
    <row r="43" spans="1:25" ht="17.25" customHeight="1">
      <c r="A43" s="569"/>
      <c r="B43" s="569"/>
      <c r="C43" s="569"/>
      <c r="D43" s="569"/>
      <c r="E43" s="569"/>
      <c r="F43" s="569"/>
      <c r="G43" s="569"/>
      <c r="H43" s="569"/>
      <c r="I43" s="569"/>
    </row>
    <row r="44" spans="1:25" ht="15" customHeight="1">
      <c r="B44" s="242"/>
      <c r="C44" s="242"/>
      <c r="D44" s="570" t="s">
        <v>17</v>
      </c>
      <c r="E44" s="570"/>
      <c r="F44" s="567"/>
      <c r="G44" s="567"/>
      <c r="H44" s="567"/>
      <c r="I44" s="567"/>
    </row>
    <row r="45" spans="1:25">
      <c r="B45" s="242"/>
      <c r="C45" s="242"/>
      <c r="D45" s="535"/>
      <c r="E45" s="535"/>
      <c r="F45" s="568" t="s">
        <v>18</v>
      </c>
      <c r="G45" s="568"/>
      <c r="H45" s="568"/>
      <c r="I45" s="568"/>
    </row>
    <row r="46" spans="1:25" ht="15" customHeight="1">
      <c r="B46" s="242"/>
      <c r="C46" s="242"/>
      <c r="D46" s="570" t="s">
        <v>19</v>
      </c>
      <c r="E46" s="570"/>
      <c r="F46" s="576"/>
      <c r="G46" s="576"/>
      <c r="H46" s="576"/>
      <c r="I46" s="576"/>
    </row>
    <row r="47" spans="1:25" customFormat="1" ht="15" customHeight="1">
      <c r="A47" s="242"/>
      <c r="B47" s="242"/>
      <c r="C47" s="242"/>
      <c r="D47" s="568"/>
      <c r="E47" s="568"/>
      <c r="F47" s="568"/>
      <c r="G47" s="568"/>
      <c r="H47" s="568"/>
      <c r="I47" s="568"/>
      <c r="K47" s="242"/>
      <c r="L47" s="242"/>
      <c r="M47" s="242"/>
      <c r="N47" s="242"/>
      <c r="O47" s="242"/>
      <c r="P47" s="242"/>
      <c r="Q47" s="242"/>
      <c r="R47" s="242"/>
      <c r="S47" s="242"/>
      <c r="T47" s="242"/>
      <c r="U47" s="242"/>
      <c r="V47" s="242"/>
      <c r="W47" s="242"/>
      <c r="X47" s="242"/>
      <c r="Y47" s="242"/>
    </row>
    <row r="48" spans="1:25" customFormat="1">
      <c r="A48" s="242"/>
      <c r="B48" s="242"/>
      <c r="C48" s="242"/>
      <c r="D48" s="568"/>
      <c r="E48" s="568"/>
      <c r="F48" s="568"/>
      <c r="G48" s="568"/>
      <c r="H48" s="568"/>
      <c r="I48" s="568"/>
      <c r="K48" s="242"/>
      <c r="L48" s="242"/>
      <c r="M48" s="242"/>
      <c r="N48" s="242"/>
      <c r="O48" s="242"/>
      <c r="P48" s="242"/>
      <c r="Q48" s="242"/>
      <c r="R48" s="242"/>
      <c r="S48" s="242"/>
      <c r="T48" s="242"/>
      <c r="U48" s="242"/>
      <c r="V48" s="242"/>
      <c r="W48" s="242"/>
      <c r="X48" s="242"/>
      <c r="Y48" s="242"/>
    </row>
    <row r="49" spans="1:25" customFormat="1">
      <c r="A49" s="242"/>
      <c r="B49" s="242"/>
      <c r="C49" s="242"/>
      <c r="D49" s="570" t="s">
        <v>20</v>
      </c>
      <c r="E49" s="570"/>
      <c r="F49" s="567"/>
      <c r="G49" s="567"/>
      <c r="H49" s="567"/>
      <c r="I49" s="567"/>
      <c r="K49" s="242"/>
      <c r="L49" s="242"/>
      <c r="M49" s="242"/>
      <c r="N49" s="242"/>
      <c r="O49" s="242"/>
      <c r="P49" s="242"/>
      <c r="Q49" s="242"/>
      <c r="R49" s="242"/>
      <c r="S49" s="242"/>
      <c r="T49" s="242"/>
      <c r="U49" s="242"/>
      <c r="V49" s="242"/>
      <c r="W49" s="242"/>
      <c r="X49" s="242"/>
      <c r="Y49" s="242"/>
    </row>
    <row r="50" spans="1:25" customFormat="1">
      <c r="A50" s="242"/>
      <c r="B50" s="242"/>
      <c r="C50" s="242"/>
      <c r="D50" s="535"/>
      <c r="E50" s="535"/>
      <c r="F50" s="568" t="s">
        <v>18</v>
      </c>
      <c r="G50" s="568"/>
      <c r="H50" s="568"/>
      <c r="I50" s="568"/>
      <c r="K50" s="242"/>
      <c r="L50" s="242"/>
      <c r="M50" s="242"/>
      <c r="N50" s="242"/>
      <c r="O50" s="242"/>
      <c r="P50" s="242"/>
      <c r="Q50" s="242"/>
      <c r="R50" s="242"/>
      <c r="S50" s="242"/>
      <c r="T50" s="242"/>
      <c r="U50" s="242"/>
      <c r="V50" s="242"/>
      <c r="W50" s="242"/>
      <c r="X50" s="242"/>
      <c r="Y50" s="242"/>
    </row>
    <row r="51" spans="1:25" customFormat="1">
      <c r="A51" s="242"/>
      <c r="B51" s="242"/>
      <c r="C51" s="242"/>
      <c r="D51" s="570" t="s">
        <v>19</v>
      </c>
      <c r="E51" s="570"/>
      <c r="F51" s="576"/>
      <c r="G51" s="576"/>
      <c r="H51" s="576"/>
      <c r="I51" s="576"/>
      <c r="K51" s="242"/>
      <c r="L51" s="242"/>
      <c r="M51" s="242"/>
      <c r="N51" s="242"/>
      <c r="O51" s="242"/>
      <c r="P51" s="242"/>
      <c r="Q51" s="242"/>
      <c r="R51" s="242"/>
      <c r="S51" s="242"/>
      <c r="T51" s="242"/>
      <c r="U51" s="242"/>
      <c r="V51" s="242"/>
      <c r="W51" s="242"/>
      <c r="X51" s="242"/>
      <c r="Y51" s="242"/>
    </row>
    <row r="53" spans="1:25" customFormat="1">
      <c r="A53" s="242"/>
      <c r="B53" s="257" t="s">
        <v>79</v>
      </c>
      <c r="C53" s="243"/>
      <c r="D53" s="242"/>
      <c r="E53" s="242"/>
      <c r="F53" s="242"/>
      <c r="G53" s="242"/>
      <c r="H53" s="242"/>
      <c r="I53" s="242"/>
      <c r="K53" s="242"/>
      <c r="L53" s="242"/>
      <c r="M53" s="242"/>
      <c r="N53" s="242"/>
      <c r="O53" s="242"/>
      <c r="P53" s="242"/>
      <c r="Q53" s="242"/>
      <c r="R53" s="242"/>
      <c r="S53" s="242"/>
      <c r="T53" s="242"/>
      <c r="U53" s="242"/>
      <c r="V53" s="242"/>
      <c r="W53" s="242"/>
      <c r="X53" s="242"/>
      <c r="Y53" s="242"/>
    </row>
    <row r="54" spans="1:25" customFormat="1" ht="30.75" customHeight="1">
      <c r="A54" s="258">
        <v>1</v>
      </c>
      <c r="B54" s="571" t="s">
        <v>80</v>
      </c>
      <c r="C54" s="572"/>
      <c r="D54" s="572"/>
      <c r="E54" s="572"/>
      <c r="F54" s="572"/>
      <c r="G54" s="572"/>
      <c r="H54" s="572"/>
      <c r="I54" s="572"/>
      <c r="K54" s="242"/>
      <c r="L54" s="242"/>
      <c r="M54" s="242"/>
      <c r="N54" s="242"/>
      <c r="O54" s="242"/>
      <c r="P54" s="242"/>
      <c r="Q54" s="242"/>
      <c r="R54" s="242"/>
      <c r="S54" s="242"/>
      <c r="T54" s="242"/>
      <c r="U54" s="242"/>
      <c r="V54" s="242"/>
      <c r="W54" s="242"/>
      <c r="X54" s="242"/>
      <c r="Y54" s="242"/>
    </row>
    <row r="55" spans="1:25" customFormat="1" ht="17.25" customHeight="1">
      <c r="A55" s="258">
        <f>A54+1</f>
        <v>2</v>
      </c>
      <c r="B55" s="571" t="s">
        <v>81</v>
      </c>
      <c r="C55" s="572"/>
      <c r="D55" s="572"/>
      <c r="E55" s="572"/>
      <c r="F55" s="572"/>
      <c r="G55" s="572"/>
      <c r="H55" s="572"/>
      <c r="I55" s="572"/>
      <c r="K55" s="242"/>
      <c r="L55" s="242"/>
      <c r="M55" s="242"/>
      <c r="N55" s="242"/>
      <c r="O55" s="242"/>
      <c r="P55" s="242"/>
      <c r="Q55" s="242"/>
      <c r="R55" s="242"/>
      <c r="S55" s="242"/>
      <c r="T55" s="242"/>
      <c r="U55" s="242"/>
      <c r="V55" s="242"/>
      <c r="W55" s="242"/>
      <c r="X55" s="242"/>
      <c r="Y55" s="242"/>
    </row>
    <row r="56" spans="1:25" customFormat="1" ht="48" customHeight="1">
      <c r="A56" s="258">
        <v>3</v>
      </c>
      <c r="B56" s="571" t="s">
        <v>82</v>
      </c>
      <c r="C56" s="572"/>
      <c r="D56" s="572"/>
      <c r="E56" s="572"/>
      <c r="F56" s="572"/>
      <c r="G56" s="572"/>
      <c r="H56" s="572"/>
      <c r="I56" s="572"/>
      <c r="K56" s="242"/>
      <c r="L56" s="242"/>
      <c r="M56" s="242"/>
      <c r="N56" s="242"/>
      <c r="O56" s="242"/>
      <c r="P56" s="242"/>
      <c r="Q56" s="242"/>
      <c r="R56" s="242"/>
      <c r="S56" s="242"/>
      <c r="T56" s="242"/>
      <c r="U56" s="242"/>
      <c r="V56" s="242"/>
      <c r="W56" s="242"/>
      <c r="X56" s="242"/>
      <c r="Y56" s="242"/>
    </row>
    <row r="57" spans="1:25" customFormat="1" ht="25.5" customHeight="1">
      <c r="A57" s="258">
        <v>4</v>
      </c>
      <c r="B57" s="571" t="s">
        <v>83</v>
      </c>
      <c r="C57" s="572"/>
      <c r="D57" s="572"/>
      <c r="E57" s="572"/>
      <c r="F57" s="572"/>
      <c r="G57" s="572"/>
      <c r="H57" s="572"/>
      <c r="I57" s="572"/>
      <c r="K57" s="242"/>
      <c r="L57" s="242"/>
      <c r="M57" s="242"/>
      <c r="N57" s="242"/>
      <c r="O57" s="242"/>
      <c r="P57" s="242"/>
      <c r="Q57" s="242"/>
      <c r="R57" s="242"/>
      <c r="S57" s="242"/>
      <c r="T57" s="242"/>
      <c r="U57" s="242"/>
      <c r="V57" s="242"/>
      <c r="W57" s="242"/>
      <c r="X57" s="242"/>
      <c r="Y57" s="242"/>
    </row>
  </sheetData>
  <mergeCells count="70">
    <mergeCell ref="B57:I57"/>
    <mergeCell ref="A13:A14"/>
    <mergeCell ref="B13:B14"/>
    <mergeCell ref="E13:E14"/>
    <mergeCell ref="I13:I14"/>
    <mergeCell ref="D47:I48"/>
    <mergeCell ref="F36:I39"/>
    <mergeCell ref="C13:D14"/>
    <mergeCell ref="D51:E51"/>
    <mergeCell ref="F51:I51"/>
    <mergeCell ref="B54:I54"/>
    <mergeCell ref="B55:I55"/>
    <mergeCell ref="B56:I56"/>
    <mergeCell ref="D46:E46"/>
    <mergeCell ref="F46:I46"/>
    <mergeCell ref="D49:E49"/>
    <mergeCell ref="F49:I49"/>
    <mergeCell ref="D50:E50"/>
    <mergeCell ref="F50:I50"/>
    <mergeCell ref="A43:I43"/>
    <mergeCell ref="D44:E44"/>
    <mergeCell ref="F44:I44"/>
    <mergeCell ref="D45:E45"/>
    <mergeCell ref="F45:I45"/>
    <mergeCell ref="A38:C38"/>
    <mergeCell ref="A39:D39"/>
    <mergeCell ref="A40:I40"/>
    <mergeCell ref="A41:I41"/>
    <mergeCell ref="A42:I42"/>
    <mergeCell ref="C33:D33"/>
    <mergeCell ref="C34:D34"/>
    <mergeCell ref="A35:D35"/>
    <mergeCell ref="A36:C36"/>
    <mergeCell ref="A37:C37"/>
    <mergeCell ref="C28:D28"/>
    <mergeCell ref="C29:D29"/>
    <mergeCell ref="C30:D30"/>
    <mergeCell ref="C31:D31"/>
    <mergeCell ref="C32:D32"/>
    <mergeCell ref="C23:D23"/>
    <mergeCell ref="C24:D24"/>
    <mergeCell ref="C25:D25"/>
    <mergeCell ref="C26:D26"/>
    <mergeCell ref="C27:D27"/>
    <mergeCell ref="C18:D18"/>
    <mergeCell ref="C19:D19"/>
    <mergeCell ref="C20:D20"/>
    <mergeCell ref="C21:D21"/>
    <mergeCell ref="C22:D22"/>
    <mergeCell ref="A12:I12"/>
    <mergeCell ref="F13:H13"/>
    <mergeCell ref="C15:D15"/>
    <mergeCell ref="C16:D16"/>
    <mergeCell ref="C17:D17"/>
    <mergeCell ref="A9:G9"/>
    <mergeCell ref="H9:I9"/>
    <mergeCell ref="A10:I10"/>
    <mergeCell ref="A11:G11"/>
    <mergeCell ref="H11:I11"/>
    <mergeCell ref="A6:I6"/>
    <mergeCell ref="A7:B7"/>
    <mergeCell ref="C7:I7"/>
    <mergeCell ref="O7:Y7"/>
    <mergeCell ref="A8:G8"/>
    <mergeCell ref="H8:I8"/>
    <mergeCell ref="A1:I1"/>
    <mergeCell ref="A2:I2"/>
    <mergeCell ref="A3:I3"/>
    <mergeCell ref="A4:I4"/>
    <mergeCell ref="A5:I5"/>
  </mergeCells>
  <printOptions horizontalCentered="1" verticalCentered="1"/>
  <pageMargins left="0.70866141732283505" right="0.70866141732283505" top="0.74803149606299202" bottom="0.74803149606299202" header="0.31496062992126" footer="0.31496062992126"/>
  <pageSetup paperSize="9" scale="6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39994506668294322"/>
  </sheetPr>
  <dimension ref="A1:Y45"/>
  <sheetViews>
    <sheetView view="pageBreakPreview" zoomScaleNormal="100" workbookViewId="0">
      <selection activeCell="A5" sqref="A5:I5"/>
    </sheetView>
  </sheetViews>
  <sheetFormatPr defaultColWidth="9.140625" defaultRowHeight="15"/>
  <cols>
    <col min="1" max="1" width="6.7109375" style="242" customWidth="1"/>
    <col min="2" max="2" width="8.140625" style="243" customWidth="1"/>
    <col min="3" max="3" width="31.7109375" style="243" customWidth="1"/>
    <col min="4" max="4" width="10.42578125" style="242" customWidth="1"/>
    <col min="5" max="5" width="19.5703125" style="242" customWidth="1"/>
    <col min="6" max="6" width="14.5703125" style="242" customWidth="1"/>
    <col min="7" max="7" width="14.85546875" style="242" customWidth="1"/>
    <col min="8" max="8" width="14.7109375" style="242" customWidth="1"/>
    <col min="9" max="9" width="15.7109375" style="242" customWidth="1"/>
    <col min="11" max="16" width="9.140625" style="242"/>
    <col min="17" max="17" width="10.5703125" style="242" customWidth="1"/>
    <col min="18" max="16384" width="9.140625" style="242"/>
  </cols>
  <sheetData>
    <row r="1" spans="1:25" ht="15.75" customHeight="1">
      <c r="A1" s="528" t="s">
        <v>925</v>
      </c>
      <c r="B1" s="528"/>
      <c r="C1" s="528"/>
      <c r="D1" s="528"/>
      <c r="E1" s="528"/>
      <c r="F1" s="528"/>
      <c r="G1" s="528"/>
      <c r="H1" s="528"/>
      <c r="I1" s="528"/>
    </row>
    <row r="2" spans="1:25" ht="21" customHeight="1">
      <c r="A2" s="528" t="s">
        <v>926</v>
      </c>
      <c r="B2" s="528"/>
      <c r="C2" s="528"/>
      <c r="D2" s="528"/>
      <c r="E2" s="528"/>
      <c r="F2" s="528"/>
      <c r="G2" s="528"/>
      <c r="H2" s="528"/>
      <c r="I2" s="528"/>
    </row>
    <row r="3" spans="1:25">
      <c r="A3" s="529"/>
      <c r="B3" s="529"/>
      <c r="C3" s="529"/>
      <c r="D3" s="529"/>
      <c r="E3" s="529"/>
      <c r="F3" s="529"/>
      <c r="G3" s="529"/>
      <c r="H3" s="529"/>
      <c r="I3" s="529"/>
    </row>
    <row r="4" spans="1:25">
      <c r="A4" s="544" t="s">
        <v>1338</v>
      </c>
      <c r="B4" s="545"/>
      <c r="C4" s="545"/>
      <c r="D4" s="545"/>
      <c r="E4" s="545"/>
      <c r="F4" s="545"/>
      <c r="G4" s="545"/>
      <c r="H4" s="545"/>
      <c r="I4" s="545"/>
      <c r="K4" s="259"/>
    </row>
    <row r="5" spans="1:25" ht="14.25" customHeight="1">
      <c r="A5" s="545" t="s">
        <v>927</v>
      </c>
      <c r="B5" s="545"/>
      <c r="C5" s="545"/>
      <c r="D5" s="545"/>
      <c r="E5" s="545"/>
      <c r="F5" s="545"/>
      <c r="G5" s="545"/>
      <c r="H5" s="545"/>
      <c r="I5" s="545"/>
      <c r="K5" s="259"/>
    </row>
    <row r="6" spans="1:25">
      <c r="A6" s="546" t="s">
        <v>25</v>
      </c>
      <c r="B6" s="546"/>
      <c r="C6" s="546"/>
      <c r="D6" s="546"/>
      <c r="E6" s="546"/>
      <c r="F6" s="546"/>
      <c r="G6" s="546"/>
      <c r="H6" s="546"/>
      <c r="I6" s="546"/>
      <c r="K6" s="260"/>
    </row>
    <row r="7" spans="1:25">
      <c r="A7" s="545" t="s">
        <v>2</v>
      </c>
      <c r="B7" s="545"/>
      <c r="C7" s="547"/>
      <c r="D7" s="547"/>
      <c r="E7" s="547"/>
      <c r="F7" s="547"/>
      <c r="G7" s="547"/>
      <c r="H7" s="547"/>
      <c r="I7" s="547"/>
      <c r="O7" s="548"/>
      <c r="P7" s="548"/>
      <c r="Q7" s="548"/>
      <c r="R7" s="548"/>
      <c r="S7" s="548"/>
      <c r="T7" s="548"/>
      <c r="U7" s="548"/>
      <c r="V7" s="548"/>
      <c r="W7" s="548"/>
      <c r="X7" s="548"/>
      <c r="Y7" s="548"/>
    </row>
    <row r="8" spans="1:25" ht="15" customHeight="1">
      <c r="A8" s="549" t="s">
        <v>26</v>
      </c>
      <c r="B8" s="549"/>
      <c r="C8" s="549"/>
      <c r="D8" s="549"/>
      <c r="E8" s="549"/>
      <c r="F8" s="549"/>
      <c r="G8" s="549"/>
      <c r="H8" s="550">
        <f>E27</f>
        <v>0</v>
      </c>
      <c r="I8" s="551"/>
    </row>
    <row r="9" spans="1:25">
      <c r="A9" s="549" t="s">
        <v>27</v>
      </c>
      <c r="B9" s="552"/>
      <c r="C9" s="552"/>
      <c r="D9" s="552"/>
      <c r="E9" s="552"/>
      <c r="F9" s="552"/>
      <c r="G9" s="552"/>
      <c r="H9" s="550">
        <f>I23</f>
        <v>0</v>
      </c>
      <c r="I9" s="551"/>
    </row>
    <row r="10" spans="1:25" ht="15" customHeight="1">
      <c r="A10" s="553"/>
      <c r="B10" s="553"/>
      <c r="C10" s="553"/>
      <c r="D10" s="553"/>
      <c r="E10" s="553"/>
      <c r="F10" s="553"/>
      <c r="G10" s="553"/>
      <c r="H10" s="553"/>
      <c r="I10" s="553"/>
    </row>
    <row r="11" spans="1:25">
      <c r="A11" s="549" t="s">
        <v>3</v>
      </c>
      <c r="B11" s="552"/>
      <c r="C11" s="552"/>
      <c r="D11" s="552"/>
      <c r="E11" s="552"/>
      <c r="F11" s="552"/>
      <c r="G11" s="552"/>
      <c r="H11" s="554"/>
      <c r="I11" s="554"/>
    </row>
    <row r="12" spans="1:25">
      <c r="A12" s="555"/>
      <c r="B12" s="555"/>
      <c r="C12" s="555"/>
      <c r="D12" s="555"/>
      <c r="E12" s="555"/>
      <c r="F12" s="555"/>
      <c r="G12" s="555"/>
      <c r="H12" s="555"/>
      <c r="I12" s="555"/>
    </row>
    <row r="13" spans="1:25">
      <c r="A13" s="556" t="s">
        <v>4</v>
      </c>
      <c r="B13" s="556" t="s">
        <v>28</v>
      </c>
      <c r="C13" s="556" t="s">
        <v>29</v>
      </c>
      <c r="D13" s="556"/>
      <c r="E13" s="556" t="s">
        <v>30</v>
      </c>
      <c r="F13" s="556" t="s">
        <v>31</v>
      </c>
      <c r="G13" s="556"/>
      <c r="H13" s="556"/>
      <c r="I13" s="573" t="s">
        <v>32</v>
      </c>
    </row>
    <row r="14" spans="1:25" ht="30">
      <c r="A14" s="556"/>
      <c r="B14" s="556"/>
      <c r="C14" s="556"/>
      <c r="D14" s="556"/>
      <c r="E14" s="556"/>
      <c r="F14" s="244" t="s">
        <v>33</v>
      </c>
      <c r="G14" s="245" t="s">
        <v>34</v>
      </c>
      <c r="H14" s="244" t="s">
        <v>35</v>
      </c>
      <c r="I14" s="573"/>
    </row>
    <row r="15" spans="1:25">
      <c r="A15" s="244"/>
      <c r="B15" s="244"/>
      <c r="C15" s="557"/>
      <c r="D15" s="557"/>
      <c r="E15" s="246"/>
      <c r="F15" s="246"/>
      <c r="G15" s="246"/>
      <c r="H15" s="246"/>
      <c r="I15" s="246"/>
    </row>
    <row r="16" spans="1:25">
      <c r="A16" s="244">
        <v>1</v>
      </c>
      <c r="B16" s="247" t="s">
        <v>928</v>
      </c>
      <c r="C16" s="558" t="s">
        <v>37</v>
      </c>
      <c r="D16" s="558"/>
      <c r="E16" s="248">
        <f t="shared" ref="E16:E19" si="0">F16+G16+H16</f>
        <v>0</v>
      </c>
      <c r="F16" s="248">
        <f>'2_1'!M22</f>
        <v>0</v>
      </c>
      <c r="G16" s="248">
        <f>'2_1'!N22</f>
        <v>0</v>
      </c>
      <c r="H16" s="248">
        <f>'2_1'!O22</f>
        <v>0</v>
      </c>
      <c r="I16" s="248">
        <f>'2_1'!L22</f>
        <v>0</v>
      </c>
    </row>
    <row r="17" spans="1:15">
      <c r="A17" s="244">
        <f t="shared" ref="A17:A20" si="1">A16+1</f>
        <v>2</v>
      </c>
      <c r="B17" s="247" t="s">
        <v>929</v>
      </c>
      <c r="C17" s="558" t="s">
        <v>930</v>
      </c>
      <c r="D17" s="558"/>
      <c r="E17" s="248">
        <f t="shared" si="0"/>
        <v>0</v>
      </c>
      <c r="F17" s="248">
        <f>'2_2'!M20</f>
        <v>0</v>
      </c>
      <c r="G17" s="248">
        <f>'2_2'!N20</f>
        <v>0</v>
      </c>
      <c r="H17" s="248">
        <f>'2_2'!O20</f>
        <v>0</v>
      </c>
      <c r="I17" s="248">
        <f>'2_2'!L20</f>
        <v>0</v>
      </c>
    </row>
    <row r="18" spans="1:15" ht="27.75" customHeight="1">
      <c r="A18" s="244">
        <f t="shared" si="1"/>
        <v>3</v>
      </c>
      <c r="B18" s="247" t="s">
        <v>931</v>
      </c>
      <c r="C18" s="558" t="s">
        <v>932</v>
      </c>
      <c r="D18" s="558"/>
      <c r="E18" s="248">
        <f t="shared" si="0"/>
        <v>0</v>
      </c>
      <c r="F18" s="248">
        <f>'2_3'!M43</f>
        <v>0</v>
      </c>
      <c r="G18" s="248">
        <f>'2_3'!N43</f>
        <v>0</v>
      </c>
      <c r="H18" s="248">
        <f>'2_3'!O43</f>
        <v>0</v>
      </c>
      <c r="I18" s="248">
        <f>'2_3'!L43</f>
        <v>0</v>
      </c>
    </row>
    <row r="19" spans="1:15">
      <c r="A19" s="244">
        <f t="shared" si="1"/>
        <v>4</v>
      </c>
      <c r="B19" s="247" t="s">
        <v>933</v>
      </c>
      <c r="C19" s="558" t="s">
        <v>934</v>
      </c>
      <c r="D19" s="558"/>
      <c r="E19" s="248">
        <f t="shared" si="0"/>
        <v>0</v>
      </c>
      <c r="F19" s="248">
        <f>'2_4'!M41</f>
        <v>0</v>
      </c>
      <c r="G19" s="248">
        <f>'2_4'!N41</f>
        <v>0</v>
      </c>
      <c r="H19" s="248">
        <f>'2_4'!O41</f>
        <v>0</v>
      </c>
      <c r="I19" s="248">
        <f>'2_4'!L41</f>
        <v>0</v>
      </c>
    </row>
    <row r="20" spans="1:15" ht="24.75" customHeight="1">
      <c r="A20" s="244">
        <f t="shared" si="1"/>
        <v>5</v>
      </c>
      <c r="B20" s="247" t="s">
        <v>935</v>
      </c>
      <c r="C20" s="558" t="s">
        <v>936</v>
      </c>
      <c r="D20" s="558"/>
      <c r="E20" s="248">
        <f t="shared" ref="E20:E22" si="2">F20+G20+H20</f>
        <v>0</v>
      </c>
      <c r="F20" s="248">
        <f>'2_5'!M35</f>
        <v>0</v>
      </c>
      <c r="G20" s="248">
        <f>'2_5'!N35</f>
        <v>0</v>
      </c>
      <c r="H20" s="248">
        <f>'2_5'!O35</f>
        <v>0</v>
      </c>
      <c r="I20" s="248">
        <f>'2_5'!L35</f>
        <v>0</v>
      </c>
    </row>
    <row r="21" spans="1:15" ht="15" customHeight="1">
      <c r="A21" s="244"/>
      <c r="B21" s="247"/>
      <c r="C21" s="559" t="s">
        <v>54</v>
      </c>
      <c r="D21" s="560"/>
      <c r="E21" s="248"/>
      <c r="F21" s="248"/>
      <c r="G21" s="248"/>
      <c r="H21" s="248"/>
      <c r="I21" s="248"/>
    </row>
    <row r="22" spans="1:15" ht="27.75" customHeight="1">
      <c r="A22" s="244">
        <f>A20+1</f>
        <v>6</v>
      </c>
      <c r="B22" s="247" t="s">
        <v>937</v>
      </c>
      <c r="C22" s="558" t="s">
        <v>60</v>
      </c>
      <c r="D22" s="558"/>
      <c r="E22" s="248">
        <f t="shared" si="2"/>
        <v>0</v>
      </c>
      <c r="F22" s="248">
        <f>'2_6'!M58</f>
        <v>0</v>
      </c>
      <c r="G22" s="248">
        <f>'2_6'!N58</f>
        <v>0</v>
      </c>
      <c r="H22" s="248">
        <f>'2_6'!O58</f>
        <v>0</v>
      </c>
      <c r="I22" s="248">
        <f>'2_6'!L58</f>
        <v>0</v>
      </c>
    </row>
    <row r="23" spans="1:15">
      <c r="A23" s="561" t="s">
        <v>72</v>
      </c>
      <c r="B23" s="561"/>
      <c r="C23" s="561"/>
      <c r="D23" s="562"/>
      <c r="E23" s="249">
        <f>SUM(E16:E22)</f>
        <v>0</v>
      </c>
      <c r="F23" s="249">
        <f>SUM(F16:F22)</f>
        <v>0</v>
      </c>
      <c r="G23" s="249">
        <f>SUM(G16:G22)</f>
        <v>0</v>
      </c>
      <c r="H23" s="249">
        <f>SUM(H16:H22)</f>
        <v>0</v>
      </c>
      <c r="I23" s="249">
        <f>SUM(I16:I22)</f>
        <v>0</v>
      </c>
    </row>
    <row r="24" spans="1:15" ht="15" customHeight="1">
      <c r="A24" s="563" t="s">
        <v>73</v>
      </c>
      <c r="B24" s="563"/>
      <c r="C24" s="563"/>
      <c r="D24" s="250"/>
      <c r="E24" s="251">
        <f>ROUND(E23*D24,2)</f>
        <v>0</v>
      </c>
      <c r="F24" s="574"/>
      <c r="G24" s="575"/>
      <c r="H24" s="575"/>
      <c r="I24" s="575"/>
    </row>
    <row r="25" spans="1:15" ht="14.25" customHeight="1">
      <c r="A25" s="564" t="s">
        <v>74</v>
      </c>
      <c r="B25" s="564"/>
      <c r="C25" s="564"/>
      <c r="D25" s="252"/>
      <c r="E25" s="253">
        <f>ROUND(E24*D25,2)</f>
        <v>0</v>
      </c>
      <c r="F25" s="574"/>
      <c r="G25" s="575"/>
      <c r="H25" s="575"/>
      <c r="I25" s="575"/>
    </row>
    <row r="26" spans="1:15" ht="14.25" customHeight="1">
      <c r="A26" s="563" t="s">
        <v>75</v>
      </c>
      <c r="B26" s="563"/>
      <c r="C26" s="563"/>
      <c r="D26" s="254"/>
      <c r="E26" s="253">
        <f>ROUND(E23*D26,2)</f>
        <v>0</v>
      </c>
      <c r="F26" s="574"/>
      <c r="G26" s="575"/>
      <c r="H26" s="575"/>
      <c r="I26" s="575"/>
    </row>
    <row r="27" spans="1:15">
      <c r="A27" s="563" t="s">
        <v>76</v>
      </c>
      <c r="B27" s="563"/>
      <c r="C27" s="563"/>
      <c r="D27" s="563"/>
      <c r="E27" s="255">
        <f>E26+E24+E23</f>
        <v>0</v>
      </c>
      <c r="F27" s="574"/>
      <c r="G27" s="575"/>
      <c r="H27" s="575"/>
      <c r="I27" s="575"/>
    </row>
    <row r="28" spans="1:15">
      <c r="A28" s="551"/>
      <c r="B28" s="551"/>
      <c r="C28" s="551"/>
      <c r="D28" s="551"/>
      <c r="E28" s="551"/>
      <c r="F28" s="551"/>
      <c r="G28" s="551"/>
      <c r="H28" s="551"/>
      <c r="I28" s="551"/>
    </row>
    <row r="29" spans="1:15" s="241" customFormat="1">
      <c r="A29" s="565" t="s">
        <v>77</v>
      </c>
      <c r="B29" s="565"/>
      <c r="C29" s="565"/>
      <c r="D29" s="565"/>
      <c r="E29" s="565"/>
      <c r="F29" s="565"/>
      <c r="G29" s="565"/>
      <c r="H29" s="565"/>
      <c r="I29" s="565"/>
      <c r="J29"/>
      <c r="K29" s="261"/>
      <c r="L29" s="261"/>
      <c r="M29" s="261"/>
      <c r="N29" s="261"/>
      <c r="O29" s="261"/>
    </row>
    <row r="30" spans="1:15" s="241" customFormat="1" ht="21" customHeight="1">
      <c r="A30" s="566" t="s">
        <v>78</v>
      </c>
      <c r="B30" s="566"/>
      <c r="C30" s="566"/>
      <c r="D30" s="566"/>
      <c r="E30" s="566"/>
      <c r="F30" s="566"/>
      <c r="G30" s="566"/>
      <c r="H30" s="566"/>
      <c r="I30" s="566"/>
      <c r="J30"/>
      <c r="K30" s="261"/>
      <c r="L30" s="261"/>
      <c r="M30" s="261"/>
      <c r="N30" s="261"/>
      <c r="O30" s="261"/>
    </row>
    <row r="31" spans="1:15" ht="17.25" customHeight="1">
      <c r="A31" s="569"/>
      <c r="B31" s="569"/>
      <c r="C31" s="569"/>
      <c r="D31" s="569"/>
      <c r="E31" s="569"/>
      <c r="F31" s="569"/>
      <c r="G31" s="569"/>
      <c r="H31" s="569"/>
      <c r="I31" s="569"/>
    </row>
    <row r="32" spans="1:15" ht="15" customHeight="1">
      <c r="B32" s="242"/>
      <c r="C32" s="242"/>
      <c r="D32" s="570" t="s">
        <v>17</v>
      </c>
      <c r="E32" s="570"/>
      <c r="F32" s="567"/>
      <c r="G32" s="567"/>
      <c r="H32" s="567"/>
      <c r="I32" s="567"/>
    </row>
    <row r="33" spans="1:9">
      <c r="B33" s="242"/>
      <c r="C33" s="242"/>
      <c r="D33" s="535"/>
      <c r="E33" s="535"/>
      <c r="F33" s="568" t="s">
        <v>18</v>
      </c>
      <c r="G33" s="568"/>
      <c r="H33" s="568"/>
      <c r="I33" s="568"/>
    </row>
    <row r="34" spans="1:9" ht="15" customHeight="1">
      <c r="B34" s="242"/>
      <c r="C34" s="242"/>
      <c r="D34" s="570" t="s">
        <v>19</v>
      </c>
      <c r="E34" s="570"/>
      <c r="F34" s="576"/>
      <c r="G34" s="576"/>
      <c r="H34" s="576"/>
      <c r="I34" s="576"/>
    </row>
    <row r="35" spans="1:9" ht="15" customHeight="1">
      <c r="B35" s="242"/>
      <c r="C35" s="242"/>
      <c r="D35" s="568"/>
      <c r="E35" s="568"/>
      <c r="F35" s="568"/>
      <c r="G35" s="568"/>
      <c r="H35" s="568"/>
      <c r="I35" s="568"/>
    </row>
    <row r="36" spans="1:9">
      <c r="B36" s="242"/>
      <c r="C36" s="242"/>
      <c r="D36" s="568"/>
      <c r="E36" s="568"/>
      <c r="F36" s="568"/>
      <c r="G36" s="568"/>
      <c r="H36" s="568"/>
      <c r="I36" s="568"/>
    </row>
    <row r="37" spans="1:9">
      <c r="B37" s="242"/>
      <c r="C37" s="242"/>
      <c r="D37" s="570" t="s">
        <v>20</v>
      </c>
      <c r="E37" s="570"/>
      <c r="F37" s="567"/>
      <c r="G37" s="567"/>
      <c r="H37" s="567"/>
      <c r="I37" s="567"/>
    </row>
    <row r="38" spans="1:9">
      <c r="B38" s="242"/>
      <c r="C38" s="242"/>
      <c r="D38" s="535"/>
      <c r="E38" s="535"/>
      <c r="F38" s="568" t="s">
        <v>18</v>
      </c>
      <c r="G38" s="568"/>
      <c r="H38" s="568"/>
      <c r="I38" s="568"/>
    </row>
    <row r="39" spans="1:9">
      <c r="B39" s="242"/>
      <c r="C39" s="242"/>
      <c r="D39" s="570" t="s">
        <v>19</v>
      </c>
      <c r="E39" s="570"/>
      <c r="F39" s="576"/>
      <c r="G39" s="576"/>
      <c r="H39" s="576"/>
      <c r="I39" s="576"/>
    </row>
    <row r="41" spans="1:9">
      <c r="B41" s="257" t="s">
        <v>79</v>
      </c>
    </row>
    <row r="42" spans="1:9" ht="30.75" customHeight="1">
      <c r="A42" s="258">
        <v>1</v>
      </c>
      <c r="B42" s="571" t="s">
        <v>80</v>
      </c>
      <c r="C42" s="572"/>
      <c r="D42" s="572"/>
      <c r="E42" s="572"/>
      <c r="F42" s="572"/>
      <c r="G42" s="572"/>
      <c r="H42" s="572"/>
      <c r="I42" s="572"/>
    </row>
    <row r="43" spans="1:9" ht="17.25" customHeight="1">
      <c r="A43" s="258">
        <f>A42+1</f>
        <v>2</v>
      </c>
      <c r="B43" s="571" t="s">
        <v>81</v>
      </c>
      <c r="C43" s="572"/>
      <c r="D43" s="572"/>
      <c r="E43" s="572"/>
      <c r="F43" s="572"/>
      <c r="G43" s="572"/>
      <c r="H43" s="572"/>
      <c r="I43" s="572"/>
    </row>
    <row r="44" spans="1:9" ht="55.5" customHeight="1">
      <c r="A44" s="258">
        <v>3</v>
      </c>
      <c r="B44" s="571" t="s">
        <v>82</v>
      </c>
      <c r="C44" s="572"/>
      <c r="D44" s="572"/>
      <c r="E44" s="572"/>
      <c r="F44" s="572"/>
      <c r="G44" s="572"/>
      <c r="H44" s="572"/>
      <c r="I44" s="572"/>
    </row>
    <row r="45" spans="1:9" ht="25.5" customHeight="1">
      <c r="A45" s="258">
        <v>4</v>
      </c>
      <c r="B45" s="571" t="s">
        <v>83</v>
      </c>
      <c r="C45" s="572"/>
      <c r="D45" s="572"/>
      <c r="E45" s="572"/>
      <c r="F45" s="572"/>
      <c r="G45" s="572"/>
      <c r="H45" s="572"/>
      <c r="I45" s="572"/>
    </row>
  </sheetData>
  <mergeCells count="58">
    <mergeCell ref="B43:I43"/>
    <mergeCell ref="B44:I44"/>
    <mergeCell ref="B45:I45"/>
    <mergeCell ref="A13:A14"/>
    <mergeCell ref="B13:B14"/>
    <mergeCell ref="E13:E14"/>
    <mergeCell ref="I13:I14"/>
    <mergeCell ref="D35:I36"/>
    <mergeCell ref="F24:I27"/>
    <mergeCell ref="C13:D14"/>
    <mergeCell ref="D38:E38"/>
    <mergeCell ref="F38:I38"/>
    <mergeCell ref="D39:E39"/>
    <mergeCell ref="F39:I39"/>
    <mergeCell ref="B42:I42"/>
    <mergeCell ref="D33:E33"/>
    <mergeCell ref="F33:I33"/>
    <mergeCell ref="D34:E34"/>
    <mergeCell ref="F34:I34"/>
    <mergeCell ref="D37:E37"/>
    <mergeCell ref="F37:I37"/>
    <mergeCell ref="A28:I28"/>
    <mergeCell ref="A29:I29"/>
    <mergeCell ref="A30:I30"/>
    <mergeCell ref="A31:I31"/>
    <mergeCell ref="D32:E32"/>
    <mergeCell ref="F32:I32"/>
    <mergeCell ref="A23:D23"/>
    <mergeCell ref="A24:C24"/>
    <mergeCell ref="A25:C25"/>
    <mergeCell ref="A26:C26"/>
    <mergeCell ref="A27:D27"/>
    <mergeCell ref="C18:D18"/>
    <mergeCell ref="C19:D19"/>
    <mergeCell ref="C20:D20"/>
    <mergeCell ref="C21:D21"/>
    <mergeCell ref="C22:D22"/>
    <mergeCell ref="A12:I12"/>
    <mergeCell ref="F13:H13"/>
    <mergeCell ref="C15:D15"/>
    <mergeCell ref="C16:D16"/>
    <mergeCell ref="C17:D17"/>
    <mergeCell ref="A9:G9"/>
    <mergeCell ref="H9:I9"/>
    <mergeCell ref="A10:I10"/>
    <mergeCell ref="A11:G11"/>
    <mergeCell ref="H11:I11"/>
    <mergeCell ref="A6:I6"/>
    <mergeCell ref="A7:B7"/>
    <mergeCell ref="C7:I7"/>
    <mergeCell ref="O7:Y7"/>
    <mergeCell ref="A8:G8"/>
    <mergeCell ref="H8:I8"/>
    <mergeCell ref="A1:I1"/>
    <mergeCell ref="A2:I2"/>
    <mergeCell ref="A3:I3"/>
    <mergeCell ref="A4:I4"/>
    <mergeCell ref="A5:I5"/>
  </mergeCells>
  <printOptions horizontalCentered="1" verticalCentered="1"/>
  <pageMargins left="0.70866141732283505" right="0.70866141732283505" top="0.74803149606299202" bottom="0.74803149606299202" header="0.31496062992126" footer="0.31496062992126"/>
  <pageSetup paperSize="9" scale="6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38"/>
  <sheetViews>
    <sheetView view="pageBreakPreview" zoomScaleNormal="100" workbookViewId="0">
      <selection activeCell="H27" sqref="H27"/>
    </sheetView>
  </sheetViews>
  <sheetFormatPr defaultColWidth="9.140625" defaultRowHeight="12.75"/>
  <cols>
    <col min="1" max="1" width="8.7109375" style="5" customWidth="1"/>
    <col min="2" max="2" width="7.85546875" style="5" customWidth="1"/>
    <col min="3" max="3" width="42.7109375" style="6" customWidth="1"/>
    <col min="4" max="4" width="12" style="7" customWidth="1"/>
    <col min="5" max="5" width="9.7109375" style="8" customWidth="1"/>
    <col min="6" max="6" width="9.5703125" style="7" customWidth="1"/>
    <col min="7" max="7" width="11.5703125" style="7" customWidth="1"/>
    <col min="8" max="8" width="10" style="7" customWidth="1"/>
    <col min="9" max="9" width="10.425781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2.85546875" style="7" customWidth="1"/>
    <col min="17" max="17" width="9.140625" style="9"/>
    <col min="18" max="18" width="14.42578125" style="9" customWidth="1"/>
    <col min="19" max="16384" width="9.140625" style="9"/>
  </cols>
  <sheetData>
    <row r="1" spans="1:16" s="1" customFormat="1" ht="18" customHeight="1">
      <c r="A1" s="577" t="s">
        <v>938</v>
      </c>
      <c r="B1" s="577"/>
      <c r="C1" s="577"/>
      <c r="D1" s="577"/>
      <c r="E1" s="577"/>
      <c r="F1" s="577"/>
      <c r="G1" s="577"/>
      <c r="H1" s="577"/>
      <c r="I1" s="577"/>
      <c r="J1" s="577"/>
      <c r="K1" s="577"/>
      <c r="L1" s="577"/>
      <c r="M1" s="577"/>
      <c r="N1" s="577"/>
      <c r="O1" s="577"/>
      <c r="P1" s="577"/>
    </row>
    <row r="2" spans="1:16" s="1" customFormat="1" ht="21.75" customHeight="1">
      <c r="A2" s="578" t="s">
        <v>37</v>
      </c>
      <c r="B2" s="578"/>
      <c r="C2" s="578"/>
      <c r="D2" s="578"/>
      <c r="E2" s="578"/>
      <c r="F2" s="578"/>
      <c r="G2" s="578"/>
      <c r="H2" s="578"/>
      <c r="I2" s="578"/>
      <c r="J2" s="578"/>
      <c r="K2" s="578"/>
      <c r="L2" s="578"/>
      <c r="M2" s="578"/>
      <c r="N2" s="578"/>
      <c r="O2" s="578"/>
      <c r="P2" s="578"/>
    </row>
    <row r="3" spans="1:16" s="1" customFormat="1" ht="18" customHeight="1">
      <c r="A3" s="10" t="s">
        <v>85</v>
      </c>
      <c r="B3" s="10"/>
      <c r="C3" s="11"/>
      <c r="D3" s="12"/>
      <c r="E3" s="11"/>
      <c r="F3" s="11"/>
      <c r="G3" s="11"/>
      <c r="H3" s="11"/>
      <c r="I3" s="11"/>
      <c r="J3" s="11"/>
      <c r="K3" s="11"/>
      <c r="L3" s="11"/>
      <c r="M3" s="11"/>
      <c r="N3" s="11"/>
      <c r="O3" s="11"/>
      <c r="P3" s="11"/>
    </row>
    <row r="4" spans="1:16" s="1" customFormat="1" ht="18" customHeight="1">
      <c r="A4" s="10" t="s">
        <v>927</v>
      </c>
      <c r="B4" s="10"/>
      <c r="C4" s="10"/>
      <c r="D4" s="12"/>
      <c r="E4" s="13"/>
      <c r="F4" s="14"/>
      <c r="G4" s="14"/>
      <c r="H4" s="14"/>
      <c r="I4" s="14"/>
      <c r="J4" s="14"/>
      <c r="K4" s="14"/>
      <c r="L4" s="14"/>
      <c r="M4" s="14"/>
      <c r="N4" s="14"/>
      <c r="O4" s="14"/>
      <c r="P4" s="14"/>
    </row>
    <row r="5" spans="1:16" s="1" customFormat="1" ht="18" customHeight="1">
      <c r="A5" s="10" t="s">
        <v>86</v>
      </c>
      <c r="B5" s="10"/>
      <c r="C5" s="10" t="s">
        <v>87</v>
      </c>
      <c r="D5" s="12"/>
      <c r="E5" s="13"/>
      <c r="F5" s="14"/>
      <c r="G5" s="14"/>
      <c r="H5" s="14"/>
      <c r="I5" s="14"/>
      <c r="J5" s="14"/>
      <c r="K5" s="14"/>
      <c r="L5" s="14"/>
      <c r="M5" s="14"/>
      <c r="N5" s="14"/>
      <c r="O5" s="14"/>
      <c r="P5" s="14"/>
    </row>
    <row r="6" spans="1:16" s="1" customFormat="1" ht="18" customHeight="1">
      <c r="A6" s="10" t="s">
        <v>88</v>
      </c>
      <c r="B6" s="10"/>
      <c r="C6" s="20"/>
      <c r="D6" s="14"/>
      <c r="E6" s="13"/>
      <c r="F6" s="14"/>
      <c r="G6" s="14"/>
      <c r="H6" s="14"/>
      <c r="I6" s="14"/>
      <c r="J6" s="14"/>
      <c r="K6" s="14"/>
      <c r="L6" s="14"/>
      <c r="M6" s="14"/>
      <c r="N6" s="14"/>
      <c r="O6" s="14"/>
      <c r="P6" s="14"/>
    </row>
    <row r="7" spans="1:16" s="1" customFormat="1" ht="18" customHeight="1">
      <c r="A7" s="15" t="s">
        <v>2</v>
      </c>
      <c r="B7" s="15"/>
      <c r="C7" s="16"/>
      <c r="D7" s="17"/>
      <c r="E7" s="13"/>
      <c r="F7" s="14"/>
      <c r="G7" s="14"/>
      <c r="H7" s="14"/>
      <c r="I7" s="14"/>
      <c r="J7" s="14"/>
      <c r="K7" s="14"/>
      <c r="L7" s="14"/>
      <c r="M7" s="14"/>
      <c r="N7" s="14"/>
      <c r="O7" s="14"/>
      <c r="P7" s="14"/>
    </row>
    <row r="8" spans="1:16" s="1" customFormat="1" ht="18" customHeight="1">
      <c r="A8" s="579" t="s">
        <v>89</v>
      </c>
      <c r="B8" s="579"/>
      <c r="C8" s="579"/>
      <c r="D8" s="579"/>
      <c r="E8" s="579"/>
      <c r="F8" s="579"/>
      <c r="G8" s="579"/>
      <c r="H8" s="580"/>
      <c r="I8" s="14"/>
      <c r="J8" s="14"/>
      <c r="K8" s="14"/>
      <c r="L8" s="14"/>
      <c r="M8" s="14"/>
      <c r="N8" s="14"/>
      <c r="O8" s="14"/>
      <c r="P8" s="14"/>
    </row>
    <row r="9" spans="1:16" s="1" customFormat="1" ht="18" customHeight="1">
      <c r="A9" s="18"/>
      <c r="B9" s="18"/>
      <c r="C9" s="6"/>
      <c r="D9" s="7"/>
      <c r="E9" s="13"/>
      <c r="F9" s="12"/>
      <c r="G9" s="14"/>
      <c r="H9" s="14"/>
      <c r="I9" s="14"/>
      <c r="J9" s="14"/>
      <c r="K9" s="14"/>
      <c r="L9" s="12" t="s">
        <v>90</v>
      </c>
      <c r="M9" s="14"/>
      <c r="N9" s="47"/>
      <c r="O9" s="48">
        <f>P22</f>
        <v>0</v>
      </c>
      <c r="P9" s="14"/>
    </row>
    <row r="10" spans="1:16" s="1" customFormat="1" ht="18" customHeight="1">
      <c r="A10" s="18"/>
      <c r="B10" s="18"/>
      <c r="C10" s="6"/>
      <c r="D10" s="7"/>
      <c r="E10" s="13"/>
      <c r="F10" s="12"/>
      <c r="G10" s="14"/>
      <c r="H10" s="14"/>
      <c r="I10" s="14"/>
      <c r="J10" s="14"/>
      <c r="K10" s="14"/>
      <c r="L10" s="49" t="s">
        <v>91</v>
      </c>
      <c r="M10" s="50"/>
      <c r="N10" s="48"/>
      <c r="O10" s="50"/>
      <c r="P10" s="50"/>
    </row>
    <row r="11" spans="1:16" s="1" customFormat="1" ht="5.25" customHeight="1">
      <c r="A11" s="19"/>
      <c r="B11" s="19"/>
      <c r="C11" s="20"/>
      <c r="D11" s="14"/>
      <c r="E11" s="13"/>
      <c r="F11" s="14"/>
      <c r="G11" s="14"/>
      <c r="H11" s="14"/>
      <c r="I11" s="14"/>
      <c r="J11" s="14"/>
      <c r="K11" s="14"/>
      <c r="L11" s="14"/>
      <c r="M11" s="14"/>
      <c r="N11" s="14"/>
      <c r="O11" s="14"/>
      <c r="P11" s="14"/>
    </row>
    <row r="12" spans="1:16"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16" s="2" customFormat="1" ht="12.75" customHeight="1">
      <c r="A13" s="583"/>
      <c r="B13" s="585"/>
      <c r="C13" s="587"/>
      <c r="D13" s="588"/>
      <c r="E13" s="589"/>
      <c r="F13" s="590"/>
      <c r="G13" s="590"/>
      <c r="H13" s="590"/>
      <c r="I13" s="590"/>
      <c r="J13" s="590"/>
      <c r="K13" s="590"/>
      <c r="L13" s="591" t="s">
        <v>99</v>
      </c>
      <c r="M13" s="591"/>
      <c r="N13" s="591" t="s">
        <v>100</v>
      </c>
      <c r="O13" s="591"/>
      <c r="P13" s="591" t="s">
        <v>101</v>
      </c>
    </row>
    <row r="14" spans="1:16" s="2" customFormat="1" ht="54.75" customHeight="1">
      <c r="A14" s="583"/>
      <c r="B14" s="586"/>
      <c r="C14" s="587"/>
      <c r="D14" s="588"/>
      <c r="E14" s="589"/>
      <c r="F14" s="21" t="s">
        <v>102</v>
      </c>
      <c r="G14" s="22" t="s">
        <v>103</v>
      </c>
      <c r="H14" s="22" t="s">
        <v>104</v>
      </c>
      <c r="I14" s="240" t="s">
        <v>105</v>
      </c>
      <c r="J14" s="51" t="s">
        <v>106</v>
      </c>
      <c r="K14" s="51" t="s">
        <v>107</v>
      </c>
      <c r="L14" s="22" t="s">
        <v>108</v>
      </c>
      <c r="M14" s="21" t="s">
        <v>104</v>
      </c>
      <c r="N14" s="111" t="s">
        <v>105</v>
      </c>
      <c r="O14" s="51" t="s">
        <v>106</v>
      </c>
      <c r="P14" s="52" t="s">
        <v>109</v>
      </c>
    </row>
    <row r="15" spans="1:16" s="68" customFormat="1" ht="18.75" customHeight="1">
      <c r="A15" s="72"/>
      <c r="B15" s="73"/>
      <c r="C15" s="74" t="s">
        <v>939</v>
      </c>
      <c r="D15" s="75"/>
      <c r="E15" s="76"/>
      <c r="F15" s="77"/>
      <c r="G15" s="77"/>
      <c r="H15" s="77"/>
      <c r="I15" s="77"/>
      <c r="J15" s="77"/>
      <c r="K15" s="77"/>
      <c r="L15" s="77"/>
      <c r="M15" s="77"/>
      <c r="N15" s="77"/>
      <c r="O15" s="77"/>
      <c r="P15" s="112"/>
    </row>
    <row r="16" spans="1:16" s="2" customFormat="1" ht="25.5">
      <c r="A16" s="83">
        <v>1</v>
      </c>
      <c r="B16" s="79"/>
      <c r="C16" s="26" t="s">
        <v>940</v>
      </c>
      <c r="D16" s="80" t="s">
        <v>112</v>
      </c>
      <c r="E16" s="25">
        <v>79.5</v>
      </c>
      <c r="F16" s="137"/>
      <c r="G16" s="138"/>
      <c r="H16" s="29">
        <f t="shared" ref="H16:H20" si="0">ROUND(G16*F16,2)</f>
        <v>0</v>
      </c>
      <c r="I16" s="137"/>
      <c r="J16" s="138"/>
      <c r="K16" s="29">
        <f t="shared" ref="K16:K20" si="1">J16+I16+H16</f>
        <v>0</v>
      </c>
      <c r="L16" s="29">
        <f t="shared" ref="L16:L20" si="2">ROUND(F16*E16,2)</f>
        <v>0</v>
      </c>
      <c r="M16" s="29">
        <f t="shared" ref="M16:M20" si="3">ROUND(H16*E16,2)</f>
        <v>0</v>
      </c>
      <c r="N16" s="29">
        <f t="shared" ref="N16:N20" si="4">ROUND(I16*E16,2)</f>
        <v>0</v>
      </c>
      <c r="O16" s="29">
        <f t="shared" ref="O16:O20" si="5">ROUND(J16*E16,2)</f>
        <v>0</v>
      </c>
      <c r="P16" s="53">
        <f t="shared" ref="P16:P20" si="6">O16+N16+M16</f>
        <v>0</v>
      </c>
    </row>
    <row r="17" spans="1:18" s="2" customFormat="1" ht="25.5" customHeight="1">
      <c r="A17" s="83">
        <f t="shared" ref="A17:A20" si="7">A16+1</f>
        <v>2</v>
      </c>
      <c r="B17" s="79"/>
      <c r="C17" s="26" t="s">
        <v>113</v>
      </c>
      <c r="D17" s="80" t="s">
        <v>112</v>
      </c>
      <c r="E17" s="25">
        <f>E16</f>
        <v>79.5</v>
      </c>
      <c r="F17" s="137"/>
      <c r="G17" s="138"/>
      <c r="H17" s="29">
        <f t="shared" si="0"/>
        <v>0</v>
      </c>
      <c r="I17" s="137"/>
      <c r="J17" s="138"/>
      <c r="K17" s="29">
        <f t="shared" si="1"/>
        <v>0</v>
      </c>
      <c r="L17" s="29">
        <f t="shared" si="2"/>
        <v>0</v>
      </c>
      <c r="M17" s="29">
        <f t="shared" si="3"/>
        <v>0</v>
      </c>
      <c r="N17" s="29">
        <f t="shared" si="4"/>
        <v>0</v>
      </c>
      <c r="O17" s="29">
        <f t="shared" si="5"/>
        <v>0</v>
      </c>
      <c r="P17" s="53">
        <f t="shared" si="6"/>
        <v>0</v>
      </c>
    </row>
    <row r="18" spans="1:18" s="2" customFormat="1" ht="21" customHeight="1">
      <c r="A18" s="83">
        <f t="shared" si="7"/>
        <v>3</v>
      </c>
      <c r="B18" s="79"/>
      <c r="C18" s="26" t="s">
        <v>941</v>
      </c>
      <c r="D18" s="80" t="s">
        <v>112</v>
      </c>
      <c r="E18" s="25">
        <v>5.45</v>
      </c>
      <c r="F18" s="137"/>
      <c r="G18" s="138"/>
      <c r="H18" s="29">
        <f t="shared" ref="H18:H19" si="8">ROUND(G18*F18,2)</f>
        <v>0</v>
      </c>
      <c r="I18" s="137"/>
      <c r="J18" s="138"/>
      <c r="K18" s="29">
        <f t="shared" ref="K18" si="9">J18+I18+H18</f>
        <v>0</v>
      </c>
      <c r="L18" s="29">
        <f t="shared" ref="L18" si="10">ROUND(F18*E18,2)</f>
        <v>0</v>
      </c>
      <c r="M18" s="29">
        <f t="shared" ref="M18" si="11">ROUND(H18*E18,2)</f>
        <v>0</v>
      </c>
      <c r="N18" s="29">
        <f t="shared" ref="N18" si="12">ROUND(I18*E18,2)</f>
        <v>0</v>
      </c>
      <c r="O18" s="29">
        <f t="shared" ref="O18" si="13">ROUND(J18*E18,2)</f>
        <v>0</v>
      </c>
      <c r="P18" s="53">
        <f t="shared" ref="P18" si="14">O18+N18+M18</f>
        <v>0</v>
      </c>
    </row>
    <row r="19" spans="1:18" s="2" customFormat="1" ht="21" customHeight="1">
      <c r="A19" s="83">
        <f t="shared" si="7"/>
        <v>4</v>
      </c>
      <c r="B19" s="79"/>
      <c r="C19" s="26" t="s">
        <v>114</v>
      </c>
      <c r="D19" s="80" t="s">
        <v>115</v>
      </c>
      <c r="E19" s="25">
        <v>36.299999999999997</v>
      </c>
      <c r="F19" s="137"/>
      <c r="G19" s="138"/>
      <c r="H19" s="29">
        <f t="shared" si="8"/>
        <v>0</v>
      </c>
      <c r="I19" s="137"/>
      <c r="J19" s="138"/>
      <c r="K19" s="29">
        <f t="shared" ref="K19" si="15">J19+I19+H19</f>
        <v>0</v>
      </c>
      <c r="L19" s="29">
        <f t="shared" ref="L19" si="16">ROUND(F19*E19,2)</f>
        <v>0</v>
      </c>
      <c r="M19" s="29">
        <f t="shared" ref="M19" si="17">ROUND(H19*E19,2)</f>
        <v>0</v>
      </c>
      <c r="N19" s="29">
        <f t="shared" ref="N19" si="18">ROUND(I19*E19,2)</f>
        <v>0</v>
      </c>
      <c r="O19" s="29">
        <f t="shared" ref="O19" si="19">ROUND(J19*E19,2)</f>
        <v>0</v>
      </c>
      <c r="P19" s="53">
        <f t="shared" ref="P19" si="20">O19+N19+M19</f>
        <v>0</v>
      </c>
    </row>
    <row r="20" spans="1:18" s="2" customFormat="1" ht="48" customHeight="1">
      <c r="A20" s="83">
        <f t="shared" si="7"/>
        <v>5</v>
      </c>
      <c r="B20" s="79"/>
      <c r="C20" s="26" t="s">
        <v>942</v>
      </c>
      <c r="D20" s="80" t="s">
        <v>112</v>
      </c>
      <c r="E20" s="25">
        <v>12.24</v>
      </c>
      <c r="F20" s="137"/>
      <c r="G20" s="138"/>
      <c r="H20" s="29">
        <f t="shared" si="0"/>
        <v>0</v>
      </c>
      <c r="I20" s="137"/>
      <c r="J20" s="138"/>
      <c r="K20" s="29">
        <f t="shared" si="1"/>
        <v>0</v>
      </c>
      <c r="L20" s="29">
        <f t="shared" si="2"/>
        <v>0</v>
      </c>
      <c r="M20" s="29">
        <f t="shared" si="3"/>
        <v>0</v>
      </c>
      <c r="N20" s="29">
        <f t="shared" si="4"/>
        <v>0</v>
      </c>
      <c r="O20" s="29">
        <f t="shared" si="5"/>
        <v>0</v>
      </c>
      <c r="P20" s="53">
        <f t="shared" si="6"/>
        <v>0</v>
      </c>
    </row>
    <row r="21" spans="1:18" s="4" customFormat="1" ht="18" customHeight="1">
      <c r="A21" s="30"/>
      <c r="B21" s="31"/>
      <c r="C21" s="32"/>
      <c r="D21" s="33"/>
      <c r="E21" s="34"/>
      <c r="F21" s="35"/>
      <c r="G21" s="35"/>
      <c r="H21" s="35"/>
      <c r="I21" s="35"/>
      <c r="J21" s="35"/>
      <c r="K21" s="35"/>
      <c r="L21" s="54"/>
      <c r="M21" s="55"/>
      <c r="N21" s="55"/>
      <c r="O21" s="55"/>
      <c r="P21" s="56"/>
    </row>
    <row r="22" spans="1:18" s="4" customFormat="1" ht="18" customHeight="1">
      <c r="A22" s="99"/>
      <c r="B22" s="100"/>
      <c r="C22" s="101" t="s">
        <v>122</v>
      </c>
      <c r="D22" s="102"/>
      <c r="E22" s="103"/>
      <c r="F22" s="104"/>
      <c r="G22" s="104"/>
      <c r="H22" s="104"/>
      <c r="I22" s="104"/>
      <c r="J22" s="104"/>
      <c r="K22" s="104"/>
      <c r="L22" s="115">
        <f>SUM(L16:L20)</f>
        <v>0</v>
      </c>
      <c r="M22" s="115">
        <f>SUM(M16:M20)</f>
        <v>0</v>
      </c>
      <c r="N22" s="115">
        <f>SUM(N16:N20)</f>
        <v>0</v>
      </c>
      <c r="O22" s="115">
        <f>SUM(O16:O20)</f>
        <v>0</v>
      </c>
      <c r="P22" s="115">
        <f>SUM(P16:P20)</f>
        <v>0</v>
      </c>
    </row>
    <row r="23" spans="1:18" ht="18" customHeight="1">
      <c r="A23" s="39"/>
      <c r="B23" s="39"/>
      <c r="C23" s="40" t="s">
        <v>17</v>
      </c>
      <c r="D23" s="41"/>
      <c r="E23" s="42"/>
      <c r="F23" s="43"/>
      <c r="G23" s="44"/>
      <c r="I23" s="59"/>
      <c r="J23" s="59"/>
      <c r="K23" s="59"/>
      <c r="M23" s="60"/>
      <c r="N23"/>
      <c r="O23"/>
      <c r="P23"/>
      <c r="R23" s="149"/>
    </row>
    <row r="24" spans="1:18" ht="15">
      <c r="C24" s="45"/>
      <c r="D24" s="45" t="s">
        <v>18</v>
      </c>
      <c r="M24" s="60"/>
      <c r="N24"/>
      <c r="O24"/>
      <c r="P24"/>
    </row>
    <row r="25" spans="1:18" ht="15">
      <c r="C25" s="45"/>
      <c r="D25" s="45"/>
      <c r="M25" s="60"/>
      <c r="N25"/>
      <c r="O25"/>
      <c r="P25"/>
    </row>
    <row r="26" spans="1:18" ht="15">
      <c r="C26" s="40" t="s">
        <v>123</v>
      </c>
      <c r="D26" s="45"/>
      <c r="M26" s="60"/>
      <c r="N26"/>
      <c r="O26"/>
      <c r="P26"/>
    </row>
    <row r="27" spans="1:18">
      <c r="C27" s="9"/>
      <c r="D27" s="9"/>
      <c r="E27" s="9"/>
      <c r="F27" s="9"/>
      <c r="G27" s="9"/>
      <c r="N27"/>
      <c r="O27"/>
      <c r="P27"/>
    </row>
    <row r="28" spans="1:18">
      <c r="A28" s="105"/>
      <c r="B28" s="105"/>
      <c r="C28" s="40" t="s">
        <v>124</v>
      </c>
      <c r="D28" s="41"/>
      <c r="E28" s="42"/>
      <c r="F28" s="43"/>
      <c r="G28" s="44"/>
      <c r="N28"/>
      <c r="O28"/>
      <c r="P28"/>
    </row>
    <row r="29" spans="1:18">
      <c r="C29" s="45"/>
      <c r="D29" s="45" t="s">
        <v>18</v>
      </c>
      <c r="N29"/>
      <c r="O29"/>
      <c r="P29"/>
    </row>
    <row r="30" spans="1:18">
      <c r="C30" s="40" t="s">
        <v>123</v>
      </c>
      <c r="D30" s="45"/>
    </row>
    <row r="31" spans="1:18" ht="12.75" customHeight="1">
      <c r="A31" s="46"/>
      <c r="B31" s="9"/>
      <c r="C31" s="9"/>
      <c r="D31" s="9"/>
      <c r="E31" s="9"/>
      <c r="F31" s="9"/>
      <c r="G31" s="9"/>
      <c r="H31" s="9"/>
      <c r="I31" s="9"/>
      <c r="J31" s="9"/>
    </row>
    <row r="32" spans="1:18" ht="15" customHeight="1">
      <c r="A32" s="106" t="s">
        <v>77</v>
      </c>
      <c r="B32" s="107"/>
      <c r="C32" s="108"/>
      <c r="D32" s="108"/>
      <c r="E32" s="108"/>
      <c r="F32" s="108"/>
      <c r="G32" s="108"/>
      <c r="H32" s="108"/>
      <c r="I32" s="108"/>
      <c r="J32" s="108"/>
      <c r="K32" s="108"/>
      <c r="L32" s="108"/>
      <c r="M32" s="108"/>
      <c r="N32" s="108"/>
      <c r="O32" s="108"/>
      <c r="P32" s="107"/>
    </row>
    <row r="33" spans="1:16" ht="12.75" customHeight="1">
      <c r="A33" s="109">
        <v>1</v>
      </c>
      <c r="B33" s="581" t="s">
        <v>125</v>
      </c>
      <c r="C33" s="582"/>
      <c r="D33" s="582"/>
      <c r="E33" s="582"/>
      <c r="F33" s="582"/>
      <c r="G33" s="582"/>
      <c r="H33" s="582"/>
      <c r="I33" s="582"/>
      <c r="J33" s="582"/>
      <c r="K33" s="582"/>
      <c r="L33" s="582"/>
      <c r="M33" s="582"/>
      <c r="N33" s="582"/>
      <c r="O33" s="582"/>
      <c r="P33" s="582"/>
    </row>
    <row r="34" spans="1:16" ht="12.75" customHeight="1">
      <c r="A34" s="109">
        <f>A33+1</f>
        <v>2</v>
      </c>
      <c r="B34" s="581" t="s">
        <v>126</v>
      </c>
      <c r="C34" s="582"/>
      <c r="D34" s="582"/>
      <c r="E34" s="582"/>
      <c r="F34" s="582"/>
      <c r="G34" s="582"/>
      <c r="H34" s="582"/>
      <c r="I34" s="582"/>
      <c r="J34" s="582"/>
      <c r="K34" s="582"/>
      <c r="L34" s="582"/>
      <c r="M34" s="582"/>
      <c r="N34" s="582"/>
      <c r="O34" s="582"/>
      <c r="P34" s="582"/>
    </row>
    <row r="35" spans="1:16" ht="12.75" customHeight="1">
      <c r="A35" s="109">
        <f t="shared" ref="A35:A38" si="21">A34+1</f>
        <v>3</v>
      </c>
      <c r="B35" s="581" t="s">
        <v>127</v>
      </c>
      <c r="C35" s="582"/>
      <c r="D35" s="582"/>
      <c r="E35" s="582"/>
      <c r="F35" s="582"/>
      <c r="G35" s="582"/>
      <c r="H35" s="582"/>
      <c r="I35" s="582"/>
      <c r="J35" s="582"/>
      <c r="K35" s="582"/>
      <c r="L35" s="582"/>
      <c r="M35" s="582"/>
      <c r="N35" s="582"/>
      <c r="O35" s="582"/>
      <c r="P35" s="582"/>
    </row>
    <row r="36" spans="1:16" ht="12.75" customHeight="1">
      <c r="A36" s="109">
        <f t="shared" si="21"/>
        <v>4</v>
      </c>
      <c r="B36" s="581" t="s">
        <v>128</v>
      </c>
      <c r="C36" s="582"/>
      <c r="D36" s="582"/>
      <c r="E36" s="582"/>
      <c r="F36" s="582"/>
      <c r="G36" s="582"/>
      <c r="H36" s="582"/>
      <c r="I36" s="582"/>
      <c r="J36" s="582"/>
      <c r="K36" s="582"/>
      <c r="L36" s="582"/>
      <c r="M36" s="582"/>
      <c r="N36" s="582"/>
      <c r="O36" s="582"/>
      <c r="P36" s="582"/>
    </row>
    <row r="37" spans="1:16" ht="15.75" customHeight="1">
      <c r="A37" s="109">
        <f t="shared" si="21"/>
        <v>5</v>
      </c>
      <c r="B37" s="581" t="s">
        <v>129</v>
      </c>
      <c r="C37" s="582"/>
      <c r="D37" s="582"/>
      <c r="E37" s="582"/>
      <c r="F37" s="582"/>
      <c r="G37" s="582"/>
      <c r="H37" s="582"/>
      <c r="I37" s="582"/>
      <c r="J37" s="582"/>
      <c r="K37" s="582"/>
      <c r="L37" s="582"/>
      <c r="M37" s="582"/>
      <c r="N37" s="582"/>
      <c r="O37" s="582"/>
      <c r="P37" s="582"/>
    </row>
    <row r="38" spans="1:16" ht="12.75" customHeight="1">
      <c r="A38" s="109">
        <f t="shared" si="21"/>
        <v>6</v>
      </c>
      <c r="B38" s="581" t="s">
        <v>130</v>
      </c>
      <c r="C38" s="582"/>
      <c r="D38" s="582"/>
      <c r="E38" s="582"/>
      <c r="F38" s="582"/>
      <c r="G38" s="582"/>
      <c r="H38" s="582"/>
      <c r="I38" s="582"/>
      <c r="J38" s="582"/>
      <c r="K38" s="582"/>
      <c r="L38" s="582"/>
      <c r="M38" s="582"/>
      <c r="N38" s="582"/>
      <c r="O38" s="582"/>
      <c r="P38" s="582"/>
    </row>
  </sheetData>
  <sheetProtection selectLockedCells="1" selectUnlockedCells="1"/>
  <mergeCells count="16">
    <mergeCell ref="B35:P35"/>
    <mergeCell ref="B36:P36"/>
    <mergeCell ref="B37:P37"/>
    <mergeCell ref="B38:P38"/>
    <mergeCell ref="A12:A14"/>
    <mergeCell ref="B12:B14"/>
    <mergeCell ref="C12:C14"/>
    <mergeCell ref="D12:D14"/>
    <mergeCell ref="E12:E14"/>
    <mergeCell ref="F12:K13"/>
    <mergeCell ref="L12:P13"/>
    <mergeCell ref="A1:P1"/>
    <mergeCell ref="A2:P2"/>
    <mergeCell ref="A8:H8"/>
    <mergeCell ref="B33:P33"/>
    <mergeCell ref="B34:P34"/>
  </mergeCells>
  <printOptions horizontalCentered="1" verticalCentered="1"/>
  <pageMargins left="0.70866141732283505" right="0.70866141732283505" top="0.74803149606299202" bottom="0.74803149606299202" header="0.511811023622047" footer="0.511811023622047"/>
  <pageSetup paperSize="9" scale="61" firstPageNumber="0" orientation="landscape" useFirstPageNumber="1" r:id="rId1"/>
  <headerFooter alignWithMargins="0">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A37"/>
  <sheetViews>
    <sheetView view="pageBreakPreview" zoomScale="115" zoomScaleNormal="100" workbookViewId="0">
      <selection activeCell="J28" sqref="J28"/>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7" s="1" customFormat="1" ht="18" customHeight="1">
      <c r="A1" s="577" t="s">
        <v>943</v>
      </c>
      <c r="B1" s="577"/>
      <c r="C1" s="577"/>
      <c r="D1" s="577"/>
      <c r="E1" s="577"/>
      <c r="F1" s="577"/>
      <c r="G1" s="577"/>
      <c r="H1" s="577"/>
      <c r="I1" s="577"/>
      <c r="J1" s="577"/>
      <c r="K1" s="577"/>
      <c r="L1" s="577"/>
      <c r="M1" s="577"/>
      <c r="N1" s="577"/>
      <c r="O1" s="577"/>
      <c r="P1" s="577"/>
    </row>
    <row r="2" spans="1:27" s="1" customFormat="1" ht="19.5" customHeight="1">
      <c r="A2" s="578" t="s">
        <v>944</v>
      </c>
      <c r="B2" s="578"/>
      <c r="C2" s="578"/>
      <c r="D2" s="578"/>
      <c r="E2" s="578"/>
      <c r="F2" s="578"/>
      <c r="G2" s="578"/>
      <c r="H2" s="578"/>
      <c r="I2" s="578"/>
      <c r="J2" s="578"/>
      <c r="K2" s="578"/>
      <c r="L2" s="578"/>
      <c r="M2" s="578"/>
      <c r="N2" s="578"/>
      <c r="O2" s="578"/>
      <c r="P2" s="578"/>
    </row>
    <row r="3" spans="1:27" s="1" customFormat="1" ht="18" customHeight="1">
      <c r="A3" s="10" t="s">
        <v>85</v>
      </c>
      <c r="B3" s="10"/>
      <c r="C3" s="11"/>
      <c r="D3" s="12"/>
      <c r="E3" s="11"/>
      <c r="F3" s="11"/>
      <c r="G3" s="11"/>
      <c r="H3" s="11"/>
      <c r="I3" s="11"/>
      <c r="J3" s="11"/>
      <c r="K3" s="11"/>
      <c r="L3" s="11"/>
      <c r="M3" s="11"/>
      <c r="N3" s="11"/>
      <c r="O3" s="11"/>
      <c r="P3" s="11"/>
    </row>
    <row r="4" spans="1:27" s="1" customFormat="1" ht="18" customHeight="1">
      <c r="A4" s="10" t="s">
        <v>927</v>
      </c>
      <c r="B4" s="10"/>
      <c r="C4" s="10"/>
      <c r="D4" s="12"/>
      <c r="E4" s="13"/>
      <c r="F4" s="14"/>
      <c r="G4" s="14"/>
      <c r="H4" s="14"/>
      <c r="I4" s="14"/>
      <c r="J4" s="14"/>
      <c r="K4" s="14"/>
      <c r="L4" s="14"/>
      <c r="M4" s="14"/>
      <c r="N4" s="14"/>
      <c r="O4" s="14"/>
      <c r="P4" s="14"/>
    </row>
    <row r="5" spans="1:27" s="1" customFormat="1" ht="18" customHeight="1">
      <c r="A5" s="10" t="s">
        <v>86</v>
      </c>
      <c r="B5" s="10"/>
      <c r="C5" s="10" t="s">
        <v>87</v>
      </c>
      <c r="D5" s="12"/>
      <c r="E5" s="13"/>
      <c r="F5" s="14"/>
      <c r="G5" s="14"/>
      <c r="H5" s="14"/>
      <c r="I5" s="14"/>
      <c r="J5" s="14"/>
      <c r="K5" s="14"/>
      <c r="L5" s="14"/>
      <c r="M5" s="14"/>
      <c r="N5" s="14"/>
      <c r="O5" s="14"/>
      <c r="P5" s="14"/>
    </row>
    <row r="6" spans="1:27" s="1" customFormat="1" ht="18" customHeight="1">
      <c r="A6" s="10" t="s">
        <v>88</v>
      </c>
      <c r="B6" s="10"/>
      <c r="C6" s="20"/>
      <c r="D6" s="14"/>
      <c r="E6" s="13"/>
      <c r="F6" s="14"/>
      <c r="G6" s="14"/>
      <c r="H6" s="14"/>
      <c r="I6" s="14"/>
      <c r="J6" s="14"/>
      <c r="K6" s="14"/>
      <c r="L6" s="14"/>
      <c r="M6" s="14"/>
      <c r="N6" s="14"/>
      <c r="O6" s="14"/>
      <c r="P6" s="14"/>
    </row>
    <row r="7" spans="1:27" s="1" customFormat="1" ht="18" customHeight="1">
      <c r="A7" s="15" t="s">
        <v>2</v>
      </c>
      <c r="B7" s="15"/>
      <c r="C7" s="16"/>
      <c r="D7" s="17"/>
      <c r="E7" s="13"/>
      <c r="F7" s="14"/>
      <c r="G7" s="14"/>
      <c r="H7" s="14"/>
      <c r="I7" s="14"/>
      <c r="J7" s="14"/>
      <c r="K7" s="14"/>
      <c r="L7" s="14"/>
      <c r="M7" s="14"/>
      <c r="N7" s="14"/>
      <c r="O7" s="14"/>
      <c r="P7" s="14"/>
    </row>
    <row r="8" spans="1:27" s="1" customFormat="1" ht="18" customHeight="1">
      <c r="A8" s="579" t="s">
        <v>89</v>
      </c>
      <c r="B8" s="579"/>
      <c r="C8" s="579"/>
      <c r="D8" s="579"/>
      <c r="E8" s="579"/>
      <c r="F8" s="579"/>
      <c r="G8" s="579"/>
      <c r="H8" s="580"/>
      <c r="I8" s="14"/>
      <c r="J8" s="14"/>
      <c r="K8" s="14"/>
      <c r="L8" s="14"/>
      <c r="M8" s="14"/>
      <c r="N8" s="14"/>
      <c r="O8" s="14"/>
      <c r="P8" s="14"/>
    </row>
    <row r="9" spans="1:27" s="1" customFormat="1" ht="18" customHeight="1">
      <c r="A9" s="18"/>
      <c r="B9" s="18"/>
      <c r="C9" s="6"/>
      <c r="D9" s="7"/>
      <c r="E9" s="13"/>
      <c r="F9" s="12"/>
      <c r="G9" s="14"/>
      <c r="H9" s="14"/>
      <c r="I9" s="14"/>
      <c r="J9" s="14"/>
      <c r="K9" s="14"/>
      <c r="L9" s="12" t="s">
        <v>90</v>
      </c>
      <c r="M9" s="14"/>
      <c r="N9" s="47"/>
      <c r="O9" s="48">
        <f>P20</f>
        <v>0</v>
      </c>
      <c r="P9" s="14"/>
    </row>
    <row r="10" spans="1:27" s="1" customFormat="1" ht="18" customHeight="1">
      <c r="A10" s="18"/>
      <c r="B10" s="18"/>
      <c r="C10" s="6"/>
      <c r="D10" s="7"/>
      <c r="E10" s="13"/>
      <c r="F10" s="12"/>
      <c r="G10" s="14"/>
      <c r="H10" s="14"/>
      <c r="I10" s="14"/>
      <c r="J10" s="14"/>
      <c r="K10" s="14"/>
      <c r="L10" s="49" t="s">
        <v>91</v>
      </c>
      <c r="M10" s="50"/>
      <c r="N10" s="48"/>
      <c r="O10" s="50"/>
      <c r="P10" s="50"/>
    </row>
    <row r="11" spans="1:27" s="1" customFormat="1" ht="5.25" customHeight="1">
      <c r="A11" s="19"/>
      <c r="B11" s="19"/>
      <c r="C11" s="20"/>
      <c r="D11" s="14"/>
      <c r="E11" s="13"/>
      <c r="F11" s="14"/>
      <c r="G11" s="14"/>
      <c r="H11" s="14"/>
      <c r="I11" s="14"/>
      <c r="J11" s="14"/>
      <c r="K11" s="14"/>
      <c r="L11" s="14"/>
      <c r="M11" s="14"/>
      <c r="N11" s="14"/>
      <c r="O11" s="14"/>
      <c r="P11" s="14"/>
    </row>
    <row r="12" spans="1:27"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c r="Q12" s="1"/>
      <c r="R12" s="1"/>
      <c r="S12" s="1"/>
      <c r="T12" s="1"/>
      <c r="U12" s="1"/>
      <c r="V12" s="1"/>
      <c r="W12" s="1"/>
      <c r="X12" s="1"/>
      <c r="Y12" s="1"/>
      <c r="Z12" s="1"/>
      <c r="AA12" s="1"/>
    </row>
    <row r="13" spans="1:27" s="2" customFormat="1" ht="12.75" customHeight="1">
      <c r="A13" s="583"/>
      <c r="B13" s="585"/>
      <c r="C13" s="587"/>
      <c r="D13" s="588"/>
      <c r="E13" s="589"/>
      <c r="F13" s="590"/>
      <c r="G13" s="590"/>
      <c r="H13" s="590"/>
      <c r="I13" s="590"/>
      <c r="J13" s="590"/>
      <c r="K13" s="590"/>
      <c r="L13" s="591" t="s">
        <v>99</v>
      </c>
      <c r="M13" s="591"/>
      <c r="N13" s="591" t="s">
        <v>100</v>
      </c>
      <c r="O13" s="591"/>
      <c r="P13" s="591" t="s">
        <v>101</v>
      </c>
      <c r="Q13" s="1"/>
      <c r="R13" s="1"/>
      <c r="S13" s="1"/>
      <c r="T13" s="1"/>
      <c r="U13" s="1"/>
      <c r="V13" s="1"/>
      <c r="W13" s="1"/>
      <c r="X13" s="1"/>
      <c r="Y13" s="1"/>
      <c r="Z13" s="1"/>
      <c r="AA13" s="1"/>
    </row>
    <row r="14" spans="1:27" s="2" customFormat="1" ht="48">
      <c r="A14" s="583"/>
      <c r="B14" s="586"/>
      <c r="C14" s="587"/>
      <c r="D14" s="588"/>
      <c r="E14" s="589"/>
      <c r="F14" s="21" t="s">
        <v>102</v>
      </c>
      <c r="G14" s="22" t="s">
        <v>103</v>
      </c>
      <c r="H14" s="22" t="s">
        <v>104</v>
      </c>
      <c r="I14" s="22" t="s">
        <v>105</v>
      </c>
      <c r="J14" s="51" t="s">
        <v>106</v>
      </c>
      <c r="K14" s="51" t="s">
        <v>107</v>
      </c>
      <c r="L14" s="22" t="s">
        <v>108</v>
      </c>
      <c r="M14" s="21" t="s">
        <v>104</v>
      </c>
      <c r="N14" s="111" t="s">
        <v>105</v>
      </c>
      <c r="O14" s="51" t="s">
        <v>106</v>
      </c>
      <c r="P14" s="52" t="s">
        <v>109</v>
      </c>
      <c r="Q14" s="1"/>
      <c r="R14" s="1"/>
      <c r="S14" s="1"/>
      <c r="T14" s="1"/>
      <c r="U14" s="1"/>
      <c r="V14" s="1"/>
      <c r="W14" s="1"/>
      <c r="X14" s="1"/>
      <c r="Y14" s="1"/>
      <c r="Z14" s="1"/>
      <c r="AA14" s="1"/>
    </row>
    <row r="15" spans="1:27" s="68" customFormat="1" ht="15.75">
      <c r="A15" s="207"/>
      <c r="B15" s="208"/>
      <c r="C15" s="209" t="s">
        <v>945</v>
      </c>
      <c r="D15" s="210"/>
      <c r="E15" s="211"/>
      <c r="F15" s="209"/>
      <c r="G15" s="209"/>
      <c r="H15" s="209"/>
      <c r="I15" s="209"/>
      <c r="J15" s="209"/>
      <c r="K15" s="209"/>
      <c r="L15" s="209"/>
      <c r="M15" s="209"/>
      <c r="N15" s="209"/>
      <c r="O15" s="209"/>
      <c r="P15" s="221"/>
      <c r="Q15" s="239"/>
      <c r="R15" s="239"/>
      <c r="S15" s="239"/>
      <c r="T15" s="239"/>
      <c r="U15" s="239"/>
      <c r="V15" s="239"/>
      <c r="W15" s="239"/>
      <c r="X15" s="239"/>
      <c r="Y15" s="239"/>
      <c r="Z15" s="239"/>
      <c r="AA15" s="239"/>
    </row>
    <row r="16" spans="1:27" s="2" customFormat="1" ht="15.75">
      <c r="A16" s="126" t="s">
        <v>133</v>
      </c>
      <c r="B16" s="127"/>
      <c r="C16" s="131" t="s">
        <v>946</v>
      </c>
      <c r="D16" s="129" t="s">
        <v>112</v>
      </c>
      <c r="E16" s="130">
        <f>2.58*0.6*0.2*6</f>
        <v>1.8576000000000001</v>
      </c>
      <c r="F16" s="140"/>
      <c r="G16" s="182"/>
      <c r="H16" s="28">
        <f t="shared" ref="H16:H17" si="0">ROUND(G16*F16,2)</f>
        <v>0</v>
      </c>
      <c r="I16" s="140"/>
      <c r="J16" s="182"/>
      <c r="K16" s="28">
        <f t="shared" ref="K16:K17" si="1">J16+I16+H16</f>
        <v>0</v>
      </c>
      <c r="L16" s="28">
        <f t="shared" ref="L16:L17" si="2">ROUND(F16*E16,2)</f>
        <v>0</v>
      </c>
      <c r="M16" s="28">
        <f t="shared" ref="M16:M17" si="3">ROUND(H16*E16,2)</f>
        <v>0</v>
      </c>
      <c r="N16" s="28">
        <f t="shared" ref="N16:N17" si="4">ROUND(I16*E16,2)</f>
        <v>0</v>
      </c>
      <c r="O16" s="28">
        <f t="shared" ref="O16:O17" si="5">ROUND(J16*E16,2)</f>
        <v>0</v>
      </c>
      <c r="P16" s="141">
        <f t="shared" ref="P16:P17" si="6">O16+N16+M16</f>
        <v>0</v>
      </c>
      <c r="Q16" s="1"/>
      <c r="R16" s="1"/>
      <c r="S16" s="1"/>
      <c r="T16" s="1"/>
      <c r="U16" s="1"/>
      <c r="V16" s="1"/>
      <c r="W16" s="1"/>
      <c r="X16" s="1"/>
      <c r="Y16" s="1"/>
      <c r="Z16" s="1"/>
      <c r="AA16" s="1"/>
    </row>
    <row r="17" spans="1:27" s="2" customFormat="1" ht="15.75">
      <c r="A17" s="126">
        <f t="shared" ref="A17:A18" si="7">A16+1</f>
        <v>2</v>
      </c>
      <c r="B17" s="127"/>
      <c r="C17" s="200" t="s">
        <v>137</v>
      </c>
      <c r="D17" s="129" t="s">
        <v>112</v>
      </c>
      <c r="E17" s="130">
        <f>ROUND(E16*1.4,2)</f>
        <v>2.6</v>
      </c>
      <c r="F17" s="81"/>
      <c r="G17" s="82"/>
      <c r="H17" s="28">
        <f t="shared" si="0"/>
        <v>0</v>
      </c>
      <c r="I17" s="140"/>
      <c r="J17" s="82"/>
      <c r="K17" s="28">
        <f t="shared" si="1"/>
        <v>0</v>
      </c>
      <c r="L17" s="28">
        <f t="shared" si="2"/>
        <v>0</v>
      </c>
      <c r="M17" s="28">
        <f t="shared" si="3"/>
        <v>0</v>
      </c>
      <c r="N17" s="28">
        <f t="shared" si="4"/>
        <v>0</v>
      </c>
      <c r="O17" s="28">
        <f t="shared" si="5"/>
        <v>0</v>
      </c>
      <c r="P17" s="141">
        <f t="shared" si="6"/>
        <v>0</v>
      </c>
      <c r="Q17" s="1"/>
      <c r="R17" s="1"/>
      <c r="S17" s="1"/>
      <c r="T17" s="1"/>
      <c r="U17" s="1"/>
      <c r="V17" s="1"/>
      <c r="W17" s="1"/>
      <c r="X17" s="1"/>
      <c r="Y17" s="1"/>
      <c r="Z17" s="1"/>
      <c r="AA17" s="1"/>
    </row>
    <row r="18" spans="1:27" s="2" customFormat="1" ht="36">
      <c r="A18" s="126">
        <f t="shared" si="7"/>
        <v>3</v>
      </c>
      <c r="B18" s="127"/>
      <c r="C18" s="131" t="s">
        <v>947</v>
      </c>
      <c r="D18" s="25" t="s">
        <v>135</v>
      </c>
      <c r="E18" s="25">
        <v>6</v>
      </c>
      <c r="F18" s="140"/>
      <c r="G18" s="182"/>
      <c r="H18" s="28">
        <f t="shared" ref="H18" si="8">ROUND(G18*F18,2)</f>
        <v>0</v>
      </c>
      <c r="I18" s="140"/>
      <c r="J18" s="182"/>
      <c r="K18" s="28">
        <f t="shared" ref="K18" si="9">J18+I18+H18</f>
        <v>0</v>
      </c>
      <c r="L18" s="28">
        <f t="shared" ref="L18" si="10">ROUND(F18*E18,2)</f>
        <v>0</v>
      </c>
      <c r="M18" s="28">
        <f t="shared" ref="M18" si="11">ROUND(H18*E18,2)</f>
        <v>0</v>
      </c>
      <c r="N18" s="28">
        <f t="shared" ref="N18" si="12">ROUND(I18*E18,2)</f>
        <v>0</v>
      </c>
      <c r="O18" s="28">
        <f t="shared" ref="O18" si="13">ROUND(J18*E18,2)</f>
        <v>0</v>
      </c>
      <c r="P18" s="141">
        <f t="shared" ref="P18" si="14">O18+N18+M18</f>
        <v>0</v>
      </c>
      <c r="Q18" s="1"/>
      <c r="R18" s="1"/>
      <c r="S18" s="1"/>
      <c r="T18" s="1"/>
      <c r="U18" s="1"/>
      <c r="V18" s="1"/>
      <c r="W18" s="1"/>
      <c r="X18" s="1"/>
      <c r="Y18" s="1"/>
      <c r="Z18" s="1"/>
      <c r="AA18" s="1"/>
    </row>
    <row r="19" spans="1:27" s="4" customFormat="1" ht="18" customHeight="1">
      <c r="A19" s="30"/>
      <c r="B19" s="31"/>
      <c r="C19" s="32"/>
      <c r="D19" s="33"/>
      <c r="E19" s="34"/>
      <c r="F19" s="35"/>
      <c r="G19" s="35"/>
      <c r="H19" s="35"/>
      <c r="I19" s="35"/>
      <c r="J19" s="35"/>
      <c r="K19" s="35"/>
      <c r="L19" s="54"/>
      <c r="M19" s="55"/>
      <c r="N19" s="55"/>
      <c r="O19" s="55"/>
      <c r="P19" s="56"/>
      <c r="Q19" s="1"/>
      <c r="R19" s="1"/>
      <c r="S19" s="1"/>
      <c r="T19" s="1"/>
      <c r="U19" s="1"/>
      <c r="V19" s="1"/>
      <c r="W19" s="1"/>
      <c r="X19" s="1"/>
      <c r="Y19" s="1"/>
      <c r="Z19" s="1"/>
      <c r="AA19" s="1"/>
    </row>
    <row r="20" spans="1:27" s="4" customFormat="1" ht="18" customHeight="1">
      <c r="A20" s="99"/>
      <c r="B20" s="100"/>
      <c r="C20" s="101" t="s">
        <v>122</v>
      </c>
      <c r="D20" s="102"/>
      <c r="E20" s="103"/>
      <c r="F20" s="104"/>
      <c r="G20" s="104"/>
      <c r="H20" s="104"/>
      <c r="I20" s="104"/>
      <c r="J20" s="104"/>
      <c r="K20" s="104"/>
      <c r="L20" s="115">
        <f>SUM(L16:L18)</f>
        <v>0</v>
      </c>
      <c r="M20" s="115">
        <f>SUM(M16:M18)</f>
        <v>0</v>
      </c>
      <c r="N20" s="115">
        <f>SUM(N16:N18)</f>
        <v>0</v>
      </c>
      <c r="O20" s="115">
        <f>SUM(O16:O18)</f>
        <v>0</v>
      </c>
      <c r="P20" s="115">
        <f>SUM(P16:P18)</f>
        <v>0</v>
      </c>
    </row>
    <row r="21" spans="1:27" ht="18" customHeight="1">
      <c r="A21" s="39"/>
      <c r="B21" s="39"/>
      <c r="C21" s="40" t="s">
        <v>17</v>
      </c>
      <c r="D21" s="41"/>
      <c r="E21" s="42"/>
      <c r="F21" s="43"/>
      <c r="G21" s="44"/>
      <c r="I21" s="59"/>
      <c r="J21" s="59"/>
      <c r="K21" s="59"/>
      <c r="M21" s="60"/>
      <c r="N21"/>
      <c r="O21"/>
      <c r="P21"/>
      <c r="R21" s="149"/>
    </row>
    <row r="22" spans="1:27" ht="15">
      <c r="C22" s="45"/>
      <c r="D22" s="45" t="s">
        <v>18</v>
      </c>
      <c r="M22" s="60"/>
      <c r="N22"/>
      <c r="O22"/>
      <c r="P22"/>
    </row>
    <row r="23" spans="1:27" ht="15">
      <c r="C23" s="45"/>
      <c r="D23" s="45"/>
      <c r="M23" s="60"/>
      <c r="N23"/>
      <c r="O23"/>
      <c r="P23"/>
    </row>
    <row r="24" spans="1:27" ht="15">
      <c r="C24" s="40" t="s">
        <v>123</v>
      </c>
      <c r="D24" s="45"/>
      <c r="M24" s="60"/>
      <c r="N24"/>
      <c r="O24"/>
      <c r="P24"/>
    </row>
    <row r="25" spans="1:27">
      <c r="C25" s="9"/>
      <c r="D25" s="9"/>
      <c r="E25" s="9"/>
      <c r="F25" s="9"/>
      <c r="G25" s="9"/>
      <c r="N25"/>
      <c r="O25"/>
      <c r="P25"/>
    </row>
    <row r="26" spans="1:27">
      <c r="A26" s="105"/>
      <c r="B26" s="105"/>
      <c r="C26" s="40" t="s">
        <v>124</v>
      </c>
      <c r="D26" s="41"/>
      <c r="E26" s="42"/>
      <c r="F26" s="43"/>
      <c r="G26" s="44"/>
      <c r="N26"/>
      <c r="O26"/>
      <c r="P26"/>
    </row>
    <row r="27" spans="1:27">
      <c r="C27" s="45"/>
      <c r="D27" s="45" t="s">
        <v>18</v>
      </c>
      <c r="N27"/>
      <c r="O27"/>
      <c r="P27"/>
    </row>
    <row r="28" spans="1:27">
      <c r="C28" s="40" t="s">
        <v>123</v>
      </c>
      <c r="D28" s="45"/>
    </row>
    <row r="29" spans="1:27" ht="12.75" customHeight="1">
      <c r="A29" s="46"/>
      <c r="B29" s="9"/>
      <c r="C29" s="9"/>
      <c r="D29" s="592"/>
      <c r="E29" s="580"/>
      <c r="F29" s="580"/>
      <c r="G29" s="9"/>
      <c r="H29" s="9"/>
      <c r="I29" s="9"/>
      <c r="J29" s="9"/>
    </row>
    <row r="30" spans="1:27" ht="15" customHeight="1">
      <c r="A30" s="106" t="s">
        <v>77</v>
      </c>
      <c r="B30" s="107"/>
      <c r="C30" s="108"/>
      <c r="D30" s="108"/>
      <c r="E30" s="108"/>
      <c r="F30" s="108"/>
      <c r="G30" s="108"/>
      <c r="H30" s="108"/>
      <c r="I30" s="108"/>
      <c r="J30" s="108"/>
      <c r="K30" s="108"/>
      <c r="L30" s="108"/>
      <c r="M30" s="108"/>
      <c r="N30" s="108"/>
      <c r="O30" s="108"/>
      <c r="P30" s="107"/>
    </row>
    <row r="31" spans="1:27" ht="12.75" customHeight="1">
      <c r="A31" s="109">
        <v>1</v>
      </c>
      <c r="B31" s="581" t="s">
        <v>125</v>
      </c>
      <c r="C31" s="582"/>
      <c r="D31" s="582"/>
      <c r="E31" s="582"/>
      <c r="F31" s="582"/>
      <c r="G31" s="582"/>
      <c r="H31" s="582"/>
      <c r="I31" s="582"/>
      <c r="J31" s="582"/>
      <c r="K31" s="582"/>
      <c r="L31" s="582"/>
      <c r="M31" s="582"/>
      <c r="N31" s="582"/>
      <c r="O31" s="582"/>
      <c r="P31" s="582"/>
    </row>
    <row r="32" spans="1:27" ht="20.25" customHeight="1">
      <c r="A32" s="109">
        <f>A31+1</f>
        <v>2</v>
      </c>
      <c r="B32" s="581" t="s">
        <v>126</v>
      </c>
      <c r="C32" s="582"/>
      <c r="D32" s="582"/>
      <c r="E32" s="582"/>
      <c r="F32" s="582"/>
      <c r="G32" s="582"/>
      <c r="H32" s="582"/>
      <c r="I32" s="582"/>
      <c r="J32" s="582"/>
      <c r="K32" s="582"/>
      <c r="L32" s="582"/>
      <c r="M32" s="582"/>
      <c r="N32" s="582"/>
      <c r="O32" s="582"/>
      <c r="P32" s="582"/>
    </row>
    <row r="33" spans="1:16" ht="12.75" customHeight="1">
      <c r="A33" s="109">
        <f t="shared" ref="A33:A36" si="15">A32+1</f>
        <v>3</v>
      </c>
      <c r="B33" s="581" t="s">
        <v>127</v>
      </c>
      <c r="C33" s="582"/>
      <c r="D33" s="582"/>
      <c r="E33" s="582"/>
      <c r="F33" s="582"/>
      <c r="G33" s="582"/>
      <c r="H33" s="582"/>
      <c r="I33" s="582"/>
      <c r="J33" s="582"/>
      <c r="K33" s="582"/>
      <c r="L33" s="582"/>
      <c r="M33" s="582"/>
      <c r="N33" s="582"/>
      <c r="O33" s="582"/>
      <c r="P33" s="582"/>
    </row>
    <row r="34" spans="1:16" ht="12.75" customHeight="1">
      <c r="A34" s="109">
        <f t="shared" si="15"/>
        <v>4</v>
      </c>
      <c r="B34" s="581" t="s">
        <v>128</v>
      </c>
      <c r="C34" s="582"/>
      <c r="D34" s="582"/>
      <c r="E34" s="582"/>
      <c r="F34" s="582"/>
      <c r="G34" s="582"/>
      <c r="H34" s="582"/>
      <c r="I34" s="582"/>
      <c r="J34" s="582"/>
      <c r="K34" s="582"/>
      <c r="L34" s="582"/>
      <c r="M34" s="582"/>
      <c r="N34" s="582"/>
      <c r="O34" s="582"/>
      <c r="P34" s="582"/>
    </row>
    <row r="35" spans="1:16" ht="21.75" customHeight="1">
      <c r="A35" s="109">
        <f t="shared" si="15"/>
        <v>5</v>
      </c>
      <c r="B35" s="581" t="s">
        <v>129</v>
      </c>
      <c r="C35" s="582"/>
      <c r="D35" s="582"/>
      <c r="E35" s="582"/>
      <c r="F35" s="582"/>
      <c r="G35" s="582"/>
      <c r="H35" s="582"/>
      <c r="I35" s="582"/>
      <c r="J35" s="582"/>
      <c r="K35" s="582"/>
      <c r="L35" s="582"/>
      <c r="M35" s="582"/>
      <c r="N35" s="582"/>
      <c r="O35" s="582"/>
      <c r="P35" s="582"/>
    </row>
    <row r="36" spans="1:16" ht="16.5" customHeight="1">
      <c r="A36" s="109">
        <f t="shared" si="15"/>
        <v>6</v>
      </c>
      <c r="B36" s="581" t="s">
        <v>130</v>
      </c>
      <c r="C36" s="582"/>
      <c r="D36" s="582"/>
      <c r="E36" s="582"/>
      <c r="F36" s="582"/>
      <c r="G36" s="582"/>
      <c r="H36" s="582"/>
      <c r="I36" s="582"/>
      <c r="J36" s="582"/>
      <c r="K36" s="582"/>
      <c r="L36" s="582"/>
      <c r="M36" s="582"/>
      <c r="N36" s="582"/>
      <c r="O36" s="582"/>
      <c r="P36" s="582"/>
    </row>
    <row r="37" spans="1:16" ht="12.75" customHeight="1"/>
  </sheetData>
  <sheetProtection selectLockedCells="1" selectUnlockedCells="1"/>
  <mergeCells count="17">
    <mergeCell ref="B32:P32"/>
    <mergeCell ref="B33:P33"/>
    <mergeCell ref="B34:P34"/>
    <mergeCell ref="B35:P35"/>
    <mergeCell ref="B36:P36"/>
    <mergeCell ref="A1:P1"/>
    <mergeCell ref="A2:P2"/>
    <mergeCell ref="A8:H8"/>
    <mergeCell ref="D29:F29"/>
    <mergeCell ref="B31:P31"/>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59"/>
  <sheetViews>
    <sheetView view="pageBreakPreview" topLeftCell="A25" zoomScaleNormal="100" workbookViewId="0">
      <selection activeCell="H45" sqref="H45"/>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7" width="9.28515625" style="7" customWidth="1"/>
    <col min="8" max="8" width="12.140625" style="7" customWidth="1"/>
    <col min="9" max="9" width="13.42578125" style="7" customWidth="1"/>
    <col min="10" max="10" width="11.42578125" style="7" customWidth="1"/>
    <col min="11" max="11" width="12.7109375" style="7" customWidth="1"/>
    <col min="12" max="12" width="10.42578125" style="7" customWidth="1"/>
    <col min="13" max="13" width="11.7109375" style="7" customWidth="1"/>
    <col min="14" max="14" width="11" style="7" customWidth="1"/>
    <col min="15" max="15" width="13.140625" style="7" customWidth="1"/>
    <col min="16" max="16" width="13" style="7" customWidth="1"/>
    <col min="17" max="17" width="9.140625" style="9"/>
    <col min="18" max="18" width="14.42578125" style="9" customWidth="1"/>
    <col min="19" max="16384" width="9.140625" style="9"/>
  </cols>
  <sheetData>
    <row r="1" spans="1:25" s="1" customFormat="1" ht="18" customHeight="1">
      <c r="A1" s="577" t="s">
        <v>948</v>
      </c>
      <c r="B1" s="577"/>
      <c r="C1" s="577"/>
      <c r="D1" s="577"/>
      <c r="E1" s="577"/>
      <c r="F1" s="577"/>
      <c r="G1" s="577"/>
      <c r="H1" s="577"/>
      <c r="I1" s="577"/>
      <c r="J1" s="577"/>
      <c r="K1" s="577"/>
      <c r="L1" s="577"/>
      <c r="M1" s="577"/>
      <c r="N1" s="577"/>
      <c r="O1" s="577"/>
      <c r="P1" s="577"/>
    </row>
    <row r="2" spans="1:25" s="1" customFormat="1" ht="35.25" customHeight="1">
      <c r="A2" s="578" t="s">
        <v>932</v>
      </c>
      <c r="B2" s="578"/>
      <c r="C2" s="578"/>
      <c r="D2" s="578"/>
      <c r="E2" s="578"/>
      <c r="F2" s="578"/>
      <c r="G2" s="578"/>
      <c r="H2" s="578"/>
      <c r="I2" s="578"/>
      <c r="J2" s="578"/>
      <c r="K2" s="578"/>
      <c r="L2" s="578"/>
      <c r="M2" s="578"/>
      <c r="N2" s="578"/>
      <c r="O2" s="578"/>
      <c r="P2" s="578"/>
    </row>
    <row r="3" spans="1:25" s="1" customFormat="1" ht="18" customHeight="1">
      <c r="A3" s="10" t="s">
        <v>85</v>
      </c>
      <c r="B3" s="10"/>
      <c r="C3" s="11"/>
      <c r="D3" s="12"/>
      <c r="E3" s="11"/>
      <c r="F3" s="11"/>
      <c r="G3" s="11"/>
      <c r="H3" s="11"/>
      <c r="I3" s="11"/>
      <c r="J3" s="11"/>
      <c r="K3" s="11"/>
      <c r="L3" s="11"/>
      <c r="M3" s="11"/>
      <c r="N3" s="11"/>
      <c r="O3" s="11"/>
      <c r="P3" s="11"/>
    </row>
    <row r="4" spans="1:25" s="1" customFormat="1" ht="18" customHeight="1">
      <c r="A4" s="10" t="s">
        <v>927</v>
      </c>
      <c r="B4" s="10"/>
      <c r="C4" s="10"/>
      <c r="D4" s="12"/>
      <c r="E4" s="13"/>
      <c r="F4" s="14"/>
      <c r="G4" s="14"/>
      <c r="H4" s="14"/>
      <c r="I4" s="14"/>
      <c r="J4" s="14"/>
      <c r="K4" s="14"/>
      <c r="L4" s="14"/>
      <c r="M4" s="14"/>
      <c r="N4" s="14"/>
      <c r="O4" s="14"/>
      <c r="P4" s="14"/>
    </row>
    <row r="5" spans="1:25" s="1" customFormat="1" ht="18" customHeight="1">
      <c r="A5" s="10" t="s">
        <v>86</v>
      </c>
      <c r="B5" s="10"/>
      <c r="C5" s="10" t="s">
        <v>87</v>
      </c>
      <c r="D5" s="12"/>
      <c r="E5" s="13"/>
      <c r="F5" s="14"/>
      <c r="G5" s="14"/>
      <c r="H5" s="14"/>
      <c r="I5" s="14"/>
      <c r="J5" s="14"/>
      <c r="K5" s="14"/>
      <c r="L5" s="14"/>
      <c r="M5" s="14"/>
      <c r="N5" s="14"/>
      <c r="O5" s="14"/>
      <c r="P5" s="14"/>
    </row>
    <row r="6" spans="1:25" s="1" customFormat="1" ht="18" customHeight="1">
      <c r="A6" s="10" t="s">
        <v>88</v>
      </c>
      <c r="B6" s="10"/>
      <c r="C6" s="20"/>
      <c r="D6" s="14"/>
      <c r="E6" s="13"/>
      <c r="F6" s="14"/>
      <c r="G6" s="14"/>
      <c r="H6" s="14"/>
      <c r="I6" s="14"/>
      <c r="J6" s="14"/>
      <c r="K6" s="14"/>
      <c r="L6" s="14"/>
      <c r="M6" s="14"/>
      <c r="N6" s="14"/>
      <c r="O6" s="14"/>
      <c r="P6" s="14"/>
    </row>
    <row r="7" spans="1:25" s="1" customFormat="1" ht="18" customHeight="1">
      <c r="A7" s="15" t="s">
        <v>2</v>
      </c>
      <c r="B7" s="15"/>
      <c r="C7" s="16"/>
      <c r="D7" s="17"/>
      <c r="E7" s="13"/>
      <c r="F7" s="14"/>
      <c r="G7" s="14"/>
      <c r="H7" s="14"/>
      <c r="I7" s="14"/>
      <c r="J7" s="14"/>
      <c r="K7" s="14"/>
      <c r="L7" s="14"/>
      <c r="M7" s="14"/>
      <c r="N7" s="14"/>
      <c r="O7" s="14"/>
      <c r="P7" s="14"/>
    </row>
    <row r="8" spans="1:25" s="1" customFormat="1" ht="18" customHeight="1">
      <c r="A8" s="579" t="s">
        <v>311</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90</v>
      </c>
      <c r="M9" s="14"/>
      <c r="N9" s="47"/>
      <c r="O9" s="48">
        <f>P43</f>
        <v>0</v>
      </c>
      <c r="P9" s="14"/>
    </row>
    <row r="10" spans="1:25" s="1" customFormat="1" ht="18" customHeight="1">
      <c r="A10" s="18"/>
      <c r="B10" s="18"/>
      <c r="C10" s="6"/>
      <c r="D10" s="7"/>
      <c r="E10" s="13"/>
      <c r="F10" s="12"/>
      <c r="G10" s="14"/>
      <c r="H10" s="14"/>
      <c r="I10" s="14"/>
      <c r="J10" s="14"/>
      <c r="K10" s="14"/>
      <c r="L10" s="49" t="s">
        <v>91</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5" s="2" customFormat="1" ht="12.75" customHeight="1">
      <c r="A13" s="583"/>
      <c r="B13" s="585"/>
      <c r="C13" s="587"/>
      <c r="D13" s="588"/>
      <c r="E13" s="589"/>
      <c r="F13" s="590"/>
      <c r="G13" s="590"/>
      <c r="H13" s="590"/>
      <c r="I13" s="590"/>
      <c r="J13" s="590"/>
      <c r="K13" s="590"/>
      <c r="L13" s="591" t="s">
        <v>99</v>
      </c>
      <c r="M13" s="591"/>
      <c r="N13" s="591" t="s">
        <v>100</v>
      </c>
      <c r="O13" s="591"/>
      <c r="P13" s="591" t="s">
        <v>101</v>
      </c>
      <c r="S13" s="9"/>
      <c r="T13" s="9"/>
      <c r="U13" s="9"/>
      <c r="V13" s="9"/>
      <c r="W13" s="9"/>
      <c r="X13" s="9"/>
      <c r="Y13" s="9"/>
    </row>
    <row r="14" spans="1:25" s="2" customFormat="1" ht="58.5" customHeight="1">
      <c r="A14" s="583"/>
      <c r="B14" s="586"/>
      <c r="C14" s="587"/>
      <c r="D14" s="588"/>
      <c r="E14" s="589"/>
      <c r="F14" s="21" t="s">
        <v>102</v>
      </c>
      <c r="G14" s="22" t="s">
        <v>103</v>
      </c>
      <c r="H14" s="22" t="s">
        <v>104</v>
      </c>
      <c r="I14" s="22" t="s">
        <v>105</v>
      </c>
      <c r="J14" s="51" t="s">
        <v>106</v>
      </c>
      <c r="K14" s="51" t="s">
        <v>107</v>
      </c>
      <c r="L14" s="22" t="s">
        <v>108</v>
      </c>
      <c r="M14" s="21" t="s">
        <v>104</v>
      </c>
      <c r="N14" s="111" t="s">
        <v>105</v>
      </c>
      <c r="O14" s="51" t="s">
        <v>106</v>
      </c>
      <c r="P14" s="52" t="s">
        <v>109</v>
      </c>
      <c r="S14" s="9"/>
      <c r="T14" s="9"/>
      <c r="U14" s="9"/>
      <c r="V14" s="9"/>
      <c r="W14" s="9"/>
      <c r="X14" s="9"/>
      <c r="Y14" s="9"/>
    </row>
    <row r="15" spans="1:25" s="2" customFormat="1">
      <c r="A15" s="120"/>
      <c r="B15" s="121"/>
      <c r="C15" s="125"/>
      <c r="D15" s="123"/>
      <c r="E15" s="124"/>
      <c r="F15" s="125"/>
      <c r="G15" s="125"/>
      <c r="H15" s="125"/>
      <c r="I15" s="125"/>
      <c r="J15" s="125"/>
      <c r="K15" s="125"/>
      <c r="L15" s="125"/>
      <c r="M15" s="125"/>
      <c r="N15" s="125"/>
      <c r="O15" s="125"/>
      <c r="P15" s="139"/>
      <c r="S15" s="9"/>
      <c r="T15" s="9"/>
      <c r="U15" s="9"/>
      <c r="V15" s="9"/>
      <c r="W15" s="9"/>
      <c r="X15" s="9"/>
      <c r="Y15" s="9"/>
    </row>
    <row r="16" spans="1:25" s="2" customFormat="1" ht="49.5" customHeight="1">
      <c r="A16" s="126" t="s">
        <v>133</v>
      </c>
      <c r="B16" s="127"/>
      <c r="C16" s="131" t="s">
        <v>949</v>
      </c>
      <c r="D16" s="129" t="s">
        <v>167</v>
      </c>
      <c r="E16" s="130">
        <v>2</v>
      </c>
      <c r="F16" s="137"/>
      <c r="G16" s="138"/>
      <c r="H16" s="28">
        <f t="shared" ref="H16" si="0">ROUND(G16*F16,2)</f>
        <v>0</v>
      </c>
      <c r="I16" s="137"/>
      <c r="J16" s="138"/>
      <c r="K16" s="28">
        <f t="shared" ref="K16" si="1">J16+I16+H16</f>
        <v>0</v>
      </c>
      <c r="L16" s="28">
        <f t="shared" ref="L16" si="2">ROUND(F16*E16,2)</f>
        <v>0</v>
      </c>
      <c r="M16" s="28">
        <f t="shared" ref="M16" si="3">ROUND(H16*E16,2)</f>
        <v>0</v>
      </c>
      <c r="N16" s="28">
        <f t="shared" ref="N16" si="4">ROUND(I16*E16,2)</f>
        <v>0</v>
      </c>
      <c r="O16" s="28">
        <f t="shared" ref="O16" si="5">ROUND(J16*E16,2)</f>
        <v>0</v>
      </c>
      <c r="P16" s="141">
        <f t="shared" ref="P16" si="6">O16+N16+M16</f>
        <v>0</v>
      </c>
      <c r="S16" s="9"/>
      <c r="T16" s="9"/>
      <c r="U16" s="9"/>
      <c r="V16" s="9"/>
      <c r="W16" s="9"/>
      <c r="X16" s="9"/>
      <c r="Y16" s="9"/>
    </row>
    <row r="17" spans="1:25" s="201" customFormat="1" ht="16.5" customHeight="1">
      <c r="A17" s="229"/>
      <c r="B17" s="230"/>
      <c r="C17" s="231" t="s">
        <v>950</v>
      </c>
      <c r="D17" s="232"/>
      <c r="E17" s="233"/>
      <c r="F17" s="234"/>
      <c r="G17" s="235"/>
      <c r="H17" s="235"/>
      <c r="I17" s="234"/>
      <c r="J17" s="235"/>
      <c r="K17" s="235"/>
      <c r="L17" s="235"/>
      <c r="M17" s="235"/>
      <c r="N17" s="235"/>
      <c r="O17" s="235"/>
      <c r="P17" s="237"/>
      <c r="S17" s="238"/>
      <c r="T17" s="238"/>
      <c r="U17" s="238"/>
      <c r="V17" s="238"/>
      <c r="W17" s="238"/>
      <c r="X17" s="238"/>
      <c r="Y17" s="238"/>
    </row>
    <row r="18" spans="1:25" s="201" customFormat="1" ht="24">
      <c r="A18" s="229"/>
      <c r="B18" s="230"/>
      <c r="C18" s="236" t="s">
        <v>951</v>
      </c>
      <c r="D18" s="232" t="s">
        <v>115</v>
      </c>
      <c r="E18" s="233">
        <v>66.72</v>
      </c>
      <c r="F18" s="234"/>
      <c r="G18" s="235"/>
      <c r="H18" s="235"/>
      <c r="I18" s="234"/>
      <c r="J18" s="235"/>
      <c r="K18" s="235"/>
      <c r="L18" s="235"/>
      <c r="M18" s="235"/>
      <c r="N18" s="235"/>
      <c r="O18" s="235"/>
      <c r="P18" s="237"/>
      <c r="S18" s="238"/>
      <c r="T18" s="238"/>
      <c r="U18" s="238"/>
      <c r="V18" s="238"/>
      <c r="W18" s="238"/>
      <c r="X18" s="238"/>
      <c r="Y18" s="238"/>
    </row>
    <row r="19" spans="1:25" s="201" customFormat="1">
      <c r="A19" s="229"/>
      <c r="B19" s="230"/>
      <c r="C19" s="236" t="s">
        <v>952</v>
      </c>
      <c r="D19" s="232" t="s">
        <v>115</v>
      </c>
      <c r="E19" s="233">
        <v>66.72</v>
      </c>
      <c r="F19" s="234"/>
      <c r="G19" s="235"/>
      <c r="H19" s="235"/>
      <c r="I19" s="234"/>
      <c r="J19" s="235"/>
      <c r="K19" s="235"/>
      <c r="L19" s="235"/>
      <c r="M19" s="235"/>
      <c r="N19" s="235"/>
      <c r="O19" s="235"/>
      <c r="P19" s="237"/>
      <c r="S19" s="238"/>
      <c r="T19" s="238"/>
      <c r="U19" s="238"/>
      <c r="V19" s="238"/>
      <c r="W19" s="238"/>
      <c r="X19" s="238"/>
      <c r="Y19" s="238"/>
    </row>
    <row r="20" spans="1:25" s="201" customFormat="1">
      <c r="A20" s="229"/>
      <c r="B20" s="230"/>
      <c r="C20" s="236" t="s">
        <v>953</v>
      </c>
      <c r="D20" s="232" t="s">
        <v>115</v>
      </c>
      <c r="E20" s="233">
        <v>66.72</v>
      </c>
      <c r="F20" s="234"/>
      <c r="G20" s="235"/>
      <c r="H20" s="235"/>
      <c r="I20" s="234"/>
      <c r="J20" s="235"/>
      <c r="K20" s="235"/>
      <c r="L20" s="235"/>
      <c r="M20" s="235"/>
      <c r="N20" s="235"/>
      <c r="O20" s="235"/>
      <c r="P20" s="237"/>
      <c r="S20" s="238"/>
      <c r="T20" s="238"/>
      <c r="U20" s="238"/>
      <c r="V20" s="238"/>
      <c r="W20" s="238"/>
      <c r="X20" s="238"/>
      <c r="Y20" s="238"/>
    </row>
    <row r="21" spans="1:25" s="201" customFormat="1" ht="36">
      <c r="A21" s="229"/>
      <c r="B21" s="230"/>
      <c r="C21" s="236" t="s">
        <v>954</v>
      </c>
      <c r="D21" s="232" t="s">
        <v>115</v>
      </c>
      <c r="E21" s="233">
        <v>14.183999999999999</v>
      </c>
      <c r="F21" s="234"/>
      <c r="G21" s="235"/>
      <c r="H21" s="235"/>
      <c r="I21" s="234"/>
      <c r="J21" s="235"/>
      <c r="K21" s="235"/>
      <c r="L21" s="235"/>
      <c r="M21" s="235"/>
      <c r="N21" s="235"/>
      <c r="O21" s="235"/>
      <c r="P21" s="237"/>
      <c r="S21" s="238"/>
      <c r="T21" s="238"/>
      <c r="U21" s="238"/>
      <c r="V21" s="238"/>
      <c r="W21" s="238"/>
      <c r="X21" s="238"/>
      <c r="Y21" s="238"/>
    </row>
    <row r="22" spans="1:25" s="201" customFormat="1" ht="36">
      <c r="A22" s="229"/>
      <c r="B22" s="230"/>
      <c r="C22" s="236" t="s">
        <v>955</v>
      </c>
      <c r="D22" s="232" t="s">
        <v>115</v>
      </c>
      <c r="E22" s="233">
        <v>28.367999999999999</v>
      </c>
      <c r="F22" s="234"/>
      <c r="G22" s="235"/>
      <c r="H22" s="235"/>
      <c r="I22" s="234"/>
      <c r="J22" s="235"/>
      <c r="K22" s="235"/>
      <c r="L22" s="235"/>
      <c r="M22" s="235"/>
      <c r="N22" s="235"/>
      <c r="O22" s="235"/>
      <c r="P22" s="237"/>
      <c r="S22" s="238"/>
      <c r="T22" s="238"/>
      <c r="U22" s="238"/>
      <c r="V22" s="238"/>
      <c r="W22" s="238"/>
      <c r="X22" s="238"/>
      <c r="Y22" s="238"/>
    </row>
    <row r="23" spans="1:25" s="201" customFormat="1" ht="24">
      <c r="A23" s="229"/>
      <c r="B23" s="230"/>
      <c r="C23" s="236" t="s">
        <v>956</v>
      </c>
      <c r="D23" s="232" t="s">
        <v>115</v>
      </c>
      <c r="E23" s="233">
        <v>25</v>
      </c>
      <c r="F23" s="234"/>
      <c r="G23" s="235"/>
      <c r="H23" s="235"/>
      <c r="I23" s="234"/>
      <c r="J23" s="235"/>
      <c r="K23" s="235"/>
      <c r="L23" s="235"/>
      <c r="M23" s="235"/>
      <c r="N23" s="235"/>
      <c r="O23" s="235"/>
      <c r="P23" s="237"/>
      <c r="S23" s="238"/>
      <c r="T23" s="238"/>
      <c r="U23" s="238"/>
      <c r="V23" s="238"/>
      <c r="W23" s="238"/>
      <c r="X23" s="238"/>
      <c r="Y23" s="238"/>
    </row>
    <row r="24" spans="1:25" s="201" customFormat="1">
      <c r="A24" s="229"/>
      <c r="B24" s="230"/>
      <c r="C24" s="236" t="s">
        <v>957</v>
      </c>
      <c r="D24" s="232" t="s">
        <v>115</v>
      </c>
      <c r="E24" s="233">
        <v>25</v>
      </c>
      <c r="F24" s="234"/>
      <c r="G24" s="235"/>
      <c r="H24" s="235"/>
      <c r="I24" s="234"/>
      <c r="J24" s="235"/>
      <c r="K24" s="235"/>
      <c r="L24" s="235"/>
      <c r="M24" s="235"/>
      <c r="N24" s="235"/>
      <c r="O24" s="235"/>
      <c r="P24" s="237"/>
      <c r="S24" s="238"/>
      <c r="T24" s="238"/>
      <c r="U24" s="238"/>
      <c r="V24" s="238"/>
      <c r="W24" s="238"/>
      <c r="X24" s="238"/>
      <c r="Y24" s="238"/>
    </row>
    <row r="25" spans="1:25" s="201" customFormat="1" ht="24">
      <c r="A25" s="229"/>
      <c r="B25" s="230"/>
      <c r="C25" s="236" t="s">
        <v>958</v>
      </c>
      <c r="D25" s="232" t="s">
        <v>115</v>
      </c>
      <c r="E25" s="233">
        <v>24.35</v>
      </c>
      <c r="F25" s="234"/>
      <c r="G25" s="235"/>
      <c r="H25" s="235"/>
      <c r="I25" s="234"/>
      <c r="J25" s="235"/>
      <c r="K25" s="235"/>
      <c r="L25" s="235"/>
      <c r="M25" s="235"/>
      <c r="N25" s="235"/>
      <c r="O25" s="235"/>
      <c r="P25" s="237"/>
      <c r="S25" s="238"/>
      <c r="T25" s="238"/>
      <c r="U25" s="238"/>
      <c r="V25" s="238"/>
      <c r="W25" s="238"/>
      <c r="X25" s="238"/>
      <c r="Y25" s="238"/>
    </row>
    <row r="26" spans="1:25" s="201" customFormat="1">
      <c r="A26" s="229"/>
      <c r="B26" s="230"/>
      <c r="C26" s="236" t="s">
        <v>959</v>
      </c>
      <c r="D26" s="232" t="s">
        <v>115</v>
      </c>
      <c r="E26" s="233">
        <v>24.35</v>
      </c>
      <c r="F26" s="234"/>
      <c r="G26" s="235"/>
      <c r="H26" s="235"/>
      <c r="I26" s="234"/>
      <c r="J26" s="235"/>
      <c r="K26" s="235"/>
      <c r="L26" s="235"/>
      <c r="M26" s="235"/>
      <c r="N26" s="235"/>
      <c r="O26" s="235"/>
      <c r="P26" s="237"/>
      <c r="S26" s="238"/>
      <c r="T26" s="238"/>
      <c r="U26" s="238"/>
      <c r="V26" s="238"/>
      <c r="W26" s="238"/>
      <c r="X26" s="238"/>
      <c r="Y26" s="238"/>
    </row>
    <row r="27" spans="1:25" s="201" customFormat="1">
      <c r="A27" s="229"/>
      <c r="B27" s="230"/>
      <c r="C27" s="236" t="s">
        <v>960</v>
      </c>
      <c r="D27" s="232" t="s">
        <v>115</v>
      </c>
      <c r="E27" s="233">
        <v>24.35</v>
      </c>
      <c r="F27" s="234"/>
      <c r="G27" s="235"/>
      <c r="H27" s="235"/>
      <c r="I27" s="234"/>
      <c r="J27" s="235"/>
      <c r="K27" s="235"/>
      <c r="L27" s="235"/>
      <c r="M27" s="235"/>
      <c r="N27" s="235"/>
      <c r="O27" s="235"/>
      <c r="P27" s="237"/>
      <c r="S27" s="238"/>
      <c r="T27" s="238"/>
      <c r="U27" s="238"/>
      <c r="V27" s="238"/>
      <c r="W27" s="238"/>
      <c r="X27" s="238"/>
      <c r="Y27" s="238"/>
    </row>
    <row r="28" spans="1:25" s="201" customFormat="1" ht="24">
      <c r="A28" s="229"/>
      <c r="B28" s="230"/>
      <c r="C28" s="236" t="s">
        <v>961</v>
      </c>
      <c r="D28" s="232" t="s">
        <v>167</v>
      </c>
      <c r="E28" s="233">
        <v>2</v>
      </c>
      <c r="F28" s="234"/>
      <c r="G28" s="235"/>
      <c r="H28" s="235"/>
      <c r="I28" s="234"/>
      <c r="J28" s="235"/>
      <c r="K28" s="235"/>
      <c r="L28" s="235"/>
      <c r="M28" s="235"/>
      <c r="N28" s="235"/>
      <c r="O28" s="235"/>
      <c r="P28" s="237"/>
      <c r="S28" s="238"/>
      <c r="T28" s="238"/>
      <c r="U28" s="238"/>
      <c r="V28" s="238"/>
      <c r="W28" s="238"/>
      <c r="X28" s="238"/>
      <c r="Y28" s="238"/>
    </row>
    <row r="29" spans="1:25" s="201" customFormat="1" ht="24">
      <c r="A29" s="229"/>
      <c r="B29" s="230"/>
      <c r="C29" s="236" t="s">
        <v>962</v>
      </c>
      <c r="D29" s="232" t="s">
        <v>167</v>
      </c>
      <c r="E29" s="233">
        <v>1</v>
      </c>
      <c r="F29" s="234"/>
      <c r="G29" s="235"/>
      <c r="H29" s="235"/>
      <c r="I29" s="234"/>
      <c r="J29" s="235"/>
      <c r="K29" s="235"/>
      <c r="L29" s="235"/>
      <c r="M29" s="235"/>
      <c r="N29" s="235"/>
      <c r="O29" s="235"/>
      <c r="P29" s="237"/>
      <c r="S29" s="238"/>
      <c r="T29" s="238"/>
      <c r="U29" s="238"/>
      <c r="V29" s="238"/>
      <c r="W29" s="238"/>
      <c r="X29" s="238"/>
      <c r="Y29" s="238"/>
    </row>
    <row r="30" spans="1:25" s="201" customFormat="1" ht="24">
      <c r="A30" s="229"/>
      <c r="B30" s="230"/>
      <c r="C30" s="236" t="s">
        <v>963</v>
      </c>
      <c r="D30" s="232" t="s">
        <v>167</v>
      </c>
      <c r="E30" s="233">
        <v>2</v>
      </c>
      <c r="F30" s="234"/>
      <c r="G30" s="235"/>
      <c r="H30" s="235"/>
      <c r="I30" s="234"/>
      <c r="J30" s="235"/>
      <c r="K30" s="235"/>
      <c r="L30" s="235"/>
      <c r="M30" s="235"/>
      <c r="N30" s="235"/>
      <c r="O30" s="235"/>
      <c r="P30" s="237"/>
      <c r="S30" s="238"/>
      <c r="T30" s="238"/>
      <c r="U30" s="238"/>
      <c r="V30" s="238"/>
      <c r="W30" s="238"/>
      <c r="X30" s="238"/>
      <c r="Y30" s="238"/>
    </row>
    <row r="31" spans="1:25" s="201" customFormat="1" ht="48">
      <c r="A31" s="229"/>
      <c r="B31" s="230"/>
      <c r="C31" s="236" t="s">
        <v>964</v>
      </c>
      <c r="D31" s="232" t="s">
        <v>167</v>
      </c>
      <c r="E31" s="233">
        <v>2</v>
      </c>
      <c r="F31" s="234"/>
      <c r="G31" s="235"/>
      <c r="H31" s="235"/>
      <c r="I31" s="234"/>
      <c r="J31" s="235"/>
      <c r="K31" s="235"/>
      <c r="L31" s="235"/>
      <c r="M31" s="235"/>
      <c r="N31" s="235"/>
      <c r="O31" s="235"/>
      <c r="P31" s="237"/>
      <c r="S31" s="238"/>
      <c r="T31" s="238"/>
      <c r="U31" s="238"/>
      <c r="V31" s="238"/>
      <c r="W31" s="238"/>
      <c r="X31" s="238"/>
      <c r="Y31" s="238"/>
    </row>
    <row r="32" spans="1:25" s="201" customFormat="1" ht="48">
      <c r="A32" s="229"/>
      <c r="B32" s="230"/>
      <c r="C32" s="236" t="s">
        <v>965</v>
      </c>
      <c r="D32" s="232" t="s">
        <v>167</v>
      </c>
      <c r="E32" s="233">
        <v>1</v>
      </c>
      <c r="F32" s="234"/>
      <c r="G32" s="235"/>
      <c r="H32" s="235"/>
      <c r="I32" s="234"/>
      <c r="J32" s="235"/>
      <c r="K32" s="235"/>
      <c r="L32" s="235"/>
      <c r="M32" s="235"/>
      <c r="N32" s="235"/>
      <c r="O32" s="235"/>
      <c r="P32" s="237"/>
      <c r="S32" s="238"/>
      <c r="T32" s="238"/>
      <c r="U32" s="238"/>
      <c r="V32" s="238"/>
      <c r="W32" s="238"/>
      <c r="X32" s="238"/>
      <c r="Y32" s="238"/>
    </row>
    <row r="33" spans="1:25" s="201" customFormat="1" ht="17.25" customHeight="1">
      <c r="A33" s="229"/>
      <c r="B33" s="230"/>
      <c r="C33" s="236" t="s">
        <v>966</v>
      </c>
      <c r="D33" s="232" t="s">
        <v>115</v>
      </c>
      <c r="E33" s="233">
        <v>5.4780499999999996</v>
      </c>
      <c r="F33" s="234"/>
      <c r="G33" s="235"/>
      <c r="H33" s="235"/>
      <c r="I33" s="234"/>
      <c r="J33" s="235"/>
      <c r="K33" s="235"/>
      <c r="L33" s="235"/>
      <c r="M33" s="235"/>
      <c r="N33" s="235"/>
      <c r="O33" s="235"/>
      <c r="P33" s="237"/>
      <c r="S33" s="238"/>
      <c r="T33" s="238"/>
      <c r="U33" s="238"/>
      <c r="V33" s="238"/>
      <c r="W33" s="238"/>
      <c r="X33" s="238"/>
      <c r="Y33" s="238"/>
    </row>
    <row r="34" spans="1:25" s="201" customFormat="1" ht="19.5" customHeight="1">
      <c r="A34" s="229"/>
      <c r="B34" s="230"/>
      <c r="C34" s="236" t="s">
        <v>967</v>
      </c>
      <c r="D34" s="232" t="s">
        <v>167</v>
      </c>
      <c r="E34" s="233">
        <v>8</v>
      </c>
      <c r="F34" s="234"/>
      <c r="G34" s="235"/>
      <c r="H34" s="235"/>
      <c r="I34" s="234"/>
      <c r="J34" s="235"/>
      <c r="K34" s="235"/>
      <c r="L34" s="235"/>
      <c r="M34" s="235"/>
      <c r="N34" s="235"/>
      <c r="O34" s="235"/>
      <c r="P34" s="237"/>
      <c r="S34" s="238"/>
      <c r="T34" s="238"/>
      <c r="U34" s="238"/>
      <c r="V34" s="238"/>
      <c r="W34" s="238"/>
      <c r="X34" s="238"/>
      <c r="Y34" s="238"/>
    </row>
    <row r="35" spans="1:25" s="201" customFormat="1" ht="17.25" customHeight="1">
      <c r="A35" s="229"/>
      <c r="B35" s="230"/>
      <c r="C35" s="236" t="s">
        <v>968</v>
      </c>
      <c r="D35" s="232" t="s">
        <v>115</v>
      </c>
      <c r="E35" s="233">
        <f>(0.905*2+1.855*2-0.8*2.1)</f>
        <v>3.8399999999999994</v>
      </c>
      <c r="F35" s="234"/>
      <c r="G35" s="235"/>
      <c r="H35" s="235"/>
      <c r="I35" s="234"/>
      <c r="J35" s="235"/>
      <c r="K35" s="235"/>
      <c r="L35" s="235"/>
      <c r="M35" s="235"/>
      <c r="N35" s="235"/>
      <c r="O35" s="235"/>
      <c r="P35" s="237"/>
      <c r="S35" s="238"/>
      <c r="T35" s="238"/>
      <c r="U35" s="238"/>
      <c r="V35" s="238"/>
      <c r="W35" s="238"/>
      <c r="X35" s="238"/>
      <c r="Y35" s="238"/>
    </row>
    <row r="36" spans="1:25" s="201" customFormat="1" ht="36">
      <c r="A36" s="229"/>
      <c r="B36" s="230"/>
      <c r="C36" s="236" t="s">
        <v>969</v>
      </c>
      <c r="D36" s="232" t="s">
        <v>167</v>
      </c>
      <c r="E36" s="233">
        <v>1</v>
      </c>
      <c r="F36" s="234"/>
      <c r="G36" s="235"/>
      <c r="H36" s="235"/>
      <c r="I36" s="234"/>
      <c r="J36" s="235"/>
      <c r="K36" s="235"/>
      <c r="L36" s="235"/>
      <c r="M36" s="235"/>
      <c r="N36" s="235"/>
      <c r="O36" s="235"/>
      <c r="P36" s="237"/>
      <c r="S36" s="238"/>
      <c r="T36" s="238"/>
      <c r="U36" s="238"/>
      <c r="V36" s="238"/>
      <c r="W36" s="238"/>
      <c r="X36" s="238"/>
      <c r="Y36" s="238"/>
    </row>
    <row r="37" spans="1:25" s="201" customFormat="1" ht="36">
      <c r="A37" s="229"/>
      <c r="B37" s="230"/>
      <c r="C37" s="236" t="s">
        <v>970</v>
      </c>
      <c r="D37" s="232" t="s">
        <v>167</v>
      </c>
      <c r="E37" s="233">
        <v>1</v>
      </c>
      <c r="F37" s="234"/>
      <c r="G37" s="235"/>
      <c r="H37" s="235"/>
      <c r="I37" s="234"/>
      <c r="J37" s="235"/>
      <c r="K37" s="235"/>
      <c r="L37" s="235"/>
      <c r="M37" s="235"/>
      <c r="N37" s="235"/>
      <c r="O37" s="235"/>
      <c r="P37" s="237"/>
      <c r="S37" s="238"/>
      <c r="T37" s="238"/>
      <c r="U37" s="238"/>
      <c r="V37" s="238"/>
      <c r="W37" s="238"/>
      <c r="X37" s="238"/>
      <c r="Y37" s="238"/>
    </row>
    <row r="38" spans="1:25" s="201" customFormat="1" ht="24">
      <c r="A38" s="229"/>
      <c r="B38" s="230"/>
      <c r="C38" s="236" t="s">
        <v>971</v>
      </c>
      <c r="D38" s="232" t="s">
        <v>167</v>
      </c>
      <c r="E38" s="233">
        <v>1</v>
      </c>
      <c r="F38" s="234"/>
      <c r="G38" s="235"/>
      <c r="H38" s="235"/>
      <c r="I38" s="234"/>
      <c r="J38" s="235"/>
      <c r="K38" s="235"/>
      <c r="L38" s="235"/>
      <c r="M38" s="235"/>
      <c r="N38" s="235"/>
      <c r="O38" s="235"/>
      <c r="P38" s="237"/>
      <c r="S38" s="238"/>
      <c r="T38" s="238"/>
      <c r="U38" s="238"/>
      <c r="V38" s="238"/>
      <c r="W38" s="238"/>
      <c r="X38" s="238"/>
      <c r="Y38" s="238"/>
    </row>
    <row r="39" spans="1:25" s="201" customFormat="1" ht="24">
      <c r="A39" s="229"/>
      <c r="B39" s="230"/>
      <c r="C39" s="236" t="s">
        <v>972</v>
      </c>
      <c r="D39" s="232" t="s">
        <v>973</v>
      </c>
      <c r="E39" s="233">
        <v>1</v>
      </c>
      <c r="F39" s="234"/>
      <c r="G39" s="235"/>
      <c r="H39" s="235"/>
      <c r="I39" s="234"/>
      <c r="J39" s="235"/>
      <c r="K39" s="235"/>
      <c r="L39" s="235"/>
      <c r="M39" s="235"/>
      <c r="N39" s="235"/>
      <c r="O39" s="235"/>
      <c r="P39" s="237"/>
      <c r="S39" s="238"/>
      <c r="T39" s="238"/>
      <c r="U39" s="238"/>
      <c r="V39" s="238"/>
      <c r="W39" s="238"/>
      <c r="X39" s="238"/>
      <c r="Y39" s="238"/>
    </row>
    <row r="40" spans="1:25" s="2" customFormat="1" ht="44.25" customHeight="1">
      <c r="A40" s="126">
        <f>A16+1</f>
        <v>2</v>
      </c>
      <c r="B40" s="127"/>
      <c r="C40" s="131" t="s">
        <v>974</v>
      </c>
      <c r="D40" s="129" t="s">
        <v>167</v>
      </c>
      <c r="E40" s="130">
        <v>1</v>
      </c>
      <c r="F40" s="137"/>
      <c r="G40" s="138"/>
      <c r="H40" s="28">
        <f t="shared" ref="H40" si="7">ROUND(G40*F40,2)</f>
        <v>0</v>
      </c>
      <c r="I40" s="137"/>
      <c r="J40" s="138"/>
      <c r="K40" s="28">
        <f t="shared" ref="K40" si="8">J40+I40+H40</f>
        <v>0</v>
      </c>
      <c r="L40" s="28">
        <f t="shared" ref="L40" si="9">ROUND(F40*E40,2)</f>
        <v>0</v>
      </c>
      <c r="M40" s="28">
        <f t="shared" ref="M40" si="10">ROUND(H40*E40,2)</f>
        <v>0</v>
      </c>
      <c r="N40" s="28">
        <f t="shared" ref="N40" si="11">ROUND(I40*E40,2)</f>
        <v>0</v>
      </c>
      <c r="O40" s="28">
        <f t="shared" ref="O40" si="12">ROUND(J40*E40,2)</f>
        <v>0</v>
      </c>
      <c r="P40" s="141">
        <f t="shared" ref="P40" si="13">O40+N40+M40</f>
        <v>0</v>
      </c>
      <c r="S40" s="9"/>
      <c r="T40" s="9"/>
      <c r="U40" s="9"/>
      <c r="V40" s="9"/>
      <c r="W40" s="9"/>
      <c r="X40" s="9"/>
      <c r="Y40" s="9"/>
    </row>
    <row r="41" spans="1:25" s="2" customFormat="1">
      <c r="A41" s="126"/>
      <c r="B41" s="127"/>
      <c r="C41" s="127"/>
      <c r="D41" s="127"/>
      <c r="E41" s="127"/>
      <c r="F41" s="127"/>
      <c r="G41" s="127"/>
      <c r="H41" s="127"/>
      <c r="I41" s="127"/>
      <c r="J41" s="127"/>
      <c r="K41" s="127"/>
      <c r="L41" s="28"/>
      <c r="M41" s="28"/>
      <c r="N41" s="28"/>
      <c r="O41" s="28"/>
      <c r="P41" s="141"/>
      <c r="S41" s="9"/>
      <c r="T41" s="9"/>
      <c r="U41" s="9"/>
      <c r="V41" s="9"/>
      <c r="W41" s="9"/>
      <c r="X41" s="9"/>
      <c r="Y41" s="9"/>
    </row>
    <row r="42" spans="1:25" s="4" customFormat="1" ht="18" customHeight="1">
      <c r="A42" s="30"/>
      <c r="B42" s="31"/>
      <c r="C42" s="32"/>
      <c r="D42" s="33"/>
      <c r="E42" s="34"/>
      <c r="F42" s="35"/>
      <c r="G42" s="35"/>
      <c r="H42" s="35"/>
      <c r="I42" s="35"/>
      <c r="J42" s="35"/>
      <c r="K42" s="35"/>
      <c r="L42" s="54"/>
      <c r="M42" s="55"/>
      <c r="N42" s="55"/>
      <c r="O42" s="55"/>
      <c r="P42" s="56"/>
    </row>
    <row r="43" spans="1:25" s="4" customFormat="1" ht="18" customHeight="1">
      <c r="A43" s="99"/>
      <c r="B43" s="100"/>
      <c r="C43" s="101" t="s">
        <v>122</v>
      </c>
      <c r="D43" s="102"/>
      <c r="E43" s="103"/>
      <c r="F43" s="104"/>
      <c r="G43" s="104"/>
      <c r="H43" s="104"/>
      <c r="I43" s="104"/>
      <c r="J43" s="104"/>
      <c r="K43" s="104"/>
      <c r="L43" s="115">
        <f>SUM(L16:L41)</f>
        <v>0</v>
      </c>
      <c r="M43" s="115">
        <f>SUM(M16:M41)</f>
        <v>0</v>
      </c>
      <c r="N43" s="115">
        <f>SUM(N16:N41)</f>
        <v>0</v>
      </c>
      <c r="O43" s="115">
        <f>SUM(O16:O41)</f>
        <v>0</v>
      </c>
      <c r="P43" s="115">
        <f>SUM(P16:P41)</f>
        <v>0</v>
      </c>
    </row>
    <row r="44" spans="1:25" ht="18" customHeight="1">
      <c r="A44" s="39"/>
      <c r="B44" s="39"/>
      <c r="C44" s="40" t="s">
        <v>17</v>
      </c>
      <c r="D44" s="41"/>
      <c r="E44" s="42"/>
      <c r="F44" s="43"/>
      <c r="G44" s="44"/>
      <c r="I44" s="59"/>
      <c r="J44" s="59"/>
      <c r="K44" s="59"/>
      <c r="M44" s="60"/>
      <c r="N44"/>
      <c r="O44"/>
      <c r="P44"/>
      <c r="R44" s="149"/>
    </row>
    <row r="45" spans="1:25" ht="15">
      <c r="C45" s="45"/>
      <c r="D45" s="45" t="s">
        <v>18</v>
      </c>
      <c r="M45" s="60"/>
      <c r="N45"/>
      <c r="O45"/>
      <c r="P45"/>
    </row>
    <row r="46" spans="1:25" ht="15">
      <c r="C46" s="45"/>
      <c r="D46" s="45"/>
      <c r="M46" s="60"/>
      <c r="N46"/>
      <c r="O46"/>
      <c r="P46"/>
    </row>
    <row r="47" spans="1:25" ht="15">
      <c r="C47" s="40" t="s">
        <v>123</v>
      </c>
      <c r="D47" s="45"/>
      <c r="M47" s="60"/>
      <c r="N47"/>
      <c r="O47"/>
      <c r="P47"/>
    </row>
    <row r="48" spans="1:25">
      <c r="C48" s="9"/>
      <c r="D48" s="9"/>
      <c r="E48" s="9"/>
      <c r="F48" s="9"/>
      <c r="G48" s="9"/>
      <c r="N48"/>
      <c r="O48"/>
      <c r="P48"/>
    </row>
    <row r="49" spans="1:16">
      <c r="A49" s="105"/>
      <c r="B49" s="105"/>
      <c r="C49" s="40" t="s">
        <v>124</v>
      </c>
      <c r="D49" s="41"/>
      <c r="E49" s="42"/>
      <c r="F49" s="43"/>
      <c r="G49" s="44"/>
      <c r="N49"/>
      <c r="O49"/>
      <c r="P49"/>
    </row>
    <row r="50" spans="1:16">
      <c r="C50" s="45"/>
      <c r="D50" s="45" t="s">
        <v>18</v>
      </c>
      <c r="N50"/>
      <c r="O50"/>
      <c r="P50"/>
    </row>
    <row r="51" spans="1:16">
      <c r="C51" s="40" t="s">
        <v>123</v>
      </c>
      <c r="D51" s="45"/>
    </row>
    <row r="52" spans="1:16" ht="12.75" customHeight="1">
      <c r="A52" s="46"/>
      <c r="B52" s="9"/>
      <c r="C52" s="9"/>
      <c r="D52" s="592"/>
      <c r="E52" s="580"/>
      <c r="F52" s="580"/>
      <c r="G52" s="9"/>
      <c r="H52" s="9"/>
      <c r="I52" s="9"/>
      <c r="J52" s="9"/>
    </row>
    <row r="53" spans="1:16" ht="15" customHeight="1">
      <c r="A53" s="106" t="s">
        <v>77</v>
      </c>
      <c r="B53" s="107"/>
      <c r="C53" s="108"/>
      <c r="D53" s="108"/>
      <c r="E53" s="108"/>
      <c r="F53" s="108"/>
      <c r="G53" s="108"/>
      <c r="H53" s="108"/>
      <c r="I53" s="108"/>
      <c r="J53" s="108"/>
      <c r="K53" s="108"/>
      <c r="L53" s="108"/>
      <c r="M53" s="108"/>
      <c r="N53" s="108"/>
      <c r="O53" s="108"/>
      <c r="P53" s="107"/>
    </row>
    <row r="54" spans="1:16" ht="12.75" customHeight="1">
      <c r="A54" s="109">
        <v>1</v>
      </c>
      <c r="B54" s="581" t="s">
        <v>125</v>
      </c>
      <c r="C54" s="582"/>
      <c r="D54" s="582"/>
      <c r="E54" s="582"/>
      <c r="F54" s="582"/>
      <c r="G54" s="582"/>
      <c r="H54" s="582"/>
      <c r="I54" s="582"/>
      <c r="J54" s="582"/>
      <c r="K54" s="582"/>
      <c r="L54" s="582"/>
      <c r="M54" s="582"/>
      <c r="N54" s="582"/>
      <c r="O54" s="582"/>
      <c r="P54" s="582"/>
    </row>
    <row r="55" spans="1:16" ht="12.75" customHeight="1">
      <c r="A55" s="109">
        <f>A54+1</f>
        <v>2</v>
      </c>
      <c r="B55" s="581" t="s">
        <v>126</v>
      </c>
      <c r="C55" s="582"/>
      <c r="D55" s="582"/>
      <c r="E55" s="582"/>
      <c r="F55" s="582"/>
      <c r="G55" s="582"/>
      <c r="H55" s="582"/>
      <c r="I55" s="582"/>
      <c r="J55" s="582"/>
      <c r="K55" s="582"/>
      <c r="L55" s="582"/>
      <c r="M55" s="582"/>
      <c r="N55" s="582"/>
      <c r="O55" s="582"/>
      <c r="P55" s="582"/>
    </row>
    <row r="56" spans="1:16" ht="12.75" customHeight="1">
      <c r="A56" s="109">
        <f t="shared" ref="A56:A59" si="14">A55+1</f>
        <v>3</v>
      </c>
      <c r="B56" s="581" t="s">
        <v>127</v>
      </c>
      <c r="C56" s="582"/>
      <c r="D56" s="582"/>
      <c r="E56" s="582"/>
      <c r="F56" s="582"/>
      <c r="G56" s="582"/>
      <c r="H56" s="582"/>
      <c r="I56" s="582"/>
      <c r="J56" s="582"/>
      <c r="K56" s="582"/>
      <c r="L56" s="582"/>
      <c r="M56" s="582"/>
      <c r="N56" s="582"/>
      <c r="O56" s="582"/>
      <c r="P56" s="582"/>
    </row>
    <row r="57" spans="1:16" ht="12.75" customHeight="1">
      <c r="A57" s="109">
        <f t="shared" si="14"/>
        <v>4</v>
      </c>
      <c r="B57" s="581" t="s">
        <v>128</v>
      </c>
      <c r="C57" s="582"/>
      <c r="D57" s="582"/>
      <c r="E57" s="582"/>
      <c r="F57" s="582"/>
      <c r="G57" s="582"/>
      <c r="H57" s="582"/>
      <c r="I57" s="582"/>
      <c r="J57" s="582"/>
      <c r="K57" s="582"/>
      <c r="L57" s="582"/>
      <c r="M57" s="582"/>
      <c r="N57" s="582"/>
      <c r="O57" s="582"/>
      <c r="P57" s="582"/>
    </row>
    <row r="58" spans="1:16" ht="24.75" customHeight="1">
      <c r="A58" s="109">
        <f t="shared" si="14"/>
        <v>5</v>
      </c>
      <c r="B58" s="581" t="s">
        <v>129</v>
      </c>
      <c r="C58" s="582"/>
      <c r="D58" s="582"/>
      <c r="E58" s="582"/>
      <c r="F58" s="582"/>
      <c r="G58" s="582"/>
      <c r="H58" s="582"/>
      <c r="I58" s="582"/>
      <c r="J58" s="582"/>
      <c r="K58" s="582"/>
      <c r="L58" s="582"/>
      <c r="M58" s="582"/>
      <c r="N58" s="582"/>
      <c r="O58" s="582"/>
      <c r="P58" s="582"/>
    </row>
    <row r="59" spans="1:16" ht="12.75" customHeight="1">
      <c r="A59" s="109">
        <f t="shared" si="14"/>
        <v>6</v>
      </c>
      <c r="B59" s="581" t="s">
        <v>130</v>
      </c>
      <c r="C59" s="582"/>
      <c r="D59" s="582"/>
      <c r="E59" s="582"/>
      <c r="F59" s="582"/>
      <c r="G59" s="582"/>
      <c r="H59" s="582"/>
      <c r="I59" s="582"/>
      <c r="J59" s="582"/>
      <c r="K59" s="582"/>
      <c r="L59" s="582"/>
      <c r="M59" s="582"/>
      <c r="N59" s="582"/>
      <c r="O59" s="582"/>
      <c r="P59" s="582"/>
    </row>
  </sheetData>
  <sheetProtection selectLockedCells="1" selectUnlockedCells="1"/>
  <mergeCells count="17">
    <mergeCell ref="B55:P55"/>
    <mergeCell ref="B56:P56"/>
    <mergeCell ref="B57:P57"/>
    <mergeCell ref="B58:P58"/>
    <mergeCell ref="B59:P59"/>
    <mergeCell ref="A1:P1"/>
    <mergeCell ref="A2:P2"/>
    <mergeCell ref="A8:H8"/>
    <mergeCell ref="D52:F52"/>
    <mergeCell ref="B54:P54"/>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58"/>
  <sheetViews>
    <sheetView view="pageBreakPreview" topLeftCell="A40" zoomScale="115" zoomScaleNormal="100" workbookViewId="0">
      <selection activeCell="E39" sqref="E39"/>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c r="A1" s="577" t="s">
        <v>975</v>
      </c>
      <c r="B1" s="577"/>
      <c r="C1" s="577"/>
      <c r="D1" s="577"/>
      <c r="E1" s="577"/>
      <c r="F1" s="577"/>
      <c r="G1" s="577"/>
      <c r="H1" s="577"/>
      <c r="I1" s="577"/>
      <c r="J1" s="577"/>
      <c r="K1" s="577"/>
      <c r="L1" s="577"/>
      <c r="M1" s="577"/>
      <c r="N1" s="577"/>
      <c r="O1" s="577"/>
      <c r="P1" s="577"/>
    </row>
    <row r="2" spans="1:25" s="1" customFormat="1" ht="35.25" customHeight="1">
      <c r="A2" s="578" t="s">
        <v>934</v>
      </c>
      <c r="B2" s="578"/>
      <c r="C2" s="578"/>
      <c r="D2" s="578"/>
      <c r="E2" s="578"/>
      <c r="F2" s="578"/>
      <c r="G2" s="578"/>
      <c r="H2" s="578"/>
      <c r="I2" s="578"/>
      <c r="J2" s="578"/>
      <c r="K2" s="578"/>
      <c r="L2" s="578"/>
      <c r="M2" s="578"/>
      <c r="N2" s="578"/>
      <c r="O2" s="578"/>
      <c r="P2" s="578"/>
    </row>
    <row r="3" spans="1:25" s="1" customFormat="1" ht="18" customHeight="1">
      <c r="A3" s="10" t="s">
        <v>85</v>
      </c>
      <c r="B3" s="10"/>
      <c r="C3" s="11"/>
      <c r="D3" s="12"/>
      <c r="E3" s="11"/>
      <c r="F3" s="11"/>
      <c r="G3" s="11"/>
      <c r="H3" s="11"/>
      <c r="I3" s="11"/>
      <c r="J3" s="11"/>
      <c r="K3" s="11"/>
      <c r="L3" s="11"/>
      <c r="M3" s="11"/>
      <c r="N3" s="11"/>
      <c r="O3" s="11"/>
      <c r="P3" s="11"/>
    </row>
    <row r="4" spans="1:25" s="1" customFormat="1" ht="18" customHeight="1">
      <c r="A4" s="10" t="s">
        <v>927</v>
      </c>
      <c r="B4" s="10"/>
      <c r="C4" s="10"/>
      <c r="D4" s="12"/>
      <c r="E4" s="13"/>
      <c r="F4" s="14"/>
      <c r="G4" s="14"/>
      <c r="H4" s="14"/>
      <c r="I4" s="14"/>
      <c r="J4" s="14"/>
      <c r="K4" s="14"/>
      <c r="L4" s="14"/>
      <c r="M4" s="14"/>
      <c r="N4" s="14"/>
      <c r="O4" s="14"/>
      <c r="P4" s="14"/>
    </row>
    <row r="5" spans="1:25" s="1" customFormat="1" ht="18" customHeight="1">
      <c r="A5" s="10" t="s">
        <v>86</v>
      </c>
      <c r="B5" s="10"/>
      <c r="C5" s="10" t="s">
        <v>87</v>
      </c>
      <c r="D5" s="12"/>
      <c r="E5" s="13"/>
      <c r="F5" s="14"/>
      <c r="G5" s="14"/>
      <c r="H5" s="14"/>
      <c r="I5" s="14"/>
      <c r="J5" s="14"/>
      <c r="K5" s="14"/>
      <c r="L5" s="14"/>
      <c r="M5" s="14"/>
      <c r="N5" s="14"/>
      <c r="O5" s="14"/>
      <c r="P5" s="14"/>
    </row>
    <row r="6" spans="1:25" s="1" customFormat="1" ht="18" customHeight="1">
      <c r="A6" s="10" t="s">
        <v>88</v>
      </c>
      <c r="B6" s="10"/>
      <c r="C6" s="20"/>
      <c r="D6" s="14"/>
      <c r="E6" s="13"/>
      <c r="F6" s="14"/>
      <c r="G6" s="14"/>
      <c r="H6" s="14"/>
      <c r="I6" s="14"/>
      <c r="J6" s="14"/>
      <c r="K6" s="14"/>
      <c r="L6" s="14"/>
      <c r="M6" s="14"/>
      <c r="N6" s="14"/>
      <c r="O6" s="14"/>
      <c r="P6" s="14"/>
    </row>
    <row r="7" spans="1:25" s="1" customFormat="1" ht="18" customHeight="1">
      <c r="A7" s="15" t="s">
        <v>2</v>
      </c>
      <c r="B7" s="15"/>
      <c r="C7" s="16"/>
      <c r="D7" s="17"/>
      <c r="E7" s="13"/>
      <c r="F7" s="14"/>
      <c r="G7" s="14"/>
      <c r="H7" s="14"/>
      <c r="I7" s="14"/>
      <c r="J7" s="14"/>
      <c r="K7" s="14"/>
      <c r="L7" s="14"/>
      <c r="M7" s="14"/>
      <c r="N7" s="14"/>
      <c r="O7" s="14"/>
      <c r="P7" s="14"/>
    </row>
    <row r="8" spans="1:25" s="1" customFormat="1" ht="18" customHeight="1">
      <c r="A8" s="579" t="s">
        <v>89</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90</v>
      </c>
      <c r="M9" s="14"/>
      <c r="N9" s="47"/>
      <c r="O9" s="48">
        <f>P41</f>
        <v>0</v>
      </c>
      <c r="P9" s="14"/>
    </row>
    <row r="10" spans="1:25" s="1" customFormat="1" ht="18" customHeight="1">
      <c r="A10" s="18"/>
      <c r="B10" s="18"/>
      <c r="C10" s="6"/>
      <c r="D10" s="7"/>
      <c r="E10" s="13"/>
      <c r="F10" s="12"/>
      <c r="G10" s="14"/>
      <c r="H10" s="14"/>
      <c r="I10" s="14"/>
      <c r="J10" s="14"/>
      <c r="K10" s="14"/>
      <c r="L10" s="49" t="s">
        <v>91</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5" s="2" customFormat="1" ht="12.75" customHeight="1">
      <c r="A13" s="583"/>
      <c r="B13" s="585"/>
      <c r="C13" s="587"/>
      <c r="D13" s="588"/>
      <c r="E13" s="589"/>
      <c r="F13" s="590"/>
      <c r="G13" s="590"/>
      <c r="H13" s="590"/>
      <c r="I13" s="590"/>
      <c r="J13" s="590"/>
      <c r="K13" s="590"/>
      <c r="L13" s="591" t="s">
        <v>99</v>
      </c>
      <c r="M13" s="591"/>
      <c r="N13" s="591" t="s">
        <v>100</v>
      </c>
      <c r="O13" s="591"/>
      <c r="P13" s="591" t="s">
        <v>101</v>
      </c>
      <c r="S13" s="9"/>
      <c r="T13" s="9"/>
      <c r="U13" s="9"/>
      <c r="V13" s="9"/>
      <c r="W13" s="9"/>
      <c r="X13" s="9"/>
      <c r="Y13" s="9"/>
    </row>
    <row r="14" spans="1:25" s="2" customFormat="1" ht="48">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S14" s="9"/>
      <c r="T14" s="9"/>
      <c r="U14" s="9"/>
      <c r="V14" s="9"/>
      <c r="W14" s="9"/>
      <c r="X14" s="9"/>
      <c r="Y14" s="9"/>
    </row>
    <row r="15" spans="1:25" s="2" customFormat="1" ht="14.25" customHeight="1">
      <c r="A15" s="120"/>
      <c r="B15" s="121"/>
      <c r="C15" s="125"/>
      <c r="D15" s="123"/>
      <c r="E15" s="124"/>
      <c r="F15" s="125"/>
      <c r="G15" s="125"/>
      <c r="H15" s="125"/>
      <c r="I15" s="125"/>
      <c r="J15" s="125"/>
      <c r="K15" s="125"/>
      <c r="L15" s="125"/>
      <c r="M15" s="125"/>
      <c r="N15" s="125"/>
      <c r="O15" s="125"/>
      <c r="P15" s="139"/>
      <c r="S15" s="9"/>
      <c r="T15" s="9"/>
      <c r="U15" s="9"/>
      <c r="V15" s="9"/>
      <c r="W15" s="9"/>
      <c r="X15" s="9"/>
      <c r="Y15" s="9"/>
    </row>
    <row r="16" spans="1:25" s="68" customFormat="1" ht="14.25" customHeight="1">
      <c r="A16" s="72"/>
      <c r="B16" s="73"/>
      <c r="C16" s="77" t="s">
        <v>976</v>
      </c>
      <c r="D16" s="222" t="s">
        <v>228</v>
      </c>
      <c r="E16" s="223">
        <v>16.93</v>
      </c>
      <c r="F16" s="159"/>
      <c r="G16" s="77"/>
      <c r="H16" s="77"/>
      <c r="I16" s="159"/>
      <c r="J16" s="77"/>
      <c r="K16" s="77"/>
      <c r="L16" s="77"/>
      <c r="M16" s="77"/>
      <c r="N16" s="77"/>
      <c r="O16" s="77"/>
      <c r="P16" s="112"/>
      <c r="S16" s="172"/>
      <c r="T16" s="172"/>
      <c r="U16" s="172"/>
      <c r="V16" s="172"/>
      <c r="W16" s="172"/>
      <c r="X16" s="172"/>
      <c r="Y16" s="172"/>
    </row>
    <row r="17" spans="1:25" s="2" customFormat="1" ht="18" customHeight="1">
      <c r="A17" s="126" t="s">
        <v>133</v>
      </c>
      <c r="B17" s="127"/>
      <c r="C17" s="131" t="s">
        <v>977</v>
      </c>
      <c r="D17" s="129" t="s">
        <v>112</v>
      </c>
      <c r="E17" s="130">
        <f>(10.56+6.37)*1.5*0.2</f>
        <v>5.0790000000000006</v>
      </c>
      <c r="F17" s="81"/>
      <c r="G17" s="82"/>
      <c r="H17" s="28">
        <f t="shared" ref="H17:H25" si="0">ROUND(G17*F17,2)</f>
        <v>0</v>
      </c>
      <c r="I17" s="81"/>
      <c r="J17" s="82"/>
      <c r="K17" s="28">
        <f t="shared" ref="K17:K18" si="1">J17+I17+H17</f>
        <v>0</v>
      </c>
      <c r="L17" s="28">
        <f t="shared" ref="L17:L18" si="2">ROUND(F17*E17,2)</f>
        <v>0</v>
      </c>
      <c r="M17" s="28">
        <f t="shared" ref="M17:M18" si="3">ROUND(H17*E17,2)</f>
        <v>0</v>
      </c>
      <c r="N17" s="28">
        <f t="shared" ref="N17:N18" si="4">ROUND(I17*E17,2)</f>
        <v>0</v>
      </c>
      <c r="O17" s="28">
        <f t="shared" ref="O17:O18" si="5">ROUND(J17*E17,2)</f>
        <v>0</v>
      </c>
      <c r="P17" s="141">
        <f t="shared" ref="P17:P18" si="6">O17+N17+M17</f>
        <v>0</v>
      </c>
      <c r="S17" s="9"/>
      <c r="T17" s="9"/>
      <c r="U17" s="9"/>
      <c r="V17" s="9"/>
      <c r="W17" s="9"/>
      <c r="X17" s="9"/>
      <c r="Y17" s="9"/>
    </row>
    <row r="18" spans="1:25" s="2" customFormat="1" ht="18" customHeight="1">
      <c r="A18" s="126">
        <f t="shared" ref="A18:A28" si="7">A17+1</f>
        <v>2</v>
      </c>
      <c r="B18" s="127"/>
      <c r="C18" s="200" t="s">
        <v>137</v>
      </c>
      <c r="D18" s="129" t="s">
        <v>112</v>
      </c>
      <c r="E18" s="130">
        <f>ROUND(E17*1.4,2)</f>
        <v>7.11</v>
      </c>
      <c r="F18" s="81"/>
      <c r="G18" s="82"/>
      <c r="H18" s="28">
        <f t="shared" si="0"/>
        <v>0</v>
      </c>
      <c r="I18" s="81"/>
      <c r="J18" s="82"/>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24">
      <c r="A19" s="126">
        <f t="shared" si="7"/>
        <v>3</v>
      </c>
      <c r="B19" s="127"/>
      <c r="C19" s="212" t="s">
        <v>978</v>
      </c>
      <c r="D19" s="130" t="s">
        <v>115</v>
      </c>
      <c r="E19" s="130">
        <f>(10.56+6.37)*0.3*2+(2*0.3)</f>
        <v>10.757999999999999</v>
      </c>
      <c r="F19" s="81"/>
      <c r="G19" s="82"/>
      <c r="H19" s="28">
        <f t="shared" si="0"/>
        <v>0</v>
      </c>
      <c r="I19" s="81"/>
      <c r="J19" s="82"/>
      <c r="K19" s="28">
        <f t="shared" ref="K19:K24" si="8">J19+I19+H19</f>
        <v>0</v>
      </c>
      <c r="L19" s="28">
        <f t="shared" ref="L19:L24" si="9">ROUND(F19*E19,2)</f>
        <v>0</v>
      </c>
      <c r="M19" s="28">
        <f t="shared" ref="M19:M24" si="10">ROUND(H19*E19,2)</f>
        <v>0</v>
      </c>
      <c r="N19" s="28">
        <f t="shared" ref="N19:N24" si="11">ROUND(I19*E19,2)</f>
        <v>0</v>
      </c>
      <c r="O19" s="28">
        <f t="shared" ref="O19:O24" si="12">ROUND(J19*E19,2)</f>
        <v>0</v>
      </c>
      <c r="P19" s="141">
        <f t="shared" ref="P19:P24" si="13">O19+N19+M19</f>
        <v>0</v>
      </c>
      <c r="S19" s="9"/>
      <c r="T19" s="9"/>
      <c r="U19" s="9"/>
      <c r="V19" s="9"/>
      <c r="W19" s="9"/>
      <c r="X19" s="9"/>
      <c r="Y19" s="9"/>
    </row>
    <row r="20" spans="1:25" s="2" customFormat="1" ht="15" customHeight="1">
      <c r="A20" s="126">
        <f t="shared" si="7"/>
        <v>4</v>
      </c>
      <c r="B20" s="127"/>
      <c r="C20" s="206" t="s">
        <v>979</v>
      </c>
      <c r="D20" s="130" t="s">
        <v>115</v>
      </c>
      <c r="E20" s="130">
        <f>ROUND(E19*1.1,2)</f>
        <v>11.83</v>
      </c>
      <c r="F20" s="81"/>
      <c r="G20" s="82"/>
      <c r="H20" s="28">
        <f t="shared" si="0"/>
        <v>0</v>
      </c>
      <c r="I20" s="81"/>
      <c r="J20" s="82"/>
      <c r="K20" s="28">
        <f t="shared" si="8"/>
        <v>0</v>
      </c>
      <c r="L20" s="28">
        <f t="shared" si="9"/>
        <v>0</v>
      </c>
      <c r="M20" s="28">
        <f t="shared" si="10"/>
        <v>0</v>
      </c>
      <c r="N20" s="28">
        <f t="shared" si="11"/>
        <v>0</v>
      </c>
      <c r="O20" s="28">
        <f t="shared" si="12"/>
        <v>0</v>
      </c>
      <c r="P20" s="141">
        <f t="shared" si="13"/>
        <v>0</v>
      </c>
      <c r="S20" s="9"/>
      <c r="T20" s="9"/>
      <c r="U20" s="9"/>
      <c r="V20" s="9"/>
      <c r="W20" s="9"/>
      <c r="X20" s="9"/>
      <c r="Y20" s="9"/>
    </row>
    <row r="21" spans="1:25" s="2" customFormat="1" ht="16.5" customHeight="1">
      <c r="A21" s="126">
        <f t="shared" si="7"/>
        <v>5</v>
      </c>
      <c r="B21" s="127"/>
      <c r="C21" s="206" t="s">
        <v>145</v>
      </c>
      <c r="D21" s="130" t="s">
        <v>115</v>
      </c>
      <c r="E21" s="130">
        <f>E19</f>
        <v>10.757999999999999</v>
      </c>
      <c r="F21" s="81"/>
      <c r="G21" s="82"/>
      <c r="H21" s="28">
        <f t="shared" si="0"/>
        <v>0</v>
      </c>
      <c r="I21" s="81"/>
      <c r="J21" s="82"/>
      <c r="K21" s="28">
        <f t="shared" si="8"/>
        <v>0</v>
      </c>
      <c r="L21" s="28">
        <f t="shared" si="9"/>
        <v>0</v>
      </c>
      <c r="M21" s="28">
        <f t="shared" si="10"/>
        <v>0</v>
      </c>
      <c r="N21" s="28">
        <f t="shared" si="11"/>
        <v>0</v>
      </c>
      <c r="O21" s="28">
        <f t="shared" si="12"/>
        <v>0</v>
      </c>
      <c r="P21" s="141">
        <f t="shared" si="13"/>
        <v>0</v>
      </c>
      <c r="S21" s="9"/>
      <c r="T21" s="9"/>
      <c r="U21" s="9"/>
      <c r="V21" s="9"/>
      <c r="W21" s="9"/>
      <c r="X21" s="9"/>
      <c r="Y21" s="9"/>
    </row>
    <row r="22" spans="1:25" s="2" customFormat="1">
      <c r="A22" s="126">
        <f t="shared" si="7"/>
        <v>6</v>
      </c>
      <c r="B22" s="127"/>
      <c r="C22" s="26" t="s">
        <v>980</v>
      </c>
      <c r="D22" s="80" t="s">
        <v>141</v>
      </c>
      <c r="E22" s="25">
        <v>460.49</v>
      </c>
      <c r="F22" s="81"/>
      <c r="G22" s="82"/>
      <c r="H22" s="28">
        <f t="shared" si="0"/>
        <v>0</v>
      </c>
      <c r="I22" s="81"/>
      <c r="J22" s="82"/>
      <c r="K22" s="28">
        <f t="shared" si="8"/>
        <v>0</v>
      </c>
      <c r="L22" s="28">
        <f t="shared" si="9"/>
        <v>0</v>
      </c>
      <c r="M22" s="28">
        <f t="shared" si="10"/>
        <v>0</v>
      </c>
      <c r="N22" s="28">
        <f t="shared" si="11"/>
        <v>0</v>
      </c>
      <c r="O22" s="28">
        <f t="shared" si="12"/>
        <v>0</v>
      </c>
      <c r="P22" s="141">
        <f t="shared" si="13"/>
        <v>0</v>
      </c>
      <c r="S22" s="9"/>
      <c r="T22" s="9"/>
      <c r="U22" s="9"/>
      <c r="V22" s="9"/>
      <c r="W22" s="9"/>
      <c r="X22" s="9"/>
      <c r="Y22" s="9"/>
    </row>
    <row r="23" spans="1:25" s="2" customFormat="1">
      <c r="A23" s="126">
        <f t="shared" si="7"/>
        <v>7</v>
      </c>
      <c r="B23" s="127"/>
      <c r="C23" s="224" t="s">
        <v>142</v>
      </c>
      <c r="D23" s="80" t="s">
        <v>141</v>
      </c>
      <c r="E23" s="25">
        <f>ROUND(E22*1.1,2)</f>
        <v>506.54</v>
      </c>
      <c r="F23" s="81"/>
      <c r="G23" s="82"/>
      <c r="H23" s="28">
        <f t="shared" si="0"/>
        <v>0</v>
      </c>
      <c r="I23" s="81"/>
      <c r="J23" s="82"/>
      <c r="K23" s="28">
        <f t="shared" si="8"/>
        <v>0</v>
      </c>
      <c r="L23" s="28">
        <f t="shared" si="9"/>
        <v>0</v>
      </c>
      <c r="M23" s="28">
        <f t="shared" si="10"/>
        <v>0</v>
      </c>
      <c r="N23" s="28">
        <f t="shared" si="11"/>
        <v>0</v>
      </c>
      <c r="O23" s="28">
        <f t="shared" si="12"/>
        <v>0</v>
      </c>
      <c r="P23" s="141">
        <f t="shared" si="13"/>
        <v>0</v>
      </c>
      <c r="S23" s="9"/>
      <c r="T23" s="9"/>
      <c r="U23" s="9"/>
      <c r="V23" s="9"/>
      <c r="W23" s="9"/>
      <c r="X23" s="9"/>
      <c r="Y23" s="9"/>
    </row>
    <row r="24" spans="1:25" s="2" customFormat="1">
      <c r="A24" s="126">
        <f t="shared" si="7"/>
        <v>8</v>
      </c>
      <c r="B24" s="127"/>
      <c r="C24" s="131" t="s">
        <v>981</v>
      </c>
      <c r="D24" s="80" t="s">
        <v>112</v>
      </c>
      <c r="E24" s="25">
        <v>5.0199999999999996</v>
      </c>
      <c r="F24" s="81"/>
      <c r="G24" s="82"/>
      <c r="H24" s="28">
        <f t="shared" si="0"/>
        <v>0</v>
      </c>
      <c r="I24" s="81"/>
      <c r="J24" s="82"/>
      <c r="K24" s="28">
        <f t="shared" si="8"/>
        <v>0</v>
      </c>
      <c r="L24" s="28">
        <f t="shared" si="9"/>
        <v>0</v>
      </c>
      <c r="M24" s="28">
        <f t="shared" si="10"/>
        <v>0</v>
      </c>
      <c r="N24" s="28">
        <f t="shared" si="11"/>
        <v>0</v>
      </c>
      <c r="O24" s="28">
        <f t="shared" si="12"/>
        <v>0</v>
      </c>
      <c r="P24" s="141">
        <f t="shared" si="13"/>
        <v>0</v>
      </c>
      <c r="S24" s="9"/>
      <c r="T24" s="9"/>
      <c r="U24" s="9"/>
      <c r="V24" s="9"/>
      <c r="W24" s="9"/>
      <c r="X24" s="9"/>
      <c r="Y24" s="9"/>
    </row>
    <row r="25" spans="1:25" s="2" customFormat="1" ht="24">
      <c r="A25" s="126">
        <f t="shared" si="7"/>
        <v>9</v>
      </c>
      <c r="B25" s="127"/>
      <c r="C25" s="200" t="s">
        <v>982</v>
      </c>
      <c r="D25" s="80" t="s">
        <v>112</v>
      </c>
      <c r="E25" s="25">
        <f>ROUND(E24*1.1,2)</f>
        <v>5.52</v>
      </c>
      <c r="F25" s="81"/>
      <c r="G25" s="82"/>
      <c r="H25" s="28">
        <f t="shared" si="0"/>
        <v>0</v>
      </c>
      <c r="I25" s="81"/>
      <c r="J25" s="82"/>
      <c r="K25" s="28">
        <f t="shared" ref="K25:K26" si="14">J25+I25+H25</f>
        <v>0</v>
      </c>
      <c r="L25" s="28">
        <f t="shared" ref="L25:L26" si="15">ROUND(F25*E25,2)</f>
        <v>0</v>
      </c>
      <c r="M25" s="28">
        <f t="shared" ref="M25:M26" si="16">ROUND(H25*E25,2)</f>
        <v>0</v>
      </c>
      <c r="N25" s="28">
        <f t="shared" ref="N25:N26" si="17">ROUND(I25*E25,2)</f>
        <v>0</v>
      </c>
      <c r="O25" s="28">
        <f t="shared" ref="O25:O26" si="18">ROUND(J25*E25,2)</f>
        <v>0</v>
      </c>
      <c r="P25" s="141">
        <f t="shared" ref="P25:P26" si="19">O25+N25+M25</f>
        <v>0</v>
      </c>
      <c r="S25" s="9"/>
      <c r="T25" s="9"/>
      <c r="U25" s="9"/>
      <c r="V25" s="9"/>
      <c r="W25" s="9"/>
      <c r="X25" s="9"/>
      <c r="Y25" s="9"/>
    </row>
    <row r="26" spans="1:25" s="2" customFormat="1" ht="16.5" customHeight="1">
      <c r="A26" s="126">
        <f t="shared" si="7"/>
        <v>10</v>
      </c>
      <c r="B26" s="127"/>
      <c r="C26" s="26" t="s">
        <v>983</v>
      </c>
      <c r="D26" s="25" t="s">
        <v>119</v>
      </c>
      <c r="E26" s="25">
        <v>1</v>
      </c>
      <c r="F26" s="81"/>
      <c r="G26" s="82"/>
      <c r="H26" s="28">
        <f t="shared" ref="H26" si="20">ROUND(G26*F26,2)</f>
        <v>0</v>
      </c>
      <c r="I26" s="81"/>
      <c r="J26" s="82"/>
      <c r="K26" s="28">
        <f t="shared" si="14"/>
        <v>0</v>
      </c>
      <c r="L26" s="28">
        <f t="shared" si="15"/>
        <v>0</v>
      </c>
      <c r="M26" s="28">
        <f t="shared" si="16"/>
        <v>0</v>
      </c>
      <c r="N26" s="28">
        <f t="shared" si="17"/>
        <v>0</v>
      </c>
      <c r="O26" s="28">
        <f t="shared" si="18"/>
        <v>0</v>
      </c>
      <c r="P26" s="141">
        <f t="shared" si="19"/>
        <v>0</v>
      </c>
      <c r="S26" s="9"/>
      <c r="T26" s="9"/>
      <c r="U26" s="9"/>
      <c r="V26" s="9"/>
      <c r="W26" s="9"/>
      <c r="X26" s="9"/>
      <c r="Y26" s="9"/>
    </row>
    <row r="27" spans="1:25" s="68" customFormat="1" ht="16.5" customHeight="1">
      <c r="A27" s="160">
        <f t="shared" si="7"/>
        <v>11</v>
      </c>
      <c r="B27" s="73"/>
      <c r="C27" s="74" t="s">
        <v>984</v>
      </c>
      <c r="D27" s="216"/>
      <c r="E27" s="216"/>
      <c r="F27" s="163"/>
      <c r="G27" s="164"/>
      <c r="H27" s="165"/>
      <c r="I27" s="163"/>
      <c r="J27" s="164"/>
      <c r="K27" s="165"/>
      <c r="L27" s="165"/>
      <c r="M27" s="165"/>
      <c r="N27" s="165"/>
      <c r="O27" s="165"/>
      <c r="P27" s="171"/>
      <c r="S27" s="172"/>
      <c r="T27" s="172"/>
      <c r="U27" s="172"/>
      <c r="V27" s="172"/>
      <c r="W27" s="172"/>
      <c r="X27" s="172"/>
      <c r="Y27" s="172"/>
    </row>
    <row r="28" spans="1:25" s="2" customFormat="1" ht="43.5" customHeight="1">
      <c r="A28" s="126">
        <f t="shared" si="7"/>
        <v>12</v>
      </c>
      <c r="B28" s="127"/>
      <c r="C28" s="128" t="s">
        <v>985</v>
      </c>
      <c r="D28" s="129" t="s">
        <v>112</v>
      </c>
      <c r="E28" s="130">
        <v>22.94</v>
      </c>
      <c r="F28" s="81"/>
      <c r="G28" s="82"/>
      <c r="H28" s="28">
        <f t="shared" ref="H28:H32" si="21">ROUND(G28*F28,2)</f>
        <v>0</v>
      </c>
      <c r="I28" s="81"/>
      <c r="J28" s="82"/>
      <c r="K28" s="28">
        <f t="shared" ref="K28:K32" si="22">J28+I28+H28</f>
        <v>0</v>
      </c>
      <c r="L28" s="28">
        <f t="shared" ref="L28:L32" si="23">ROUND(F28*E28,2)</f>
        <v>0</v>
      </c>
      <c r="M28" s="28">
        <f t="shared" ref="M28:M32" si="24">ROUND(H28*E28,2)</f>
        <v>0</v>
      </c>
      <c r="N28" s="28">
        <f t="shared" ref="N28:N32" si="25">ROUND(I28*E28,2)</f>
        <v>0</v>
      </c>
      <c r="O28" s="28">
        <f t="shared" ref="O28:O32" si="26">ROUND(J28*E28,2)</f>
        <v>0</v>
      </c>
      <c r="P28" s="141">
        <f t="shared" ref="P28:P32" si="27">O28+N28+M28</f>
        <v>0</v>
      </c>
      <c r="S28" s="9"/>
      <c r="T28" s="9"/>
      <c r="U28" s="9"/>
      <c r="V28" s="9"/>
      <c r="W28" s="9"/>
      <c r="X28" s="9"/>
      <c r="Y28" s="9"/>
    </row>
    <row r="29" spans="1:25" s="2" customFormat="1" ht="27" customHeight="1">
      <c r="A29" s="126">
        <f t="shared" ref="A29:A39" si="28">A28+1</f>
        <v>13</v>
      </c>
      <c r="B29" s="127"/>
      <c r="C29" s="128" t="s">
        <v>986</v>
      </c>
      <c r="D29" s="129" t="s">
        <v>141</v>
      </c>
      <c r="E29" s="130">
        <v>514.41</v>
      </c>
      <c r="F29" s="81"/>
      <c r="G29" s="82"/>
      <c r="H29" s="28">
        <f t="shared" ref="H29" si="29">ROUND(G29*F29,2)</f>
        <v>0</v>
      </c>
      <c r="I29" s="81"/>
      <c r="J29" s="82"/>
      <c r="K29" s="28">
        <f t="shared" ref="K29" si="30">J29+I29+H29</f>
        <v>0</v>
      </c>
      <c r="L29" s="28">
        <f t="shared" ref="L29" si="31">ROUND(F29*E29,2)</f>
        <v>0</v>
      </c>
      <c r="M29" s="28">
        <f t="shared" ref="M29" si="32">ROUND(H29*E29,2)</f>
        <v>0</v>
      </c>
      <c r="N29" s="28">
        <f t="shared" ref="N29" si="33">ROUND(I29*E29,2)</f>
        <v>0</v>
      </c>
      <c r="O29" s="28">
        <f t="shared" ref="O29" si="34">ROUND(J29*E29,2)</f>
        <v>0</v>
      </c>
      <c r="P29" s="141">
        <f t="shared" ref="P29" si="35">O29+N29+M29</f>
        <v>0</v>
      </c>
      <c r="S29" s="9"/>
      <c r="T29" s="9"/>
      <c r="U29" s="9"/>
      <c r="V29" s="9"/>
      <c r="W29" s="9"/>
      <c r="X29" s="9"/>
      <c r="Y29" s="9"/>
    </row>
    <row r="30" spans="1:25" s="2" customFormat="1" ht="26.25" customHeight="1">
      <c r="A30" s="126">
        <f t="shared" si="28"/>
        <v>14</v>
      </c>
      <c r="B30" s="127"/>
      <c r="C30" s="128" t="s">
        <v>987</v>
      </c>
      <c r="D30" s="129" t="s">
        <v>141</v>
      </c>
      <c r="E30" s="130">
        <v>82.3</v>
      </c>
      <c r="F30" s="81"/>
      <c r="G30" s="82"/>
      <c r="H30" s="28">
        <f t="shared" ref="H30:H31" si="36">ROUND(G30*F30,2)</f>
        <v>0</v>
      </c>
      <c r="I30" s="81"/>
      <c r="J30" s="82"/>
      <c r="K30" s="28">
        <f t="shared" ref="K30" si="37">J30+I30+H30</f>
        <v>0</v>
      </c>
      <c r="L30" s="28">
        <f t="shared" ref="L30" si="38">ROUND(F30*E30,2)</f>
        <v>0</v>
      </c>
      <c r="M30" s="28">
        <f t="shared" ref="M30" si="39">ROUND(H30*E30,2)</f>
        <v>0</v>
      </c>
      <c r="N30" s="28">
        <f t="shared" ref="N30" si="40">ROUND(I30*E30,2)</f>
        <v>0</v>
      </c>
      <c r="O30" s="28">
        <f t="shared" ref="O30" si="41">ROUND(J30*E30,2)</f>
        <v>0</v>
      </c>
      <c r="P30" s="141">
        <f t="shared" ref="P30" si="42">O30+N30+M30</f>
        <v>0</v>
      </c>
      <c r="S30" s="9"/>
      <c r="T30" s="9"/>
      <c r="U30" s="9"/>
      <c r="V30" s="9"/>
      <c r="W30" s="9"/>
      <c r="X30" s="9"/>
      <c r="Y30" s="9"/>
    </row>
    <row r="31" spans="1:25" s="2" customFormat="1" ht="36">
      <c r="A31" s="126">
        <f t="shared" si="28"/>
        <v>15</v>
      </c>
      <c r="B31" s="127"/>
      <c r="C31" s="128" t="s">
        <v>988</v>
      </c>
      <c r="D31" s="129" t="s">
        <v>112</v>
      </c>
      <c r="E31" s="130">
        <v>8.9700000000000006</v>
      </c>
      <c r="F31" s="81"/>
      <c r="G31" s="82"/>
      <c r="H31" s="28">
        <f t="shared" si="36"/>
        <v>0</v>
      </c>
      <c r="I31" s="81"/>
      <c r="J31" s="82"/>
      <c r="K31" s="28">
        <f t="shared" ref="K31" si="43">J31+I31+H31</f>
        <v>0</v>
      </c>
      <c r="L31" s="28">
        <f t="shared" ref="L31" si="44">ROUND(F31*E31,2)</f>
        <v>0</v>
      </c>
      <c r="M31" s="28">
        <f t="shared" ref="M31" si="45">ROUND(H31*E31,2)</f>
        <v>0</v>
      </c>
      <c r="N31" s="28">
        <f t="shared" ref="N31" si="46">ROUND(I31*E31,2)</f>
        <v>0</v>
      </c>
      <c r="O31" s="28">
        <f t="shared" ref="O31" si="47">ROUND(J31*E31,2)</f>
        <v>0</v>
      </c>
      <c r="P31" s="141">
        <f t="shared" ref="P31" si="48">O31+N31+M31</f>
        <v>0</v>
      </c>
      <c r="S31" s="9"/>
      <c r="T31" s="9"/>
      <c r="U31" s="9"/>
      <c r="V31" s="9"/>
      <c r="W31" s="9"/>
      <c r="X31" s="9"/>
      <c r="Y31" s="9"/>
    </row>
    <row r="32" spans="1:25" s="2" customFormat="1" ht="48">
      <c r="A32" s="126">
        <f t="shared" si="28"/>
        <v>16</v>
      </c>
      <c r="B32" s="127"/>
      <c r="C32" s="128" t="s">
        <v>989</v>
      </c>
      <c r="D32" s="129" t="s">
        <v>228</v>
      </c>
      <c r="E32" s="130">
        <v>16.899999999999999</v>
      </c>
      <c r="F32" s="81"/>
      <c r="G32" s="82"/>
      <c r="H32" s="28">
        <f t="shared" si="21"/>
        <v>0</v>
      </c>
      <c r="I32" s="81"/>
      <c r="J32" s="82"/>
      <c r="K32" s="28">
        <f t="shared" si="22"/>
        <v>0</v>
      </c>
      <c r="L32" s="28">
        <f t="shared" si="23"/>
        <v>0</v>
      </c>
      <c r="M32" s="28">
        <f t="shared" si="24"/>
        <v>0</v>
      </c>
      <c r="N32" s="28">
        <f t="shared" si="25"/>
        <v>0</v>
      </c>
      <c r="O32" s="28">
        <f t="shared" si="26"/>
        <v>0</v>
      </c>
      <c r="P32" s="141">
        <f t="shared" si="27"/>
        <v>0</v>
      </c>
      <c r="S32" s="9"/>
      <c r="T32" s="9"/>
      <c r="U32" s="9"/>
      <c r="V32" s="9"/>
      <c r="W32" s="9"/>
      <c r="X32" s="9"/>
      <c r="Y32" s="9"/>
    </row>
    <row r="33" spans="1:25" s="2" customFormat="1" ht="27" customHeight="1">
      <c r="A33" s="126">
        <f t="shared" si="28"/>
        <v>17</v>
      </c>
      <c r="B33" s="127"/>
      <c r="C33" s="128" t="s">
        <v>990</v>
      </c>
      <c r="D33" s="129" t="s">
        <v>112</v>
      </c>
      <c r="E33" s="130">
        <v>5.4</v>
      </c>
      <c r="F33" s="81"/>
      <c r="G33" s="82"/>
      <c r="H33" s="28">
        <f t="shared" ref="H33" si="49">ROUND(G33*F33,2)</f>
        <v>0</v>
      </c>
      <c r="I33" s="81"/>
      <c r="J33" s="82"/>
      <c r="K33" s="28">
        <f t="shared" ref="K33" si="50">J33+I33+H33</f>
        <v>0</v>
      </c>
      <c r="L33" s="28">
        <f t="shared" ref="L33" si="51">ROUND(F33*E33,2)</f>
        <v>0</v>
      </c>
      <c r="M33" s="28">
        <f t="shared" ref="M33" si="52">ROUND(H33*E33,2)</f>
        <v>0</v>
      </c>
      <c r="N33" s="28">
        <f t="shared" ref="N33" si="53">ROUND(I33*E33,2)</f>
        <v>0</v>
      </c>
      <c r="O33" s="28">
        <f t="shared" ref="O33" si="54">ROUND(J33*E33,2)</f>
        <v>0</v>
      </c>
      <c r="P33" s="141">
        <f t="shared" ref="P33" si="55">O33+N33+M33</f>
        <v>0</v>
      </c>
      <c r="S33" s="9"/>
      <c r="T33" s="9"/>
      <c r="U33" s="9"/>
      <c r="V33" s="9"/>
      <c r="W33" s="9"/>
      <c r="X33" s="9"/>
      <c r="Y33" s="9"/>
    </row>
    <row r="34" spans="1:25" s="2" customFormat="1" ht="36">
      <c r="A34" s="126">
        <f t="shared" si="28"/>
        <v>18</v>
      </c>
      <c r="B34" s="127"/>
      <c r="C34" s="128" t="s">
        <v>991</v>
      </c>
      <c r="D34" s="129" t="s">
        <v>115</v>
      </c>
      <c r="E34" s="130">
        <v>3.3</v>
      </c>
      <c r="F34" s="81"/>
      <c r="G34" s="82"/>
      <c r="H34" s="28">
        <f t="shared" ref="H34:H35" si="56">ROUND(G34*F34,2)</f>
        <v>0</v>
      </c>
      <c r="I34" s="81"/>
      <c r="J34" s="82"/>
      <c r="K34" s="28">
        <f t="shared" ref="K34:K35" si="57">J34+I34+H34</f>
        <v>0</v>
      </c>
      <c r="L34" s="28">
        <f t="shared" ref="L34:L35" si="58">ROUND(F34*E34,2)</f>
        <v>0</v>
      </c>
      <c r="M34" s="28">
        <f t="shared" ref="M34:M35" si="59">ROUND(H34*E34,2)</f>
        <v>0</v>
      </c>
      <c r="N34" s="28">
        <f t="shared" ref="N34:N35" si="60">ROUND(I34*E34,2)</f>
        <v>0</v>
      </c>
      <c r="O34" s="28">
        <f t="shared" ref="O34:O35" si="61">ROUND(J34*E34,2)</f>
        <v>0</v>
      </c>
      <c r="P34" s="141">
        <f t="shared" ref="P34:P35" si="62">O34+N34+M34</f>
        <v>0</v>
      </c>
      <c r="S34" s="9"/>
      <c r="T34" s="9"/>
      <c r="U34" s="9"/>
      <c r="V34" s="9"/>
      <c r="W34" s="9"/>
      <c r="X34" s="9"/>
      <c r="Y34" s="9"/>
    </row>
    <row r="35" spans="1:25" s="2" customFormat="1" ht="36">
      <c r="A35" s="126">
        <f t="shared" si="28"/>
        <v>19</v>
      </c>
      <c r="B35" s="127"/>
      <c r="C35" s="128" t="s">
        <v>992</v>
      </c>
      <c r="D35" s="129" t="s">
        <v>115</v>
      </c>
      <c r="E35" s="130">
        <v>98.53</v>
      </c>
      <c r="F35" s="81"/>
      <c r="G35" s="82"/>
      <c r="H35" s="28">
        <f t="shared" si="56"/>
        <v>0</v>
      </c>
      <c r="I35" s="81"/>
      <c r="J35" s="82"/>
      <c r="K35" s="28">
        <f t="shared" si="57"/>
        <v>0</v>
      </c>
      <c r="L35" s="28">
        <f t="shared" si="58"/>
        <v>0</v>
      </c>
      <c r="M35" s="28">
        <f t="shared" si="59"/>
        <v>0</v>
      </c>
      <c r="N35" s="28">
        <f t="shared" si="60"/>
        <v>0</v>
      </c>
      <c r="O35" s="28">
        <f t="shared" si="61"/>
        <v>0</v>
      </c>
      <c r="P35" s="141">
        <f t="shared" si="62"/>
        <v>0</v>
      </c>
      <c r="S35" s="9"/>
      <c r="T35" s="9"/>
      <c r="U35" s="9"/>
      <c r="V35" s="9"/>
      <c r="W35" s="9"/>
      <c r="X35" s="9"/>
      <c r="Y35" s="9"/>
    </row>
    <row r="36" spans="1:25" s="2" customFormat="1" ht="36">
      <c r="A36" s="126">
        <f t="shared" si="28"/>
        <v>20</v>
      </c>
      <c r="B36" s="127"/>
      <c r="C36" s="128" t="s">
        <v>993</v>
      </c>
      <c r="D36" s="129" t="s">
        <v>332</v>
      </c>
      <c r="E36" s="130">
        <v>10.3</v>
      </c>
      <c r="F36" s="81"/>
      <c r="G36" s="82"/>
      <c r="H36" s="28">
        <f t="shared" ref="H36" si="63">ROUND(G36*F36,2)</f>
        <v>0</v>
      </c>
      <c r="I36" s="81"/>
      <c r="J36" s="82"/>
      <c r="K36" s="28">
        <f t="shared" ref="K36" si="64">J36+I36+H36</f>
        <v>0</v>
      </c>
      <c r="L36" s="28">
        <f t="shared" ref="L36" si="65">ROUND(F36*E36,2)</f>
        <v>0</v>
      </c>
      <c r="M36" s="28">
        <f t="shared" ref="M36" si="66">ROUND(H36*E36,2)</f>
        <v>0</v>
      </c>
      <c r="N36" s="28">
        <f t="shared" ref="N36" si="67">ROUND(I36*E36,2)</f>
        <v>0</v>
      </c>
      <c r="O36" s="28">
        <f t="shared" ref="O36" si="68">ROUND(J36*E36,2)</f>
        <v>0</v>
      </c>
      <c r="P36" s="141">
        <f t="shared" ref="P36" si="69">O36+N36+M36</f>
        <v>0</v>
      </c>
      <c r="S36" s="9"/>
      <c r="T36" s="9"/>
      <c r="U36" s="9"/>
      <c r="V36" s="9"/>
      <c r="W36" s="9"/>
      <c r="X36" s="9"/>
      <c r="Y36" s="9"/>
    </row>
    <row r="37" spans="1:25" s="2" customFormat="1" ht="36">
      <c r="A37" s="126">
        <f t="shared" si="28"/>
        <v>21</v>
      </c>
      <c r="B37" s="191"/>
      <c r="C37" s="192" t="s">
        <v>994</v>
      </c>
      <c r="D37" s="225" t="s">
        <v>228</v>
      </c>
      <c r="E37" s="226">
        <v>7.55</v>
      </c>
      <c r="F37" s="227"/>
      <c r="G37" s="227"/>
      <c r="H37" s="228">
        <f t="shared" ref="H37:H39" si="70">ROUND(G37*F37,2)</f>
        <v>0</v>
      </c>
      <c r="I37" s="227"/>
      <c r="J37" s="227"/>
      <c r="K37" s="27">
        <f t="shared" ref="K37:K39" si="71">J37+I37+H37</f>
        <v>0</v>
      </c>
      <c r="L37" s="28">
        <f t="shared" ref="L37:L39" si="72">ROUND(F37*E37,2)</f>
        <v>0</v>
      </c>
      <c r="M37" s="28">
        <f t="shared" ref="M37:M39" si="73">ROUND(H37*E37,2)</f>
        <v>0</v>
      </c>
      <c r="N37" s="28">
        <f t="shared" ref="N37:N39" si="74">ROUND(I37*E37,2)</f>
        <v>0</v>
      </c>
      <c r="O37" s="28">
        <f t="shared" ref="O37:O39" si="75">ROUND(J37*E37,2)</f>
        <v>0</v>
      </c>
      <c r="P37" s="141">
        <f t="shared" ref="P37:P39" si="76">O37+N37+M37</f>
        <v>0</v>
      </c>
      <c r="S37" s="9"/>
      <c r="T37" s="9"/>
      <c r="U37" s="9"/>
      <c r="V37" s="9"/>
      <c r="W37" s="9"/>
      <c r="X37" s="9"/>
      <c r="Y37" s="9"/>
    </row>
    <row r="38" spans="1:25" s="2" customFormat="1" ht="36">
      <c r="A38" s="126">
        <f t="shared" si="28"/>
        <v>22</v>
      </c>
      <c r="B38" s="191"/>
      <c r="C38" s="192" t="s">
        <v>995</v>
      </c>
      <c r="D38" s="225" t="s">
        <v>228</v>
      </c>
      <c r="E38" s="226">
        <v>0.71</v>
      </c>
      <c r="F38" s="227"/>
      <c r="G38" s="227"/>
      <c r="H38" s="228">
        <f t="shared" si="70"/>
        <v>0</v>
      </c>
      <c r="I38" s="227"/>
      <c r="J38" s="227"/>
      <c r="K38" s="27">
        <f t="shared" si="71"/>
        <v>0</v>
      </c>
      <c r="L38" s="28">
        <f t="shared" si="72"/>
        <v>0</v>
      </c>
      <c r="M38" s="28">
        <f t="shared" si="73"/>
        <v>0</v>
      </c>
      <c r="N38" s="28">
        <f t="shared" si="74"/>
        <v>0</v>
      </c>
      <c r="O38" s="28">
        <f t="shared" si="75"/>
        <v>0</v>
      </c>
      <c r="P38" s="141">
        <f t="shared" si="76"/>
        <v>0</v>
      </c>
      <c r="S38" s="9"/>
      <c r="T38" s="9"/>
      <c r="U38" s="9"/>
      <c r="V38" s="9"/>
      <c r="W38" s="9"/>
      <c r="X38" s="9"/>
      <c r="Y38" s="9"/>
    </row>
    <row r="39" spans="1:25" s="2" customFormat="1" ht="24">
      <c r="A39" s="126">
        <f t="shared" si="28"/>
        <v>23</v>
      </c>
      <c r="B39" s="191"/>
      <c r="C39" s="192" t="s">
        <v>996</v>
      </c>
      <c r="D39" s="225" t="s">
        <v>228</v>
      </c>
      <c r="E39" s="226">
        <v>13.95</v>
      </c>
      <c r="F39" s="227"/>
      <c r="G39" s="227"/>
      <c r="H39" s="228">
        <f t="shared" si="70"/>
        <v>0</v>
      </c>
      <c r="I39" s="227"/>
      <c r="J39" s="227"/>
      <c r="K39" s="27">
        <f t="shared" si="71"/>
        <v>0</v>
      </c>
      <c r="L39" s="28">
        <f t="shared" si="72"/>
        <v>0</v>
      </c>
      <c r="M39" s="28">
        <f t="shared" si="73"/>
        <v>0</v>
      </c>
      <c r="N39" s="28">
        <f t="shared" si="74"/>
        <v>0</v>
      </c>
      <c r="O39" s="28">
        <f t="shared" si="75"/>
        <v>0</v>
      </c>
      <c r="P39" s="141">
        <f t="shared" si="76"/>
        <v>0</v>
      </c>
      <c r="S39" s="9"/>
      <c r="T39" s="9"/>
      <c r="U39" s="9"/>
      <c r="V39" s="9"/>
      <c r="W39" s="9"/>
      <c r="X39" s="9"/>
      <c r="Y39" s="9"/>
    </row>
    <row r="40" spans="1:25" s="4" customFormat="1" ht="18" customHeight="1">
      <c r="A40" s="30"/>
      <c r="B40" s="31"/>
      <c r="C40" s="32"/>
      <c r="D40" s="33"/>
      <c r="E40" s="34"/>
      <c r="F40" s="35"/>
      <c r="G40" s="35"/>
      <c r="H40" s="35"/>
      <c r="I40" s="35"/>
      <c r="J40" s="35"/>
      <c r="K40" s="35"/>
      <c r="L40" s="54"/>
      <c r="M40" s="55"/>
      <c r="N40" s="55"/>
      <c r="O40" s="55"/>
      <c r="P40" s="56"/>
      <c r="R40" s="2"/>
      <c r="S40" s="9"/>
      <c r="T40" s="9"/>
      <c r="U40" s="9"/>
    </row>
    <row r="41" spans="1:25" s="4" customFormat="1" ht="18" customHeight="1">
      <c r="A41" s="99"/>
      <c r="B41" s="100"/>
      <c r="C41" s="101" t="s">
        <v>122</v>
      </c>
      <c r="D41" s="102"/>
      <c r="E41" s="103"/>
      <c r="F41" s="104"/>
      <c r="G41" s="104"/>
      <c r="H41" s="104"/>
      <c r="I41" s="104"/>
      <c r="J41" s="104"/>
      <c r="K41" s="104"/>
      <c r="L41" s="115">
        <f>SUM(L17:L39)</f>
        <v>0</v>
      </c>
      <c r="M41" s="115">
        <f>SUM(M17:M39)</f>
        <v>0</v>
      </c>
      <c r="N41" s="115">
        <f>SUM(N17:N39)</f>
        <v>0</v>
      </c>
      <c r="O41" s="115">
        <f>SUM(O17:O39)</f>
        <v>0</v>
      </c>
      <c r="P41" s="115">
        <f>SUM(P17:P39)</f>
        <v>0</v>
      </c>
    </row>
    <row r="42" spans="1:25" ht="18" customHeight="1">
      <c r="A42" s="39"/>
      <c r="B42" s="39"/>
      <c r="C42" s="40" t="s">
        <v>17</v>
      </c>
      <c r="D42" s="41"/>
      <c r="E42" s="42"/>
      <c r="F42" s="43"/>
      <c r="G42" s="44"/>
      <c r="I42" s="59"/>
      <c r="J42" s="59"/>
      <c r="K42" s="59"/>
      <c r="M42" s="60"/>
      <c r="N42"/>
      <c r="O42"/>
      <c r="P42"/>
      <c r="R42" s="149"/>
    </row>
    <row r="43" spans="1:25" ht="15">
      <c r="C43" s="45"/>
      <c r="D43" s="45" t="s">
        <v>18</v>
      </c>
      <c r="M43" s="60"/>
      <c r="N43"/>
      <c r="O43"/>
      <c r="P43"/>
    </row>
    <row r="44" spans="1:25" ht="15">
      <c r="C44" s="45"/>
      <c r="D44" s="45"/>
      <c r="M44" s="60"/>
      <c r="N44"/>
      <c r="O44"/>
      <c r="P44"/>
    </row>
    <row r="45" spans="1:25" ht="15">
      <c r="C45" s="40" t="s">
        <v>123</v>
      </c>
      <c r="D45" s="45"/>
      <c r="M45" s="60"/>
      <c r="N45"/>
      <c r="O45"/>
      <c r="P45"/>
    </row>
    <row r="46" spans="1:25">
      <c r="C46" s="9"/>
      <c r="D46" s="9"/>
      <c r="E46" s="9"/>
      <c r="F46" s="9"/>
      <c r="G46" s="9"/>
      <c r="N46"/>
      <c r="O46"/>
      <c r="P46"/>
    </row>
    <row r="47" spans="1:25">
      <c r="A47" s="105"/>
      <c r="B47" s="105"/>
      <c r="C47" s="40" t="s">
        <v>124</v>
      </c>
      <c r="D47" s="41"/>
      <c r="E47" s="42"/>
      <c r="F47" s="43"/>
      <c r="G47" s="44"/>
      <c r="N47"/>
      <c r="O47"/>
      <c r="P47"/>
    </row>
    <row r="48" spans="1:25">
      <c r="C48" s="45"/>
      <c r="D48" s="45" t="s">
        <v>18</v>
      </c>
      <c r="N48"/>
      <c r="O48"/>
      <c r="P48"/>
    </row>
    <row r="49" spans="1:16">
      <c r="C49" s="40" t="s">
        <v>123</v>
      </c>
      <c r="D49" s="45"/>
    </row>
    <row r="50" spans="1:16" ht="12.75" customHeight="1">
      <c r="A50" s="46"/>
      <c r="B50" s="9"/>
      <c r="C50" s="9"/>
      <c r="D50" s="592"/>
      <c r="E50" s="580"/>
      <c r="F50" s="580"/>
      <c r="G50" s="9"/>
      <c r="H50" s="9"/>
      <c r="I50" s="9"/>
      <c r="J50" s="9"/>
    </row>
    <row r="51" spans="1:16" ht="15" customHeight="1">
      <c r="A51" s="106" t="s">
        <v>77</v>
      </c>
      <c r="B51" s="107"/>
      <c r="C51" s="108"/>
      <c r="D51" s="108"/>
      <c r="E51" s="108"/>
      <c r="F51" s="108"/>
      <c r="G51" s="108"/>
      <c r="H51" s="108"/>
      <c r="I51" s="108"/>
      <c r="J51" s="108"/>
      <c r="K51" s="108"/>
      <c r="L51" s="108"/>
      <c r="M51" s="108"/>
      <c r="N51" s="108"/>
      <c r="O51" s="108"/>
      <c r="P51" s="107"/>
    </row>
    <row r="52" spans="1:16" ht="12.75" customHeight="1">
      <c r="A52" s="109">
        <v>1</v>
      </c>
      <c r="B52" s="581" t="s">
        <v>125</v>
      </c>
      <c r="C52" s="582"/>
      <c r="D52" s="582"/>
      <c r="E52" s="582"/>
      <c r="F52" s="582"/>
      <c r="G52" s="582"/>
      <c r="H52" s="582"/>
      <c r="I52" s="582"/>
      <c r="J52" s="582"/>
      <c r="K52" s="582"/>
      <c r="L52" s="582"/>
      <c r="M52" s="582"/>
      <c r="N52" s="582"/>
      <c r="O52" s="582"/>
      <c r="P52" s="582"/>
    </row>
    <row r="53" spans="1:16" ht="20.25" customHeight="1">
      <c r="A53" s="109">
        <f>A52+1</f>
        <v>2</v>
      </c>
      <c r="B53" s="581" t="s">
        <v>126</v>
      </c>
      <c r="C53" s="582"/>
      <c r="D53" s="582"/>
      <c r="E53" s="582"/>
      <c r="F53" s="582"/>
      <c r="G53" s="582"/>
      <c r="H53" s="582"/>
      <c r="I53" s="582"/>
      <c r="J53" s="582"/>
      <c r="K53" s="582"/>
      <c r="L53" s="582"/>
      <c r="M53" s="582"/>
      <c r="N53" s="582"/>
      <c r="O53" s="582"/>
      <c r="P53" s="582"/>
    </row>
    <row r="54" spans="1:16" ht="12.75" customHeight="1">
      <c r="A54" s="109">
        <f t="shared" ref="A54:A57" si="77">A53+1</f>
        <v>3</v>
      </c>
      <c r="B54" s="581" t="s">
        <v>127</v>
      </c>
      <c r="C54" s="582"/>
      <c r="D54" s="582"/>
      <c r="E54" s="582"/>
      <c r="F54" s="582"/>
      <c r="G54" s="582"/>
      <c r="H54" s="582"/>
      <c r="I54" s="582"/>
      <c r="J54" s="582"/>
      <c r="K54" s="582"/>
      <c r="L54" s="582"/>
      <c r="M54" s="582"/>
      <c r="N54" s="582"/>
      <c r="O54" s="582"/>
      <c r="P54" s="582"/>
    </row>
    <row r="55" spans="1:16" ht="12.75" customHeight="1">
      <c r="A55" s="109">
        <f t="shared" si="77"/>
        <v>4</v>
      </c>
      <c r="B55" s="581" t="s">
        <v>128</v>
      </c>
      <c r="C55" s="582"/>
      <c r="D55" s="582"/>
      <c r="E55" s="582"/>
      <c r="F55" s="582"/>
      <c r="G55" s="582"/>
      <c r="H55" s="582"/>
      <c r="I55" s="582"/>
      <c r="J55" s="582"/>
      <c r="K55" s="582"/>
      <c r="L55" s="582"/>
      <c r="M55" s="582"/>
      <c r="N55" s="582"/>
      <c r="O55" s="582"/>
      <c r="P55" s="582"/>
    </row>
    <row r="56" spans="1:16" ht="21.75" customHeight="1">
      <c r="A56" s="109">
        <f t="shared" si="77"/>
        <v>5</v>
      </c>
      <c r="B56" s="581" t="s">
        <v>129</v>
      </c>
      <c r="C56" s="582"/>
      <c r="D56" s="582"/>
      <c r="E56" s="582"/>
      <c r="F56" s="582"/>
      <c r="G56" s="582"/>
      <c r="H56" s="582"/>
      <c r="I56" s="582"/>
      <c r="J56" s="582"/>
      <c r="K56" s="582"/>
      <c r="L56" s="582"/>
      <c r="M56" s="582"/>
      <c r="N56" s="582"/>
      <c r="O56" s="582"/>
      <c r="P56" s="582"/>
    </row>
    <row r="57" spans="1:16" ht="16.5" customHeight="1">
      <c r="A57" s="109">
        <f t="shared" si="77"/>
        <v>6</v>
      </c>
      <c r="B57" s="581" t="s">
        <v>130</v>
      </c>
      <c r="C57" s="582"/>
      <c r="D57" s="582"/>
      <c r="E57" s="582"/>
      <c r="F57" s="582"/>
      <c r="G57" s="582"/>
      <c r="H57" s="582"/>
      <c r="I57" s="582"/>
      <c r="J57" s="582"/>
      <c r="K57" s="582"/>
      <c r="L57" s="582"/>
      <c r="M57" s="582"/>
      <c r="N57" s="582"/>
      <c r="O57" s="582"/>
      <c r="P57" s="582"/>
    </row>
    <row r="58" spans="1:16" ht="12.75" customHeight="1"/>
  </sheetData>
  <sheetProtection selectLockedCells="1" selectUnlockedCells="1"/>
  <mergeCells count="17">
    <mergeCell ref="B53:P53"/>
    <mergeCell ref="B54:P54"/>
    <mergeCell ref="B55:P55"/>
    <mergeCell ref="B56:P56"/>
    <mergeCell ref="B57:P57"/>
    <mergeCell ref="A1:P1"/>
    <mergeCell ref="A2:P2"/>
    <mergeCell ref="A8:H8"/>
    <mergeCell ref="D50:F50"/>
    <mergeCell ref="B52:P52"/>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52"/>
  <sheetViews>
    <sheetView view="pageBreakPreview" zoomScaleNormal="100" workbookViewId="0">
      <selection activeCell="H38" sqref="H38"/>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c r="A1" s="577" t="s">
        <v>997</v>
      </c>
      <c r="B1" s="577"/>
      <c r="C1" s="577"/>
      <c r="D1" s="577"/>
      <c r="E1" s="577"/>
      <c r="F1" s="577"/>
      <c r="G1" s="577"/>
      <c r="H1" s="577"/>
      <c r="I1" s="577"/>
      <c r="J1" s="577"/>
      <c r="K1" s="577"/>
      <c r="L1" s="577"/>
      <c r="M1" s="577"/>
      <c r="N1" s="577"/>
      <c r="O1" s="577"/>
      <c r="P1" s="577"/>
    </row>
    <row r="2" spans="1:25" s="1" customFormat="1" ht="35.25" customHeight="1">
      <c r="A2" s="578" t="s">
        <v>936</v>
      </c>
      <c r="B2" s="578"/>
      <c r="C2" s="578"/>
      <c r="D2" s="578"/>
      <c r="E2" s="578"/>
      <c r="F2" s="578"/>
      <c r="G2" s="578"/>
      <c r="H2" s="578"/>
      <c r="I2" s="578"/>
      <c r="J2" s="578"/>
      <c r="K2" s="578"/>
      <c r="L2" s="578"/>
      <c r="M2" s="578"/>
      <c r="N2" s="578"/>
      <c r="O2" s="578"/>
      <c r="P2" s="578"/>
    </row>
    <row r="3" spans="1:25" s="1" customFormat="1" ht="18" customHeight="1">
      <c r="A3" s="10" t="s">
        <v>85</v>
      </c>
      <c r="B3" s="10"/>
      <c r="C3" s="11"/>
      <c r="D3" s="12"/>
      <c r="E3" s="11"/>
      <c r="F3" s="11"/>
      <c r="G3" s="11"/>
      <c r="H3" s="11"/>
      <c r="I3" s="11"/>
      <c r="J3" s="11"/>
      <c r="K3" s="11"/>
      <c r="L3" s="11"/>
      <c r="M3" s="11"/>
      <c r="N3" s="11"/>
      <c r="O3" s="11"/>
      <c r="P3" s="11"/>
    </row>
    <row r="4" spans="1:25" s="1" customFormat="1" ht="18" customHeight="1">
      <c r="A4" s="10" t="s">
        <v>927</v>
      </c>
      <c r="B4" s="10"/>
      <c r="C4" s="10"/>
      <c r="D4" s="12"/>
      <c r="E4" s="13"/>
      <c r="F4" s="14"/>
      <c r="G4" s="14"/>
      <c r="H4" s="14"/>
      <c r="I4" s="14"/>
      <c r="J4" s="14"/>
      <c r="K4" s="14"/>
      <c r="L4" s="14"/>
      <c r="M4" s="14"/>
      <c r="N4" s="14"/>
      <c r="O4" s="14"/>
      <c r="P4" s="14"/>
    </row>
    <row r="5" spans="1:25" s="1" customFormat="1" ht="18" customHeight="1">
      <c r="A5" s="10" t="s">
        <v>86</v>
      </c>
      <c r="B5" s="10"/>
      <c r="C5" s="10" t="s">
        <v>87</v>
      </c>
      <c r="D5" s="12"/>
      <c r="E5" s="13"/>
      <c r="F5" s="14"/>
      <c r="G5" s="14"/>
      <c r="H5" s="14"/>
      <c r="I5" s="14"/>
      <c r="J5" s="14"/>
      <c r="K5" s="14"/>
      <c r="L5" s="14"/>
      <c r="M5" s="14"/>
      <c r="N5" s="14"/>
      <c r="O5" s="14"/>
      <c r="P5" s="14"/>
    </row>
    <row r="6" spans="1:25" s="1" customFormat="1" ht="18" customHeight="1">
      <c r="A6" s="10" t="s">
        <v>88</v>
      </c>
      <c r="B6" s="10"/>
      <c r="C6" s="20"/>
      <c r="D6" s="14"/>
      <c r="E6" s="13"/>
      <c r="F6" s="14"/>
      <c r="G6" s="14"/>
      <c r="H6" s="14"/>
      <c r="I6" s="14"/>
      <c r="J6" s="14"/>
      <c r="K6" s="14"/>
      <c r="L6" s="14"/>
      <c r="M6" s="14"/>
      <c r="N6" s="14"/>
      <c r="O6" s="14"/>
      <c r="P6" s="14"/>
    </row>
    <row r="7" spans="1:25" s="1" customFormat="1" ht="18" customHeight="1">
      <c r="A7" s="15" t="s">
        <v>2</v>
      </c>
      <c r="B7" s="15"/>
      <c r="C7" s="16"/>
      <c r="D7" s="17"/>
      <c r="E7" s="13"/>
      <c r="F7" s="14"/>
      <c r="G7" s="14"/>
      <c r="H7" s="14"/>
      <c r="I7" s="14"/>
      <c r="J7" s="14"/>
      <c r="K7" s="14"/>
      <c r="L7" s="14"/>
      <c r="M7" s="14"/>
      <c r="N7" s="14"/>
      <c r="O7" s="14"/>
      <c r="P7" s="14"/>
    </row>
    <row r="8" spans="1:25" s="1" customFormat="1" ht="18" customHeight="1">
      <c r="A8" s="579" t="s">
        <v>998</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90</v>
      </c>
      <c r="M9" s="14"/>
      <c r="N9" s="47"/>
      <c r="O9" s="48">
        <f>P35</f>
        <v>0</v>
      </c>
      <c r="P9" s="14"/>
    </row>
    <row r="10" spans="1:25" s="1" customFormat="1" ht="18" customHeight="1">
      <c r="A10" s="18"/>
      <c r="B10" s="18"/>
      <c r="C10" s="6"/>
      <c r="D10" s="7"/>
      <c r="E10" s="13"/>
      <c r="F10" s="12"/>
      <c r="G10" s="14"/>
      <c r="H10" s="14"/>
      <c r="I10" s="14"/>
      <c r="J10" s="14"/>
      <c r="K10" s="14"/>
      <c r="L10" s="49" t="s">
        <v>91</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5" s="2" customFormat="1" ht="12.75" customHeight="1">
      <c r="A13" s="583"/>
      <c r="B13" s="585"/>
      <c r="C13" s="587"/>
      <c r="D13" s="588"/>
      <c r="E13" s="589"/>
      <c r="F13" s="590"/>
      <c r="G13" s="590"/>
      <c r="H13" s="590"/>
      <c r="I13" s="590"/>
      <c r="J13" s="590"/>
      <c r="K13" s="590"/>
      <c r="L13" s="591" t="s">
        <v>99</v>
      </c>
      <c r="M13" s="591"/>
      <c r="N13" s="591" t="s">
        <v>100</v>
      </c>
      <c r="O13" s="591"/>
      <c r="P13" s="591" t="s">
        <v>101</v>
      </c>
      <c r="S13" s="9"/>
      <c r="T13" s="9"/>
      <c r="U13" s="9"/>
      <c r="V13" s="9"/>
      <c r="W13" s="9"/>
      <c r="X13" s="9"/>
      <c r="Y13" s="9"/>
    </row>
    <row r="14" spans="1:25" s="2" customFormat="1" ht="48">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S14" s="9"/>
      <c r="T14" s="9"/>
      <c r="U14" s="9"/>
      <c r="V14" s="9"/>
      <c r="W14" s="9"/>
      <c r="X14" s="9"/>
      <c r="Y14" s="9"/>
    </row>
    <row r="15" spans="1:25" s="68" customFormat="1" ht="18" customHeight="1">
      <c r="A15" s="207"/>
      <c r="B15" s="208"/>
      <c r="C15" s="209" t="s">
        <v>37</v>
      </c>
      <c r="D15" s="210"/>
      <c r="E15" s="211"/>
      <c r="F15" s="209"/>
      <c r="G15" s="209"/>
      <c r="H15" s="209"/>
      <c r="I15" s="209"/>
      <c r="J15" s="209"/>
      <c r="K15" s="209"/>
      <c r="L15" s="209"/>
      <c r="M15" s="209"/>
      <c r="N15" s="209"/>
      <c r="O15" s="209"/>
      <c r="P15" s="221"/>
      <c r="S15" s="172"/>
      <c r="T15" s="172"/>
      <c r="U15" s="172"/>
      <c r="V15" s="172"/>
      <c r="W15" s="172"/>
      <c r="X15" s="172"/>
      <c r="Y15" s="172"/>
    </row>
    <row r="16" spans="1:25" s="2" customFormat="1" ht="19.5" customHeight="1">
      <c r="A16" s="126">
        <v>1</v>
      </c>
      <c r="B16" s="127"/>
      <c r="C16" s="212" t="s">
        <v>999</v>
      </c>
      <c r="D16" s="130" t="s">
        <v>112</v>
      </c>
      <c r="E16" s="25">
        <f>8.28*0.55*1.3</f>
        <v>5.9202000000000004</v>
      </c>
      <c r="F16" s="213"/>
      <c r="G16" s="214"/>
      <c r="H16" s="28">
        <f t="shared" ref="H16:H18" si="0">ROUND(G16*F16,2)</f>
        <v>0</v>
      </c>
      <c r="I16" s="213"/>
      <c r="J16" s="214"/>
      <c r="K16" s="28">
        <f t="shared" ref="K16:K27" si="1">J16+I16+H16</f>
        <v>0</v>
      </c>
      <c r="L16" s="28">
        <f t="shared" ref="L16:L27" si="2">ROUND(F16*E16,2)</f>
        <v>0</v>
      </c>
      <c r="M16" s="28">
        <f t="shared" ref="M16:M27" si="3">ROUND(H16*E16,2)</f>
        <v>0</v>
      </c>
      <c r="N16" s="28">
        <f t="shared" ref="N16:N27" si="4">ROUND(I16*E16,2)</f>
        <v>0</v>
      </c>
      <c r="O16" s="28">
        <f t="shared" ref="O16:O27" si="5">ROUND(J16*E16,2)</f>
        <v>0</v>
      </c>
      <c r="P16" s="141">
        <f t="shared" ref="P16:P27" si="6">O16+N16+M16</f>
        <v>0</v>
      </c>
      <c r="S16" s="9"/>
      <c r="T16" s="9"/>
      <c r="U16" s="9"/>
      <c r="V16" s="9"/>
      <c r="W16" s="9"/>
      <c r="X16" s="9"/>
      <c r="Y16" s="9"/>
    </row>
    <row r="17" spans="1:25" s="2" customFormat="1" ht="19.5" customHeight="1">
      <c r="A17" s="126">
        <f t="shared" ref="A17:A18" si="7">A16+1</f>
        <v>2</v>
      </c>
      <c r="B17" s="127"/>
      <c r="C17" s="212" t="s">
        <v>1000</v>
      </c>
      <c r="D17" s="130" t="s">
        <v>112</v>
      </c>
      <c r="E17" s="25">
        <f>8.28*0.55*1.3</f>
        <v>5.9202000000000004</v>
      </c>
      <c r="F17" s="213"/>
      <c r="G17" s="214"/>
      <c r="H17" s="28">
        <f t="shared" si="0"/>
        <v>0</v>
      </c>
      <c r="I17" s="213"/>
      <c r="J17" s="214"/>
      <c r="K17" s="28">
        <f t="shared" ref="K17:K24" si="8">J17+I17+H17</f>
        <v>0</v>
      </c>
      <c r="L17" s="28">
        <f t="shared" ref="L17:L24" si="9">ROUND(F17*E17,2)</f>
        <v>0</v>
      </c>
      <c r="M17" s="28">
        <f t="shared" ref="M17:M24" si="10">ROUND(H17*E17,2)</f>
        <v>0</v>
      </c>
      <c r="N17" s="28">
        <f t="shared" ref="N17:N24" si="11">ROUND(I17*E17,2)</f>
        <v>0</v>
      </c>
      <c r="O17" s="28">
        <f t="shared" ref="O17:O24" si="12">ROUND(J17*E17,2)</f>
        <v>0</v>
      </c>
      <c r="P17" s="141">
        <f t="shared" ref="P17:P24" si="13">O17+N17+M17</f>
        <v>0</v>
      </c>
      <c r="S17" s="9"/>
      <c r="T17" s="9"/>
      <c r="U17" s="9"/>
      <c r="V17" s="9"/>
      <c r="W17" s="9"/>
      <c r="X17" s="9"/>
      <c r="Y17" s="9"/>
    </row>
    <row r="18" spans="1:25" s="2" customFormat="1" ht="19.5" customHeight="1">
      <c r="A18" s="126">
        <f t="shared" si="7"/>
        <v>3</v>
      </c>
      <c r="B18" s="127"/>
      <c r="C18" s="131" t="s">
        <v>1001</v>
      </c>
      <c r="D18" s="80" t="s">
        <v>115</v>
      </c>
      <c r="E18" s="25">
        <v>8.2799999999999994</v>
      </c>
      <c r="F18" s="213"/>
      <c r="G18" s="214"/>
      <c r="H18" s="28">
        <f t="shared" si="0"/>
        <v>0</v>
      </c>
      <c r="I18" s="213"/>
      <c r="J18" s="214"/>
      <c r="K18" s="28">
        <f t="shared" si="8"/>
        <v>0</v>
      </c>
      <c r="L18" s="28">
        <f t="shared" si="9"/>
        <v>0</v>
      </c>
      <c r="M18" s="28">
        <f t="shared" si="10"/>
        <v>0</v>
      </c>
      <c r="N18" s="28">
        <f t="shared" si="11"/>
        <v>0</v>
      </c>
      <c r="O18" s="28">
        <f t="shared" si="12"/>
        <v>0</v>
      </c>
      <c r="P18" s="141">
        <f t="shared" si="13"/>
        <v>0</v>
      </c>
      <c r="S18" s="9"/>
      <c r="T18" s="9"/>
      <c r="U18" s="9"/>
      <c r="V18" s="9"/>
      <c r="W18" s="9"/>
      <c r="X18" s="9"/>
      <c r="Y18" s="9"/>
    </row>
    <row r="19" spans="1:25" s="68" customFormat="1" ht="19.5" customHeight="1">
      <c r="A19" s="160"/>
      <c r="B19" s="73"/>
      <c r="C19" s="161" t="s">
        <v>1002</v>
      </c>
      <c r="D19" s="162"/>
      <c r="E19" s="162"/>
      <c r="F19" s="163"/>
      <c r="G19" s="164"/>
      <c r="H19" s="165"/>
      <c r="I19" s="163"/>
      <c r="J19" s="164"/>
      <c r="K19" s="165"/>
      <c r="L19" s="165"/>
      <c r="M19" s="165"/>
      <c r="N19" s="165"/>
      <c r="O19" s="165"/>
      <c r="P19" s="171"/>
      <c r="S19" s="172"/>
      <c r="T19" s="172"/>
      <c r="U19" s="172"/>
      <c r="V19" s="172"/>
      <c r="W19" s="172"/>
      <c r="X19" s="172"/>
      <c r="Y19" s="172"/>
    </row>
    <row r="20" spans="1:25" s="2" customFormat="1" ht="19.5" customHeight="1">
      <c r="A20" s="126">
        <f>A18+1</f>
        <v>4</v>
      </c>
      <c r="B20" s="127"/>
      <c r="C20" s="212" t="s">
        <v>1003</v>
      </c>
      <c r="D20" s="130" t="s">
        <v>115</v>
      </c>
      <c r="E20" s="130">
        <v>8.2799999999999994</v>
      </c>
      <c r="F20" s="213"/>
      <c r="G20" s="214"/>
      <c r="H20" s="28">
        <f t="shared" ref="H20:H23" si="14">ROUND(G20*F20,2)</f>
        <v>0</v>
      </c>
      <c r="I20" s="213"/>
      <c r="J20" s="214"/>
      <c r="K20" s="28">
        <f t="shared" si="8"/>
        <v>0</v>
      </c>
      <c r="L20" s="28">
        <f t="shared" si="9"/>
        <v>0</v>
      </c>
      <c r="M20" s="28">
        <f t="shared" si="10"/>
        <v>0</v>
      </c>
      <c r="N20" s="28">
        <f t="shared" si="11"/>
        <v>0</v>
      </c>
      <c r="O20" s="28">
        <f t="shared" si="12"/>
        <v>0</v>
      </c>
      <c r="P20" s="141">
        <f t="shared" si="13"/>
        <v>0</v>
      </c>
      <c r="S20" s="9"/>
      <c r="T20" s="9"/>
      <c r="U20" s="9"/>
      <c r="V20" s="9"/>
      <c r="W20" s="9"/>
      <c r="X20" s="9"/>
      <c r="Y20" s="9"/>
    </row>
    <row r="21" spans="1:25" s="2" customFormat="1" ht="21" customHeight="1">
      <c r="A21" s="126">
        <f>A20+1</f>
        <v>5</v>
      </c>
      <c r="B21" s="127"/>
      <c r="C21" s="133" t="s">
        <v>1004</v>
      </c>
      <c r="D21" s="80" t="s">
        <v>115</v>
      </c>
      <c r="E21" s="130">
        <v>8.2799999999999994</v>
      </c>
      <c r="F21" s="213"/>
      <c r="G21" s="214"/>
      <c r="H21" s="28">
        <f t="shared" si="14"/>
        <v>0</v>
      </c>
      <c r="I21" s="213"/>
      <c r="J21" s="214"/>
      <c r="K21" s="28">
        <f t="shared" ref="K21:K23" si="15">J21+I21+H21</f>
        <v>0</v>
      </c>
      <c r="L21" s="28">
        <f t="shared" ref="L21:L23" si="16">ROUND(F21*E21,2)</f>
        <v>0</v>
      </c>
      <c r="M21" s="28">
        <f t="shared" ref="M21:M23" si="17">ROUND(H21*E21,2)</f>
        <v>0</v>
      </c>
      <c r="N21" s="28">
        <f t="shared" ref="N21:N23" si="18">ROUND(I21*E21,2)</f>
        <v>0</v>
      </c>
      <c r="O21" s="28">
        <f t="shared" ref="O21:O23" si="19">ROUND(J21*E21,2)</f>
        <v>0</v>
      </c>
      <c r="P21" s="141">
        <f t="shared" ref="P21:P23" si="20">O21+N21+M21</f>
        <v>0</v>
      </c>
      <c r="S21" s="9"/>
      <c r="T21" s="9"/>
      <c r="U21" s="9"/>
      <c r="V21" s="9"/>
      <c r="W21" s="9"/>
      <c r="X21" s="9"/>
      <c r="Y21" s="9"/>
    </row>
    <row r="22" spans="1:25" s="2" customFormat="1" ht="32.25" customHeight="1">
      <c r="A22" s="126">
        <f>A21+1</f>
        <v>6</v>
      </c>
      <c r="B22" s="127"/>
      <c r="C22" s="133" t="s">
        <v>1005</v>
      </c>
      <c r="D22" s="80" t="s">
        <v>115</v>
      </c>
      <c r="E22" s="130">
        <f>E20</f>
        <v>8.2799999999999994</v>
      </c>
      <c r="F22" s="213"/>
      <c r="G22" s="214"/>
      <c r="H22" s="28">
        <f t="shared" si="14"/>
        <v>0</v>
      </c>
      <c r="I22" s="213"/>
      <c r="J22" s="214"/>
      <c r="K22" s="28">
        <f t="shared" si="15"/>
        <v>0</v>
      </c>
      <c r="L22" s="28">
        <f t="shared" si="16"/>
        <v>0</v>
      </c>
      <c r="M22" s="28">
        <f t="shared" si="17"/>
        <v>0</v>
      </c>
      <c r="N22" s="28">
        <f t="shared" si="18"/>
        <v>0</v>
      </c>
      <c r="O22" s="28">
        <f t="shared" si="19"/>
        <v>0</v>
      </c>
      <c r="P22" s="141">
        <f t="shared" si="20"/>
        <v>0</v>
      </c>
      <c r="S22" s="9"/>
      <c r="T22" s="9"/>
      <c r="U22" s="9"/>
      <c r="V22" s="9"/>
      <c r="W22" s="9"/>
      <c r="X22" s="9"/>
      <c r="Y22" s="9"/>
    </row>
    <row r="23" spans="1:25" s="2" customFormat="1" ht="19.5" customHeight="1">
      <c r="A23" s="126">
        <f t="shared" ref="A23:A25" si="21">A22+1</f>
        <v>7</v>
      </c>
      <c r="B23" s="127"/>
      <c r="C23" s="131" t="s">
        <v>1006</v>
      </c>
      <c r="D23" s="80" t="s">
        <v>115</v>
      </c>
      <c r="E23" s="25">
        <v>8.2799999999999994</v>
      </c>
      <c r="F23" s="213"/>
      <c r="G23" s="214"/>
      <c r="H23" s="28">
        <f t="shared" si="14"/>
        <v>0</v>
      </c>
      <c r="I23" s="213"/>
      <c r="J23" s="214"/>
      <c r="K23" s="28">
        <f t="shared" si="15"/>
        <v>0</v>
      </c>
      <c r="L23" s="28">
        <f t="shared" si="16"/>
        <v>0</v>
      </c>
      <c r="M23" s="28">
        <f t="shared" si="17"/>
        <v>0</v>
      </c>
      <c r="N23" s="28">
        <f t="shared" si="18"/>
        <v>0</v>
      </c>
      <c r="O23" s="28">
        <f t="shared" si="19"/>
        <v>0</v>
      </c>
      <c r="P23" s="141">
        <f t="shared" si="20"/>
        <v>0</v>
      </c>
      <c r="S23" s="9"/>
      <c r="T23" s="9"/>
      <c r="U23" s="9"/>
      <c r="V23" s="9"/>
      <c r="W23" s="9"/>
      <c r="X23" s="9"/>
      <c r="Y23" s="9"/>
    </row>
    <row r="24" spans="1:25" s="2" customFormat="1" ht="36">
      <c r="A24" s="126">
        <f t="shared" si="21"/>
        <v>8</v>
      </c>
      <c r="B24" s="127"/>
      <c r="C24" s="212" t="s">
        <v>1007</v>
      </c>
      <c r="D24" s="130" t="s">
        <v>228</v>
      </c>
      <c r="E24" s="130">
        <v>5.07</v>
      </c>
      <c r="F24" s="213"/>
      <c r="G24" s="214"/>
      <c r="H24" s="28">
        <f t="shared" ref="H24:H33" si="22">ROUND(G24*F24,2)</f>
        <v>0</v>
      </c>
      <c r="I24" s="213"/>
      <c r="J24" s="214"/>
      <c r="K24" s="28">
        <f t="shared" si="8"/>
        <v>0</v>
      </c>
      <c r="L24" s="28">
        <f t="shared" si="9"/>
        <v>0</v>
      </c>
      <c r="M24" s="28">
        <f t="shared" si="10"/>
        <v>0</v>
      </c>
      <c r="N24" s="28">
        <f t="shared" si="11"/>
        <v>0</v>
      </c>
      <c r="O24" s="28">
        <f t="shared" si="12"/>
        <v>0</v>
      </c>
      <c r="P24" s="141">
        <f t="shared" si="13"/>
        <v>0</v>
      </c>
      <c r="S24" s="9"/>
      <c r="T24" s="9"/>
      <c r="U24" s="9"/>
      <c r="V24" s="9"/>
      <c r="W24" s="9"/>
      <c r="X24" s="9"/>
      <c r="Y24" s="9"/>
    </row>
    <row r="25" spans="1:25" s="2" customFormat="1" ht="44.25" customHeight="1">
      <c r="A25" s="126">
        <f t="shared" si="21"/>
        <v>9</v>
      </c>
      <c r="B25" s="127"/>
      <c r="C25" s="26" t="s">
        <v>1008</v>
      </c>
      <c r="D25" s="130" t="s">
        <v>135</v>
      </c>
      <c r="E25" s="130">
        <v>2</v>
      </c>
      <c r="F25" s="213"/>
      <c r="G25" s="214"/>
      <c r="H25" s="28">
        <f t="shared" si="22"/>
        <v>0</v>
      </c>
      <c r="I25" s="213"/>
      <c r="J25" s="214"/>
      <c r="K25" s="28">
        <f t="shared" si="1"/>
        <v>0</v>
      </c>
      <c r="L25" s="28">
        <f t="shared" si="2"/>
        <v>0</v>
      </c>
      <c r="M25" s="28">
        <f t="shared" si="3"/>
        <v>0</v>
      </c>
      <c r="N25" s="28">
        <f t="shared" si="4"/>
        <v>0</v>
      </c>
      <c r="O25" s="28">
        <f t="shared" si="5"/>
        <v>0</v>
      </c>
      <c r="P25" s="141">
        <f t="shared" si="6"/>
        <v>0</v>
      </c>
      <c r="S25" s="9"/>
      <c r="T25" s="9"/>
      <c r="U25" s="9"/>
      <c r="V25" s="9"/>
      <c r="W25" s="9"/>
      <c r="X25" s="9"/>
      <c r="Y25" s="9"/>
    </row>
    <row r="26" spans="1:25" s="2" customFormat="1" ht="36.75" customHeight="1">
      <c r="A26" s="126">
        <f t="shared" ref="A26:A27" si="23">A25+1</f>
        <v>10</v>
      </c>
      <c r="B26" s="127"/>
      <c r="C26" s="212" t="s">
        <v>1009</v>
      </c>
      <c r="D26" s="130" t="s">
        <v>112</v>
      </c>
      <c r="E26" s="130">
        <f>0.4*0.1*5.07*1.3</f>
        <v>0.2636400000000001</v>
      </c>
      <c r="F26" s="213"/>
      <c r="G26" s="214"/>
      <c r="H26" s="28">
        <f t="shared" si="22"/>
        <v>0</v>
      </c>
      <c r="I26" s="213"/>
      <c r="J26" s="214"/>
      <c r="K26" s="28">
        <f t="shared" si="1"/>
        <v>0</v>
      </c>
      <c r="L26" s="28">
        <f t="shared" si="2"/>
        <v>0</v>
      </c>
      <c r="M26" s="28">
        <f t="shared" si="3"/>
        <v>0</v>
      </c>
      <c r="N26" s="28">
        <f t="shared" si="4"/>
        <v>0</v>
      </c>
      <c r="O26" s="28">
        <f t="shared" si="5"/>
        <v>0</v>
      </c>
      <c r="P26" s="141">
        <f t="shared" si="6"/>
        <v>0</v>
      </c>
      <c r="S26" s="9"/>
      <c r="T26" s="9"/>
      <c r="U26" s="9"/>
      <c r="V26" s="9"/>
      <c r="W26" s="9"/>
      <c r="X26" s="9"/>
      <c r="Y26" s="9"/>
    </row>
    <row r="27" spans="1:25" s="2" customFormat="1" ht="29.25" customHeight="1">
      <c r="A27" s="126">
        <f t="shared" si="23"/>
        <v>11</v>
      </c>
      <c r="B27" s="127"/>
      <c r="C27" s="131" t="s">
        <v>1010</v>
      </c>
      <c r="D27" s="80" t="s">
        <v>178</v>
      </c>
      <c r="E27" s="25">
        <v>1</v>
      </c>
      <c r="F27" s="213"/>
      <c r="G27" s="214"/>
      <c r="H27" s="28">
        <f t="shared" si="22"/>
        <v>0</v>
      </c>
      <c r="I27" s="213"/>
      <c r="J27" s="214"/>
      <c r="K27" s="28">
        <f t="shared" si="1"/>
        <v>0</v>
      </c>
      <c r="L27" s="28">
        <f t="shared" si="2"/>
        <v>0</v>
      </c>
      <c r="M27" s="28">
        <f t="shared" si="3"/>
        <v>0</v>
      </c>
      <c r="N27" s="28">
        <f t="shared" si="4"/>
        <v>0</v>
      </c>
      <c r="O27" s="28">
        <f t="shared" si="5"/>
        <v>0</v>
      </c>
      <c r="P27" s="141">
        <f t="shared" si="6"/>
        <v>0</v>
      </c>
      <c r="S27" s="9"/>
      <c r="T27" s="9"/>
      <c r="U27" s="9"/>
      <c r="V27" s="9"/>
      <c r="W27" s="9"/>
      <c r="X27" s="9"/>
      <c r="Y27" s="9"/>
    </row>
    <row r="28" spans="1:25" s="68" customFormat="1" ht="15" customHeight="1">
      <c r="A28" s="160"/>
      <c r="B28" s="73"/>
      <c r="C28" s="77" t="s">
        <v>1011</v>
      </c>
      <c r="D28" s="215"/>
      <c r="E28" s="216"/>
      <c r="F28" s="163"/>
      <c r="G28" s="164"/>
      <c r="H28" s="165"/>
      <c r="I28" s="163"/>
      <c r="J28" s="164"/>
      <c r="K28" s="165"/>
      <c r="L28" s="165"/>
      <c r="M28" s="165"/>
      <c r="N28" s="165"/>
      <c r="O28" s="165"/>
      <c r="P28" s="171"/>
      <c r="S28" s="172"/>
      <c r="T28" s="172"/>
      <c r="U28" s="172"/>
      <c r="V28" s="172"/>
      <c r="W28" s="172"/>
      <c r="X28" s="172"/>
      <c r="Y28" s="172"/>
    </row>
    <row r="29" spans="1:25" s="2" customFormat="1" ht="84" customHeight="1">
      <c r="A29" s="126">
        <f>A27+1</f>
        <v>12</v>
      </c>
      <c r="B29" s="127"/>
      <c r="C29" s="133" t="s">
        <v>1012</v>
      </c>
      <c r="D29" s="80" t="s">
        <v>135</v>
      </c>
      <c r="E29" s="130">
        <v>8</v>
      </c>
      <c r="F29" s="213"/>
      <c r="G29" s="214"/>
      <c r="H29" s="28">
        <f t="shared" si="22"/>
        <v>0</v>
      </c>
      <c r="I29" s="213"/>
      <c r="J29" s="214"/>
      <c r="K29" s="28">
        <f t="shared" ref="K29:K30" si="24">J29+I29+H29</f>
        <v>0</v>
      </c>
      <c r="L29" s="28">
        <f t="shared" ref="L29:L30" si="25">ROUND(F29*E29,2)</f>
        <v>0</v>
      </c>
      <c r="M29" s="28">
        <f t="shared" ref="M29:M30" si="26">ROUND(H29*E29,2)</f>
        <v>0</v>
      </c>
      <c r="N29" s="28">
        <f t="shared" ref="N29:N30" si="27">ROUND(I29*E29,2)</f>
        <v>0</v>
      </c>
      <c r="O29" s="28">
        <f t="shared" ref="O29:O30" si="28">ROUND(J29*E29,2)</f>
        <v>0</v>
      </c>
      <c r="P29" s="141">
        <f t="shared" ref="P29:P30" si="29">O29+N29+M29</f>
        <v>0</v>
      </c>
      <c r="S29" s="9"/>
      <c r="T29" s="9"/>
      <c r="U29" s="9"/>
      <c r="V29" s="9"/>
      <c r="W29" s="9"/>
      <c r="X29" s="9"/>
      <c r="Y29" s="9"/>
    </row>
    <row r="30" spans="1:25" s="2" customFormat="1" ht="47.25" customHeight="1">
      <c r="A30" s="126">
        <f t="shared" ref="A30:A33" si="30">A29+1</f>
        <v>13</v>
      </c>
      <c r="B30" s="127"/>
      <c r="C30" s="131" t="s">
        <v>1013</v>
      </c>
      <c r="D30" s="80" t="s">
        <v>178</v>
      </c>
      <c r="E30" s="25">
        <v>1</v>
      </c>
      <c r="F30" s="217"/>
      <c r="G30" s="217"/>
      <c r="H30" s="28">
        <f t="shared" si="22"/>
        <v>0</v>
      </c>
      <c r="I30" s="217"/>
      <c r="J30" s="217"/>
      <c r="K30" s="28">
        <f t="shared" si="24"/>
        <v>0</v>
      </c>
      <c r="L30" s="28">
        <f t="shared" si="25"/>
        <v>0</v>
      </c>
      <c r="M30" s="28">
        <f t="shared" si="26"/>
        <v>0</v>
      </c>
      <c r="N30" s="28">
        <f t="shared" si="27"/>
        <v>0</v>
      </c>
      <c r="O30" s="28">
        <f t="shared" si="28"/>
        <v>0</v>
      </c>
      <c r="P30" s="141">
        <f t="shared" si="29"/>
        <v>0</v>
      </c>
      <c r="S30" s="9"/>
      <c r="T30" s="9"/>
      <c r="U30" s="9"/>
      <c r="V30" s="9"/>
      <c r="W30" s="9"/>
      <c r="X30" s="9"/>
      <c r="Y30" s="9"/>
    </row>
    <row r="31" spans="1:25" s="2" customFormat="1" ht="21.75" customHeight="1">
      <c r="A31" s="126">
        <f t="shared" si="30"/>
        <v>14</v>
      </c>
      <c r="B31" s="127"/>
      <c r="C31" s="218" t="s">
        <v>1014</v>
      </c>
      <c r="D31" s="197" t="s">
        <v>167</v>
      </c>
      <c r="E31" s="197">
        <v>13</v>
      </c>
      <c r="F31" s="219"/>
      <c r="G31" s="220"/>
      <c r="H31" s="28">
        <f t="shared" si="22"/>
        <v>0</v>
      </c>
      <c r="I31" s="219"/>
      <c r="J31" s="220"/>
      <c r="K31" s="28">
        <f t="shared" ref="K31:K32" si="31">J31+I31+H31</f>
        <v>0</v>
      </c>
      <c r="L31" s="28">
        <f t="shared" ref="L31:L32" si="32">ROUND(F31*E31,2)</f>
        <v>0</v>
      </c>
      <c r="M31" s="28">
        <f t="shared" ref="M31:M32" si="33">ROUND(H31*E31,2)</f>
        <v>0</v>
      </c>
      <c r="N31" s="28">
        <f t="shared" ref="N31:N32" si="34">ROUND(I31*E31,2)</f>
        <v>0</v>
      </c>
      <c r="O31" s="28">
        <f t="shared" ref="O31:O32" si="35">ROUND(J31*E31,2)</f>
        <v>0</v>
      </c>
      <c r="P31" s="141">
        <f t="shared" ref="P31:P32" si="36">O31+N31+M31</f>
        <v>0</v>
      </c>
      <c r="S31" s="9"/>
      <c r="T31" s="9"/>
      <c r="U31" s="9"/>
      <c r="V31" s="9"/>
      <c r="W31" s="9"/>
      <c r="X31" s="9"/>
      <c r="Y31" s="9"/>
    </row>
    <row r="32" spans="1:25" s="2" customFormat="1" ht="21.75" customHeight="1">
      <c r="A32" s="126">
        <f t="shared" si="30"/>
        <v>15</v>
      </c>
      <c r="B32" s="127"/>
      <c r="C32" s="218" t="s">
        <v>1015</v>
      </c>
      <c r="D32" s="197" t="s">
        <v>167</v>
      </c>
      <c r="E32" s="197">
        <v>12</v>
      </c>
      <c r="F32" s="219"/>
      <c r="G32" s="220"/>
      <c r="H32" s="28">
        <f t="shared" si="22"/>
        <v>0</v>
      </c>
      <c r="I32" s="219"/>
      <c r="J32" s="220"/>
      <c r="K32" s="28">
        <f t="shared" si="31"/>
        <v>0</v>
      </c>
      <c r="L32" s="28">
        <f t="shared" si="32"/>
        <v>0</v>
      </c>
      <c r="M32" s="28">
        <f t="shared" si="33"/>
        <v>0</v>
      </c>
      <c r="N32" s="28">
        <f t="shared" si="34"/>
        <v>0</v>
      </c>
      <c r="O32" s="28">
        <f t="shared" si="35"/>
        <v>0</v>
      </c>
      <c r="P32" s="141">
        <f t="shared" si="36"/>
        <v>0</v>
      </c>
      <c r="S32" s="9"/>
      <c r="T32" s="9"/>
      <c r="U32" s="9"/>
      <c r="V32" s="9"/>
      <c r="W32" s="9"/>
      <c r="X32" s="9"/>
      <c r="Y32" s="9"/>
    </row>
    <row r="33" spans="1:25" s="2" customFormat="1" ht="15.75" customHeight="1">
      <c r="A33" s="126">
        <f t="shared" si="30"/>
        <v>16</v>
      </c>
      <c r="B33" s="127"/>
      <c r="C33" s="131" t="s">
        <v>1016</v>
      </c>
      <c r="D33" s="80" t="s">
        <v>167</v>
      </c>
      <c r="E33" s="25">
        <v>1</v>
      </c>
      <c r="F33" s="213"/>
      <c r="G33" s="214"/>
      <c r="H33" s="28">
        <f t="shared" si="22"/>
        <v>0</v>
      </c>
      <c r="I33" s="213"/>
      <c r="J33" s="214"/>
      <c r="K33" s="28">
        <f t="shared" ref="K33" si="37">J33+I33+H33</f>
        <v>0</v>
      </c>
      <c r="L33" s="28">
        <f t="shared" ref="L33" si="38">ROUND(F33*E33,2)</f>
        <v>0</v>
      </c>
      <c r="M33" s="28">
        <f t="shared" ref="M33" si="39">ROUND(H33*E33,2)</f>
        <v>0</v>
      </c>
      <c r="N33" s="28">
        <f t="shared" ref="N33" si="40">ROUND(I33*E33,2)</f>
        <v>0</v>
      </c>
      <c r="O33" s="28">
        <f t="shared" ref="O33" si="41">ROUND(J33*E33,2)</f>
        <v>0</v>
      </c>
      <c r="P33" s="141">
        <f t="shared" ref="P33" si="42">O33+N33+M33</f>
        <v>0</v>
      </c>
      <c r="S33" s="9"/>
      <c r="T33" s="9"/>
      <c r="U33" s="9"/>
      <c r="V33" s="9"/>
      <c r="W33" s="9"/>
      <c r="X33" s="9"/>
      <c r="Y33" s="9"/>
    </row>
    <row r="34" spans="1:25" s="4" customFormat="1" ht="18" customHeight="1">
      <c r="A34" s="30"/>
      <c r="B34" s="31"/>
      <c r="C34" s="32"/>
      <c r="D34" s="33"/>
      <c r="E34" s="34"/>
      <c r="F34" s="35"/>
      <c r="G34" s="35"/>
      <c r="H34" s="35"/>
      <c r="I34" s="35"/>
      <c r="J34" s="35"/>
      <c r="K34" s="35"/>
      <c r="L34" s="54"/>
      <c r="M34" s="55"/>
      <c r="N34" s="55"/>
      <c r="O34" s="55"/>
      <c r="P34" s="56"/>
    </row>
    <row r="35" spans="1:25" s="4" customFormat="1" ht="18" customHeight="1">
      <c r="A35" s="99"/>
      <c r="B35" s="100"/>
      <c r="C35" s="101" t="s">
        <v>122</v>
      </c>
      <c r="D35" s="102"/>
      <c r="E35" s="103"/>
      <c r="F35" s="104"/>
      <c r="G35" s="104"/>
      <c r="H35" s="104"/>
      <c r="I35" s="104"/>
      <c r="J35" s="104"/>
      <c r="K35" s="104"/>
      <c r="L35" s="115">
        <f>SUM(L16:L33)</f>
        <v>0</v>
      </c>
      <c r="M35" s="115">
        <f>SUM(M16:M33)</f>
        <v>0</v>
      </c>
      <c r="N35" s="115">
        <f>SUM(N16:N33)</f>
        <v>0</v>
      </c>
      <c r="O35" s="115">
        <f>SUM(O16:O33)</f>
        <v>0</v>
      </c>
      <c r="P35" s="115">
        <f>SUM(P16:P33)</f>
        <v>0</v>
      </c>
    </row>
    <row r="36" spans="1:25" ht="18" customHeight="1">
      <c r="A36" s="39"/>
      <c r="B36" s="39"/>
      <c r="C36" s="40" t="s">
        <v>17</v>
      </c>
      <c r="D36" s="41"/>
      <c r="E36" s="42"/>
      <c r="F36" s="43"/>
      <c r="G36" s="44"/>
      <c r="I36" s="59"/>
      <c r="J36" s="59"/>
      <c r="K36" s="59"/>
      <c r="M36" s="60"/>
      <c r="N36"/>
      <c r="O36"/>
      <c r="P36"/>
      <c r="R36" s="149"/>
    </row>
    <row r="37" spans="1:25" ht="15">
      <c r="C37" s="45"/>
      <c r="D37" s="45" t="s">
        <v>18</v>
      </c>
      <c r="M37" s="60"/>
      <c r="N37"/>
      <c r="O37"/>
      <c r="P37"/>
    </row>
    <row r="38" spans="1:25" ht="15">
      <c r="C38" s="45"/>
      <c r="D38" s="45"/>
      <c r="M38" s="60"/>
      <c r="N38"/>
      <c r="O38"/>
      <c r="P38"/>
    </row>
    <row r="39" spans="1:25" ht="15">
      <c r="C39" s="40" t="s">
        <v>123</v>
      </c>
      <c r="D39" s="45"/>
      <c r="M39" s="60"/>
      <c r="N39"/>
      <c r="O39"/>
      <c r="P39"/>
    </row>
    <row r="40" spans="1:25">
      <c r="C40" s="9"/>
      <c r="D40" s="9"/>
      <c r="E40" s="9"/>
      <c r="F40" s="9"/>
      <c r="G40" s="9"/>
      <c r="N40"/>
      <c r="O40"/>
      <c r="P40"/>
    </row>
    <row r="41" spans="1:25">
      <c r="A41" s="105"/>
      <c r="B41" s="105"/>
      <c r="C41" s="40" t="s">
        <v>124</v>
      </c>
      <c r="D41" s="41"/>
      <c r="E41" s="42"/>
      <c r="F41" s="43"/>
      <c r="G41" s="44"/>
      <c r="N41"/>
      <c r="O41"/>
      <c r="P41"/>
    </row>
    <row r="42" spans="1:25">
      <c r="C42" s="45"/>
      <c r="D42" s="45" t="s">
        <v>18</v>
      </c>
      <c r="N42"/>
      <c r="O42"/>
      <c r="P42"/>
    </row>
    <row r="43" spans="1:25">
      <c r="C43" s="40" t="s">
        <v>123</v>
      </c>
      <c r="D43" s="45"/>
    </row>
    <row r="44" spans="1:25" ht="12.75" customHeight="1">
      <c r="A44" s="46"/>
      <c r="B44" s="9"/>
      <c r="C44" s="9"/>
      <c r="D44" s="592"/>
      <c r="E44" s="580"/>
      <c r="F44" s="580"/>
      <c r="G44" s="9"/>
      <c r="H44" s="9"/>
      <c r="I44" s="9"/>
      <c r="J44" s="9"/>
    </row>
    <row r="45" spans="1:25" ht="15" customHeight="1">
      <c r="A45" s="106" t="s">
        <v>77</v>
      </c>
      <c r="B45" s="107"/>
      <c r="C45" s="108"/>
      <c r="D45" s="108"/>
      <c r="E45" s="108"/>
      <c r="F45" s="108"/>
      <c r="G45" s="108"/>
      <c r="H45" s="108"/>
      <c r="I45" s="108"/>
      <c r="J45" s="108"/>
      <c r="K45" s="108"/>
      <c r="L45" s="108"/>
      <c r="M45" s="108"/>
      <c r="N45" s="108"/>
      <c r="O45" s="108"/>
      <c r="P45" s="107"/>
    </row>
    <row r="46" spans="1:25" ht="12.75" customHeight="1">
      <c r="A46" s="109">
        <v>1</v>
      </c>
      <c r="B46" s="581" t="s">
        <v>125</v>
      </c>
      <c r="C46" s="582"/>
      <c r="D46" s="582"/>
      <c r="E46" s="582"/>
      <c r="F46" s="582"/>
      <c r="G46" s="582"/>
      <c r="H46" s="582"/>
      <c r="I46" s="582"/>
      <c r="J46" s="582"/>
      <c r="K46" s="582"/>
      <c r="L46" s="582"/>
      <c r="M46" s="582"/>
      <c r="N46" s="582"/>
      <c r="O46" s="582"/>
      <c r="P46" s="582"/>
    </row>
    <row r="47" spans="1:25" ht="20.25" customHeight="1">
      <c r="A47" s="109">
        <f>A46+1</f>
        <v>2</v>
      </c>
      <c r="B47" s="581" t="s">
        <v>126</v>
      </c>
      <c r="C47" s="582"/>
      <c r="D47" s="582"/>
      <c r="E47" s="582"/>
      <c r="F47" s="582"/>
      <c r="G47" s="582"/>
      <c r="H47" s="582"/>
      <c r="I47" s="582"/>
      <c r="J47" s="582"/>
      <c r="K47" s="582"/>
      <c r="L47" s="582"/>
      <c r="M47" s="582"/>
      <c r="N47" s="582"/>
      <c r="O47" s="582"/>
      <c r="P47" s="582"/>
    </row>
    <row r="48" spans="1:25" ht="12.75" customHeight="1">
      <c r="A48" s="109">
        <f t="shared" ref="A48:A51" si="43">A47+1</f>
        <v>3</v>
      </c>
      <c r="B48" s="581" t="s">
        <v>127</v>
      </c>
      <c r="C48" s="582"/>
      <c r="D48" s="582"/>
      <c r="E48" s="582"/>
      <c r="F48" s="582"/>
      <c r="G48" s="582"/>
      <c r="H48" s="582"/>
      <c r="I48" s="582"/>
      <c r="J48" s="582"/>
      <c r="K48" s="582"/>
      <c r="L48" s="582"/>
      <c r="M48" s="582"/>
      <c r="N48" s="582"/>
      <c r="O48" s="582"/>
      <c r="P48" s="582"/>
    </row>
    <row r="49" spans="1:16" ht="12.75" customHeight="1">
      <c r="A49" s="109">
        <f t="shared" si="43"/>
        <v>4</v>
      </c>
      <c r="B49" s="581" t="s">
        <v>128</v>
      </c>
      <c r="C49" s="582"/>
      <c r="D49" s="582"/>
      <c r="E49" s="582"/>
      <c r="F49" s="582"/>
      <c r="G49" s="582"/>
      <c r="H49" s="582"/>
      <c r="I49" s="582"/>
      <c r="J49" s="582"/>
      <c r="K49" s="582"/>
      <c r="L49" s="582"/>
      <c r="M49" s="582"/>
      <c r="N49" s="582"/>
      <c r="O49" s="582"/>
      <c r="P49" s="582"/>
    </row>
    <row r="50" spans="1:16" ht="21.75" customHeight="1">
      <c r="A50" s="109">
        <f t="shared" si="43"/>
        <v>5</v>
      </c>
      <c r="B50" s="581" t="s">
        <v>129</v>
      </c>
      <c r="C50" s="582"/>
      <c r="D50" s="582"/>
      <c r="E50" s="582"/>
      <c r="F50" s="582"/>
      <c r="G50" s="582"/>
      <c r="H50" s="582"/>
      <c r="I50" s="582"/>
      <c r="J50" s="582"/>
      <c r="K50" s="582"/>
      <c r="L50" s="582"/>
      <c r="M50" s="582"/>
      <c r="N50" s="582"/>
      <c r="O50" s="582"/>
      <c r="P50" s="582"/>
    </row>
    <row r="51" spans="1:16" ht="16.5" customHeight="1">
      <c r="A51" s="109">
        <f t="shared" si="43"/>
        <v>6</v>
      </c>
      <c r="B51" s="581" t="s">
        <v>130</v>
      </c>
      <c r="C51" s="582"/>
      <c r="D51" s="582"/>
      <c r="E51" s="582"/>
      <c r="F51" s="582"/>
      <c r="G51" s="582"/>
      <c r="H51" s="582"/>
      <c r="I51" s="582"/>
      <c r="J51" s="582"/>
      <c r="K51" s="582"/>
      <c r="L51" s="582"/>
      <c r="M51" s="582"/>
      <c r="N51" s="582"/>
      <c r="O51" s="582"/>
      <c r="P51" s="582"/>
    </row>
    <row r="52" spans="1:16" ht="12.75" customHeight="1"/>
  </sheetData>
  <sheetProtection selectLockedCells="1" selectUnlockedCells="1"/>
  <mergeCells count="17">
    <mergeCell ref="B47:P47"/>
    <mergeCell ref="B48:P48"/>
    <mergeCell ref="B49:P49"/>
    <mergeCell ref="B50:P50"/>
    <mergeCell ref="B51:P51"/>
    <mergeCell ref="A1:P1"/>
    <mergeCell ref="A2:P2"/>
    <mergeCell ref="A8:H8"/>
    <mergeCell ref="D44:F44"/>
    <mergeCell ref="B46:P46"/>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Y75"/>
  <sheetViews>
    <sheetView view="pageBreakPreview" topLeftCell="A37" zoomScaleNormal="100" workbookViewId="0">
      <selection activeCell="D48" sqref="D48"/>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c r="A1" s="577" t="s">
        <v>1017</v>
      </c>
      <c r="B1" s="577"/>
      <c r="C1" s="577"/>
      <c r="D1" s="577"/>
      <c r="E1" s="577"/>
      <c r="F1" s="577"/>
      <c r="G1" s="577"/>
      <c r="H1" s="577"/>
      <c r="I1" s="577"/>
      <c r="J1" s="577"/>
      <c r="K1" s="577"/>
      <c r="L1" s="577"/>
      <c r="M1" s="577"/>
      <c r="N1" s="577"/>
      <c r="O1" s="577"/>
      <c r="P1" s="577"/>
    </row>
    <row r="2" spans="1:25" s="1" customFormat="1" ht="35.25" customHeight="1">
      <c r="A2" s="578" t="s">
        <v>60</v>
      </c>
      <c r="B2" s="578"/>
      <c r="C2" s="578"/>
      <c r="D2" s="578"/>
      <c r="E2" s="578"/>
      <c r="F2" s="578"/>
      <c r="G2" s="578"/>
      <c r="H2" s="578"/>
      <c r="I2" s="578"/>
      <c r="J2" s="578"/>
      <c r="K2" s="578"/>
      <c r="L2" s="578"/>
      <c r="M2" s="578"/>
      <c r="N2" s="578"/>
      <c r="O2" s="578"/>
      <c r="P2" s="578"/>
    </row>
    <row r="3" spans="1:25" s="1" customFormat="1" ht="18" customHeight="1">
      <c r="A3" s="10" t="s">
        <v>85</v>
      </c>
      <c r="B3" s="10"/>
      <c r="C3" s="11"/>
      <c r="D3" s="12"/>
      <c r="E3" s="11"/>
      <c r="F3" s="11"/>
      <c r="G3" s="11"/>
      <c r="H3" s="11"/>
      <c r="I3" s="11"/>
      <c r="J3" s="11"/>
      <c r="K3" s="11"/>
      <c r="L3" s="11"/>
      <c r="M3" s="11"/>
      <c r="N3" s="11"/>
      <c r="O3" s="11"/>
      <c r="P3" s="11"/>
    </row>
    <row r="4" spans="1:25" s="1" customFormat="1" ht="18" customHeight="1">
      <c r="A4" s="10" t="s">
        <v>927</v>
      </c>
      <c r="B4" s="10"/>
      <c r="C4" s="10"/>
      <c r="D4" s="12"/>
      <c r="E4" s="13"/>
      <c r="F4" s="14"/>
      <c r="G4" s="14"/>
      <c r="H4" s="14"/>
      <c r="I4" s="14"/>
      <c r="J4" s="14"/>
      <c r="K4" s="14"/>
      <c r="L4" s="14"/>
      <c r="M4" s="14"/>
      <c r="N4" s="14"/>
      <c r="O4" s="14"/>
      <c r="P4" s="14"/>
    </row>
    <row r="5" spans="1:25" s="1" customFormat="1" ht="18" customHeight="1">
      <c r="A5" s="10" t="s">
        <v>86</v>
      </c>
      <c r="B5" s="10"/>
      <c r="C5" s="10" t="s">
        <v>87</v>
      </c>
      <c r="D5" s="12"/>
      <c r="E5" s="13"/>
      <c r="F5" s="14"/>
      <c r="G5" s="14"/>
      <c r="H5" s="14"/>
      <c r="I5" s="14"/>
      <c r="J5" s="14"/>
      <c r="K5" s="14"/>
      <c r="L5" s="14"/>
      <c r="M5" s="14"/>
      <c r="N5" s="14"/>
      <c r="O5" s="14"/>
      <c r="P5" s="14"/>
    </row>
    <row r="6" spans="1:25" s="1" customFormat="1" ht="18" customHeight="1">
      <c r="A6" s="10" t="s">
        <v>88</v>
      </c>
      <c r="B6" s="10"/>
      <c r="C6" s="20"/>
      <c r="D6" s="14"/>
      <c r="E6" s="13"/>
      <c r="F6" s="14"/>
      <c r="G6" s="14"/>
      <c r="H6" s="14"/>
      <c r="I6" s="14"/>
      <c r="J6" s="14"/>
      <c r="K6" s="14"/>
      <c r="L6" s="14"/>
      <c r="M6" s="14"/>
      <c r="N6" s="14"/>
      <c r="O6" s="14"/>
      <c r="P6" s="14"/>
    </row>
    <row r="7" spans="1:25" s="1" customFormat="1" ht="18" customHeight="1">
      <c r="A7" s="15" t="s">
        <v>2</v>
      </c>
      <c r="B7" s="15"/>
      <c r="C7" s="16"/>
      <c r="D7" s="17"/>
      <c r="E7" s="13"/>
      <c r="F7" s="14"/>
      <c r="G7" s="14"/>
      <c r="H7" s="14"/>
      <c r="I7" s="14"/>
      <c r="J7" s="14"/>
      <c r="K7" s="14"/>
      <c r="L7" s="14"/>
      <c r="M7" s="14"/>
      <c r="N7" s="14"/>
      <c r="O7" s="14"/>
      <c r="P7" s="14"/>
    </row>
    <row r="8" spans="1:25" s="1" customFormat="1" ht="18" customHeight="1">
      <c r="A8" s="579" t="s">
        <v>403</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90</v>
      </c>
      <c r="M9" s="14"/>
      <c r="N9" s="47"/>
      <c r="O9" s="48">
        <f>P58</f>
        <v>0</v>
      </c>
      <c r="P9" s="14"/>
    </row>
    <row r="10" spans="1:25" s="1" customFormat="1" ht="18" customHeight="1">
      <c r="A10" s="18"/>
      <c r="B10" s="18"/>
      <c r="C10" s="6"/>
      <c r="D10" s="7"/>
      <c r="E10" s="13"/>
      <c r="F10" s="12"/>
      <c r="G10" s="14"/>
      <c r="H10" s="14"/>
      <c r="I10" s="14"/>
      <c r="J10" s="14"/>
      <c r="K10" s="14"/>
      <c r="L10" s="49" t="s">
        <v>91</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5" s="2" customFormat="1" ht="12.75" customHeight="1">
      <c r="A13" s="583"/>
      <c r="B13" s="585"/>
      <c r="C13" s="587"/>
      <c r="D13" s="588"/>
      <c r="E13" s="589"/>
      <c r="F13" s="590"/>
      <c r="G13" s="590"/>
      <c r="H13" s="590"/>
      <c r="I13" s="590"/>
      <c r="J13" s="590"/>
      <c r="K13" s="590"/>
      <c r="L13" s="591" t="s">
        <v>99</v>
      </c>
      <c r="M13" s="591"/>
      <c r="N13" s="591" t="s">
        <v>100</v>
      </c>
      <c r="O13" s="591"/>
      <c r="P13" s="591" t="s">
        <v>101</v>
      </c>
      <c r="S13" s="9"/>
      <c r="T13" s="9"/>
      <c r="U13" s="9"/>
      <c r="V13" s="9"/>
      <c r="W13" s="9"/>
      <c r="X13" s="9"/>
      <c r="Y13" s="9"/>
    </row>
    <row r="14" spans="1:25" s="2" customFormat="1" ht="48">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S14" s="9"/>
      <c r="T14" s="9"/>
      <c r="U14" s="9"/>
      <c r="V14" s="9"/>
      <c r="W14" s="9"/>
      <c r="X14" s="9"/>
      <c r="Y14" s="9"/>
    </row>
    <row r="15" spans="1:25" s="2" customFormat="1">
      <c r="A15" s="120"/>
      <c r="B15" s="121"/>
      <c r="C15" s="125" t="s">
        <v>1018</v>
      </c>
      <c r="D15" s="123"/>
      <c r="E15" s="124"/>
      <c r="F15" s="125"/>
      <c r="G15" s="125"/>
      <c r="H15" s="125"/>
      <c r="I15" s="125"/>
      <c r="J15" s="125"/>
      <c r="K15" s="125"/>
      <c r="L15" s="125"/>
      <c r="M15" s="125"/>
      <c r="N15" s="125"/>
      <c r="O15" s="125"/>
      <c r="P15" s="139"/>
      <c r="S15" s="9"/>
      <c r="T15" s="9"/>
      <c r="U15" s="9"/>
      <c r="V15" s="9"/>
      <c r="W15" s="9"/>
      <c r="X15" s="9"/>
      <c r="Y15" s="9"/>
    </row>
    <row r="16" spans="1:25" s="2" customFormat="1">
      <c r="A16" s="126" t="s">
        <v>133</v>
      </c>
      <c r="B16" s="127"/>
      <c r="C16" s="128" t="s">
        <v>1019</v>
      </c>
      <c r="D16" s="129" t="s">
        <v>228</v>
      </c>
      <c r="E16" s="130">
        <v>9.68</v>
      </c>
      <c r="F16" s="137"/>
      <c r="G16" s="138"/>
      <c r="H16" s="28">
        <f t="shared" ref="H16" si="0">ROUND(G16*F16,2)</f>
        <v>0</v>
      </c>
      <c r="I16" s="137"/>
      <c r="J16" s="138"/>
      <c r="K16" s="28">
        <f t="shared" ref="K16" si="1">J16+I16+H16</f>
        <v>0</v>
      </c>
      <c r="L16" s="28">
        <f t="shared" ref="L16" si="2">ROUND(F16*E16,2)</f>
        <v>0</v>
      </c>
      <c r="M16" s="28">
        <f t="shared" ref="M16" si="3">ROUND(H16*E16,2)</f>
        <v>0</v>
      </c>
      <c r="N16" s="28">
        <f t="shared" ref="N16" si="4">ROUND(I16*E16,2)</f>
        <v>0</v>
      </c>
      <c r="O16" s="28">
        <f t="shared" ref="O16" si="5">ROUND(J16*E16,2)</f>
        <v>0</v>
      </c>
      <c r="P16" s="141">
        <f t="shared" ref="P16" si="6">O16+N16+M16</f>
        <v>0</v>
      </c>
      <c r="S16" s="9"/>
      <c r="T16" s="9"/>
      <c r="U16" s="9"/>
      <c r="V16" s="9"/>
      <c r="W16" s="9"/>
      <c r="X16" s="9"/>
      <c r="Y16" s="9"/>
    </row>
    <row r="17" spans="1:25" s="2" customFormat="1">
      <c r="A17" s="126">
        <f t="shared" ref="A17:A54" si="7">A16+1</f>
        <v>2</v>
      </c>
      <c r="B17" s="127"/>
      <c r="C17" s="128" t="s">
        <v>1020</v>
      </c>
      <c r="D17" s="129" t="s">
        <v>228</v>
      </c>
      <c r="E17" s="130">
        <v>4.7300000000000004</v>
      </c>
      <c r="F17" s="137"/>
      <c r="G17" s="138"/>
      <c r="H17" s="28">
        <f t="shared" ref="H17:H56" si="8">ROUND(G17*F17,2)</f>
        <v>0</v>
      </c>
      <c r="I17" s="137"/>
      <c r="J17" s="138"/>
      <c r="K17" s="28">
        <f t="shared" ref="K17:K45" si="9">J17+I17+H17</f>
        <v>0</v>
      </c>
      <c r="L17" s="28">
        <f t="shared" ref="L17:L41" si="10">ROUND(F17*E17,2)</f>
        <v>0</v>
      </c>
      <c r="M17" s="28">
        <f t="shared" ref="M17:M41" si="11">ROUND(H17*E17,2)</f>
        <v>0</v>
      </c>
      <c r="N17" s="28">
        <f t="shared" ref="N17:N41" si="12">ROUND(I17*E17,2)</f>
        <v>0</v>
      </c>
      <c r="O17" s="28">
        <f t="shared" ref="O17:O41" si="13">ROUND(J17*E17,2)</f>
        <v>0</v>
      </c>
      <c r="P17" s="141">
        <f t="shared" ref="P17:P45" si="14">O17+N17+M17</f>
        <v>0</v>
      </c>
      <c r="S17" s="9"/>
      <c r="T17" s="9"/>
      <c r="U17" s="9"/>
      <c r="V17" s="9"/>
      <c r="W17" s="9"/>
      <c r="X17" s="9"/>
      <c r="Y17" s="9"/>
    </row>
    <row r="18" spans="1:25" s="2" customFormat="1" ht="24">
      <c r="A18" s="126">
        <f t="shared" si="7"/>
        <v>3</v>
      </c>
      <c r="B18" s="127"/>
      <c r="C18" s="128" t="s">
        <v>1021</v>
      </c>
      <c r="D18" s="80" t="s">
        <v>228</v>
      </c>
      <c r="E18" s="130">
        <v>9.68</v>
      </c>
      <c r="F18" s="137"/>
      <c r="G18" s="138"/>
      <c r="H18" s="28">
        <f t="shared" si="8"/>
        <v>0</v>
      </c>
      <c r="I18" s="137"/>
      <c r="J18" s="138"/>
      <c r="K18" s="28">
        <f t="shared" si="9"/>
        <v>0</v>
      </c>
      <c r="L18" s="28">
        <f t="shared" si="10"/>
        <v>0</v>
      </c>
      <c r="M18" s="28">
        <f t="shared" si="11"/>
        <v>0</v>
      </c>
      <c r="N18" s="28">
        <f t="shared" si="12"/>
        <v>0</v>
      </c>
      <c r="O18" s="28">
        <f t="shared" si="13"/>
        <v>0</v>
      </c>
      <c r="P18" s="141">
        <f t="shared" si="14"/>
        <v>0</v>
      </c>
      <c r="S18" s="9"/>
      <c r="T18" s="9"/>
      <c r="U18" s="9"/>
      <c r="V18" s="9"/>
      <c r="W18" s="9"/>
      <c r="X18" s="9"/>
      <c r="Y18" s="9"/>
    </row>
    <row r="19" spans="1:25" s="2" customFormat="1" ht="24">
      <c r="A19" s="126">
        <f t="shared" si="7"/>
        <v>4</v>
      </c>
      <c r="B19" s="127"/>
      <c r="C19" s="128" t="s">
        <v>1022</v>
      </c>
      <c r="D19" s="80" t="s">
        <v>228</v>
      </c>
      <c r="E19" s="130">
        <v>4.7300000000000004</v>
      </c>
      <c r="F19" s="137"/>
      <c r="G19" s="138"/>
      <c r="H19" s="28">
        <f t="shared" si="8"/>
        <v>0</v>
      </c>
      <c r="I19" s="137"/>
      <c r="J19" s="138"/>
      <c r="K19" s="28">
        <f t="shared" si="9"/>
        <v>0</v>
      </c>
      <c r="L19" s="28">
        <f t="shared" si="10"/>
        <v>0</v>
      </c>
      <c r="M19" s="28">
        <f t="shared" si="11"/>
        <v>0</v>
      </c>
      <c r="N19" s="28">
        <f t="shared" si="12"/>
        <v>0</v>
      </c>
      <c r="O19" s="28">
        <f t="shared" si="13"/>
        <v>0</v>
      </c>
      <c r="P19" s="141">
        <f t="shared" si="14"/>
        <v>0</v>
      </c>
      <c r="S19" s="9"/>
      <c r="T19" s="9"/>
      <c r="U19" s="9"/>
      <c r="V19" s="9"/>
      <c r="W19" s="9"/>
      <c r="X19" s="9"/>
      <c r="Y19" s="9"/>
    </row>
    <row r="20" spans="1:25" s="2" customFormat="1">
      <c r="A20" s="126">
        <f t="shared" si="7"/>
        <v>5</v>
      </c>
      <c r="B20" s="127"/>
      <c r="C20" s="128" t="s">
        <v>1023</v>
      </c>
      <c r="D20" s="80" t="s">
        <v>164</v>
      </c>
      <c r="E20" s="25">
        <v>2</v>
      </c>
      <c r="F20" s="137"/>
      <c r="G20" s="138"/>
      <c r="H20" s="28">
        <f t="shared" si="8"/>
        <v>0</v>
      </c>
      <c r="I20" s="137"/>
      <c r="J20" s="138"/>
      <c r="K20" s="28">
        <f t="shared" si="9"/>
        <v>0</v>
      </c>
      <c r="L20" s="28">
        <f t="shared" si="10"/>
        <v>0</v>
      </c>
      <c r="M20" s="28">
        <f t="shared" si="11"/>
        <v>0</v>
      </c>
      <c r="N20" s="28">
        <f t="shared" si="12"/>
        <v>0</v>
      </c>
      <c r="O20" s="28">
        <f t="shared" si="13"/>
        <v>0</v>
      </c>
      <c r="P20" s="141">
        <f t="shared" si="14"/>
        <v>0</v>
      </c>
      <c r="S20" s="9"/>
      <c r="T20" s="9"/>
      <c r="U20" s="9"/>
      <c r="V20" s="9"/>
      <c r="W20" s="9"/>
      <c r="X20" s="9"/>
      <c r="Y20" s="9"/>
    </row>
    <row r="21" spans="1:25" s="2" customFormat="1">
      <c r="A21" s="126">
        <f t="shared" si="7"/>
        <v>6</v>
      </c>
      <c r="B21" s="127"/>
      <c r="C21" s="184" t="s">
        <v>1024</v>
      </c>
      <c r="D21" s="80" t="s">
        <v>164</v>
      </c>
      <c r="E21" s="25">
        <v>1</v>
      </c>
      <c r="F21" s="137"/>
      <c r="G21" s="138"/>
      <c r="H21" s="28">
        <f t="shared" si="8"/>
        <v>0</v>
      </c>
      <c r="I21" s="137"/>
      <c r="J21" s="138"/>
      <c r="K21" s="28">
        <f t="shared" si="9"/>
        <v>0</v>
      </c>
      <c r="L21" s="28">
        <f t="shared" si="10"/>
        <v>0</v>
      </c>
      <c r="M21" s="28">
        <f t="shared" si="11"/>
        <v>0</v>
      </c>
      <c r="N21" s="28">
        <f t="shared" si="12"/>
        <v>0</v>
      </c>
      <c r="O21" s="28">
        <f t="shared" si="13"/>
        <v>0</v>
      </c>
      <c r="P21" s="141">
        <f t="shared" si="14"/>
        <v>0</v>
      </c>
      <c r="S21" s="9"/>
      <c r="T21" s="9"/>
      <c r="U21" s="9"/>
      <c r="V21" s="9"/>
      <c r="W21" s="9"/>
      <c r="X21" s="9"/>
      <c r="Y21" s="9"/>
    </row>
    <row r="22" spans="1:25" s="2" customFormat="1">
      <c r="A22" s="126">
        <f t="shared" si="7"/>
        <v>7</v>
      </c>
      <c r="B22" s="127"/>
      <c r="C22" s="184" t="s">
        <v>1025</v>
      </c>
      <c r="D22" s="80" t="s">
        <v>164</v>
      </c>
      <c r="E22" s="25">
        <v>1</v>
      </c>
      <c r="F22" s="137"/>
      <c r="G22" s="138"/>
      <c r="H22" s="28">
        <f t="shared" si="8"/>
        <v>0</v>
      </c>
      <c r="I22" s="137"/>
      <c r="J22" s="138"/>
      <c r="K22" s="28">
        <f t="shared" si="9"/>
        <v>0</v>
      </c>
      <c r="L22" s="28">
        <f t="shared" si="10"/>
        <v>0</v>
      </c>
      <c r="M22" s="28">
        <f t="shared" si="11"/>
        <v>0</v>
      </c>
      <c r="N22" s="28">
        <f t="shared" si="12"/>
        <v>0</v>
      </c>
      <c r="O22" s="28">
        <f t="shared" si="13"/>
        <v>0</v>
      </c>
      <c r="P22" s="141">
        <f t="shared" si="14"/>
        <v>0</v>
      </c>
      <c r="S22" s="9"/>
      <c r="T22" s="9"/>
      <c r="U22" s="9"/>
      <c r="V22" s="9"/>
      <c r="W22" s="9"/>
      <c r="X22" s="9"/>
      <c r="Y22" s="9"/>
    </row>
    <row r="23" spans="1:25" s="2" customFormat="1">
      <c r="A23" s="126">
        <f t="shared" si="7"/>
        <v>8</v>
      </c>
      <c r="B23" s="127"/>
      <c r="C23" s="202" t="s">
        <v>1026</v>
      </c>
      <c r="D23" s="130" t="s">
        <v>164</v>
      </c>
      <c r="E23" s="130">
        <v>2</v>
      </c>
      <c r="F23" s="137"/>
      <c r="G23" s="138"/>
      <c r="H23" s="28">
        <f t="shared" si="8"/>
        <v>0</v>
      </c>
      <c r="I23" s="137"/>
      <c r="J23" s="138"/>
      <c r="K23" s="28">
        <f t="shared" si="9"/>
        <v>0</v>
      </c>
      <c r="L23" s="28">
        <f t="shared" si="10"/>
        <v>0</v>
      </c>
      <c r="M23" s="28">
        <f t="shared" si="11"/>
        <v>0</v>
      </c>
      <c r="N23" s="28">
        <f t="shared" si="12"/>
        <v>0</v>
      </c>
      <c r="O23" s="28">
        <f t="shared" si="13"/>
        <v>0</v>
      </c>
      <c r="P23" s="141">
        <f t="shared" si="14"/>
        <v>0</v>
      </c>
      <c r="S23" s="9"/>
      <c r="T23" s="9"/>
      <c r="U23" s="9"/>
      <c r="V23" s="9"/>
      <c r="W23" s="9"/>
      <c r="X23" s="9"/>
      <c r="Y23" s="9"/>
    </row>
    <row r="24" spans="1:25" s="2" customFormat="1">
      <c r="A24" s="126">
        <f t="shared" si="7"/>
        <v>9</v>
      </c>
      <c r="B24" s="127"/>
      <c r="C24" s="202" t="s">
        <v>1027</v>
      </c>
      <c r="D24" s="130" t="s">
        <v>164</v>
      </c>
      <c r="E24" s="130">
        <v>1</v>
      </c>
      <c r="F24" s="137"/>
      <c r="G24" s="138"/>
      <c r="H24" s="28">
        <f t="shared" si="8"/>
        <v>0</v>
      </c>
      <c r="I24" s="137"/>
      <c r="J24" s="138"/>
      <c r="K24" s="28">
        <f t="shared" si="9"/>
        <v>0</v>
      </c>
      <c r="L24" s="28">
        <f t="shared" si="10"/>
        <v>0</v>
      </c>
      <c r="M24" s="28">
        <f t="shared" si="11"/>
        <v>0</v>
      </c>
      <c r="N24" s="28">
        <f t="shared" si="12"/>
        <v>0</v>
      </c>
      <c r="O24" s="28">
        <f t="shared" si="13"/>
        <v>0</v>
      </c>
      <c r="P24" s="141">
        <f t="shared" si="14"/>
        <v>0</v>
      </c>
      <c r="S24" s="9"/>
      <c r="T24" s="9"/>
      <c r="U24" s="9"/>
      <c r="V24" s="9"/>
      <c r="W24" s="9"/>
      <c r="X24" s="9"/>
      <c r="Y24" s="9"/>
    </row>
    <row r="25" spans="1:25" s="2" customFormat="1">
      <c r="A25" s="126">
        <f t="shared" si="7"/>
        <v>10</v>
      </c>
      <c r="B25" s="127"/>
      <c r="C25" s="202" t="s">
        <v>1028</v>
      </c>
      <c r="D25" s="130" t="s">
        <v>164</v>
      </c>
      <c r="E25" s="130">
        <v>1</v>
      </c>
      <c r="F25" s="137"/>
      <c r="G25" s="138"/>
      <c r="H25" s="28">
        <f t="shared" si="8"/>
        <v>0</v>
      </c>
      <c r="I25" s="137"/>
      <c r="J25" s="138"/>
      <c r="K25" s="28">
        <f t="shared" si="9"/>
        <v>0</v>
      </c>
      <c r="L25" s="28">
        <f t="shared" si="10"/>
        <v>0</v>
      </c>
      <c r="M25" s="28">
        <f t="shared" si="11"/>
        <v>0</v>
      </c>
      <c r="N25" s="28">
        <f t="shared" si="12"/>
        <v>0</v>
      </c>
      <c r="O25" s="28">
        <f t="shared" si="13"/>
        <v>0</v>
      </c>
      <c r="P25" s="141">
        <f t="shared" si="14"/>
        <v>0</v>
      </c>
      <c r="S25" s="9"/>
      <c r="T25" s="9"/>
      <c r="U25" s="9"/>
      <c r="V25" s="9"/>
      <c r="W25" s="9"/>
      <c r="X25" s="9"/>
      <c r="Y25" s="9"/>
    </row>
    <row r="26" spans="1:25" s="2" customFormat="1">
      <c r="A26" s="126">
        <f t="shared" si="7"/>
        <v>11</v>
      </c>
      <c r="B26" s="127"/>
      <c r="C26" s="184" t="s">
        <v>1029</v>
      </c>
      <c r="D26" s="25" t="s">
        <v>164</v>
      </c>
      <c r="E26" s="25">
        <v>3</v>
      </c>
      <c r="F26" s="137"/>
      <c r="G26" s="138"/>
      <c r="H26" s="28">
        <f t="shared" si="8"/>
        <v>0</v>
      </c>
      <c r="I26" s="137"/>
      <c r="J26" s="138"/>
      <c r="K26" s="28">
        <f t="shared" si="9"/>
        <v>0</v>
      </c>
      <c r="L26" s="28">
        <f t="shared" si="10"/>
        <v>0</v>
      </c>
      <c r="M26" s="28">
        <f t="shared" si="11"/>
        <v>0</v>
      </c>
      <c r="N26" s="28">
        <f t="shared" si="12"/>
        <v>0</v>
      </c>
      <c r="O26" s="28">
        <f t="shared" si="13"/>
        <v>0</v>
      </c>
      <c r="P26" s="141">
        <f t="shared" si="14"/>
        <v>0</v>
      </c>
      <c r="S26" s="9"/>
      <c r="T26" s="9"/>
      <c r="U26" s="9"/>
      <c r="V26" s="9"/>
      <c r="W26" s="9"/>
      <c r="X26" s="9"/>
      <c r="Y26" s="9"/>
    </row>
    <row r="27" spans="1:25" s="2" customFormat="1">
      <c r="A27" s="126">
        <f t="shared" si="7"/>
        <v>12</v>
      </c>
      <c r="B27" s="127"/>
      <c r="C27" s="202" t="s">
        <v>1030</v>
      </c>
      <c r="D27" s="130" t="s">
        <v>164</v>
      </c>
      <c r="E27" s="130">
        <v>1</v>
      </c>
      <c r="F27" s="137"/>
      <c r="G27" s="138"/>
      <c r="H27" s="28">
        <f t="shared" si="8"/>
        <v>0</v>
      </c>
      <c r="I27" s="137"/>
      <c r="J27" s="138"/>
      <c r="K27" s="28">
        <f t="shared" si="9"/>
        <v>0</v>
      </c>
      <c r="L27" s="28">
        <f t="shared" si="10"/>
        <v>0</v>
      </c>
      <c r="M27" s="28">
        <f t="shared" si="11"/>
        <v>0</v>
      </c>
      <c r="N27" s="28">
        <f t="shared" si="12"/>
        <v>0</v>
      </c>
      <c r="O27" s="28">
        <f t="shared" si="13"/>
        <v>0</v>
      </c>
      <c r="P27" s="141">
        <f t="shared" si="14"/>
        <v>0</v>
      </c>
      <c r="S27" s="9"/>
      <c r="T27" s="9"/>
      <c r="U27" s="9"/>
      <c r="V27" s="9"/>
      <c r="W27" s="9"/>
      <c r="X27" s="9"/>
      <c r="Y27" s="9"/>
    </row>
    <row r="28" spans="1:25" s="2" customFormat="1">
      <c r="A28" s="126">
        <f t="shared" si="7"/>
        <v>13</v>
      </c>
      <c r="B28" s="127"/>
      <c r="C28" s="128" t="s">
        <v>1031</v>
      </c>
      <c r="D28" s="80" t="s">
        <v>164</v>
      </c>
      <c r="E28" s="25">
        <v>5</v>
      </c>
      <c r="F28" s="137"/>
      <c r="G28" s="138"/>
      <c r="H28" s="28">
        <f t="shared" ref="H28" si="15">ROUND(G28*F28,2)</f>
        <v>0</v>
      </c>
      <c r="I28" s="137"/>
      <c r="J28" s="138"/>
      <c r="K28" s="28">
        <f t="shared" ref="K28" si="16">J28+I28+H28</f>
        <v>0</v>
      </c>
      <c r="L28" s="28">
        <f t="shared" ref="L28" si="17">ROUND(F28*E28,2)</f>
        <v>0</v>
      </c>
      <c r="M28" s="28">
        <f t="shared" ref="M28" si="18">ROUND(H28*E28,2)</f>
        <v>0</v>
      </c>
      <c r="N28" s="28">
        <f t="shared" ref="N28" si="19">ROUND(I28*E28,2)</f>
        <v>0</v>
      </c>
      <c r="O28" s="28">
        <f t="shared" ref="O28" si="20">ROUND(J28*E28,2)</f>
        <v>0</v>
      </c>
      <c r="P28" s="141">
        <f t="shared" ref="P28" si="21">O28+N28+M28</f>
        <v>0</v>
      </c>
      <c r="S28" s="9"/>
      <c r="T28" s="9"/>
      <c r="U28" s="9"/>
      <c r="V28" s="9"/>
      <c r="W28" s="9"/>
      <c r="X28" s="9"/>
      <c r="Y28" s="9"/>
    </row>
    <row r="29" spans="1:25" s="2" customFormat="1">
      <c r="A29" s="126">
        <f t="shared" si="7"/>
        <v>14</v>
      </c>
      <c r="B29" s="127"/>
      <c r="C29" s="128" t="s">
        <v>1032</v>
      </c>
      <c r="D29" s="80" t="s">
        <v>167</v>
      </c>
      <c r="E29" s="25">
        <v>1</v>
      </c>
      <c r="F29" s="137"/>
      <c r="G29" s="138"/>
      <c r="H29" s="28">
        <f t="shared" si="8"/>
        <v>0</v>
      </c>
      <c r="I29" s="137"/>
      <c r="J29" s="138"/>
      <c r="K29" s="28">
        <f t="shared" si="9"/>
        <v>0</v>
      </c>
      <c r="L29" s="28">
        <f t="shared" si="10"/>
        <v>0</v>
      </c>
      <c r="M29" s="28">
        <f t="shared" si="11"/>
        <v>0</v>
      </c>
      <c r="N29" s="28">
        <f t="shared" si="12"/>
        <v>0</v>
      </c>
      <c r="O29" s="28">
        <f t="shared" si="13"/>
        <v>0</v>
      </c>
      <c r="P29" s="141">
        <f t="shared" si="14"/>
        <v>0</v>
      </c>
      <c r="S29" s="9"/>
      <c r="T29" s="9"/>
      <c r="U29" s="9"/>
      <c r="V29" s="9"/>
      <c r="W29" s="9"/>
      <c r="X29" s="9"/>
      <c r="Y29" s="9"/>
    </row>
    <row r="30" spans="1:25" s="2" customFormat="1">
      <c r="A30" s="126">
        <f t="shared" si="7"/>
        <v>15</v>
      </c>
      <c r="B30" s="127"/>
      <c r="C30" s="184" t="s">
        <v>1033</v>
      </c>
      <c r="D30" s="80" t="s">
        <v>228</v>
      </c>
      <c r="E30" s="25">
        <v>14.41</v>
      </c>
      <c r="F30" s="137"/>
      <c r="G30" s="138"/>
      <c r="H30" s="28">
        <f t="shared" si="8"/>
        <v>0</v>
      </c>
      <c r="I30" s="137"/>
      <c r="J30" s="138"/>
      <c r="K30" s="28">
        <f t="shared" si="9"/>
        <v>0</v>
      </c>
      <c r="L30" s="28">
        <f t="shared" si="10"/>
        <v>0</v>
      </c>
      <c r="M30" s="28">
        <f t="shared" si="11"/>
        <v>0</v>
      </c>
      <c r="N30" s="28">
        <f t="shared" si="12"/>
        <v>0</v>
      </c>
      <c r="O30" s="28">
        <f t="shared" si="13"/>
        <v>0</v>
      </c>
      <c r="P30" s="141">
        <f t="shared" si="14"/>
        <v>0</v>
      </c>
      <c r="S30" s="9"/>
      <c r="T30" s="9"/>
      <c r="U30" s="9"/>
      <c r="V30" s="9"/>
      <c r="W30" s="9"/>
      <c r="X30" s="9"/>
      <c r="Y30" s="9"/>
    </row>
    <row r="31" spans="1:25" s="2" customFormat="1" ht="25.5">
      <c r="A31" s="126">
        <f t="shared" si="7"/>
        <v>16</v>
      </c>
      <c r="B31" s="127"/>
      <c r="C31" s="184" t="s">
        <v>1034</v>
      </c>
      <c r="D31" s="80" t="s">
        <v>167</v>
      </c>
      <c r="E31" s="25">
        <v>1</v>
      </c>
      <c r="F31" s="137"/>
      <c r="G31" s="138"/>
      <c r="H31" s="28">
        <f t="shared" si="8"/>
        <v>0</v>
      </c>
      <c r="I31" s="137"/>
      <c r="J31" s="138"/>
      <c r="K31" s="28">
        <f t="shared" si="9"/>
        <v>0</v>
      </c>
      <c r="L31" s="28">
        <f t="shared" si="10"/>
        <v>0</v>
      </c>
      <c r="M31" s="28">
        <f t="shared" si="11"/>
        <v>0</v>
      </c>
      <c r="N31" s="28">
        <f t="shared" si="12"/>
        <v>0</v>
      </c>
      <c r="O31" s="28">
        <f t="shared" si="13"/>
        <v>0</v>
      </c>
      <c r="P31" s="141">
        <f t="shared" si="14"/>
        <v>0</v>
      </c>
      <c r="S31" s="9"/>
      <c r="T31" s="9"/>
      <c r="U31" s="9"/>
      <c r="V31" s="9"/>
      <c r="W31" s="9"/>
      <c r="X31" s="9"/>
      <c r="Y31" s="9"/>
    </row>
    <row r="32" spans="1:25" s="2" customFormat="1" ht="25.5">
      <c r="A32" s="126"/>
      <c r="B32" s="127"/>
      <c r="C32" s="203" t="s">
        <v>1035</v>
      </c>
      <c r="D32" s="80"/>
      <c r="E32" s="25"/>
      <c r="F32" s="25"/>
      <c r="G32" s="25"/>
      <c r="H32" s="25"/>
      <c r="I32" s="25"/>
      <c r="J32" s="25"/>
      <c r="K32" s="25"/>
      <c r="L32" s="28"/>
      <c r="M32" s="28"/>
      <c r="N32" s="28"/>
      <c r="O32" s="28"/>
      <c r="P32" s="141"/>
      <c r="S32" s="9"/>
      <c r="T32" s="9"/>
      <c r="U32" s="9"/>
      <c r="V32" s="9"/>
      <c r="W32" s="9"/>
      <c r="X32" s="9"/>
      <c r="Y32" s="9"/>
    </row>
    <row r="33" spans="1:25" s="2" customFormat="1">
      <c r="A33" s="126">
        <f>A31+1</f>
        <v>17</v>
      </c>
      <c r="B33" s="127"/>
      <c r="C33" s="202" t="s">
        <v>1020</v>
      </c>
      <c r="D33" s="130" t="s">
        <v>228</v>
      </c>
      <c r="E33" s="130">
        <v>4.84</v>
      </c>
      <c r="F33" s="137"/>
      <c r="G33" s="138"/>
      <c r="H33" s="28">
        <f t="shared" si="8"/>
        <v>0</v>
      </c>
      <c r="I33" s="137"/>
      <c r="J33" s="138"/>
      <c r="K33" s="28">
        <f t="shared" si="9"/>
        <v>0</v>
      </c>
      <c r="L33" s="28">
        <f t="shared" si="10"/>
        <v>0</v>
      </c>
      <c r="M33" s="28">
        <f t="shared" si="11"/>
        <v>0</v>
      </c>
      <c r="N33" s="28">
        <f t="shared" si="12"/>
        <v>0</v>
      </c>
      <c r="O33" s="28">
        <f t="shared" si="13"/>
        <v>0</v>
      </c>
      <c r="P33" s="141">
        <f t="shared" si="14"/>
        <v>0</v>
      </c>
      <c r="S33" s="9"/>
      <c r="T33" s="9"/>
      <c r="U33" s="9"/>
      <c r="V33" s="9"/>
      <c r="W33" s="9"/>
      <c r="X33" s="9"/>
      <c r="Y33" s="9"/>
    </row>
    <row r="34" spans="1:25" s="2" customFormat="1" ht="24">
      <c r="A34" s="126">
        <f t="shared" si="7"/>
        <v>18</v>
      </c>
      <c r="B34" s="127"/>
      <c r="C34" s="202" t="s">
        <v>1036</v>
      </c>
      <c r="D34" s="130" t="s">
        <v>228</v>
      </c>
      <c r="E34" s="130">
        <v>4.84</v>
      </c>
      <c r="F34" s="137"/>
      <c r="G34" s="138"/>
      <c r="H34" s="28">
        <f t="shared" si="8"/>
        <v>0</v>
      </c>
      <c r="I34" s="137"/>
      <c r="J34" s="138"/>
      <c r="K34" s="28">
        <f t="shared" si="9"/>
        <v>0</v>
      </c>
      <c r="L34" s="28">
        <f t="shared" si="10"/>
        <v>0</v>
      </c>
      <c r="M34" s="28">
        <f t="shared" si="11"/>
        <v>0</v>
      </c>
      <c r="N34" s="28">
        <f t="shared" si="12"/>
        <v>0</v>
      </c>
      <c r="O34" s="28">
        <f t="shared" si="13"/>
        <v>0</v>
      </c>
      <c r="P34" s="141">
        <f t="shared" si="14"/>
        <v>0</v>
      </c>
      <c r="S34" s="9"/>
      <c r="T34" s="9"/>
      <c r="U34" s="9"/>
      <c r="V34" s="9"/>
      <c r="W34" s="9"/>
      <c r="X34" s="9"/>
      <c r="Y34" s="9"/>
    </row>
    <row r="35" spans="1:25" s="2" customFormat="1">
      <c r="A35" s="126">
        <f t="shared" si="7"/>
        <v>19</v>
      </c>
      <c r="B35" s="127"/>
      <c r="C35" s="202" t="s">
        <v>1037</v>
      </c>
      <c r="D35" s="130" t="s">
        <v>164</v>
      </c>
      <c r="E35" s="130">
        <v>1</v>
      </c>
      <c r="F35" s="137"/>
      <c r="G35" s="138"/>
      <c r="H35" s="28">
        <f t="shared" si="8"/>
        <v>0</v>
      </c>
      <c r="I35" s="137"/>
      <c r="J35" s="138"/>
      <c r="K35" s="28">
        <f t="shared" si="9"/>
        <v>0</v>
      </c>
      <c r="L35" s="28">
        <f t="shared" si="10"/>
        <v>0</v>
      </c>
      <c r="M35" s="28">
        <f t="shared" si="11"/>
        <v>0</v>
      </c>
      <c r="N35" s="28">
        <f t="shared" si="12"/>
        <v>0</v>
      </c>
      <c r="O35" s="28">
        <f t="shared" si="13"/>
        <v>0</v>
      </c>
      <c r="P35" s="141">
        <f t="shared" si="14"/>
        <v>0</v>
      </c>
      <c r="S35" s="9"/>
      <c r="T35" s="9"/>
      <c r="U35" s="9"/>
      <c r="V35" s="9"/>
      <c r="W35" s="9"/>
      <c r="X35" s="9"/>
      <c r="Y35" s="9"/>
    </row>
    <row r="36" spans="1:25" s="2" customFormat="1">
      <c r="A36" s="126">
        <f t="shared" si="7"/>
        <v>20</v>
      </c>
      <c r="B36" s="127"/>
      <c r="C36" s="184" t="s">
        <v>1028</v>
      </c>
      <c r="D36" s="25" t="s">
        <v>164</v>
      </c>
      <c r="E36" s="25">
        <v>2</v>
      </c>
      <c r="F36" s="137"/>
      <c r="G36" s="138"/>
      <c r="H36" s="28">
        <f t="shared" si="8"/>
        <v>0</v>
      </c>
      <c r="I36" s="137"/>
      <c r="J36" s="138"/>
      <c r="K36" s="28">
        <f t="shared" si="9"/>
        <v>0</v>
      </c>
      <c r="L36" s="28">
        <f t="shared" si="10"/>
        <v>0</v>
      </c>
      <c r="M36" s="28">
        <f t="shared" si="11"/>
        <v>0</v>
      </c>
      <c r="N36" s="28">
        <f t="shared" si="12"/>
        <v>0</v>
      </c>
      <c r="O36" s="28">
        <f t="shared" si="13"/>
        <v>0</v>
      </c>
      <c r="P36" s="141">
        <f t="shared" si="14"/>
        <v>0</v>
      </c>
      <c r="S36" s="9"/>
      <c r="T36" s="9"/>
      <c r="U36" s="9"/>
      <c r="V36" s="9"/>
      <c r="W36" s="9"/>
      <c r="X36" s="9"/>
      <c r="Y36" s="9"/>
    </row>
    <row r="37" spans="1:25" s="2" customFormat="1">
      <c r="A37" s="126">
        <f t="shared" si="7"/>
        <v>21</v>
      </c>
      <c r="B37" s="127"/>
      <c r="C37" s="202" t="s">
        <v>1030</v>
      </c>
      <c r="D37" s="130" t="s">
        <v>164</v>
      </c>
      <c r="E37" s="130">
        <v>2</v>
      </c>
      <c r="F37" s="137"/>
      <c r="G37" s="138"/>
      <c r="H37" s="28">
        <f t="shared" ref="H37" si="22">ROUND(G37*F37,2)</f>
        <v>0</v>
      </c>
      <c r="I37" s="137"/>
      <c r="J37" s="138"/>
      <c r="K37" s="28">
        <f t="shared" ref="K37" si="23">J37+I37+H37</f>
        <v>0</v>
      </c>
      <c r="L37" s="28">
        <f t="shared" ref="L37" si="24">ROUND(F37*E37,2)</f>
        <v>0</v>
      </c>
      <c r="M37" s="28">
        <f t="shared" ref="M37" si="25">ROUND(H37*E37,2)</f>
        <v>0</v>
      </c>
      <c r="N37" s="28">
        <f t="shared" ref="N37" si="26">ROUND(I37*E37,2)</f>
        <v>0</v>
      </c>
      <c r="O37" s="28">
        <f t="shared" ref="O37" si="27">ROUND(J37*E37,2)</f>
        <v>0</v>
      </c>
      <c r="P37" s="141">
        <f t="shared" ref="P37" si="28">O37+N37+M37</f>
        <v>0</v>
      </c>
      <c r="S37" s="9"/>
      <c r="T37" s="9"/>
      <c r="U37" s="9"/>
      <c r="V37" s="9"/>
      <c r="W37" s="9"/>
      <c r="X37" s="9"/>
      <c r="Y37" s="9"/>
    </row>
    <row r="38" spans="1:25" s="2" customFormat="1">
      <c r="A38" s="126">
        <f t="shared" si="7"/>
        <v>22</v>
      </c>
      <c r="B38" s="127"/>
      <c r="C38" s="128" t="s">
        <v>1031</v>
      </c>
      <c r="D38" s="80" t="s">
        <v>164</v>
      </c>
      <c r="E38" s="25">
        <v>3</v>
      </c>
      <c r="F38" s="137"/>
      <c r="G38" s="138"/>
      <c r="H38" s="28">
        <f t="shared" si="8"/>
        <v>0</v>
      </c>
      <c r="I38" s="137"/>
      <c r="J38" s="138"/>
      <c r="K38" s="28">
        <f t="shared" si="9"/>
        <v>0</v>
      </c>
      <c r="L38" s="28">
        <f t="shared" si="10"/>
        <v>0</v>
      </c>
      <c r="M38" s="28">
        <f t="shared" si="11"/>
        <v>0</v>
      </c>
      <c r="N38" s="28">
        <f t="shared" si="12"/>
        <v>0</v>
      </c>
      <c r="O38" s="28">
        <f t="shared" si="13"/>
        <v>0</v>
      </c>
      <c r="P38" s="141">
        <f t="shared" si="14"/>
        <v>0</v>
      </c>
      <c r="S38" s="9"/>
      <c r="T38" s="9"/>
      <c r="U38" s="9"/>
      <c r="V38" s="9"/>
      <c r="W38" s="9"/>
      <c r="X38" s="9"/>
      <c r="Y38" s="9"/>
    </row>
    <row r="39" spans="1:25" s="2" customFormat="1">
      <c r="A39" s="126">
        <f t="shared" si="7"/>
        <v>23</v>
      </c>
      <c r="B39" s="127"/>
      <c r="C39" s="128" t="s">
        <v>1032</v>
      </c>
      <c r="D39" s="80" t="s">
        <v>167</v>
      </c>
      <c r="E39" s="25">
        <v>1</v>
      </c>
      <c r="F39" s="137"/>
      <c r="G39" s="138"/>
      <c r="H39" s="28">
        <f t="shared" si="8"/>
        <v>0</v>
      </c>
      <c r="I39" s="137"/>
      <c r="J39" s="138"/>
      <c r="K39" s="28">
        <f t="shared" si="9"/>
        <v>0</v>
      </c>
      <c r="L39" s="28">
        <f t="shared" si="10"/>
        <v>0</v>
      </c>
      <c r="M39" s="28">
        <f t="shared" si="11"/>
        <v>0</v>
      </c>
      <c r="N39" s="28">
        <f t="shared" si="12"/>
        <v>0</v>
      </c>
      <c r="O39" s="28">
        <f t="shared" si="13"/>
        <v>0</v>
      </c>
      <c r="P39" s="141">
        <f t="shared" si="14"/>
        <v>0</v>
      </c>
      <c r="S39" s="9"/>
      <c r="T39" s="9"/>
      <c r="U39" s="9"/>
      <c r="V39" s="9"/>
      <c r="W39" s="9"/>
      <c r="X39" s="9"/>
      <c r="Y39" s="9"/>
    </row>
    <row r="40" spans="1:25" s="2" customFormat="1">
      <c r="A40" s="126">
        <f t="shared" si="7"/>
        <v>24</v>
      </c>
      <c r="B40" s="127"/>
      <c r="C40" s="184" t="s">
        <v>1033</v>
      </c>
      <c r="D40" s="130" t="s">
        <v>228</v>
      </c>
      <c r="E40" s="130">
        <v>4.84</v>
      </c>
      <c r="F40" s="137"/>
      <c r="G40" s="138"/>
      <c r="H40" s="28">
        <f t="shared" si="8"/>
        <v>0</v>
      </c>
      <c r="I40" s="137"/>
      <c r="J40" s="138"/>
      <c r="K40" s="28">
        <f t="shared" si="9"/>
        <v>0</v>
      </c>
      <c r="L40" s="28">
        <f t="shared" si="10"/>
        <v>0</v>
      </c>
      <c r="M40" s="28">
        <f t="shared" si="11"/>
        <v>0</v>
      </c>
      <c r="N40" s="28">
        <f t="shared" si="12"/>
        <v>0</v>
      </c>
      <c r="O40" s="28">
        <f t="shared" si="13"/>
        <v>0</v>
      </c>
      <c r="P40" s="141">
        <f t="shared" si="14"/>
        <v>0</v>
      </c>
      <c r="S40" s="9"/>
      <c r="T40" s="9"/>
      <c r="U40" s="9"/>
      <c r="V40" s="9"/>
      <c r="W40" s="9"/>
      <c r="X40" s="9"/>
      <c r="Y40" s="9"/>
    </row>
    <row r="41" spans="1:25" s="2" customFormat="1" ht="25.5">
      <c r="A41" s="126">
        <f t="shared" si="7"/>
        <v>25</v>
      </c>
      <c r="B41" s="127"/>
      <c r="C41" s="184" t="s">
        <v>1034</v>
      </c>
      <c r="D41" s="130" t="s">
        <v>167</v>
      </c>
      <c r="E41" s="130">
        <v>1</v>
      </c>
      <c r="F41" s="137"/>
      <c r="G41" s="138"/>
      <c r="H41" s="28">
        <f t="shared" si="8"/>
        <v>0</v>
      </c>
      <c r="I41" s="137"/>
      <c r="J41" s="138"/>
      <c r="K41" s="28">
        <f t="shared" si="9"/>
        <v>0</v>
      </c>
      <c r="L41" s="28">
        <f t="shared" si="10"/>
        <v>0</v>
      </c>
      <c r="M41" s="28">
        <f t="shared" si="11"/>
        <v>0</v>
      </c>
      <c r="N41" s="28">
        <f t="shared" si="12"/>
        <v>0</v>
      </c>
      <c r="O41" s="28">
        <f t="shared" si="13"/>
        <v>0</v>
      </c>
      <c r="P41" s="141">
        <f t="shared" si="14"/>
        <v>0</v>
      </c>
      <c r="S41" s="9"/>
      <c r="T41" s="9"/>
      <c r="U41" s="9"/>
      <c r="V41" s="9"/>
      <c r="W41" s="9"/>
      <c r="X41" s="9"/>
      <c r="Y41" s="9"/>
    </row>
    <row r="42" spans="1:25" s="2" customFormat="1">
      <c r="A42" s="126"/>
      <c r="B42" s="127"/>
      <c r="C42" s="203" t="s">
        <v>1038</v>
      </c>
      <c r="D42" s="130"/>
      <c r="E42" s="130"/>
      <c r="F42" s="137"/>
      <c r="G42" s="138"/>
      <c r="H42" s="28"/>
      <c r="I42" s="137"/>
      <c r="J42" s="138"/>
      <c r="K42" s="28"/>
      <c r="L42" s="28"/>
      <c r="M42" s="28"/>
      <c r="N42" s="28"/>
      <c r="O42" s="28"/>
      <c r="P42" s="141"/>
      <c r="S42" s="9"/>
      <c r="T42" s="9"/>
      <c r="U42" s="9"/>
      <c r="V42" s="9"/>
      <c r="W42" s="9"/>
      <c r="X42" s="9"/>
      <c r="Y42" s="9"/>
    </row>
    <row r="43" spans="1:25" s="2" customFormat="1" ht="17.25" customHeight="1">
      <c r="A43" s="126">
        <f>A41+1</f>
        <v>26</v>
      </c>
      <c r="B43" s="127"/>
      <c r="C43" s="202" t="s">
        <v>1039</v>
      </c>
      <c r="D43" s="130" t="s">
        <v>228</v>
      </c>
      <c r="E43" s="130">
        <v>5.61</v>
      </c>
      <c r="F43" s="137"/>
      <c r="G43" s="138"/>
      <c r="H43" s="28">
        <f t="shared" ref="H43:H44" si="29">ROUND(G43*F43,2)</f>
        <v>0</v>
      </c>
      <c r="I43" s="137"/>
      <c r="J43" s="138"/>
      <c r="K43" s="28">
        <f t="shared" ref="K43:K44" si="30">J43+I43+H43</f>
        <v>0</v>
      </c>
      <c r="L43" s="28">
        <f t="shared" ref="L43:L44" si="31">ROUND(F43*E43,2)</f>
        <v>0</v>
      </c>
      <c r="M43" s="28">
        <f t="shared" ref="M43:M44" si="32">ROUND(H43*E43,2)</f>
        <v>0</v>
      </c>
      <c r="N43" s="28">
        <f t="shared" ref="N43:N44" si="33">ROUND(I43*E43,2)</f>
        <v>0</v>
      </c>
      <c r="O43" s="28">
        <f t="shared" ref="O43:O44" si="34">ROUND(J43*E43,2)</f>
        <v>0</v>
      </c>
      <c r="P43" s="141">
        <f t="shared" ref="P43:P44" si="35">O43+N43+M43</f>
        <v>0</v>
      </c>
      <c r="S43" s="9"/>
      <c r="T43" s="9"/>
      <c r="U43" s="9"/>
      <c r="V43" s="9"/>
      <c r="W43" s="9"/>
      <c r="X43" s="9"/>
      <c r="Y43" s="9"/>
    </row>
    <row r="44" spans="1:25" s="2" customFormat="1">
      <c r="A44" s="126">
        <f t="shared" si="7"/>
        <v>27</v>
      </c>
      <c r="B44" s="127"/>
      <c r="C44" s="202" t="s">
        <v>1040</v>
      </c>
      <c r="D44" s="130" t="s">
        <v>228</v>
      </c>
      <c r="E44" s="130">
        <v>6.6</v>
      </c>
      <c r="F44" s="137"/>
      <c r="G44" s="138"/>
      <c r="H44" s="28">
        <f t="shared" si="29"/>
        <v>0</v>
      </c>
      <c r="I44" s="137"/>
      <c r="J44" s="138"/>
      <c r="K44" s="28">
        <f t="shared" si="30"/>
        <v>0</v>
      </c>
      <c r="L44" s="28">
        <f t="shared" si="31"/>
        <v>0</v>
      </c>
      <c r="M44" s="28">
        <f t="shared" si="32"/>
        <v>0</v>
      </c>
      <c r="N44" s="28">
        <f t="shared" si="33"/>
        <v>0</v>
      </c>
      <c r="O44" s="28">
        <f t="shared" si="34"/>
        <v>0</v>
      </c>
      <c r="P44" s="141">
        <f t="shared" si="35"/>
        <v>0</v>
      </c>
      <c r="S44" s="9"/>
      <c r="T44" s="9"/>
      <c r="U44" s="9"/>
      <c r="V44" s="9"/>
      <c r="W44" s="9"/>
      <c r="X44" s="9"/>
      <c r="Y44" s="9"/>
    </row>
    <row r="45" spans="1:25" s="2" customFormat="1" ht="24">
      <c r="A45" s="126">
        <f t="shared" si="7"/>
        <v>28</v>
      </c>
      <c r="B45" s="127"/>
      <c r="C45" s="202" t="s">
        <v>1041</v>
      </c>
      <c r="D45" s="130" t="s">
        <v>164</v>
      </c>
      <c r="E45" s="130">
        <v>2</v>
      </c>
      <c r="F45" s="137"/>
      <c r="G45" s="138"/>
      <c r="H45" s="28">
        <f t="shared" si="8"/>
        <v>0</v>
      </c>
      <c r="I45" s="137"/>
      <c r="J45" s="138"/>
      <c r="K45" s="28">
        <f t="shared" si="9"/>
        <v>0</v>
      </c>
      <c r="L45" s="28">
        <f>ROUND(F45*E46,2)</f>
        <v>0</v>
      </c>
      <c r="M45" s="28">
        <f>ROUND(H45*E46,2)</f>
        <v>0</v>
      </c>
      <c r="N45" s="28">
        <f>ROUND(I45*E46,2)</f>
        <v>0</v>
      </c>
      <c r="O45" s="28">
        <f>ROUND(J45*E46,2)</f>
        <v>0</v>
      </c>
      <c r="P45" s="141">
        <f t="shared" si="14"/>
        <v>0</v>
      </c>
      <c r="S45" s="9"/>
      <c r="T45" s="9"/>
      <c r="U45" s="9"/>
      <c r="V45" s="9"/>
      <c r="W45" s="9"/>
      <c r="X45" s="9"/>
      <c r="Y45" s="9"/>
    </row>
    <row r="46" spans="1:25" s="2" customFormat="1" ht="24">
      <c r="A46" s="126">
        <f t="shared" si="7"/>
        <v>29</v>
      </c>
      <c r="B46" s="127"/>
      <c r="C46" s="202" t="s">
        <v>1042</v>
      </c>
      <c r="D46" s="130" t="s">
        <v>164</v>
      </c>
      <c r="E46" s="130">
        <v>2</v>
      </c>
      <c r="F46" s="137"/>
      <c r="G46" s="138"/>
      <c r="H46" s="28">
        <f t="shared" si="8"/>
        <v>0</v>
      </c>
      <c r="I46" s="137"/>
      <c r="J46" s="138"/>
      <c r="K46" s="28">
        <f t="shared" ref="K46:K47" si="36">J46+I46+H46</f>
        <v>0</v>
      </c>
      <c r="L46" s="28">
        <f t="shared" ref="L46:L47" si="37">ROUND(F46*E47,2)</f>
        <v>0</v>
      </c>
      <c r="M46" s="28">
        <f t="shared" ref="M46:M47" si="38">ROUND(H46*E47,2)</f>
        <v>0</v>
      </c>
      <c r="N46" s="28">
        <f t="shared" ref="N46:N47" si="39">ROUND(I46*E47,2)</f>
        <v>0</v>
      </c>
      <c r="O46" s="28">
        <f t="shared" ref="O46:O47" si="40">ROUND(J46*E47,2)</f>
        <v>0</v>
      </c>
      <c r="P46" s="141">
        <f t="shared" ref="P46:P47" si="41">O46+N46+M46</f>
        <v>0</v>
      </c>
    </row>
    <row r="47" spans="1:25" s="2" customFormat="1">
      <c r="A47" s="126">
        <f t="shared" si="7"/>
        <v>30</v>
      </c>
      <c r="B47" s="127"/>
      <c r="C47" s="202" t="s">
        <v>1043</v>
      </c>
      <c r="D47" s="130" t="s">
        <v>164</v>
      </c>
      <c r="E47" s="130">
        <v>1</v>
      </c>
      <c r="F47" s="137"/>
      <c r="G47" s="138"/>
      <c r="H47" s="28">
        <f t="shared" si="8"/>
        <v>0</v>
      </c>
      <c r="I47" s="137"/>
      <c r="J47" s="138"/>
      <c r="K47" s="28">
        <f t="shared" si="36"/>
        <v>0</v>
      </c>
      <c r="L47" s="28">
        <f t="shared" si="37"/>
        <v>0</v>
      </c>
      <c r="M47" s="28">
        <f t="shared" si="38"/>
        <v>0</v>
      </c>
      <c r="N47" s="28">
        <f t="shared" si="39"/>
        <v>0</v>
      </c>
      <c r="O47" s="28">
        <f t="shared" si="40"/>
        <v>0</v>
      </c>
      <c r="P47" s="141">
        <f t="shared" si="41"/>
        <v>0</v>
      </c>
    </row>
    <row r="48" spans="1:25" s="2" customFormat="1">
      <c r="A48" s="126">
        <f t="shared" si="7"/>
        <v>31</v>
      </c>
      <c r="B48" s="127"/>
      <c r="C48" s="202" t="s">
        <v>1044</v>
      </c>
      <c r="D48" s="385" t="s">
        <v>228</v>
      </c>
      <c r="E48" s="130">
        <v>12.21</v>
      </c>
      <c r="F48" s="137"/>
      <c r="G48" s="138"/>
      <c r="H48" s="28">
        <f t="shared" si="8"/>
        <v>0</v>
      </c>
      <c r="I48" s="137"/>
      <c r="J48" s="138"/>
      <c r="K48" s="28">
        <f t="shared" ref="K48:K56" si="42">J48+I48+H48</f>
        <v>0</v>
      </c>
      <c r="L48" s="28">
        <f t="shared" ref="L48:L56" si="43">ROUND(F48*E48,2)</f>
        <v>0</v>
      </c>
      <c r="M48" s="28">
        <f t="shared" ref="M48:M56" si="44">ROUND(H48*E48,2)</f>
        <v>0</v>
      </c>
      <c r="N48" s="28">
        <f t="shared" ref="N48:N56" si="45">ROUND(I48*E48,2)</f>
        <v>0</v>
      </c>
      <c r="O48" s="28">
        <f t="shared" ref="O48:O56" si="46">ROUND(J48*E48,2)</f>
        <v>0</v>
      </c>
      <c r="P48" s="141">
        <f t="shared" ref="P48:P56" si="47">O48+N48+M48</f>
        <v>0</v>
      </c>
    </row>
    <row r="49" spans="1:25" s="2" customFormat="1">
      <c r="A49" s="126">
        <f t="shared" si="7"/>
        <v>32</v>
      </c>
      <c r="B49" s="127"/>
      <c r="C49" s="202" t="s">
        <v>1045</v>
      </c>
      <c r="D49" s="130" t="s">
        <v>164</v>
      </c>
      <c r="E49" s="130">
        <v>6</v>
      </c>
      <c r="F49" s="137"/>
      <c r="G49" s="138"/>
      <c r="H49" s="28">
        <f t="shared" ref="H49:H53" si="48">ROUND(G49*F49,2)</f>
        <v>0</v>
      </c>
      <c r="I49" s="137"/>
      <c r="J49" s="138"/>
      <c r="K49" s="28">
        <f t="shared" ref="K49:K53" si="49">J49+I49+H49</f>
        <v>0</v>
      </c>
      <c r="L49" s="28">
        <f t="shared" ref="L49:L53" si="50">ROUND(F49*E49,2)</f>
        <v>0</v>
      </c>
      <c r="M49" s="28">
        <f t="shared" ref="M49:M53" si="51">ROUND(H49*E49,2)</f>
        <v>0</v>
      </c>
      <c r="N49" s="28">
        <f t="shared" ref="N49:N53" si="52">ROUND(I49*E49,2)</f>
        <v>0</v>
      </c>
      <c r="O49" s="28">
        <f t="shared" ref="O49:O53" si="53">ROUND(J49*E49,2)</f>
        <v>0</v>
      </c>
      <c r="P49" s="141">
        <f t="shared" ref="P49:P53" si="54">O49+N49+M49</f>
        <v>0</v>
      </c>
    </row>
    <row r="50" spans="1:25" s="2" customFormat="1">
      <c r="A50" s="126">
        <f t="shared" si="7"/>
        <v>33</v>
      </c>
      <c r="B50" s="127"/>
      <c r="C50" s="202" t="s">
        <v>1046</v>
      </c>
      <c r="D50" s="130" t="s">
        <v>164</v>
      </c>
      <c r="E50" s="130">
        <v>6</v>
      </c>
      <c r="F50" s="137"/>
      <c r="G50" s="138"/>
      <c r="H50" s="28">
        <f t="shared" si="48"/>
        <v>0</v>
      </c>
      <c r="I50" s="137"/>
      <c r="J50" s="138"/>
      <c r="K50" s="28">
        <f t="shared" si="49"/>
        <v>0</v>
      </c>
      <c r="L50" s="28">
        <f t="shared" si="50"/>
        <v>0</v>
      </c>
      <c r="M50" s="28">
        <f t="shared" si="51"/>
        <v>0</v>
      </c>
      <c r="N50" s="28">
        <f t="shared" si="52"/>
        <v>0</v>
      </c>
      <c r="O50" s="28">
        <f t="shared" si="53"/>
        <v>0</v>
      </c>
      <c r="P50" s="141">
        <f t="shared" si="54"/>
        <v>0</v>
      </c>
    </row>
    <row r="51" spans="1:25" s="2" customFormat="1">
      <c r="A51" s="126">
        <f t="shared" si="7"/>
        <v>34</v>
      </c>
      <c r="B51" s="127"/>
      <c r="C51" s="202" t="s">
        <v>1047</v>
      </c>
      <c r="D51" s="130" t="s">
        <v>164</v>
      </c>
      <c r="E51" s="130">
        <v>1</v>
      </c>
      <c r="F51" s="137"/>
      <c r="G51" s="138"/>
      <c r="H51" s="28">
        <f t="shared" si="48"/>
        <v>0</v>
      </c>
      <c r="I51" s="137"/>
      <c r="J51" s="138"/>
      <c r="K51" s="28">
        <f t="shared" si="49"/>
        <v>0</v>
      </c>
      <c r="L51" s="28">
        <f t="shared" si="50"/>
        <v>0</v>
      </c>
      <c r="M51" s="28">
        <f t="shared" si="51"/>
        <v>0</v>
      </c>
      <c r="N51" s="28">
        <f t="shared" si="52"/>
        <v>0</v>
      </c>
      <c r="O51" s="28">
        <f t="shared" si="53"/>
        <v>0</v>
      </c>
      <c r="P51" s="141">
        <f t="shared" si="54"/>
        <v>0</v>
      </c>
    </row>
    <row r="52" spans="1:25" s="2" customFormat="1">
      <c r="A52" s="126">
        <f t="shared" si="7"/>
        <v>35</v>
      </c>
      <c r="B52" s="127"/>
      <c r="C52" s="202" t="s">
        <v>1048</v>
      </c>
      <c r="D52" s="130" t="s">
        <v>164</v>
      </c>
      <c r="E52" s="130">
        <v>3</v>
      </c>
      <c r="F52" s="137"/>
      <c r="G52" s="138"/>
      <c r="H52" s="28">
        <f t="shared" si="48"/>
        <v>0</v>
      </c>
      <c r="I52" s="137"/>
      <c r="J52" s="138"/>
      <c r="K52" s="28">
        <f t="shared" si="49"/>
        <v>0</v>
      </c>
      <c r="L52" s="28">
        <f t="shared" si="50"/>
        <v>0</v>
      </c>
      <c r="M52" s="28">
        <f t="shared" si="51"/>
        <v>0</v>
      </c>
      <c r="N52" s="28">
        <f t="shared" si="52"/>
        <v>0</v>
      </c>
      <c r="O52" s="28">
        <f t="shared" si="53"/>
        <v>0</v>
      </c>
      <c r="P52" s="141">
        <f t="shared" si="54"/>
        <v>0</v>
      </c>
    </row>
    <row r="53" spans="1:25" s="2" customFormat="1">
      <c r="A53" s="126">
        <f t="shared" si="7"/>
        <v>36</v>
      </c>
      <c r="B53" s="127"/>
      <c r="C53" s="202" t="s">
        <v>1032</v>
      </c>
      <c r="D53" s="130" t="s">
        <v>167</v>
      </c>
      <c r="E53" s="130">
        <v>1</v>
      </c>
      <c r="F53" s="137"/>
      <c r="G53" s="138"/>
      <c r="H53" s="28">
        <f t="shared" si="48"/>
        <v>0</v>
      </c>
      <c r="I53" s="137"/>
      <c r="J53" s="138"/>
      <c r="K53" s="28">
        <f t="shared" si="49"/>
        <v>0</v>
      </c>
      <c r="L53" s="28">
        <f t="shared" si="50"/>
        <v>0</v>
      </c>
      <c r="M53" s="28">
        <f t="shared" si="51"/>
        <v>0</v>
      </c>
      <c r="N53" s="28">
        <f t="shared" si="52"/>
        <v>0</v>
      </c>
      <c r="O53" s="28">
        <f t="shared" si="53"/>
        <v>0</v>
      </c>
      <c r="P53" s="141">
        <f t="shared" si="54"/>
        <v>0</v>
      </c>
    </row>
    <row r="54" spans="1:25" s="2" customFormat="1" ht="24">
      <c r="A54" s="126">
        <f t="shared" si="7"/>
        <v>37</v>
      </c>
      <c r="B54" s="127"/>
      <c r="C54" s="202" t="s">
        <v>1034</v>
      </c>
      <c r="D54" s="130" t="s">
        <v>167</v>
      </c>
      <c r="E54" s="130">
        <v>1</v>
      </c>
      <c r="F54" s="137"/>
      <c r="G54" s="138"/>
      <c r="H54" s="28">
        <f t="shared" si="8"/>
        <v>0</v>
      </c>
      <c r="I54" s="137"/>
      <c r="J54" s="138"/>
      <c r="K54" s="28">
        <f t="shared" si="42"/>
        <v>0</v>
      </c>
      <c r="L54" s="28">
        <f t="shared" si="43"/>
        <v>0</v>
      </c>
      <c r="M54" s="28">
        <f t="shared" si="44"/>
        <v>0</v>
      </c>
      <c r="N54" s="28">
        <f t="shared" si="45"/>
        <v>0</v>
      </c>
      <c r="O54" s="28">
        <f t="shared" si="46"/>
        <v>0</v>
      </c>
      <c r="P54" s="141">
        <f t="shared" si="47"/>
        <v>0</v>
      </c>
    </row>
    <row r="55" spans="1:25" s="2" customFormat="1">
      <c r="A55" s="126"/>
      <c r="B55" s="127"/>
      <c r="C55" s="202"/>
      <c r="D55" s="130"/>
      <c r="E55" s="130"/>
      <c r="F55" s="130"/>
      <c r="G55" s="130"/>
      <c r="H55" s="130"/>
      <c r="I55" s="130"/>
      <c r="J55" s="130"/>
      <c r="K55" s="130"/>
      <c r="L55" s="28"/>
      <c r="M55" s="28"/>
      <c r="N55" s="28"/>
      <c r="O55" s="28"/>
      <c r="P55" s="141"/>
    </row>
    <row r="56" spans="1:25" s="2" customFormat="1">
      <c r="A56" s="126">
        <f>A54+1</f>
        <v>38</v>
      </c>
      <c r="B56" s="127"/>
      <c r="C56" s="204" t="s">
        <v>1049</v>
      </c>
      <c r="D56" s="205" t="s">
        <v>167</v>
      </c>
      <c r="E56" s="205">
        <v>1</v>
      </c>
      <c r="F56" s="137"/>
      <c r="G56" s="138"/>
      <c r="H56" s="28">
        <f t="shared" si="8"/>
        <v>0</v>
      </c>
      <c r="I56" s="137"/>
      <c r="J56" s="138"/>
      <c r="K56" s="28">
        <f t="shared" si="42"/>
        <v>0</v>
      </c>
      <c r="L56" s="28">
        <f t="shared" si="43"/>
        <v>0</v>
      </c>
      <c r="M56" s="28">
        <f t="shared" si="44"/>
        <v>0</v>
      </c>
      <c r="N56" s="28">
        <f t="shared" si="45"/>
        <v>0</v>
      </c>
      <c r="O56" s="28">
        <f t="shared" si="46"/>
        <v>0</v>
      </c>
      <c r="P56" s="141">
        <f t="shared" si="47"/>
        <v>0</v>
      </c>
      <c r="S56" s="9"/>
      <c r="T56" s="9"/>
      <c r="U56" s="9"/>
      <c r="V56" s="9"/>
      <c r="W56" s="9"/>
      <c r="X56" s="9"/>
      <c r="Y56" s="9"/>
    </row>
    <row r="57" spans="1:25" s="2" customFormat="1">
      <c r="A57" s="126"/>
      <c r="B57" s="127"/>
      <c r="C57" s="206"/>
      <c r="D57" s="130"/>
      <c r="E57" s="130"/>
      <c r="F57" s="130"/>
      <c r="G57" s="130"/>
      <c r="H57" s="130"/>
      <c r="I57" s="130"/>
      <c r="J57" s="130"/>
      <c r="K57" s="28"/>
      <c r="L57" s="28"/>
      <c r="M57" s="28"/>
      <c r="N57" s="28"/>
      <c r="O57" s="28"/>
      <c r="P57" s="141"/>
    </row>
    <row r="58" spans="1:25" s="4" customFormat="1" ht="18" customHeight="1">
      <c r="A58" s="99"/>
      <c r="B58" s="100"/>
      <c r="C58" s="101" t="s">
        <v>122</v>
      </c>
      <c r="D58" s="102"/>
      <c r="E58" s="103"/>
      <c r="F58" s="104"/>
      <c r="G58" s="104"/>
      <c r="H58" s="104"/>
      <c r="I58" s="104"/>
      <c r="J58" s="104"/>
      <c r="K58" s="104"/>
      <c r="L58" s="115">
        <f>SUM(L16:L56)</f>
        <v>0</v>
      </c>
      <c r="M58" s="115">
        <f>SUM(M16:M56)</f>
        <v>0</v>
      </c>
      <c r="N58" s="115">
        <f>SUM(N16:N56)</f>
        <v>0</v>
      </c>
      <c r="O58" s="115">
        <f>SUM(O16:O56)</f>
        <v>0</v>
      </c>
      <c r="P58" s="115">
        <f>SUM(P16:P56)</f>
        <v>0</v>
      </c>
    </row>
    <row r="59" spans="1:25" ht="18" customHeight="1">
      <c r="A59" s="39"/>
      <c r="B59" s="39"/>
      <c r="C59" s="40" t="s">
        <v>17</v>
      </c>
      <c r="D59" s="41"/>
      <c r="E59" s="42"/>
      <c r="F59" s="43"/>
      <c r="G59" s="44"/>
      <c r="I59" s="59"/>
      <c r="J59" s="59"/>
      <c r="K59" s="59"/>
      <c r="M59" s="60"/>
      <c r="N59"/>
      <c r="O59"/>
      <c r="P59"/>
      <c r="R59" s="149"/>
    </row>
    <row r="60" spans="1:25" ht="15">
      <c r="C60" s="45"/>
      <c r="D60" s="45" t="s">
        <v>18</v>
      </c>
      <c r="M60" s="60"/>
      <c r="N60"/>
      <c r="O60"/>
      <c r="P60"/>
    </row>
    <row r="61" spans="1:25" ht="15">
      <c r="C61" s="45"/>
      <c r="D61" s="45"/>
      <c r="M61" s="60"/>
      <c r="N61"/>
      <c r="O61"/>
      <c r="P61"/>
    </row>
    <row r="62" spans="1:25" ht="15">
      <c r="C62" s="40" t="s">
        <v>123</v>
      </c>
      <c r="D62" s="45"/>
      <c r="M62" s="60"/>
      <c r="N62"/>
      <c r="O62"/>
      <c r="P62"/>
    </row>
    <row r="63" spans="1:25">
      <c r="C63" s="9"/>
      <c r="D63" s="9"/>
      <c r="E63" s="9"/>
      <c r="F63" s="9"/>
      <c r="G63" s="9"/>
      <c r="N63"/>
      <c r="O63"/>
      <c r="P63"/>
    </row>
    <row r="64" spans="1:25">
      <c r="A64" s="105"/>
      <c r="B64" s="105"/>
      <c r="C64" s="40" t="s">
        <v>124</v>
      </c>
      <c r="D64" s="41"/>
      <c r="E64" s="42"/>
      <c r="F64" s="43"/>
      <c r="G64" s="44"/>
      <c r="N64"/>
      <c r="O64"/>
      <c r="P64"/>
    </row>
    <row r="65" spans="1:16">
      <c r="C65" s="45"/>
      <c r="D65" s="45" t="s">
        <v>18</v>
      </c>
      <c r="N65"/>
      <c r="O65"/>
      <c r="P65"/>
    </row>
    <row r="66" spans="1:16">
      <c r="C66" s="40" t="s">
        <v>123</v>
      </c>
      <c r="D66" s="45"/>
    </row>
    <row r="67" spans="1:16">
      <c r="A67" s="46"/>
      <c r="B67" s="9"/>
      <c r="C67" s="9"/>
      <c r="D67" s="592"/>
      <c r="E67" s="580"/>
      <c r="F67" s="580"/>
      <c r="G67" s="9"/>
      <c r="H67" s="9"/>
      <c r="I67" s="9"/>
      <c r="J67" s="9"/>
    </row>
    <row r="68" spans="1:16" ht="12.75" customHeight="1">
      <c r="A68" s="106" t="s">
        <v>77</v>
      </c>
      <c r="B68" s="107"/>
      <c r="C68" s="108"/>
      <c r="D68" s="108"/>
      <c r="E68" s="108"/>
      <c r="F68" s="108"/>
      <c r="G68" s="108"/>
      <c r="H68" s="108"/>
      <c r="I68" s="108"/>
      <c r="J68" s="108"/>
      <c r="K68" s="108"/>
      <c r="L68" s="108"/>
      <c r="M68" s="108"/>
      <c r="N68" s="108"/>
      <c r="O68" s="108"/>
      <c r="P68" s="107"/>
    </row>
    <row r="69" spans="1:16" ht="12.75" customHeight="1">
      <c r="A69" s="109">
        <v>1</v>
      </c>
      <c r="B69" s="581" t="s">
        <v>125</v>
      </c>
      <c r="C69" s="582"/>
      <c r="D69" s="582"/>
      <c r="E69" s="582"/>
      <c r="F69" s="582"/>
      <c r="G69" s="582"/>
      <c r="H69" s="582"/>
      <c r="I69" s="582"/>
      <c r="J69" s="582"/>
      <c r="K69" s="582"/>
      <c r="L69" s="582"/>
      <c r="M69" s="582"/>
      <c r="N69" s="582"/>
      <c r="O69" s="582"/>
      <c r="P69" s="582"/>
    </row>
    <row r="70" spans="1:16" ht="20.25" customHeight="1">
      <c r="A70" s="109">
        <f>A69+1</f>
        <v>2</v>
      </c>
      <c r="B70" s="581" t="s">
        <v>126</v>
      </c>
      <c r="C70" s="582"/>
      <c r="D70" s="582"/>
      <c r="E70" s="582"/>
      <c r="F70" s="582"/>
      <c r="G70" s="582"/>
      <c r="H70" s="582"/>
      <c r="I70" s="582"/>
      <c r="J70" s="582"/>
      <c r="K70" s="582"/>
      <c r="L70" s="582"/>
      <c r="M70" s="582"/>
      <c r="N70" s="582"/>
      <c r="O70" s="582"/>
      <c r="P70" s="582"/>
    </row>
    <row r="71" spans="1:16" ht="12.75" customHeight="1">
      <c r="A71" s="109">
        <f t="shared" ref="A71:A74" si="55">A70+1</f>
        <v>3</v>
      </c>
      <c r="B71" s="581" t="s">
        <v>127</v>
      </c>
      <c r="C71" s="582"/>
      <c r="D71" s="582"/>
      <c r="E71" s="582"/>
      <c r="F71" s="582"/>
      <c r="G71" s="582"/>
      <c r="H71" s="582"/>
      <c r="I71" s="582"/>
      <c r="J71" s="582"/>
      <c r="K71" s="582"/>
      <c r="L71" s="582"/>
      <c r="M71" s="582"/>
      <c r="N71" s="582"/>
      <c r="O71" s="582"/>
      <c r="P71" s="582"/>
    </row>
    <row r="72" spans="1:16" ht="12.75" customHeight="1">
      <c r="A72" s="109">
        <f t="shared" si="55"/>
        <v>4</v>
      </c>
      <c r="B72" s="581" t="s">
        <v>128</v>
      </c>
      <c r="C72" s="582"/>
      <c r="D72" s="582"/>
      <c r="E72" s="582"/>
      <c r="F72" s="582"/>
      <c r="G72" s="582"/>
      <c r="H72" s="582"/>
      <c r="I72" s="582"/>
      <c r="J72" s="582"/>
      <c r="K72" s="582"/>
      <c r="L72" s="582"/>
      <c r="M72" s="582"/>
      <c r="N72" s="582"/>
      <c r="O72" s="582"/>
      <c r="P72" s="582"/>
    </row>
    <row r="73" spans="1:16" ht="21.75" customHeight="1">
      <c r="A73" s="109">
        <f t="shared" si="55"/>
        <v>5</v>
      </c>
      <c r="B73" s="581" t="s">
        <v>129</v>
      </c>
      <c r="C73" s="582"/>
      <c r="D73" s="582"/>
      <c r="E73" s="582"/>
      <c r="F73" s="582"/>
      <c r="G73" s="582"/>
      <c r="H73" s="582"/>
      <c r="I73" s="582"/>
      <c r="J73" s="582"/>
      <c r="K73" s="582"/>
      <c r="L73" s="582"/>
      <c r="M73" s="582"/>
      <c r="N73" s="582"/>
      <c r="O73" s="582"/>
      <c r="P73" s="582"/>
    </row>
    <row r="74" spans="1:16" ht="16.5" customHeight="1">
      <c r="A74" s="109">
        <f t="shared" si="55"/>
        <v>6</v>
      </c>
      <c r="B74" s="581" t="s">
        <v>130</v>
      </c>
      <c r="C74" s="582"/>
      <c r="D74" s="582"/>
      <c r="E74" s="582"/>
      <c r="F74" s="582"/>
      <c r="G74" s="582"/>
      <c r="H74" s="582"/>
      <c r="I74" s="582"/>
      <c r="J74" s="582"/>
      <c r="K74" s="582"/>
      <c r="L74" s="582"/>
      <c r="M74" s="582"/>
      <c r="N74" s="582"/>
      <c r="O74" s="582"/>
      <c r="P74" s="582"/>
    </row>
    <row r="75" spans="1:16" ht="12.75" customHeight="1"/>
  </sheetData>
  <sheetProtection selectLockedCells="1" selectUnlockedCells="1"/>
  <mergeCells count="17">
    <mergeCell ref="B70:P70"/>
    <mergeCell ref="B71:P71"/>
    <mergeCell ref="B72:P72"/>
    <mergeCell ref="B73:P73"/>
    <mergeCell ref="B74:P74"/>
    <mergeCell ref="A1:P1"/>
    <mergeCell ref="A2:P2"/>
    <mergeCell ref="A8:H8"/>
    <mergeCell ref="D67:F67"/>
    <mergeCell ref="B69:P69"/>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BEE47-A667-41F6-B74C-500DA5B88CAA}">
  <sheetPr>
    <tabColor theme="4" tint="0.39994506668294322"/>
  </sheetPr>
  <dimension ref="A1:Y90"/>
  <sheetViews>
    <sheetView view="pageBreakPreview" zoomScaleNormal="100" workbookViewId="0">
      <selection activeCell="C19" sqref="C19"/>
    </sheetView>
  </sheetViews>
  <sheetFormatPr defaultColWidth="9.140625" defaultRowHeight="12.75"/>
  <cols>
    <col min="1" max="2" width="7.85546875" style="399" customWidth="1"/>
    <col min="3" max="3" width="42.7109375" style="398" customWidth="1"/>
    <col min="4" max="4" width="12" style="396" customWidth="1"/>
    <col min="5" max="5" width="8.7109375" style="397" customWidth="1"/>
    <col min="6" max="6" width="9.42578125" style="396" customWidth="1"/>
    <col min="7" max="9" width="9.28515625" style="396" customWidth="1"/>
    <col min="10" max="10" width="11.42578125" style="396" customWidth="1"/>
    <col min="11" max="11" width="9.140625" style="396"/>
    <col min="12" max="12" width="10.42578125" style="396" customWidth="1"/>
    <col min="13" max="13" width="11.7109375" style="396" customWidth="1"/>
    <col min="14" max="14" width="11" style="396" customWidth="1"/>
    <col min="15" max="15" width="13.140625" style="396" customWidth="1"/>
    <col min="16" max="16" width="12.85546875" style="396" customWidth="1"/>
    <col min="17" max="17" width="9.140625" style="395"/>
    <col min="18" max="18" width="14.42578125" style="395" customWidth="1"/>
    <col min="19" max="16384" width="9.140625" style="395"/>
  </cols>
  <sheetData>
    <row r="1" spans="1:25" s="512" customFormat="1" ht="23.25" customHeight="1">
      <c r="A1" s="596" t="s">
        <v>1050</v>
      </c>
      <c r="B1" s="596"/>
      <c r="C1" s="596"/>
      <c r="D1" s="596"/>
      <c r="E1" s="596"/>
      <c r="F1" s="596"/>
      <c r="G1" s="596"/>
      <c r="H1" s="596"/>
      <c r="I1" s="596"/>
      <c r="J1" s="596"/>
      <c r="K1" s="596"/>
      <c r="L1" s="596"/>
      <c r="M1" s="596"/>
      <c r="N1" s="596"/>
      <c r="O1" s="596"/>
      <c r="P1" s="596"/>
    </row>
    <row r="2" spans="1:25" s="512" customFormat="1" ht="26.25" customHeight="1">
      <c r="A2" s="597" t="s">
        <v>9</v>
      </c>
      <c r="B2" s="597"/>
      <c r="C2" s="597"/>
      <c r="D2" s="597"/>
      <c r="E2" s="597"/>
      <c r="F2" s="597"/>
      <c r="G2" s="597"/>
      <c r="H2" s="597"/>
      <c r="I2" s="597"/>
      <c r="J2" s="597"/>
      <c r="K2" s="597"/>
      <c r="L2" s="597"/>
      <c r="M2" s="597"/>
      <c r="N2" s="597"/>
      <c r="O2" s="597"/>
      <c r="P2" s="597"/>
    </row>
    <row r="3" spans="1:25" s="512" customFormat="1" ht="18" customHeight="1">
      <c r="A3" s="526" t="s">
        <v>85</v>
      </c>
      <c r="B3" s="526"/>
      <c r="C3" s="527"/>
      <c r="D3" s="520"/>
      <c r="E3" s="527"/>
      <c r="F3" s="527"/>
      <c r="G3" s="527"/>
      <c r="H3" s="527"/>
      <c r="I3" s="527"/>
      <c r="J3" s="527"/>
      <c r="K3" s="527"/>
      <c r="L3" s="527"/>
      <c r="M3" s="527"/>
      <c r="N3" s="527"/>
      <c r="O3" s="527"/>
      <c r="P3" s="527"/>
    </row>
    <row r="4" spans="1:25" s="512" customFormat="1" ht="18" customHeight="1">
      <c r="A4" s="526" t="s">
        <v>1051</v>
      </c>
      <c r="B4" s="526"/>
      <c r="C4" s="526"/>
      <c r="D4" s="520"/>
      <c r="E4" s="514"/>
      <c r="F4" s="513"/>
      <c r="G4" s="513"/>
      <c r="H4" s="513"/>
      <c r="I4" s="513"/>
      <c r="J4" s="513"/>
      <c r="K4" s="513"/>
      <c r="L4" s="513"/>
      <c r="M4" s="513"/>
      <c r="N4" s="513"/>
      <c r="O4" s="513"/>
      <c r="P4" s="513"/>
    </row>
    <row r="5" spans="1:25" s="512" customFormat="1" ht="18" customHeight="1">
      <c r="A5" s="526" t="s">
        <v>86</v>
      </c>
      <c r="B5" s="526"/>
      <c r="C5" s="526" t="s">
        <v>87</v>
      </c>
      <c r="D5" s="520"/>
      <c r="E5" s="514"/>
      <c r="F5" s="513"/>
      <c r="G5" s="513"/>
      <c r="H5" s="513"/>
      <c r="I5" s="513"/>
      <c r="J5" s="513"/>
      <c r="K5" s="513"/>
      <c r="L5" s="513"/>
      <c r="M5" s="513"/>
      <c r="N5" s="513"/>
      <c r="O5" s="513"/>
      <c r="P5" s="513"/>
    </row>
    <row r="6" spans="1:25" s="512" customFormat="1" ht="18" customHeight="1">
      <c r="A6" s="526" t="s">
        <v>88</v>
      </c>
      <c r="B6" s="526"/>
      <c r="C6" s="515"/>
      <c r="D6" s="513"/>
      <c r="E6" s="514"/>
      <c r="F6" s="513"/>
      <c r="G6" s="513"/>
      <c r="H6" s="513"/>
      <c r="I6" s="513"/>
      <c r="J6" s="513"/>
      <c r="K6" s="513"/>
      <c r="L6" s="513"/>
      <c r="M6" s="513"/>
      <c r="N6" s="513"/>
      <c r="O6" s="513"/>
      <c r="P6" s="513"/>
    </row>
    <row r="7" spans="1:25" s="512" customFormat="1" ht="18" customHeight="1">
      <c r="A7" s="525" t="s">
        <v>2</v>
      </c>
      <c r="B7" s="525"/>
      <c r="C7" s="524"/>
      <c r="D7" s="523"/>
      <c r="E7" s="514"/>
      <c r="F7" s="513"/>
      <c r="G7" s="513"/>
      <c r="H7" s="513"/>
      <c r="I7" s="513"/>
      <c r="J7" s="513"/>
      <c r="K7" s="513"/>
      <c r="L7" s="513"/>
      <c r="M7" s="513"/>
      <c r="N7" s="513"/>
      <c r="O7" s="513"/>
      <c r="P7" s="513"/>
    </row>
    <row r="8" spans="1:25" s="512" customFormat="1" ht="18" customHeight="1">
      <c r="A8" s="598" t="s">
        <v>1052</v>
      </c>
      <c r="B8" s="598"/>
      <c r="C8" s="598"/>
      <c r="D8" s="598"/>
      <c r="E8" s="598"/>
      <c r="F8" s="598"/>
      <c r="G8" s="598"/>
      <c r="H8" s="580"/>
      <c r="I8" s="513"/>
      <c r="J8" s="513"/>
      <c r="K8" s="513"/>
      <c r="L8" s="513"/>
      <c r="M8" s="513"/>
      <c r="N8" s="513"/>
      <c r="O8" s="513"/>
      <c r="P8" s="513"/>
    </row>
    <row r="9" spans="1:25" s="512" customFormat="1" ht="18" customHeight="1">
      <c r="A9" s="521"/>
      <c r="B9" s="521"/>
      <c r="C9" s="398"/>
      <c r="D9" s="396"/>
      <c r="E9" s="514"/>
      <c r="F9" s="520"/>
      <c r="G9" s="513"/>
      <c r="H9" s="513"/>
      <c r="I9" s="513"/>
      <c r="J9" s="513"/>
      <c r="K9" s="513"/>
      <c r="L9" s="520" t="s">
        <v>90</v>
      </c>
      <c r="M9" s="513"/>
      <c r="N9" s="522"/>
      <c r="O9" s="518">
        <f>P74</f>
        <v>0</v>
      </c>
      <c r="P9" s="513"/>
    </row>
    <row r="10" spans="1:25" s="512" customFormat="1" ht="18" customHeight="1">
      <c r="A10" s="521"/>
      <c r="B10" s="521"/>
      <c r="C10" s="398"/>
      <c r="D10" s="396"/>
      <c r="E10" s="514"/>
      <c r="F10" s="520"/>
      <c r="G10" s="513"/>
      <c r="H10" s="513"/>
      <c r="I10" s="513"/>
      <c r="J10" s="513"/>
      <c r="K10" s="513"/>
      <c r="L10" s="519" t="s">
        <v>91</v>
      </c>
      <c r="M10" s="517"/>
      <c r="N10" s="518"/>
      <c r="O10" s="517"/>
      <c r="P10" s="517"/>
    </row>
    <row r="11" spans="1:25" s="512" customFormat="1" ht="5.25" customHeight="1" thickBot="1">
      <c r="A11" s="516"/>
      <c r="B11" s="516"/>
      <c r="C11" s="515"/>
      <c r="D11" s="513"/>
      <c r="E11" s="514"/>
      <c r="F11" s="513"/>
      <c r="G11" s="513"/>
      <c r="H11" s="513"/>
      <c r="I11" s="513"/>
      <c r="J11" s="513"/>
      <c r="K11" s="513"/>
      <c r="L11" s="513"/>
      <c r="M11" s="513"/>
      <c r="N11" s="513"/>
      <c r="O11" s="513"/>
      <c r="P11" s="513"/>
    </row>
    <row r="12" spans="1:25" ht="12.75" customHeight="1" thickBot="1">
      <c r="A12" s="600" t="s">
        <v>92</v>
      </c>
      <c r="B12" s="601" t="s">
        <v>93</v>
      </c>
      <c r="C12" s="604" t="s">
        <v>94</v>
      </c>
      <c r="D12" s="605" t="s">
        <v>95</v>
      </c>
      <c r="E12" s="606" t="s">
        <v>96</v>
      </c>
      <c r="F12" s="594" t="s">
        <v>97</v>
      </c>
      <c r="G12" s="594"/>
      <c r="H12" s="594"/>
      <c r="I12" s="594"/>
      <c r="J12" s="594"/>
      <c r="K12" s="594"/>
      <c r="L12" s="595" t="s">
        <v>98</v>
      </c>
      <c r="M12" s="595"/>
      <c r="N12" s="595"/>
      <c r="O12" s="595"/>
      <c r="P12" s="595"/>
    </row>
    <row r="13" spans="1:25" s="467" customFormat="1" ht="12.75" customHeight="1" thickBot="1">
      <c r="A13" s="600"/>
      <c r="B13" s="602"/>
      <c r="C13" s="604"/>
      <c r="D13" s="605"/>
      <c r="E13" s="606"/>
      <c r="F13" s="594"/>
      <c r="G13" s="594"/>
      <c r="H13" s="594"/>
      <c r="I13" s="594"/>
      <c r="J13" s="594"/>
      <c r="K13" s="594"/>
      <c r="L13" s="595" t="s">
        <v>99</v>
      </c>
      <c r="M13" s="595"/>
      <c r="N13" s="595" t="s">
        <v>100</v>
      </c>
      <c r="O13" s="595"/>
      <c r="P13" s="595" t="s">
        <v>101</v>
      </c>
      <c r="S13" s="395"/>
      <c r="T13" s="395"/>
      <c r="U13" s="395"/>
      <c r="V13" s="395"/>
      <c r="W13" s="395"/>
      <c r="X13" s="395"/>
      <c r="Y13" s="395"/>
    </row>
    <row r="14" spans="1:25" s="467" customFormat="1" ht="48.75" thickBot="1">
      <c r="A14" s="600"/>
      <c r="B14" s="603"/>
      <c r="C14" s="604"/>
      <c r="D14" s="605"/>
      <c r="E14" s="606"/>
      <c r="F14" s="509" t="s">
        <v>102</v>
      </c>
      <c r="G14" s="510" t="s">
        <v>103</v>
      </c>
      <c r="H14" s="510" t="s">
        <v>104</v>
      </c>
      <c r="I14" s="511" t="s">
        <v>105</v>
      </c>
      <c r="J14" s="507" t="s">
        <v>106</v>
      </c>
      <c r="K14" s="507" t="s">
        <v>107</v>
      </c>
      <c r="L14" s="510" t="s">
        <v>108</v>
      </c>
      <c r="M14" s="509" t="s">
        <v>104</v>
      </c>
      <c r="N14" s="508" t="s">
        <v>105</v>
      </c>
      <c r="O14" s="507" t="s">
        <v>106</v>
      </c>
      <c r="P14" s="506" t="s">
        <v>109</v>
      </c>
      <c r="S14" s="395"/>
      <c r="T14" s="395"/>
      <c r="U14" s="395"/>
      <c r="V14" s="395"/>
      <c r="W14" s="395"/>
      <c r="X14" s="395"/>
      <c r="Y14" s="395"/>
    </row>
    <row r="15" spans="1:25" s="467" customFormat="1">
      <c r="A15" s="505"/>
      <c r="B15" s="504"/>
      <c r="C15" s="501" t="s">
        <v>1053</v>
      </c>
      <c r="D15" s="503"/>
      <c r="E15" s="502"/>
      <c r="F15" s="501"/>
      <c r="G15" s="501"/>
      <c r="H15" s="501"/>
      <c r="I15" s="501"/>
      <c r="J15" s="501"/>
      <c r="K15" s="501"/>
      <c r="L15" s="501"/>
      <c r="M15" s="501"/>
      <c r="N15" s="501"/>
      <c r="O15" s="501"/>
      <c r="P15" s="500"/>
      <c r="S15" s="395"/>
      <c r="T15" s="395"/>
      <c r="U15" s="395"/>
      <c r="V15" s="395"/>
      <c r="W15" s="395"/>
      <c r="X15" s="395"/>
      <c r="Y15" s="395"/>
    </row>
    <row r="16" spans="1:25" s="467" customFormat="1" ht="15.75" customHeight="1">
      <c r="A16" s="463" t="s">
        <v>133</v>
      </c>
      <c r="B16" s="466"/>
      <c r="C16" s="471" t="s">
        <v>1054</v>
      </c>
      <c r="D16" s="486" t="s">
        <v>1055</v>
      </c>
      <c r="E16" s="485">
        <v>0.35</v>
      </c>
      <c r="F16" s="458"/>
      <c r="G16" s="457"/>
      <c r="H16" s="442">
        <f t="shared" ref="H16:H21" si="0">ROUND(G16*F16,2)</f>
        <v>0</v>
      </c>
      <c r="I16" s="458"/>
      <c r="J16" s="457"/>
      <c r="K16" s="442">
        <f t="shared" ref="K16:K21" si="1">J16+I16+H16</f>
        <v>0</v>
      </c>
      <c r="L16" s="442">
        <f t="shared" ref="L16:L21" si="2">ROUND(F16*E16,2)</f>
        <v>0</v>
      </c>
      <c r="M16" s="442">
        <f t="shared" ref="M16:M21" si="3">ROUND(H16*E16,2)</f>
        <v>0</v>
      </c>
      <c r="N16" s="442">
        <f t="shared" ref="N16:N21" si="4">ROUND(I16*E16,2)</f>
        <v>0</v>
      </c>
      <c r="O16" s="442">
        <f t="shared" ref="O16:O21" si="5">ROUND(J16*E16,2)</f>
        <v>0</v>
      </c>
      <c r="P16" s="441">
        <f t="shared" ref="P16:P21" si="6">O16+N16+M16</f>
        <v>0</v>
      </c>
      <c r="R16" s="499"/>
      <c r="S16" s="395"/>
      <c r="T16" s="395"/>
      <c r="U16" s="395"/>
      <c r="V16" s="395"/>
      <c r="W16" s="395"/>
      <c r="X16" s="395"/>
      <c r="Y16" s="395"/>
    </row>
    <row r="17" spans="1:25" s="467" customFormat="1" ht="15.75" customHeight="1">
      <c r="A17" s="463"/>
      <c r="B17" s="466"/>
      <c r="C17" s="471" t="s">
        <v>1056</v>
      </c>
      <c r="D17" s="486" t="s">
        <v>178</v>
      </c>
      <c r="E17" s="485">
        <v>1</v>
      </c>
      <c r="F17" s="458"/>
      <c r="G17" s="457"/>
      <c r="H17" s="442">
        <f t="shared" si="0"/>
        <v>0</v>
      </c>
      <c r="I17" s="458"/>
      <c r="J17" s="457"/>
      <c r="K17" s="442">
        <f t="shared" si="1"/>
        <v>0</v>
      </c>
      <c r="L17" s="442">
        <f t="shared" si="2"/>
        <v>0</v>
      </c>
      <c r="M17" s="442">
        <f t="shared" si="3"/>
        <v>0</v>
      </c>
      <c r="N17" s="442">
        <f t="shared" si="4"/>
        <v>0</v>
      </c>
      <c r="O17" s="442">
        <f t="shared" si="5"/>
        <v>0</v>
      </c>
      <c r="P17" s="441">
        <f t="shared" si="6"/>
        <v>0</v>
      </c>
      <c r="R17" s="499"/>
      <c r="S17" s="395"/>
      <c r="T17" s="395"/>
      <c r="U17" s="395"/>
      <c r="V17" s="395"/>
      <c r="W17" s="395"/>
      <c r="X17" s="395"/>
      <c r="Y17" s="395"/>
    </row>
    <row r="18" spans="1:25" s="467" customFormat="1" ht="20.25" customHeight="1">
      <c r="A18" s="463">
        <f>A16+1</f>
        <v>2</v>
      </c>
      <c r="B18" s="466"/>
      <c r="C18" s="471" t="s">
        <v>1057</v>
      </c>
      <c r="D18" s="486" t="s">
        <v>228</v>
      </c>
      <c r="E18" s="485">
        <v>50.2</v>
      </c>
      <c r="F18" s="458"/>
      <c r="G18" s="457"/>
      <c r="H18" s="442">
        <f t="shared" si="0"/>
        <v>0</v>
      </c>
      <c r="I18" s="458"/>
      <c r="J18" s="457"/>
      <c r="K18" s="442">
        <f t="shared" si="1"/>
        <v>0</v>
      </c>
      <c r="L18" s="442">
        <f t="shared" si="2"/>
        <v>0</v>
      </c>
      <c r="M18" s="442">
        <f t="shared" si="3"/>
        <v>0</v>
      </c>
      <c r="N18" s="442">
        <f t="shared" si="4"/>
        <v>0</v>
      </c>
      <c r="O18" s="442">
        <f t="shared" si="5"/>
        <v>0</v>
      </c>
      <c r="P18" s="441">
        <f t="shared" si="6"/>
        <v>0</v>
      </c>
      <c r="S18" s="395"/>
      <c r="T18" s="395"/>
      <c r="U18" s="395"/>
      <c r="V18" s="395"/>
      <c r="W18" s="395"/>
      <c r="X18" s="395"/>
      <c r="Y18" s="395"/>
    </row>
    <row r="19" spans="1:25" s="467" customFormat="1" ht="20.25" customHeight="1">
      <c r="A19" s="463">
        <f>A18+1</f>
        <v>3</v>
      </c>
      <c r="B19" s="466"/>
      <c r="C19" s="471" t="s">
        <v>1058</v>
      </c>
      <c r="D19" s="486" t="s">
        <v>112</v>
      </c>
      <c r="E19" s="485">
        <v>4.2</v>
      </c>
      <c r="F19" s="458"/>
      <c r="G19" s="457"/>
      <c r="H19" s="442">
        <f t="shared" si="0"/>
        <v>0</v>
      </c>
      <c r="I19" s="458"/>
      <c r="J19" s="457"/>
      <c r="K19" s="442">
        <f t="shared" si="1"/>
        <v>0</v>
      </c>
      <c r="L19" s="442">
        <f t="shared" si="2"/>
        <v>0</v>
      </c>
      <c r="M19" s="442">
        <f t="shared" si="3"/>
        <v>0</v>
      </c>
      <c r="N19" s="442">
        <f t="shared" si="4"/>
        <v>0</v>
      </c>
      <c r="O19" s="442">
        <f t="shared" si="5"/>
        <v>0</v>
      </c>
      <c r="P19" s="441">
        <f t="shared" si="6"/>
        <v>0</v>
      </c>
      <c r="S19" s="395"/>
      <c r="T19" s="395"/>
      <c r="U19" s="395"/>
      <c r="V19" s="395"/>
      <c r="W19" s="395"/>
      <c r="X19" s="395"/>
      <c r="Y19" s="395"/>
    </row>
    <row r="20" spans="1:25" s="467" customFormat="1" ht="20.25" customHeight="1">
      <c r="A20" s="463">
        <f>A19+1</f>
        <v>4</v>
      </c>
      <c r="B20" s="466"/>
      <c r="C20" s="471" t="s">
        <v>1059</v>
      </c>
      <c r="D20" s="486" t="s">
        <v>112</v>
      </c>
      <c r="E20" s="485">
        <v>66.599999999999994</v>
      </c>
      <c r="F20" s="458"/>
      <c r="G20" s="457"/>
      <c r="H20" s="442">
        <f t="shared" si="0"/>
        <v>0</v>
      </c>
      <c r="I20" s="458"/>
      <c r="J20" s="457"/>
      <c r="K20" s="442">
        <f t="shared" si="1"/>
        <v>0</v>
      </c>
      <c r="L20" s="442">
        <f t="shared" si="2"/>
        <v>0</v>
      </c>
      <c r="M20" s="442">
        <f t="shared" si="3"/>
        <v>0</v>
      </c>
      <c r="N20" s="442">
        <f t="shared" si="4"/>
        <v>0</v>
      </c>
      <c r="O20" s="442">
        <f t="shared" si="5"/>
        <v>0</v>
      </c>
      <c r="P20" s="441">
        <f t="shared" si="6"/>
        <v>0</v>
      </c>
      <c r="S20" s="395"/>
      <c r="T20" s="395"/>
      <c r="U20" s="395"/>
      <c r="V20" s="395"/>
      <c r="W20" s="395"/>
      <c r="X20" s="395"/>
      <c r="Y20" s="395"/>
    </row>
    <row r="21" spans="1:25" s="467" customFormat="1" ht="15" customHeight="1">
      <c r="A21" s="463">
        <f>A20+1</f>
        <v>5</v>
      </c>
      <c r="B21" s="466"/>
      <c r="C21" s="471" t="s">
        <v>1060</v>
      </c>
      <c r="D21" s="486" t="s">
        <v>228</v>
      </c>
      <c r="E21" s="485">
        <v>14.1</v>
      </c>
      <c r="F21" s="458"/>
      <c r="G21" s="457"/>
      <c r="H21" s="442">
        <f t="shared" si="0"/>
        <v>0</v>
      </c>
      <c r="I21" s="458"/>
      <c r="J21" s="457"/>
      <c r="K21" s="442">
        <f t="shared" si="1"/>
        <v>0</v>
      </c>
      <c r="L21" s="442">
        <f t="shared" si="2"/>
        <v>0</v>
      </c>
      <c r="M21" s="442">
        <f t="shared" si="3"/>
        <v>0</v>
      </c>
      <c r="N21" s="442">
        <f t="shared" si="4"/>
        <v>0</v>
      </c>
      <c r="O21" s="442">
        <f t="shared" si="5"/>
        <v>0</v>
      </c>
      <c r="P21" s="441">
        <f t="shared" si="6"/>
        <v>0</v>
      </c>
      <c r="S21" s="395"/>
      <c r="T21" s="395"/>
      <c r="U21" s="395"/>
      <c r="V21" s="395"/>
      <c r="W21" s="395"/>
      <c r="X21" s="395"/>
      <c r="Y21" s="395"/>
    </row>
    <row r="22" spans="1:25" s="467" customFormat="1">
      <c r="A22" s="463"/>
      <c r="B22" s="466"/>
      <c r="C22" s="498" t="s">
        <v>37</v>
      </c>
      <c r="D22" s="486"/>
      <c r="E22" s="485"/>
      <c r="F22" s="485"/>
      <c r="G22" s="485"/>
      <c r="H22" s="485"/>
      <c r="I22" s="485"/>
      <c r="J22" s="485"/>
      <c r="K22" s="442"/>
      <c r="L22" s="442"/>
      <c r="M22" s="442"/>
      <c r="N22" s="442"/>
      <c r="O22" s="442"/>
      <c r="P22" s="441"/>
      <c r="S22" s="395"/>
      <c r="T22" s="395"/>
      <c r="U22" s="395"/>
      <c r="V22" s="395"/>
      <c r="W22" s="395"/>
      <c r="X22" s="395"/>
      <c r="Y22" s="395"/>
    </row>
    <row r="23" spans="1:25" s="467" customFormat="1" ht="24">
      <c r="A23" s="463">
        <f>A21+1</f>
        <v>6</v>
      </c>
      <c r="B23" s="466"/>
      <c r="C23" s="497" t="s">
        <v>1061</v>
      </c>
      <c r="D23" s="496" t="s">
        <v>112</v>
      </c>
      <c r="E23" s="495">
        <v>48.2</v>
      </c>
      <c r="F23" s="458"/>
      <c r="G23" s="457"/>
      <c r="H23" s="442">
        <f>ROUND(G23*F23,2)</f>
        <v>0</v>
      </c>
      <c r="I23" s="458"/>
      <c r="J23" s="457"/>
      <c r="K23" s="442">
        <f>J23+I23+H23</f>
        <v>0</v>
      </c>
      <c r="L23" s="442">
        <f>ROUND(F23*E23,2)</f>
        <v>0</v>
      </c>
      <c r="M23" s="442">
        <f>ROUND(H23*E23,2)</f>
        <v>0</v>
      </c>
      <c r="N23" s="442">
        <f>ROUND(I23*E23,2)</f>
        <v>0</v>
      </c>
      <c r="O23" s="442">
        <f>ROUND(J23*E23,2)</f>
        <v>0</v>
      </c>
      <c r="P23" s="441">
        <f>O23+N23+M23</f>
        <v>0</v>
      </c>
      <c r="S23" s="395"/>
      <c r="T23" s="395"/>
      <c r="U23" s="395"/>
      <c r="V23" s="395"/>
      <c r="W23" s="395"/>
      <c r="X23" s="395"/>
      <c r="Y23" s="395"/>
    </row>
    <row r="24" spans="1:25" s="467" customFormat="1" ht="21" customHeight="1">
      <c r="A24" s="463">
        <f>A23+1</f>
        <v>7</v>
      </c>
      <c r="B24" s="466"/>
      <c r="C24" s="497" t="s">
        <v>1062</v>
      </c>
      <c r="D24" s="496" t="s">
        <v>112</v>
      </c>
      <c r="E24" s="495">
        <v>1063.06</v>
      </c>
      <c r="F24" s="458"/>
      <c r="G24" s="457"/>
      <c r="H24" s="442"/>
      <c r="I24" s="458"/>
      <c r="J24" s="457"/>
      <c r="K24" s="442"/>
      <c r="L24" s="442"/>
      <c r="M24" s="442"/>
      <c r="N24" s="442"/>
      <c r="O24" s="442"/>
      <c r="P24" s="441"/>
      <c r="S24" s="395"/>
      <c r="T24" s="395"/>
      <c r="U24" s="395"/>
      <c r="V24" s="395"/>
      <c r="W24" s="395"/>
      <c r="X24" s="395"/>
      <c r="Y24" s="395"/>
    </row>
    <row r="25" spans="1:25" s="467" customFormat="1" ht="29.25" customHeight="1">
      <c r="A25" s="463">
        <f>A24+1</f>
        <v>8</v>
      </c>
      <c r="B25" s="466"/>
      <c r="C25" s="497" t="s">
        <v>1063</v>
      </c>
      <c r="D25" s="496" t="s">
        <v>112</v>
      </c>
      <c r="E25" s="495">
        <v>1063.06</v>
      </c>
      <c r="F25" s="458"/>
      <c r="G25" s="457"/>
      <c r="H25" s="442">
        <f>ROUND(G25*F25,2)</f>
        <v>0</v>
      </c>
      <c r="I25" s="458"/>
      <c r="J25" s="457"/>
      <c r="K25" s="442">
        <f>J25+I25+H25</f>
        <v>0</v>
      </c>
      <c r="L25" s="442">
        <f>ROUND(F25*E25,2)</f>
        <v>0</v>
      </c>
      <c r="M25" s="442">
        <f>ROUND(H25*E25,2)</f>
        <v>0</v>
      </c>
      <c r="N25" s="442">
        <f>ROUND(I25*E25,2)</f>
        <v>0</v>
      </c>
      <c r="O25" s="442">
        <f>ROUND(J25*E25,2)</f>
        <v>0</v>
      </c>
      <c r="P25" s="441">
        <f>O25+N25+M25</f>
        <v>0</v>
      </c>
      <c r="S25" s="395"/>
      <c r="T25" s="395"/>
      <c r="U25" s="395"/>
      <c r="V25" s="395"/>
      <c r="W25" s="395"/>
      <c r="X25" s="395"/>
      <c r="Y25" s="395"/>
    </row>
    <row r="26" spans="1:25" s="474" customFormat="1">
      <c r="A26" s="484"/>
      <c r="B26" s="483"/>
      <c r="C26" s="482" t="s">
        <v>1064</v>
      </c>
      <c r="D26" s="488"/>
      <c r="E26" s="487"/>
      <c r="F26" s="479"/>
      <c r="G26" s="478"/>
      <c r="H26" s="477"/>
      <c r="I26" s="479"/>
      <c r="J26" s="478"/>
      <c r="K26" s="477"/>
      <c r="L26" s="477"/>
      <c r="M26" s="477"/>
      <c r="N26" s="477"/>
      <c r="O26" s="477"/>
      <c r="P26" s="476"/>
      <c r="R26" s="494"/>
      <c r="S26" s="493"/>
      <c r="T26" s="492"/>
      <c r="U26" s="475"/>
      <c r="V26" s="475"/>
      <c r="W26" s="475"/>
      <c r="X26" s="475"/>
      <c r="Y26" s="475"/>
    </row>
    <row r="27" spans="1:25" s="467" customFormat="1" ht="21" customHeight="1">
      <c r="A27" s="463">
        <f>A25+1</f>
        <v>9</v>
      </c>
      <c r="B27" s="466"/>
      <c r="C27" s="471" t="s">
        <v>1065</v>
      </c>
      <c r="D27" s="486" t="s">
        <v>115</v>
      </c>
      <c r="E27" s="485">
        <v>2028.5</v>
      </c>
      <c r="F27" s="458"/>
      <c r="G27" s="457"/>
      <c r="H27" s="442">
        <f>ROUND(G27*F27,2)</f>
        <v>0</v>
      </c>
      <c r="I27" s="458"/>
      <c r="J27" s="457"/>
      <c r="K27" s="442">
        <f>J27+I27+H27</f>
        <v>0</v>
      </c>
      <c r="L27" s="442">
        <f>ROUND(F27*E27,2)</f>
        <v>0</v>
      </c>
      <c r="M27" s="442">
        <f>ROUND(H27*E27,2)</f>
        <v>0</v>
      </c>
      <c r="N27" s="442">
        <f>ROUND(I27*E27,2)</f>
        <v>0</v>
      </c>
      <c r="O27" s="442">
        <f>ROUND(J27*E27,2)</f>
        <v>0</v>
      </c>
      <c r="P27" s="441">
        <f>O27+N27+M27</f>
        <v>0</v>
      </c>
      <c r="S27" s="395"/>
      <c r="T27" s="395"/>
      <c r="U27" s="395"/>
      <c r="V27" s="395"/>
      <c r="W27" s="395"/>
      <c r="X27" s="395"/>
      <c r="Y27" s="395"/>
    </row>
    <row r="28" spans="1:25" s="467" customFormat="1" ht="26.25" customHeight="1">
      <c r="A28" s="463">
        <f>A27+1</f>
        <v>10</v>
      </c>
      <c r="B28" s="466"/>
      <c r="C28" s="471" t="s">
        <v>1066</v>
      </c>
      <c r="D28" s="486" t="s">
        <v>115</v>
      </c>
      <c r="E28" s="485">
        <f>E27</f>
        <v>2028.5</v>
      </c>
      <c r="F28" s="458"/>
      <c r="G28" s="457"/>
      <c r="H28" s="442">
        <f>ROUND(G28*F28,2)</f>
        <v>0</v>
      </c>
      <c r="I28" s="458"/>
      <c r="J28" s="457"/>
      <c r="K28" s="442">
        <f>J28+I28+H28</f>
        <v>0</v>
      </c>
      <c r="L28" s="442">
        <f>ROUND(F28*E28,2)</f>
        <v>0</v>
      </c>
      <c r="M28" s="442">
        <f>ROUND(H28*E28,2)</f>
        <v>0</v>
      </c>
      <c r="N28" s="442">
        <f>ROUND(I28*E28,2)</f>
        <v>0</v>
      </c>
      <c r="O28" s="442">
        <f>ROUND(J28*E28,2)</f>
        <v>0</v>
      </c>
      <c r="P28" s="441">
        <f>O28+N28+M28</f>
        <v>0</v>
      </c>
      <c r="S28" s="395"/>
      <c r="T28" s="395"/>
      <c r="U28" s="395"/>
      <c r="V28" s="395"/>
      <c r="W28" s="395"/>
      <c r="X28" s="395"/>
      <c r="Y28" s="395"/>
    </row>
    <row r="29" spans="1:25" s="467" customFormat="1" ht="32.25" customHeight="1">
      <c r="A29" s="463">
        <f>A28+1</f>
        <v>11</v>
      </c>
      <c r="B29" s="466"/>
      <c r="C29" s="461" t="s">
        <v>1067</v>
      </c>
      <c r="D29" s="486" t="s">
        <v>115</v>
      </c>
      <c r="E29" s="485">
        <f>E27</f>
        <v>2028.5</v>
      </c>
      <c r="F29" s="458"/>
      <c r="G29" s="457"/>
      <c r="H29" s="442">
        <f>ROUND(G29*F29,2)</f>
        <v>0</v>
      </c>
      <c r="I29" s="458"/>
      <c r="J29" s="457"/>
      <c r="K29" s="442">
        <f>J29+I29+H29</f>
        <v>0</v>
      </c>
      <c r="L29" s="442">
        <f>ROUND(F29*E29,2)</f>
        <v>0</v>
      </c>
      <c r="M29" s="442">
        <f>ROUND(H29*E29,2)</f>
        <v>0</v>
      </c>
      <c r="N29" s="442">
        <f>ROUND(I29*E29,2)</f>
        <v>0</v>
      </c>
      <c r="O29" s="442">
        <f>ROUND(J29*E29,2)</f>
        <v>0</v>
      </c>
      <c r="P29" s="441">
        <f>O29+N29+M29</f>
        <v>0</v>
      </c>
      <c r="S29" s="395"/>
      <c r="T29" s="395"/>
      <c r="U29" s="395"/>
      <c r="V29" s="395"/>
      <c r="W29" s="395"/>
      <c r="X29" s="395"/>
      <c r="Y29" s="395"/>
    </row>
    <row r="30" spans="1:25" s="467" customFormat="1" ht="18.75" customHeight="1">
      <c r="A30" s="463">
        <f>A29+1</f>
        <v>12</v>
      </c>
      <c r="B30" s="466"/>
      <c r="C30" s="471" t="s">
        <v>1068</v>
      </c>
      <c r="D30" s="486" t="s">
        <v>115</v>
      </c>
      <c r="E30" s="485">
        <f>E27</f>
        <v>2028.5</v>
      </c>
      <c r="F30" s="458"/>
      <c r="G30" s="457"/>
      <c r="H30" s="442">
        <f>ROUND(G30*F30,2)</f>
        <v>0</v>
      </c>
      <c r="I30" s="458"/>
      <c r="J30" s="457"/>
      <c r="K30" s="442">
        <f>J30+I30+H30</f>
        <v>0</v>
      </c>
      <c r="L30" s="442">
        <f>ROUND(F30*E30,2)</f>
        <v>0</v>
      </c>
      <c r="M30" s="442">
        <f>ROUND(H30*E30,2)</f>
        <v>0</v>
      </c>
      <c r="N30" s="442">
        <f>ROUND(I30*E30,2)</f>
        <v>0</v>
      </c>
      <c r="O30" s="442">
        <f>ROUND(J30*E30,2)</f>
        <v>0</v>
      </c>
      <c r="P30" s="441">
        <f>O30+N30+M30</f>
        <v>0</v>
      </c>
      <c r="S30" s="395"/>
      <c r="T30" s="395"/>
      <c r="U30" s="395"/>
      <c r="V30" s="395"/>
      <c r="W30" s="395"/>
      <c r="X30" s="395"/>
      <c r="Y30" s="395"/>
    </row>
    <row r="31" spans="1:25" s="467" customFormat="1" ht="24">
      <c r="A31" s="463">
        <f>A30+1</f>
        <v>13</v>
      </c>
      <c r="B31" s="466"/>
      <c r="C31" s="471" t="s">
        <v>1069</v>
      </c>
      <c r="D31" s="486" t="s">
        <v>115</v>
      </c>
      <c r="E31" s="485">
        <v>14.1</v>
      </c>
      <c r="F31" s="458"/>
      <c r="G31" s="457"/>
      <c r="H31" s="442">
        <f>ROUND(G31*F31,2)</f>
        <v>0</v>
      </c>
      <c r="I31" s="458"/>
      <c r="J31" s="457"/>
      <c r="K31" s="442">
        <f>J31+I31+H31</f>
        <v>0</v>
      </c>
      <c r="L31" s="442">
        <f>ROUND(F31*E31,2)</f>
        <v>0</v>
      </c>
      <c r="M31" s="442">
        <f>ROUND(H31*E31,2)</f>
        <v>0</v>
      </c>
      <c r="N31" s="442">
        <f>ROUND(I31*E31,2)</f>
        <v>0</v>
      </c>
      <c r="O31" s="442">
        <f>ROUND(J31*E31,2)</f>
        <v>0</v>
      </c>
      <c r="P31" s="441">
        <f>O31+N31+M31</f>
        <v>0</v>
      </c>
      <c r="S31" s="395"/>
      <c r="T31" s="395"/>
      <c r="U31" s="395"/>
      <c r="V31" s="395"/>
      <c r="W31" s="395"/>
      <c r="X31" s="395"/>
      <c r="Y31" s="395"/>
    </row>
    <row r="32" spans="1:25" s="467" customFormat="1">
      <c r="A32" s="463"/>
      <c r="B32" s="466"/>
      <c r="C32" s="471"/>
      <c r="D32" s="486"/>
      <c r="E32" s="485"/>
      <c r="F32" s="472"/>
      <c r="G32" s="442"/>
      <c r="H32" s="442"/>
      <c r="I32" s="472"/>
      <c r="J32" s="442"/>
      <c r="K32" s="442"/>
      <c r="L32" s="442"/>
      <c r="M32" s="442"/>
      <c r="N32" s="442"/>
      <c r="O32" s="442"/>
      <c r="P32" s="441"/>
      <c r="S32" s="395"/>
      <c r="T32" s="395"/>
      <c r="U32" s="395"/>
      <c r="V32" s="395"/>
      <c r="W32" s="395"/>
      <c r="X32" s="395"/>
      <c r="Y32" s="395"/>
    </row>
    <row r="33" spans="1:25" s="467" customFormat="1">
      <c r="A33" s="484"/>
      <c r="B33" s="483"/>
      <c r="C33" s="482" t="s">
        <v>1070</v>
      </c>
      <c r="D33" s="488"/>
      <c r="E33" s="487"/>
      <c r="F33" s="479"/>
      <c r="G33" s="478"/>
      <c r="H33" s="477"/>
      <c r="I33" s="479"/>
      <c r="J33" s="478"/>
      <c r="K33" s="477"/>
      <c r="L33" s="477"/>
      <c r="M33" s="477"/>
      <c r="N33" s="477"/>
      <c r="O33" s="477"/>
      <c r="P33" s="476"/>
      <c r="S33" s="395"/>
      <c r="T33" s="395"/>
      <c r="U33" s="395"/>
      <c r="V33" s="395"/>
      <c r="W33" s="395"/>
      <c r="X33" s="395"/>
      <c r="Y33" s="395"/>
    </row>
    <row r="34" spans="1:25" s="467" customFormat="1" ht="36">
      <c r="A34" s="463">
        <f>A31+1</f>
        <v>14</v>
      </c>
      <c r="B34" s="466"/>
      <c r="C34" s="471" t="s">
        <v>1071</v>
      </c>
      <c r="D34" s="486" t="s">
        <v>115</v>
      </c>
      <c r="E34" s="485">
        <v>240</v>
      </c>
      <c r="F34" s="458"/>
      <c r="G34" s="457"/>
      <c r="H34" s="442">
        <f t="shared" ref="H34:H39" si="7">ROUND(G34*F34,2)</f>
        <v>0</v>
      </c>
      <c r="I34" s="458"/>
      <c r="J34" s="457"/>
      <c r="K34" s="442">
        <f t="shared" ref="K34:K39" si="8">J34+I34+H34</f>
        <v>0</v>
      </c>
      <c r="L34" s="442">
        <f t="shared" ref="L34:L39" si="9">ROUND(F34*E34,2)</f>
        <v>0</v>
      </c>
      <c r="M34" s="442">
        <f t="shared" ref="M34:M39" si="10">ROUND(H34*E34,2)</f>
        <v>0</v>
      </c>
      <c r="N34" s="442">
        <f t="shared" ref="N34:N39" si="11">ROUND(I34*E34,2)</f>
        <v>0</v>
      </c>
      <c r="O34" s="442">
        <f t="shared" ref="O34:O39" si="12">ROUND(J34*E34,2)</f>
        <v>0</v>
      </c>
      <c r="P34" s="441">
        <f t="shared" ref="P34:P39" si="13">O34+N34+M34</f>
        <v>0</v>
      </c>
      <c r="R34" s="491"/>
      <c r="S34" s="395"/>
      <c r="T34" s="395"/>
      <c r="U34" s="395"/>
      <c r="V34" s="395"/>
      <c r="W34" s="395"/>
      <c r="X34" s="395"/>
      <c r="Y34" s="395"/>
    </row>
    <row r="35" spans="1:25" s="467" customFormat="1" ht="18" customHeight="1">
      <c r="A35" s="463">
        <f>A34+1</f>
        <v>15</v>
      </c>
      <c r="B35" s="466"/>
      <c r="C35" s="471" t="s">
        <v>1072</v>
      </c>
      <c r="D35" s="486" t="s">
        <v>115</v>
      </c>
      <c r="E35" s="485">
        <f>E34</f>
        <v>240</v>
      </c>
      <c r="F35" s="458"/>
      <c r="G35" s="457"/>
      <c r="H35" s="442">
        <f t="shared" si="7"/>
        <v>0</v>
      </c>
      <c r="I35" s="458"/>
      <c r="J35" s="457"/>
      <c r="K35" s="442">
        <f t="shared" si="8"/>
        <v>0</v>
      </c>
      <c r="L35" s="442">
        <f t="shared" si="9"/>
        <v>0</v>
      </c>
      <c r="M35" s="442">
        <f t="shared" si="10"/>
        <v>0</v>
      </c>
      <c r="N35" s="442">
        <f t="shared" si="11"/>
        <v>0</v>
      </c>
      <c r="O35" s="442">
        <f t="shared" si="12"/>
        <v>0</v>
      </c>
      <c r="P35" s="441">
        <f t="shared" si="13"/>
        <v>0</v>
      </c>
      <c r="S35" s="395"/>
      <c r="T35" s="395"/>
      <c r="U35" s="395"/>
      <c r="V35" s="395"/>
      <c r="W35" s="395"/>
      <c r="X35" s="395"/>
      <c r="Y35" s="395"/>
    </row>
    <row r="36" spans="1:25" s="467" customFormat="1" ht="24">
      <c r="A36" s="463">
        <f>A35+1</f>
        <v>16</v>
      </c>
      <c r="B36" s="466"/>
      <c r="C36" s="471" t="s">
        <v>1066</v>
      </c>
      <c r="D36" s="486" t="s">
        <v>115</v>
      </c>
      <c r="E36" s="485">
        <f>E34</f>
        <v>240</v>
      </c>
      <c r="F36" s="458"/>
      <c r="G36" s="457"/>
      <c r="H36" s="442">
        <f t="shared" si="7"/>
        <v>0</v>
      </c>
      <c r="I36" s="458"/>
      <c r="J36" s="457"/>
      <c r="K36" s="442">
        <f t="shared" si="8"/>
        <v>0</v>
      </c>
      <c r="L36" s="442">
        <f t="shared" si="9"/>
        <v>0</v>
      </c>
      <c r="M36" s="442">
        <f t="shared" si="10"/>
        <v>0</v>
      </c>
      <c r="N36" s="442">
        <f t="shared" si="11"/>
        <v>0</v>
      </c>
      <c r="O36" s="442">
        <f t="shared" si="12"/>
        <v>0</v>
      </c>
      <c r="P36" s="441">
        <f t="shared" si="13"/>
        <v>0</v>
      </c>
      <c r="S36" s="395"/>
      <c r="T36" s="395"/>
      <c r="U36" s="395"/>
      <c r="V36" s="395"/>
      <c r="W36" s="395"/>
      <c r="X36" s="395"/>
      <c r="Y36" s="395"/>
    </row>
    <row r="37" spans="1:25" s="467" customFormat="1" ht="25.5">
      <c r="A37" s="463">
        <f>A36+1</f>
        <v>17</v>
      </c>
      <c r="B37" s="466"/>
      <c r="C37" s="461" t="s">
        <v>1067</v>
      </c>
      <c r="D37" s="486" t="s">
        <v>115</v>
      </c>
      <c r="E37" s="485">
        <f>E34</f>
        <v>240</v>
      </c>
      <c r="F37" s="458"/>
      <c r="G37" s="457"/>
      <c r="H37" s="442">
        <f t="shared" si="7"/>
        <v>0</v>
      </c>
      <c r="I37" s="458"/>
      <c r="J37" s="457"/>
      <c r="K37" s="442">
        <f t="shared" si="8"/>
        <v>0</v>
      </c>
      <c r="L37" s="442">
        <f t="shared" si="9"/>
        <v>0</v>
      </c>
      <c r="M37" s="442">
        <f t="shared" si="10"/>
        <v>0</v>
      </c>
      <c r="N37" s="442">
        <f t="shared" si="11"/>
        <v>0</v>
      </c>
      <c r="O37" s="442">
        <f t="shared" si="12"/>
        <v>0</v>
      </c>
      <c r="P37" s="441">
        <f t="shared" si="13"/>
        <v>0</v>
      </c>
      <c r="S37" s="395"/>
      <c r="T37" s="395"/>
      <c r="U37" s="395"/>
      <c r="V37" s="395"/>
      <c r="W37" s="395"/>
      <c r="X37" s="395"/>
      <c r="Y37" s="395"/>
    </row>
    <row r="38" spans="1:25" s="467" customFormat="1" ht="18" customHeight="1">
      <c r="A38" s="463">
        <f>A37+1</f>
        <v>18</v>
      </c>
      <c r="B38" s="466"/>
      <c r="C38" s="471" t="s">
        <v>1068</v>
      </c>
      <c r="D38" s="486" t="s">
        <v>115</v>
      </c>
      <c r="E38" s="485">
        <f>E34</f>
        <v>240</v>
      </c>
      <c r="F38" s="458"/>
      <c r="G38" s="457"/>
      <c r="H38" s="442">
        <f t="shared" si="7"/>
        <v>0</v>
      </c>
      <c r="I38" s="458"/>
      <c r="J38" s="457"/>
      <c r="K38" s="442">
        <f t="shared" si="8"/>
        <v>0</v>
      </c>
      <c r="L38" s="442">
        <f t="shared" si="9"/>
        <v>0</v>
      </c>
      <c r="M38" s="442">
        <f t="shared" si="10"/>
        <v>0</v>
      </c>
      <c r="N38" s="442">
        <f t="shared" si="11"/>
        <v>0</v>
      </c>
      <c r="O38" s="442">
        <f t="shared" si="12"/>
        <v>0</v>
      </c>
      <c r="P38" s="441">
        <f t="shared" si="13"/>
        <v>0</v>
      </c>
      <c r="S38" s="395"/>
      <c r="T38" s="395"/>
      <c r="U38" s="395"/>
      <c r="V38" s="395"/>
      <c r="W38" s="395"/>
      <c r="X38" s="395"/>
      <c r="Y38" s="395"/>
    </row>
    <row r="39" spans="1:25" s="467" customFormat="1">
      <c r="A39" s="463"/>
      <c r="B39" s="466"/>
      <c r="C39" s="471"/>
      <c r="D39" s="486"/>
      <c r="E39" s="485"/>
      <c r="F39" s="472"/>
      <c r="G39" s="442"/>
      <c r="H39" s="442">
        <f t="shared" si="7"/>
        <v>0</v>
      </c>
      <c r="I39" s="472"/>
      <c r="J39" s="442"/>
      <c r="K39" s="442">
        <f t="shared" si="8"/>
        <v>0</v>
      </c>
      <c r="L39" s="442">
        <f t="shared" si="9"/>
        <v>0</v>
      </c>
      <c r="M39" s="442">
        <f t="shared" si="10"/>
        <v>0</v>
      </c>
      <c r="N39" s="442">
        <f t="shared" si="11"/>
        <v>0</v>
      </c>
      <c r="O39" s="442">
        <f t="shared" si="12"/>
        <v>0</v>
      </c>
      <c r="P39" s="441">
        <f t="shared" si="13"/>
        <v>0</v>
      </c>
      <c r="S39" s="395"/>
      <c r="T39" s="395"/>
      <c r="U39" s="395"/>
      <c r="V39" s="395"/>
      <c r="W39" s="395"/>
      <c r="X39" s="395"/>
      <c r="Y39" s="395"/>
    </row>
    <row r="40" spans="1:25" s="467" customFormat="1">
      <c r="A40" s="484"/>
      <c r="B40" s="483"/>
      <c r="C40" s="482" t="s">
        <v>1073</v>
      </c>
      <c r="D40" s="488"/>
      <c r="E40" s="487"/>
      <c r="F40" s="479"/>
      <c r="G40" s="478"/>
      <c r="H40" s="477"/>
      <c r="I40" s="479"/>
      <c r="J40" s="478"/>
      <c r="K40" s="477"/>
      <c r="L40" s="477"/>
      <c r="M40" s="477"/>
      <c r="N40" s="477"/>
      <c r="O40" s="477"/>
      <c r="P40" s="476"/>
      <c r="S40" s="395"/>
      <c r="T40" s="395"/>
      <c r="U40" s="395"/>
      <c r="V40" s="395"/>
      <c r="W40" s="395"/>
      <c r="X40" s="395"/>
      <c r="Y40" s="395"/>
    </row>
    <row r="41" spans="1:25" s="467" customFormat="1" ht="27" customHeight="1">
      <c r="A41" s="463">
        <f>A38+1</f>
        <v>19</v>
      </c>
      <c r="B41" s="466"/>
      <c r="C41" s="471" t="s">
        <v>1074</v>
      </c>
      <c r="D41" s="486" t="s">
        <v>115</v>
      </c>
      <c r="E41" s="490">
        <v>448.38</v>
      </c>
      <c r="F41" s="458"/>
      <c r="G41" s="457"/>
      <c r="H41" s="442">
        <f>ROUND(G41*F41,2)</f>
        <v>0</v>
      </c>
      <c r="I41" s="458"/>
      <c r="J41" s="457"/>
      <c r="K41" s="442">
        <f>J41+I41+H41</f>
        <v>0</v>
      </c>
      <c r="L41" s="442">
        <f>ROUND(F41*E41,2)</f>
        <v>0</v>
      </c>
      <c r="M41" s="442">
        <f>ROUND(H41*E41,2)</f>
        <v>0</v>
      </c>
      <c r="N41" s="442">
        <f>ROUND(I41*E41,2)</f>
        <v>0</v>
      </c>
      <c r="O41" s="442">
        <f>ROUND(J41*E41,2)</f>
        <v>0</v>
      </c>
      <c r="P41" s="441">
        <f>O41+N41+M41</f>
        <v>0</v>
      </c>
      <c r="S41" s="395"/>
      <c r="T41" s="395"/>
      <c r="U41" s="395"/>
      <c r="V41" s="395"/>
      <c r="W41" s="395"/>
      <c r="X41" s="395"/>
      <c r="Y41" s="395"/>
    </row>
    <row r="42" spans="1:25" s="467" customFormat="1" ht="15.75" customHeight="1">
      <c r="A42" s="463">
        <f>A41+1</f>
        <v>20</v>
      </c>
      <c r="B42" s="466"/>
      <c r="C42" s="471" t="s">
        <v>1075</v>
      </c>
      <c r="D42" s="486" t="s">
        <v>115</v>
      </c>
      <c r="E42" s="490">
        <f>E41</f>
        <v>448.38</v>
      </c>
      <c r="F42" s="458"/>
      <c r="G42" s="457"/>
      <c r="H42" s="442">
        <f>ROUND(G42*F42,2)</f>
        <v>0</v>
      </c>
      <c r="I42" s="458"/>
      <c r="J42" s="457"/>
      <c r="K42" s="442">
        <f>J42+I42+H42</f>
        <v>0</v>
      </c>
      <c r="L42" s="442">
        <f>ROUND(F42*E42,2)</f>
        <v>0</v>
      </c>
      <c r="M42" s="442">
        <f>ROUND(H42*E42,2)</f>
        <v>0</v>
      </c>
      <c r="N42" s="442">
        <f>ROUND(I42*E42,2)</f>
        <v>0</v>
      </c>
      <c r="O42" s="442">
        <f>ROUND(J42*E42,2)</f>
        <v>0</v>
      </c>
      <c r="P42" s="441">
        <f>O42+N42+M42</f>
        <v>0</v>
      </c>
      <c r="S42" s="395"/>
      <c r="T42" s="395"/>
      <c r="U42" s="395"/>
      <c r="V42" s="395"/>
      <c r="W42" s="395"/>
      <c r="X42" s="395"/>
      <c r="Y42" s="395"/>
    </row>
    <row r="43" spans="1:25" s="467" customFormat="1">
      <c r="A43" s="463"/>
      <c r="B43" s="466"/>
      <c r="C43" s="461"/>
      <c r="D43" s="486"/>
      <c r="E43" s="485"/>
      <c r="F43" s="472"/>
      <c r="G43" s="442"/>
      <c r="H43" s="442">
        <f>ROUND(G43*F43,2)</f>
        <v>0</v>
      </c>
      <c r="I43" s="472"/>
      <c r="J43" s="442"/>
      <c r="K43" s="442">
        <f>J43+I43+H43</f>
        <v>0</v>
      </c>
      <c r="L43" s="442">
        <f>ROUND(F43*E43,2)</f>
        <v>0</v>
      </c>
      <c r="M43" s="442">
        <f>ROUND(H43*E43,2)</f>
        <v>0</v>
      </c>
      <c r="N43" s="442">
        <f>ROUND(I43*E43,2)</f>
        <v>0</v>
      </c>
      <c r="O43" s="442">
        <f>ROUND(J43*E43,2)</f>
        <v>0</v>
      </c>
      <c r="P43" s="441">
        <f>O43+N43+M43</f>
        <v>0</v>
      </c>
      <c r="S43" s="395"/>
      <c r="T43" s="395"/>
      <c r="U43" s="395"/>
      <c r="V43" s="395"/>
      <c r="W43" s="395"/>
      <c r="X43" s="395"/>
      <c r="Y43" s="395"/>
    </row>
    <row r="44" spans="1:25" s="474" customFormat="1">
      <c r="A44" s="484"/>
      <c r="B44" s="483"/>
      <c r="C44" s="489" t="s">
        <v>1076</v>
      </c>
      <c r="D44" s="488"/>
      <c r="E44" s="487"/>
      <c r="F44" s="487"/>
      <c r="G44" s="487"/>
      <c r="H44" s="487"/>
      <c r="I44" s="487"/>
      <c r="J44" s="487"/>
      <c r="K44" s="487"/>
      <c r="L44" s="477"/>
      <c r="M44" s="477"/>
      <c r="N44" s="477"/>
      <c r="O44" s="477"/>
      <c r="P44" s="476"/>
      <c r="S44" s="475"/>
      <c r="T44" s="475"/>
      <c r="U44" s="475"/>
      <c r="V44" s="475"/>
      <c r="W44" s="475"/>
      <c r="X44" s="475"/>
      <c r="Y44" s="475"/>
    </row>
    <row r="45" spans="1:25" s="467" customFormat="1" ht="24">
      <c r="A45" s="463">
        <f>A42+1</f>
        <v>21</v>
      </c>
      <c r="B45" s="466"/>
      <c r="C45" s="471" t="s">
        <v>1077</v>
      </c>
      <c r="D45" s="486" t="s">
        <v>228</v>
      </c>
      <c r="E45" s="485">
        <v>164.4</v>
      </c>
      <c r="F45" s="458"/>
      <c r="G45" s="457"/>
      <c r="H45" s="442">
        <f>ROUND(G45*F45,2)</f>
        <v>0</v>
      </c>
      <c r="I45" s="458"/>
      <c r="J45" s="457"/>
      <c r="K45" s="442">
        <f t="shared" ref="K45:K50" si="14">J45+I45+H45</f>
        <v>0</v>
      </c>
      <c r="L45" s="442">
        <f t="shared" ref="L45:L50" si="15">ROUND(F45*E45,2)</f>
        <v>0</v>
      </c>
      <c r="M45" s="442">
        <f t="shared" ref="M45:M50" si="16">ROUND(H45*E45,2)</f>
        <v>0</v>
      </c>
      <c r="N45" s="442">
        <f t="shared" ref="N45:N50" si="17">ROUND(I45*E45,2)</f>
        <v>0</v>
      </c>
      <c r="O45" s="442">
        <f t="shared" ref="O45:O50" si="18">ROUND(J45*E45,2)</f>
        <v>0</v>
      </c>
      <c r="P45" s="441">
        <f t="shared" ref="P45:P50" si="19">O45+N45+M45</f>
        <v>0</v>
      </c>
      <c r="S45" s="395"/>
      <c r="T45" s="395"/>
      <c r="U45" s="395"/>
      <c r="V45" s="395"/>
      <c r="W45" s="395"/>
      <c r="X45" s="395"/>
      <c r="Y45" s="395"/>
    </row>
    <row r="46" spans="1:25" s="467" customFormat="1" ht="24">
      <c r="A46" s="463">
        <f>A45+1</f>
        <v>22</v>
      </c>
      <c r="B46" s="466"/>
      <c r="C46" s="471" t="s">
        <v>1078</v>
      </c>
      <c r="D46" s="486" t="s">
        <v>228</v>
      </c>
      <c r="E46" s="485">
        <v>1</v>
      </c>
      <c r="F46" s="458"/>
      <c r="G46" s="457"/>
      <c r="H46" s="442">
        <f>ROUND(G46*F46,2)</f>
        <v>0</v>
      </c>
      <c r="I46" s="458"/>
      <c r="J46" s="457"/>
      <c r="K46" s="442">
        <f t="shared" si="14"/>
        <v>0</v>
      </c>
      <c r="L46" s="442">
        <f t="shared" si="15"/>
        <v>0</v>
      </c>
      <c r="M46" s="442">
        <f t="shared" si="16"/>
        <v>0</v>
      </c>
      <c r="N46" s="442">
        <f t="shared" si="17"/>
        <v>0</v>
      </c>
      <c r="O46" s="442">
        <f t="shared" si="18"/>
        <v>0</v>
      </c>
      <c r="P46" s="441">
        <f t="shared" si="19"/>
        <v>0</v>
      </c>
      <c r="S46" s="395"/>
      <c r="T46" s="395"/>
      <c r="U46" s="395"/>
      <c r="V46" s="395"/>
      <c r="W46" s="395"/>
      <c r="X46" s="395"/>
      <c r="Y46" s="395"/>
    </row>
    <row r="47" spans="1:25" s="467" customFormat="1" ht="28.5" customHeight="1">
      <c r="A47" s="463">
        <f>A46+1</f>
        <v>23</v>
      </c>
      <c r="B47" s="466"/>
      <c r="C47" s="471" t="s">
        <v>1079</v>
      </c>
      <c r="D47" s="486" t="s">
        <v>228</v>
      </c>
      <c r="E47" s="485">
        <v>165.4</v>
      </c>
      <c r="F47" s="458"/>
      <c r="G47" s="457"/>
      <c r="H47" s="442">
        <f>ROUND(G47*F47,2)</f>
        <v>0</v>
      </c>
      <c r="I47" s="458"/>
      <c r="J47" s="457"/>
      <c r="K47" s="442">
        <f t="shared" si="14"/>
        <v>0</v>
      </c>
      <c r="L47" s="442">
        <f t="shared" si="15"/>
        <v>0</v>
      </c>
      <c r="M47" s="442">
        <f t="shared" si="16"/>
        <v>0</v>
      </c>
      <c r="N47" s="442">
        <f t="shared" si="17"/>
        <v>0</v>
      </c>
      <c r="O47" s="442">
        <f t="shared" si="18"/>
        <v>0</v>
      </c>
      <c r="P47" s="441">
        <f t="shared" si="19"/>
        <v>0</v>
      </c>
      <c r="S47" s="395"/>
      <c r="T47" s="395"/>
      <c r="U47" s="395"/>
      <c r="V47" s="395"/>
      <c r="W47" s="395"/>
      <c r="X47" s="395"/>
      <c r="Y47" s="395"/>
    </row>
    <row r="48" spans="1:25" s="467" customFormat="1" ht="16.5" customHeight="1">
      <c r="A48" s="463">
        <f>A47+1</f>
        <v>24</v>
      </c>
      <c r="B48" s="466"/>
      <c r="C48" s="471" t="s">
        <v>1080</v>
      </c>
      <c r="D48" s="486" t="s">
        <v>164</v>
      </c>
      <c r="E48" s="485">
        <v>1</v>
      </c>
      <c r="F48" s="458"/>
      <c r="G48" s="457"/>
      <c r="H48" s="442">
        <f>ROUND(G48*F48,2)</f>
        <v>0</v>
      </c>
      <c r="I48" s="458"/>
      <c r="J48" s="457"/>
      <c r="K48" s="442">
        <f t="shared" si="14"/>
        <v>0</v>
      </c>
      <c r="L48" s="442">
        <f t="shared" si="15"/>
        <v>0</v>
      </c>
      <c r="M48" s="442">
        <f t="shared" si="16"/>
        <v>0</v>
      </c>
      <c r="N48" s="442">
        <f t="shared" si="17"/>
        <v>0</v>
      </c>
      <c r="O48" s="442">
        <f t="shared" si="18"/>
        <v>0</v>
      </c>
      <c r="P48" s="441">
        <f t="shared" si="19"/>
        <v>0</v>
      </c>
      <c r="S48" s="395"/>
      <c r="T48" s="395"/>
      <c r="U48" s="395"/>
      <c r="V48" s="395"/>
      <c r="W48" s="395"/>
      <c r="X48" s="395"/>
      <c r="Y48" s="395"/>
    </row>
    <row r="49" spans="1:25" s="467" customFormat="1" ht="24">
      <c r="A49" s="463">
        <f>A48+1</f>
        <v>25</v>
      </c>
      <c r="B49" s="466"/>
      <c r="C49" s="471" t="s">
        <v>1081</v>
      </c>
      <c r="D49" s="486" t="s">
        <v>164</v>
      </c>
      <c r="E49" s="485">
        <v>1</v>
      </c>
      <c r="F49" s="458"/>
      <c r="G49" s="457"/>
      <c r="H49" s="442">
        <f>ROUND(G49*F49,2)</f>
        <v>0</v>
      </c>
      <c r="I49" s="458"/>
      <c r="J49" s="457"/>
      <c r="K49" s="442">
        <f t="shared" si="14"/>
        <v>0</v>
      </c>
      <c r="L49" s="442">
        <f t="shared" si="15"/>
        <v>0</v>
      </c>
      <c r="M49" s="442">
        <f t="shared" si="16"/>
        <v>0</v>
      </c>
      <c r="N49" s="442">
        <f t="shared" si="17"/>
        <v>0</v>
      </c>
      <c r="O49" s="442">
        <f t="shared" si="18"/>
        <v>0</v>
      </c>
      <c r="P49" s="441">
        <f t="shared" si="19"/>
        <v>0</v>
      </c>
      <c r="S49" s="395"/>
      <c r="T49" s="395"/>
      <c r="U49" s="395"/>
      <c r="V49" s="395"/>
      <c r="W49" s="395"/>
      <c r="X49" s="395"/>
      <c r="Y49" s="395"/>
    </row>
    <row r="50" spans="1:25" s="467" customFormat="1">
      <c r="A50" s="463"/>
      <c r="B50" s="466"/>
      <c r="C50" s="471"/>
      <c r="D50" s="469"/>
      <c r="E50" s="468"/>
      <c r="F50" s="472"/>
      <c r="G50" s="442"/>
      <c r="H50" s="442"/>
      <c r="I50" s="472"/>
      <c r="J50" s="442"/>
      <c r="K50" s="442">
        <f t="shared" si="14"/>
        <v>0</v>
      </c>
      <c r="L50" s="442">
        <f t="shared" si="15"/>
        <v>0</v>
      </c>
      <c r="M50" s="442">
        <f t="shared" si="16"/>
        <v>0</v>
      </c>
      <c r="N50" s="442">
        <f t="shared" si="17"/>
        <v>0</v>
      </c>
      <c r="O50" s="442">
        <f t="shared" si="18"/>
        <v>0</v>
      </c>
      <c r="P50" s="441">
        <f t="shared" si="19"/>
        <v>0</v>
      </c>
      <c r="S50" s="395"/>
      <c r="T50" s="395"/>
      <c r="U50" s="395"/>
      <c r="V50" s="395"/>
      <c r="W50" s="395"/>
      <c r="X50" s="395"/>
      <c r="Y50" s="395"/>
    </row>
    <row r="51" spans="1:25" s="474" customFormat="1">
      <c r="A51" s="484"/>
      <c r="B51" s="483"/>
      <c r="C51" s="482" t="s">
        <v>1336</v>
      </c>
      <c r="D51" s="481"/>
      <c r="E51" s="480"/>
      <c r="F51" s="479"/>
      <c r="G51" s="478"/>
      <c r="H51" s="477"/>
      <c r="I51" s="479"/>
      <c r="J51" s="478"/>
      <c r="K51" s="477"/>
      <c r="L51" s="477"/>
      <c r="M51" s="477"/>
      <c r="N51" s="477"/>
      <c r="O51" s="477"/>
      <c r="P51" s="476"/>
      <c r="S51" s="475"/>
      <c r="T51" s="475"/>
      <c r="U51" s="475"/>
      <c r="V51" s="475"/>
      <c r="W51" s="475"/>
      <c r="X51" s="475"/>
      <c r="Y51" s="475"/>
    </row>
    <row r="52" spans="1:25" s="467" customFormat="1">
      <c r="A52" s="463">
        <f>A49+1</f>
        <v>26</v>
      </c>
      <c r="B52" s="466"/>
      <c r="C52" s="473" t="s">
        <v>1082</v>
      </c>
      <c r="D52" s="469"/>
      <c r="E52" s="468"/>
      <c r="F52" s="472"/>
      <c r="G52" s="442"/>
      <c r="H52" s="442"/>
      <c r="I52" s="472"/>
      <c r="J52" s="442"/>
      <c r="K52" s="442">
        <f t="shared" ref="K52:K69" si="20">J52+I52+H52</f>
        <v>0</v>
      </c>
      <c r="L52" s="442">
        <f t="shared" ref="L52:L69" si="21">ROUND(F52*E52,2)</f>
        <v>0</v>
      </c>
      <c r="M52" s="442">
        <f t="shared" ref="M52:M69" si="22">ROUND(H52*E52,2)</f>
        <v>0</v>
      </c>
      <c r="N52" s="442">
        <f t="shared" ref="N52:N69" si="23">ROUND(I52*E52,2)</f>
        <v>0</v>
      </c>
      <c r="O52" s="442">
        <f t="shared" ref="O52:O69" si="24">ROUND(J52*E52,2)</f>
        <v>0</v>
      </c>
      <c r="P52" s="441">
        <f t="shared" ref="P52:P69" si="25">O52+N52+M52</f>
        <v>0</v>
      </c>
      <c r="S52" s="395"/>
      <c r="T52" s="395"/>
      <c r="U52" s="395"/>
      <c r="V52" s="395"/>
      <c r="W52" s="395"/>
      <c r="X52" s="395"/>
      <c r="Y52" s="395"/>
    </row>
    <row r="53" spans="1:25" s="467" customFormat="1" ht="24">
      <c r="A53" s="463">
        <f>A52+1</f>
        <v>27</v>
      </c>
      <c r="B53" s="466"/>
      <c r="C53" s="471" t="s">
        <v>1083</v>
      </c>
      <c r="D53" s="469" t="s">
        <v>135</v>
      </c>
      <c r="E53" s="468">
        <v>138</v>
      </c>
      <c r="F53" s="458"/>
      <c r="G53" s="457"/>
      <c r="H53" s="442">
        <f>ROUND(G53*F53,2)</f>
        <v>0</v>
      </c>
      <c r="I53" s="458"/>
      <c r="J53" s="457"/>
      <c r="K53" s="442">
        <f t="shared" si="20"/>
        <v>0</v>
      </c>
      <c r="L53" s="442">
        <f t="shared" si="21"/>
        <v>0</v>
      </c>
      <c r="M53" s="442">
        <f t="shared" si="22"/>
        <v>0</v>
      </c>
      <c r="N53" s="442">
        <f t="shared" si="23"/>
        <v>0</v>
      </c>
      <c r="O53" s="442">
        <f t="shared" si="24"/>
        <v>0</v>
      </c>
      <c r="P53" s="441">
        <f t="shared" si="25"/>
        <v>0</v>
      </c>
      <c r="S53" s="395"/>
      <c r="T53" s="395"/>
      <c r="U53" s="395"/>
      <c r="V53" s="395"/>
      <c r="W53" s="395"/>
      <c r="X53" s="395"/>
      <c r="Y53" s="395"/>
    </row>
    <row r="54" spans="1:25" s="467" customFormat="1" ht="16.5" customHeight="1">
      <c r="A54" s="463">
        <f>A53+1</f>
        <v>28</v>
      </c>
      <c r="B54" s="466"/>
      <c r="C54" s="470" t="s">
        <v>1084</v>
      </c>
      <c r="D54" s="469" t="s">
        <v>135</v>
      </c>
      <c r="E54" s="468">
        <v>20</v>
      </c>
      <c r="F54" s="458"/>
      <c r="G54" s="457"/>
      <c r="H54" s="442">
        <f>ROUND(G54*F54,2)</f>
        <v>0</v>
      </c>
      <c r="I54" s="458"/>
      <c r="J54" s="457"/>
      <c r="K54" s="442">
        <f t="shared" si="20"/>
        <v>0</v>
      </c>
      <c r="L54" s="442">
        <f t="shared" si="21"/>
        <v>0</v>
      </c>
      <c r="M54" s="442">
        <f t="shared" si="22"/>
        <v>0</v>
      </c>
      <c r="N54" s="442">
        <f t="shared" si="23"/>
        <v>0</v>
      </c>
      <c r="O54" s="442">
        <f t="shared" si="24"/>
        <v>0</v>
      </c>
      <c r="P54" s="441">
        <f t="shared" si="25"/>
        <v>0</v>
      </c>
      <c r="S54" s="395"/>
      <c r="T54" s="395"/>
      <c r="U54" s="395"/>
      <c r="V54" s="395"/>
      <c r="W54" s="395"/>
      <c r="X54" s="395"/>
      <c r="Y54" s="395"/>
    </row>
    <row r="55" spans="1:25" s="467" customFormat="1" ht="16.5" customHeight="1">
      <c r="A55" s="463">
        <f>A54+1</f>
        <v>29</v>
      </c>
      <c r="B55" s="466"/>
      <c r="C55" s="470" t="s">
        <v>1085</v>
      </c>
      <c r="D55" s="469" t="s">
        <v>135</v>
      </c>
      <c r="E55" s="468">
        <v>77</v>
      </c>
      <c r="F55" s="458"/>
      <c r="G55" s="457"/>
      <c r="H55" s="442">
        <f>ROUND(G55*F55,2)</f>
        <v>0</v>
      </c>
      <c r="I55" s="458"/>
      <c r="J55" s="457"/>
      <c r="K55" s="442">
        <f t="shared" si="20"/>
        <v>0</v>
      </c>
      <c r="L55" s="442">
        <f t="shared" si="21"/>
        <v>0</v>
      </c>
      <c r="M55" s="442">
        <f t="shared" si="22"/>
        <v>0</v>
      </c>
      <c r="N55" s="442">
        <f t="shared" si="23"/>
        <v>0</v>
      </c>
      <c r="O55" s="442">
        <f t="shared" si="24"/>
        <v>0</v>
      </c>
      <c r="P55" s="441">
        <f t="shared" si="25"/>
        <v>0</v>
      </c>
      <c r="S55" s="395"/>
      <c r="T55" s="395"/>
      <c r="U55" s="395"/>
      <c r="V55" s="395"/>
      <c r="W55" s="395"/>
      <c r="X55" s="395"/>
      <c r="Y55" s="395"/>
    </row>
    <row r="56" spans="1:25" s="467" customFormat="1" ht="16.5" customHeight="1">
      <c r="A56" s="463">
        <f>A55+1</f>
        <v>30</v>
      </c>
      <c r="B56" s="466"/>
      <c r="C56" s="470" t="s">
        <v>1086</v>
      </c>
      <c r="D56" s="469" t="s">
        <v>135</v>
      </c>
      <c r="E56" s="468">
        <v>20</v>
      </c>
      <c r="F56" s="458"/>
      <c r="G56" s="457"/>
      <c r="H56" s="442">
        <f>ROUND(G56*F56,2)</f>
        <v>0</v>
      </c>
      <c r="I56" s="458"/>
      <c r="J56" s="457"/>
      <c r="K56" s="442">
        <f t="shared" si="20"/>
        <v>0</v>
      </c>
      <c r="L56" s="442">
        <f t="shared" si="21"/>
        <v>0</v>
      </c>
      <c r="M56" s="442">
        <f t="shared" si="22"/>
        <v>0</v>
      </c>
      <c r="N56" s="442">
        <f t="shared" si="23"/>
        <v>0</v>
      </c>
      <c r="O56" s="442">
        <f t="shared" si="24"/>
        <v>0</v>
      </c>
      <c r="P56" s="441">
        <f t="shared" si="25"/>
        <v>0</v>
      </c>
      <c r="S56" s="395"/>
      <c r="T56" s="395"/>
      <c r="U56" s="395"/>
      <c r="V56" s="395"/>
      <c r="W56" s="395"/>
      <c r="X56" s="395"/>
      <c r="Y56" s="395"/>
    </row>
    <row r="57" spans="1:25" s="467" customFormat="1" ht="16.5" customHeight="1">
      <c r="A57" s="463">
        <f>A56+1</f>
        <v>31</v>
      </c>
      <c r="B57" s="466"/>
      <c r="C57" s="470" t="s">
        <v>1087</v>
      </c>
      <c r="D57" s="469" t="s">
        <v>135</v>
      </c>
      <c r="E57" s="468">
        <v>21</v>
      </c>
      <c r="F57" s="458"/>
      <c r="G57" s="457"/>
      <c r="H57" s="442">
        <f>ROUND(G57*F57,2)</f>
        <v>0</v>
      </c>
      <c r="I57" s="458"/>
      <c r="J57" s="457"/>
      <c r="K57" s="442">
        <f t="shared" si="20"/>
        <v>0</v>
      </c>
      <c r="L57" s="442">
        <f t="shared" si="21"/>
        <v>0</v>
      </c>
      <c r="M57" s="442">
        <f t="shared" si="22"/>
        <v>0</v>
      </c>
      <c r="N57" s="442">
        <f t="shared" si="23"/>
        <v>0</v>
      </c>
      <c r="O57" s="442">
        <f t="shared" si="24"/>
        <v>0</v>
      </c>
      <c r="P57" s="441">
        <f t="shared" si="25"/>
        <v>0</v>
      </c>
      <c r="S57" s="395"/>
      <c r="T57" s="395"/>
      <c r="U57" s="395"/>
      <c r="V57" s="395"/>
      <c r="W57" s="395"/>
      <c r="X57" s="395"/>
      <c r="Y57" s="395"/>
    </row>
    <row r="58" spans="1:25" s="455" customFormat="1" ht="16.5" customHeight="1">
      <c r="A58" s="463"/>
      <c r="B58" s="466"/>
      <c r="C58" s="465"/>
      <c r="D58" s="464"/>
      <c r="E58" s="464"/>
      <c r="F58" s="464"/>
      <c r="G58" s="464"/>
      <c r="H58" s="442"/>
      <c r="I58" s="464"/>
      <c r="J58" s="464"/>
      <c r="K58" s="442">
        <f t="shared" si="20"/>
        <v>0</v>
      </c>
      <c r="L58" s="442">
        <f t="shared" si="21"/>
        <v>0</v>
      </c>
      <c r="M58" s="442">
        <f t="shared" si="22"/>
        <v>0</v>
      </c>
      <c r="N58" s="442">
        <f t="shared" si="23"/>
        <v>0</v>
      </c>
      <c r="O58" s="442">
        <f t="shared" si="24"/>
        <v>0</v>
      </c>
      <c r="P58" s="441">
        <f t="shared" si="25"/>
        <v>0</v>
      </c>
    </row>
    <row r="59" spans="1:25" s="455" customFormat="1" ht="16.5" customHeight="1">
      <c r="A59" s="463">
        <f>A57+1</f>
        <v>32</v>
      </c>
      <c r="B59" s="462"/>
      <c r="C59" s="461" t="s">
        <v>1088</v>
      </c>
      <c r="D59" s="460" t="s">
        <v>167</v>
      </c>
      <c r="E59" s="459">
        <v>1</v>
      </c>
      <c r="F59" s="458"/>
      <c r="G59" s="457"/>
      <c r="H59" s="442">
        <f t="shared" ref="H59:H69" si="26">ROUND(G59*F59,2)</f>
        <v>0</v>
      </c>
      <c r="I59" s="458"/>
      <c r="J59" s="457"/>
      <c r="K59" s="442">
        <f t="shared" si="20"/>
        <v>0</v>
      </c>
      <c r="L59" s="442">
        <f t="shared" si="21"/>
        <v>0</v>
      </c>
      <c r="M59" s="442">
        <f t="shared" si="22"/>
        <v>0</v>
      </c>
      <c r="N59" s="442">
        <f t="shared" si="23"/>
        <v>0</v>
      </c>
      <c r="O59" s="442">
        <f t="shared" si="24"/>
        <v>0</v>
      </c>
      <c r="P59" s="441">
        <f t="shared" si="25"/>
        <v>0</v>
      </c>
      <c r="R59" s="456"/>
      <c r="U59" s="456"/>
    </row>
    <row r="60" spans="1:25" s="423" customFormat="1" ht="16.5" customHeight="1">
      <c r="A60" s="454"/>
      <c r="B60" s="453"/>
      <c r="C60" s="452" t="s">
        <v>1335</v>
      </c>
      <c r="D60" s="451"/>
      <c r="E60" s="450"/>
      <c r="F60" s="449"/>
      <c r="G60" s="449"/>
      <c r="H60" s="442">
        <f t="shared" si="26"/>
        <v>0</v>
      </c>
      <c r="I60" s="449"/>
      <c r="J60" s="449"/>
      <c r="K60" s="442">
        <f t="shared" si="20"/>
        <v>0</v>
      </c>
      <c r="L60" s="442">
        <f t="shared" si="21"/>
        <v>0</v>
      </c>
      <c r="M60" s="442">
        <f t="shared" si="22"/>
        <v>0</v>
      </c>
      <c r="N60" s="442">
        <f t="shared" si="23"/>
        <v>0</v>
      </c>
      <c r="O60" s="442">
        <f t="shared" si="24"/>
        <v>0</v>
      </c>
      <c r="P60" s="441">
        <f t="shared" si="25"/>
        <v>0</v>
      </c>
    </row>
    <row r="61" spans="1:25" s="423" customFormat="1" ht="24.95" customHeight="1">
      <c r="A61" s="446" t="s">
        <v>1334</v>
      </c>
      <c r="B61" s="446"/>
      <c r="C61" s="448" t="s">
        <v>1083</v>
      </c>
      <c r="D61" s="444" t="s">
        <v>135</v>
      </c>
      <c r="E61" s="443">
        <v>482</v>
      </c>
      <c r="F61" s="432"/>
      <c r="G61" s="432"/>
      <c r="H61" s="442">
        <f t="shared" si="26"/>
        <v>0</v>
      </c>
      <c r="I61" s="432"/>
      <c r="J61" s="432"/>
      <c r="K61" s="442">
        <f t="shared" si="20"/>
        <v>0</v>
      </c>
      <c r="L61" s="442">
        <f t="shared" si="21"/>
        <v>0</v>
      </c>
      <c r="M61" s="442">
        <f t="shared" si="22"/>
        <v>0</v>
      </c>
      <c r="N61" s="442">
        <f t="shared" si="23"/>
        <v>0</v>
      </c>
      <c r="O61" s="442">
        <f t="shared" si="24"/>
        <v>0</v>
      </c>
      <c r="P61" s="441">
        <f t="shared" si="25"/>
        <v>0</v>
      </c>
    </row>
    <row r="62" spans="1:25" s="423" customFormat="1" ht="16.5" customHeight="1">
      <c r="A62" s="446" t="s">
        <v>1333</v>
      </c>
      <c r="B62" s="446"/>
      <c r="C62" s="447" t="s">
        <v>1332</v>
      </c>
      <c r="D62" s="444" t="s">
        <v>135</v>
      </c>
      <c r="E62" s="443">
        <v>200</v>
      </c>
      <c r="F62" s="432"/>
      <c r="G62" s="432"/>
      <c r="H62" s="442">
        <f t="shared" si="26"/>
        <v>0</v>
      </c>
      <c r="I62" s="432"/>
      <c r="J62" s="432"/>
      <c r="K62" s="442">
        <f t="shared" si="20"/>
        <v>0</v>
      </c>
      <c r="L62" s="442">
        <f t="shared" si="21"/>
        <v>0</v>
      </c>
      <c r="M62" s="442">
        <f t="shared" si="22"/>
        <v>0</v>
      </c>
      <c r="N62" s="442">
        <f t="shared" si="23"/>
        <v>0</v>
      </c>
      <c r="O62" s="442">
        <f t="shared" si="24"/>
        <v>0</v>
      </c>
      <c r="P62" s="441">
        <f t="shared" si="25"/>
        <v>0</v>
      </c>
    </row>
    <row r="63" spans="1:25" s="423" customFormat="1" ht="16.5" customHeight="1">
      <c r="A63" s="446" t="s">
        <v>1331</v>
      </c>
      <c r="B63" s="446"/>
      <c r="C63" s="447" t="s">
        <v>1330</v>
      </c>
      <c r="D63" s="444" t="s">
        <v>135</v>
      </c>
      <c r="E63" s="443">
        <v>3</v>
      </c>
      <c r="F63" s="432"/>
      <c r="G63" s="432"/>
      <c r="H63" s="442">
        <f t="shared" si="26"/>
        <v>0</v>
      </c>
      <c r="I63" s="432"/>
      <c r="J63" s="432"/>
      <c r="K63" s="442">
        <f t="shared" si="20"/>
        <v>0</v>
      </c>
      <c r="L63" s="442">
        <f t="shared" si="21"/>
        <v>0</v>
      </c>
      <c r="M63" s="442">
        <f t="shared" si="22"/>
        <v>0</v>
      </c>
      <c r="N63" s="442">
        <f t="shared" si="23"/>
        <v>0</v>
      </c>
      <c r="O63" s="442">
        <f t="shared" si="24"/>
        <v>0</v>
      </c>
      <c r="P63" s="441">
        <f t="shared" si="25"/>
        <v>0</v>
      </c>
    </row>
    <row r="64" spans="1:25" s="423" customFormat="1" ht="16.5" customHeight="1">
      <c r="A64" s="446" t="s">
        <v>1329</v>
      </c>
      <c r="B64" s="446"/>
      <c r="C64" s="447" t="s">
        <v>1328</v>
      </c>
      <c r="D64" s="444" t="s">
        <v>135</v>
      </c>
      <c r="E64" s="443">
        <v>17</v>
      </c>
      <c r="F64" s="432"/>
      <c r="G64" s="432"/>
      <c r="H64" s="442">
        <f t="shared" si="26"/>
        <v>0</v>
      </c>
      <c r="I64" s="432"/>
      <c r="J64" s="432"/>
      <c r="K64" s="442">
        <f t="shared" si="20"/>
        <v>0</v>
      </c>
      <c r="L64" s="442">
        <f t="shared" si="21"/>
        <v>0</v>
      </c>
      <c r="M64" s="442">
        <f t="shared" si="22"/>
        <v>0</v>
      </c>
      <c r="N64" s="442">
        <f t="shared" si="23"/>
        <v>0</v>
      </c>
      <c r="O64" s="442">
        <f t="shared" si="24"/>
        <v>0</v>
      </c>
      <c r="P64" s="441">
        <f t="shared" si="25"/>
        <v>0</v>
      </c>
    </row>
    <row r="65" spans="1:18" s="423" customFormat="1" ht="16.5" customHeight="1">
      <c r="A65" s="446" t="s">
        <v>1327</v>
      </c>
      <c r="B65" s="446"/>
      <c r="C65" s="447" t="s">
        <v>1326</v>
      </c>
      <c r="D65" s="444" t="s">
        <v>135</v>
      </c>
      <c r="E65" s="443">
        <v>234</v>
      </c>
      <c r="F65" s="432"/>
      <c r="G65" s="432"/>
      <c r="H65" s="442">
        <f t="shared" si="26"/>
        <v>0</v>
      </c>
      <c r="I65" s="432"/>
      <c r="J65" s="432"/>
      <c r="K65" s="442">
        <f t="shared" si="20"/>
        <v>0</v>
      </c>
      <c r="L65" s="442">
        <f t="shared" si="21"/>
        <v>0</v>
      </c>
      <c r="M65" s="442">
        <f t="shared" si="22"/>
        <v>0</v>
      </c>
      <c r="N65" s="442">
        <f t="shared" si="23"/>
        <v>0</v>
      </c>
      <c r="O65" s="442">
        <f t="shared" si="24"/>
        <v>0</v>
      </c>
      <c r="P65" s="441">
        <f t="shared" si="25"/>
        <v>0</v>
      </c>
    </row>
    <row r="66" spans="1:18" s="423" customFormat="1" ht="16.5" customHeight="1">
      <c r="A66" s="446" t="s">
        <v>1325</v>
      </c>
      <c r="B66" s="446"/>
      <c r="C66" s="447" t="s">
        <v>1324</v>
      </c>
      <c r="D66" s="444" t="s">
        <v>135</v>
      </c>
      <c r="E66" s="443">
        <v>15</v>
      </c>
      <c r="F66" s="432"/>
      <c r="G66" s="432"/>
      <c r="H66" s="442">
        <f t="shared" si="26"/>
        <v>0</v>
      </c>
      <c r="I66" s="432"/>
      <c r="J66" s="432"/>
      <c r="K66" s="442">
        <f t="shared" si="20"/>
        <v>0</v>
      </c>
      <c r="L66" s="442">
        <f t="shared" si="21"/>
        <v>0</v>
      </c>
      <c r="M66" s="442">
        <f t="shared" si="22"/>
        <v>0</v>
      </c>
      <c r="N66" s="442">
        <f t="shared" si="23"/>
        <v>0</v>
      </c>
      <c r="O66" s="442">
        <f t="shared" si="24"/>
        <v>0</v>
      </c>
      <c r="P66" s="441">
        <f t="shared" si="25"/>
        <v>0</v>
      </c>
    </row>
    <row r="67" spans="1:18" s="423" customFormat="1" ht="16.5" customHeight="1">
      <c r="A67" s="446" t="s">
        <v>1323</v>
      </c>
      <c r="B67" s="446"/>
      <c r="C67" s="447" t="s">
        <v>1322</v>
      </c>
      <c r="D67" s="444" t="s">
        <v>135</v>
      </c>
      <c r="E67" s="443">
        <v>13</v>
      </c>
      <c r="F67" s="432"/>
      <c r="G67" s="432"/>
      <c r="H67" s="442">
        <f t="shared" si="26"/>
        <v>0</v>
      </c>
      <c r="I67" s="432"/>
      <c r="J67" s="432"/>
      <c r="K67" s="442">
        <f t="shared" si="20"/>
        <v>0</v>
      </c>
      <c r="L67" s="442">
        <f t="shared" si="21"/>
        <v>0</v>
      </c>
      <c r="M67" s="442">
        <f t="shared" si="22"/>
        <v>0</v>
      </c>
      <c r="N67" s="442">
        <f t="shared" si="23"/>
        <v>0</v>
      </c>
      <c r="O67" s="442">
        <f t="shared" si="24"/>
        <v>0</v>
      </c>
      <c r="P67" s="441">
        <f t="shared" si="25"/>
        <v>0</v>
      </c>
    </row>
    <row r="68" spans="1:18" s="423" customFormat="1" ht="16.5" customHeight="1">
      <c r="A68" s="446"/>
      <c r="B68" s="446"/>
      <c r="C68" s="445"/>
      <c r="D68" s="444"/>
      <c r="E68" s="443"/>
      <c r="F68" s="432"/>
      <c r="G68" s="432"/>
      <c r="H68" s="442">
        <f t="shared" si="26"/>
        <v>0</v>
      </c>
      <c r="I68" s="432"/>
      <c r="J68" s="432"/>
      <c r="K68" s="442">
        <f t="shared" si="20"/>
        <v>0</v>
      </c>
      <c r="L68" s="442">
        <f t="shared" si="21"/>
        <v>0</v>
      </c>
      <c r="M68" s="442">
        <f t="shared" si="22"/>
        <v>0</v>
      </c>
      <c r="N68" s="442">
        <f t="shared" si="23"/>
        <v>0</v>
      </c>
      <c r="O68" s="442">
        <f t="shared" si="24"/>
        <v>0</v>
      </c>
      <c r="P68" s="441">
        <f t="shared" si="25"/>
        <v>0</v>
      </c>
    </row>
    <row r="69" spans="1:18" s="423" customFormat="1" ht="16.5" customHeight="1">
      <c r="A69" s="446" t="s">
        <v>1321</v>
      </c>
      <c r="B69" s="446"/>
      <c r="C69" s="445" t="s">
        <v>1088</v>
      </c>
      <c r="D69" s="444" t="s">
        <v>167</v>
      </c>
      <c r="E69" s="443">
        <v>1</v>
      </c>
      <c r="F69" s="432"/>
      <c r="G69" s="432"/>
      <c r="H69" s="442">
        <f t="shared" si="26"/>
        <v>0</v>
      </c>
      <c r="I69" s="432"/>
      <c r="J69" s="432"/>
      <c r="K69" s="442">
        <f t="shared" si="20"/>
        <v>0</v>
      </c>
      <c r="L69" s="442">
        <f t="shared" si="21"/>
        <v>0</v>
      </c>
      <c r="M69" s="442">
        <f t="shared" si="22"/>
        <v>0</v>
      </c>
      <c r="N69" s="442">
        <f t="shared" si="23"/>
        <v>0</v>
      </c>
      <c r="O69" s="442">
        <f t="shared" si="24"/>
        <v>0</v>
      </c>
      <c r="P69" s="441">
        <f t="shared" si="25"/>
        <v>0</v>
      </c>
    </row>
    <row r="70" spans="1:18" s="423" customFormat="1" ht="16.5" customHeight="1">
      <c r="A70" s="436"/>
      <c r="B70" s="440"/>
      <c r="C70" s="439"/>
      <c r="D70" s="438"/>
      <c r="E70" s="437"/>
      <c r="F70" s="432"/>
      <c r="G70" s="432"/>
      <c r="H70" s="432"/>
      <c r="I70" s="432"/>
      <c r="J70" s="432"/>
      <c r="K70" s="432"/>
      <c r="L70" s="431"/>
      <c r="M70" s="431"/>
      <c r="N70" s="431"/>
      <c r="O70" s="431"/>
      <c r="P70" s="431"/>
    </row>
    <row r="71" spans="1:18" s="423" customFormat="1" ht="16.5" customHeight="1">
      <c r="A71" s="436"/>
      <c r="B71" s="436"/>
      <c r="C71" s="435"/>
      <c r="D71" s="434"/>
      <c r="E71" s="433"/>
      <c r="F71" s="432"/>
      <c r="G71" s="432"/>
      <c r="H71" s="432"/>
      <c r="I71" s="432"/>
      <c r="J71" s="432"/>
      <c r="K71" s="432"/>
      <c r="L71" s="431"/>
      <c r="M71" s="431"/>
      <c r="N71" s="431"/>
      <c r="O71" s="431"/>
      <c r="P71" s="431"/>
    </row>
    <row r="72" spans="1:18" s="423" customFormat="1" ht="16.5" customHeight="1">
      <c r="A72" s="436"/>
      <c r="B72" s="436"/>
      <c r="C72" s="435"/>
      <c r="D72" s="434"/>
      <c r="E72" s="433"/>
      <c r="F72" s="432"/>
      <c r="G72" s="432"/>
      <c r="H72" s="432"/>
      <c r="I72" s="432"/>
      <c r="J72" s="432"/>
      <c r="K72" s="432"/>
      <c r="L72" s="431"/>
      <c r="M72" s="431"/>
      <c r="N72" s="431"/>
      <c r="O72" s="431"/>
      <c r="P72" s="431"/>
    </row>
    <row r="73" spans="1:18" s="423" customFormat="1" ht="16.5" customHeight="1">
      <c r="A73" s="436"/>
      <c r="B73" s="436"/>
      <c r="C73" s="435"/>
      <c r="D73" s="434"/>
      <c r="E73" s="433"/>
      <c r="F73" s="432"/>
      <c r="G73" s="432"/>
      <c r="H73" s="432"/>
      <c r="I73" s="432"/>
      <c r="J73" s="432"/>
      <c r="K73" s="432"/>
      <c r="L73" s="431"/>
      <c r="M73" s="431"/>
      <c r="N73" s="431"/>
      <c r="O73" s="431"/>
      <c r="P73" s="431"/>
    </row>
    <row r="74" spans="1:18" s="423" customFormat="1" ht="16.5" customHeight="1" thickBot="1">
      <c r="A74" s="430"/>
      <c r="B74" s="429"/>
      <c r="C74" s="428" t="s">
        <v>122</v>
      </c>
      <c r="D74" s="427"/>
      <c r="E74" s="426"/>
      <c r="F74" s="425"/>
      <c r="G74" s="425"/>
      <c r="H74" s="425"/>
      <c r="I74" s="425"/>
      <c r="J74" s="425"/>
      <c r="K74" s="425"/>
      <c r="L74" s="424">
        <f>SUM(L16:L59)</f>
        <v>0</v>
      </c>
      <c r="M74" s="424">
        <f>SUM(M16:M59)</f>
        <v>0</v>
      </c>
      <c r="N74" s="424">
        <f>SUM(N16:N59)</f>
        <v>0</v>
      </c>
      <c r="O74" s="424">
        <f>SUM(O16:O59)</f>
        <v>0</v>
      </c>
      <c r="P74" s="424">
        <f>SUM(P16:P59)</f>
        <v>0</v>
      </c>
    </row>
    <row r="75" spans="1:18" ht="16.5" customHeight="1">
      <c r="A75" s="422"/>
      <c r="B75" s="422"/>
      <c r="C75" s="406" t="s">
        <v>17</v>
      </c>
      <c r="D75" s="410"/>
      <c r="E75" s="409"/>
      <c r="F75" s="408"/>
      <c r="G75" s="407"/>
      <c r="I75" s="421"/>
      <c r="J75" s="421"/>
      <c r="K75" s="421"/>
      <c r="M75" s="414"/>
      <c r="N75" s="417" t="s">
        <v>1089</v>
      </c>
      <c r="O75" s="416"/>
      <c r="P75" s="420">
        <f>ROUND(O75*P74,2)</f>
        <v>0</v>
      </c>
      <c r="R75" s="419"/>
    </row>
    <row r="76" spans="1:18" ht="16.5" customHeight="1">
      <c r="C76" s="405"/>
      <c r="D76" s="405" t="s">
        <v>18</v>
      </c>
      <c r="M76" s="414"/>
      <c r="N76" s="417" t="s">
        <v>1090</v>
      </c>
      <c r="O76" s="416"/>
      <c r="P76" s="418">
        <f>ROUND(P75*O76,2)</f>
        <v>0</v>
      </c>
    </row>
    <row r="77" spans="1:18" ht="15.75" thickBot="1">
      <c r="C77" s="405"/>
      <c r="D77" s="405"/>
      <c r="M77" s="414"/>
      <c r="N77" s="417" t="s">
        <v>1091</v>
      </c>
      <c r="O77" s="416"/>
      <c r="P77" s="415">
        <f>ROUND(P74*O77,2)</f>
        <v>0</v>
      </c>
    </row>
    <row r="78" spans="1:18" ht="15.75" thickBot="1">
      <c r="C78" s="406" t="s">
        <v>123</v>
      </c>
      <c r="D78" s="405"/>
      <c r="M78" s="414"/>
      <c r="O78" s="413" t="s">
        <v>76</v>
      </c>
      <c r="P78" s="412">
        <f>P77+P75+P74</f>
        <v>0</v>
      </c>
    </row>
    <row r="79" spans="1:18">
      <c r="C79" s="395"/>
      <c r="D79" s="395"/>
      <c r="E79" s="395"/>
      <c r="F79" s="395"/>
      <c r="G79" s="395"/>
      <c r="N79"/>
      <c r="O79"/>
      <c r="P79"/>
    </row>
    <row r="80" spans="1:18">
      <c r="A80" s="411"/>
      <c r="B80" s="411"/>
      <c r="C80" s="406" t="s">
        <v>124</v>
      </c>
      <c r="D80" s="410"/>
      <c r="E80" s="409"/>
      <c r="F80" s="408"/>
      <c r="G80" s="407"/>
      <c r="N80"/>
      <c r="O80"/>
      <c r="P80"/>
    </row>
    <row r="81" spans="1:16">
      <c r="C81" s="405"/>
      <c r="D81" s="405" t="s">
        <v>18</v>
      </c>
      <c r="N81"/>
      <c r="O81"/>
      <c r="P81"/>
    </row>
    <row r="82" spans="1:16">
      <c r="C82" s="406" t="s">
        <v>123</v>
      </c>
      <c r="D82" s="405"/>
    </row>
    <row r="83" spans="1:16" ht="12.75" customHeight="1">
      <c r="A83" s="404"/>
      <c r="B83" s="395"/>
      <c r="C83" s="395"/>
      <c r="D83" s="599"/>
      <c r="E83" s="580"/>
      <c r="F83" s="580"/>
      <c r="G83" s="395"/>
      <c r="H83" s="395"/>
      <c r="I83" s="395"/>
      <c r="J83" s="395"/>
    </row>
    <row r="84" spans="1:16" ht="15" customHeight="1">
      <c r="A84" s="403" t="s">
        <v>77</v>
      </c>
      <c r="B84" s="401"/>
      <c r="C84" s="402"/>
      <c r="D84" s="402"/>
      <c r="E84" s="402"/>
      <c r="F84" s="402"/>
      <c r="G84" s="402"/>
      <c r="H84" s="402"/>
      <c r="I84" s="402"/>
      <c r="J84" s="402"/>
      <c r="K84" s="402"/>
      <c r="L84" s="402"/>
      <c r="M84" s="402"/>
      <c r="N84" s="402"/>
      <c r="O84" s="402"/>
      <c r="P84" s="401"/>
    </row>
    <row r="85" spans="1:16" ht="12.75" customHeight="1">
      <c r="A85" s="400">
        <v>1</v>
      </c>
      <c r="B85" s="593" t="s">
        <v>125</v>
      </c>
      <c r="C85" s="582"/>
      <c r="D85" s="582"/>
      <c r="E85" s="582"/>
      <c r="F85" s="582"/>
      <c r="G85" s="582"/>
      <c r="H85" s="582"/>
      <c r="I85" s="582"/>
      <c r="J85" s="582"/>
      <c r="K85" s="582"/>
      <c r="L85" s="582"/>
      <c r="M85" s="582"/>
      <c r="N85" s="582"/>
      <c r="O85" s="582"/>
      <c r="P85" s="582"/>
    </row>
    <row r="86" spans="1:16" ht="12.75" customHeight="1">
      <c r="A86" s="400">
        <f>A85+1</f>
        <v>2</v>
      </c>
      <c r="B86" s="593" t="s">
        <v>126</v>
      </c>
      <c r="C86" s="582"/>
      <c r="D86" s="582"/>
      <c r="E86" s="582"/>
      <c r="F86" s="582"/>
      <c r="G86" s="582"/>
      <c r="H86" s="582"/>
      <c r="I86" s="582"/>
      <c r="J86" s="582"/>
      <c r="K86" s="582"/>
      <c r="L86" s="582"/>
      <c r="M86" s="582"/>
      <c r="N86" s="582"/>
      <c r="O86" s="582"/>
      <c r="P86" s="582"/>
    </row>
    <row r="87" spans="1:16" ht="12.75" customHeight="1">
      <c r="A87" s="400">
        <f>A86+1</f>
        <v>3</v>
      </c>
      <c r="B87" s="593" t="s">
        <v>127</v>
      </c>
      <c r="C87" s="582"/>
      <c r="D87" s="582"/>
      <c r="E87" s="582"/>
      <c r="F87" s="582"/>
      <c r="G87" s="582"/>
      <c r="H87" s="582"/>
      <c r="I87" s="582"/>
      <c r="J87" s="582"/>
      <c r="K87" s="582"/>
      <c r="L87" s="582"/>
      <c r="M87" s="582"/>
      <c r="N87" s="582"/>
      <c r="O87" s="582"/>
      <c r="P87" s="582"/>
    </row>
    <row r="88" spans="1:16" ht="12.75" customHeight="1">
      <c r="A88" s="400">
        <f>A87+1</f>
        <v>4</v>
      </c>
      <c r="B88" s="593" t="s">
        <v>128</v>
      </c>
      <c r="C88" s="582"/>
      <c r="D88" s="582"/>
      <c r="E88" s="582"/>
      <c r="F88" s="582"/>
      <c r="G88" s="582"/>
      <c r="H88" s="582"/>
      <c r="I88" s="582"/>
      <c r="J88" s="582"/>
      <c r="K88" s="582"/>
      <c r="L88" s="582"/>
      <c r="M88" s="582"/>
      <c r="N88" s="582"/>
      <c r="O88" s="582"/>
      <c r="P88" s="582"/>
    </row>
    <row r="89" spans="1:16" ht="15.75" customHeight="1">
      <c r="A89" s="400">
        <f>A88+1</f>
        <v>5</v>
      </c>
      <c r="B89" s="593" t="s">
        <v>1320</v>
      </c>
      <c r="C89" s="582"/>
      <c r="D89" s="582"/>
      <c r="E89" s="582"/>
      <c r="F89" s="582"/>
      <c r="G89" s="582"/>
      <c r="H89" s="582"/>
      <c r="I89" s="582"/>
      <c r="J89" s="582"/>
      <c r="K89" s="582"/>
      <c r="L89" s="582"/>
      <c r="M89" s="582"/>
      <c r="N89" s="582"/>
      <c r="O89" s="582"/>
      <c r="P89" s="582"/>
    </row>
    <row r="90" spans="1:16" ht="12.75" customHeight="1">
      <c r="A90" s="400">
        <f>A89+1</f>
        <v>6</v>
      </c>
      <c r="B90" s="593" t="s">
        <v>130</v>
      </c>
      <c r="C90" s="582"/>
      <c r="D90" s="582"/>
      <c r="E90" s="582"/>
      <c r="F90" s="582"/>
      <c r="G90" s="582"/>
      <c r="H90" s="582"/>
      <c r="I90" s="582"/>
      <c r="J90" s="582"/>
      <c r="K90" s="582"/>
      <c r="L90" s="582"/>
      <c r="M90" s="582"/>
      <c r="N90" s="582"/>
      <c r="O90" s="582"/>
      <c r="P90" s="582"/>
    </row>
  </sheetData>
  <sheetProtection selectLockedCells="1" selectUnlockedCells="1"/>
  <mergeCells count="17">
    <mergeCell ref="A1:P1"/>
    <mergeCell ref="A2:P2"/>
    <mergeCell ref="A8:H8"/>
    <mergeCell ref="D83:F83"/>
    <mergeCell ref="B85:P85"/>
    <mergeCell ref="A12:A14"/>
    <mergeCell ref="B12:B14"/>
    <mergeCell ref="C12:C14"/>
    <mergeCell ref="D12:D14"/>
    <mergeCell ref="E12:E14"/>
    <mergeCell ref="B90:P90"/>
    <mergeCell ref="F12:K13"/>
    <mergeCell ref="L12:P13"/>
    <mergeCell ref="B86:P86"/>
    <mergeCell ref="B87:P87"/>
    <mergeCell ref="B88:P88"/>
    <mergeCell ref="B89:P89"/>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tint="0.39994506668294322"/>
  </sheetPr>
  <dimension ref="A1:Y143"/>
  <sheetViews>
    <sheetView view="pageBreakPreview" zoomScaleNormal="100" workbookViewId="0">
      <selection activeCell="P131" sqref="P131"/>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11.5703125" style="7" customWidth="1"/>
    <col min="12" max="12" width="10.85546875" style="7" customWidth="1"/>
    <col min="13" max="13" width="11.7109375" style="7" customWidth="1"/>
    <col min="14" max="14" width="11" style="7" customWidth="1"/>
    <col min="15" max="15" width="13.140625" style="7" customWidth="1"/>
    <col min="16" max="16" width="12.28515625" style="7" customWidth="1"/>
    <col min="17" max="17" width="9.140625" style="9"/>
    <col min="18" max="18" width="14.42578125" style="9" customWidth="1"/>
    <col min="19" max="16384" width="9.140625" style="9"/>
  </cols>
  <sheetData>
    <row r="1" spans="1:25" s="1" customFormat="1" ht="18" customHeight="1">
      <c r="A1" s="577" t="s">
        <v>1092</v>
      </c>
      <c r="B1" s="577"/>
      <c r="C1" s="577"/>
      <c r="D1" s="577"/>
      <c r="E1" s="577"/>
      <c r="F1" s="577"/>
      <c r="G1" s="577"/>
      <c r="H1" s="577"/>
      <c r="I1" s="577"/>
      <c r="J1" s="577"/>
      <c r="K1" s="577"/>
      <c r="L1" s="577"/>
      <c r="M1" s="577"/>
      <c r="N1" s="577"/>
      <c r="O1" s="577"/>
      <c r="P1" s="577"/>
    </row>
    <row r="2" spans="1:25" s="1" customFormat="1" ht="24" customHeight="1">
      <c r="A2" s="578" t="s">
        <v>10</v>
      </c>
      <c r="B2" s="578"/>
      <c r="C2" s="578"/>
      <c r="D2" s="578"/>
      <c r="E2" s="578"/>
      <c r="F2" s="578"/>
      <c r="G2" s="578"/>
      <c r="H2" s="578"/>
      <c r="I2" s="578"/>
      <c r="J2" s="578"/>
      <c r="K2" s="578"/>
      <c r="L2" s="578"/>
      <c r="M2" s="578"/>
      <c r="N2" s="578"/>
      <c r="O2" s="578"/>
      <c r="P2" s="578"/>
    </row>
    <row r="3" spans="1:25" s="1" customFormat="1" ht="18" customHeight="1">
      <c r="A3" s="10" t="s">
        <v>85</v>
      </c>
      <c r="B3" s="10"/>
      <c r="C3" s="11"/>
      <c r="D3" s="12"/>
      <c r="E3" s="11"/>
      <c r="F3" s="11"/>
      <c r="G3" s="11"/>
      <c r="H3" s="11"/>
      <c r="I3" s="11"/>
      <c r="J3" s="11"/>
      <c r="K3" s="11"/>
      <c r="L3" s="11"/>
      <c r="M3" s="11"/>
      <c r="N3" s="11"/>
      <c r="O3" s="11"/>
      <c r="P3" s="11"/>
    </row>
    <row r="4" spans="1:25" s="1" customFormat="1" ht="18" customHeight="1">
      <c r="A4" s="10" t="s">
        <v>1093</v>
      </c>
      <c r="B4" s="10"/>
      <c r="C4" s="10"/>
      <c r="D4" s="12"/>
      <c r="E4" s="13"/>
      <c r="F4" s="14"/>
      <c r="G4" s="14"/>
      <c r="H4" s="14"/>
      <c r="I4" s="14"/>
      <c r="J4" s="14"/>
      <c r="K4" s="14"/>
      <c r="L4" s="14"/>
      <c r="M4" s="14"/>
      <c r="N4" s="14"/>
      <c r="O4" s="14"/>
      <c r="P4" s="14"/>
    </row>
    <row r="5" spans="1:25" s="1" customFormat="1" ht="18" customHeight="1">
      <c r="A5" s="10" t="s">
        <v>86</v>
      </c>
      <c r="B5" s="10"/>
      <c r="C5" s="10" t="s">
        <v>87</v>
      </c>
      <c r="D5" s="12"/>
      <c r="E5" s="13"/>
      <c r="F5" s="14"/>
      <c r="G5" s="14"/>
      <c r="H5" s="14"/>
      <c r="I5" s="14"/>
      <c r="J5" s="14"/>
      <c r="K5" s="14"/>
      <c r="L5" s="14"/>
      <c r="M5" s="14"/>
      <c r="N5" s="14"/>
      <c r="O5" s="14"/>
      <c r="P5" s="14"/>
    </row>
    <row r="6" spans="1:25" s="1" customFormat="1" ht="18" customHeight="1">
      <c r="A6" s="10" t="s">
        <v>88</v>
      </c>
      <c r="B6" s="10"/>
      <c r="C6" s="20"/>
      <c r="D6" s="14"/>
      <c r="E6" s="13"/>
      <c r="F6" s="14"/>
      <c r="G6" s="14"/>
      <c r="H6" s="14"/>
      <c r="I6" s="14"/>
      <c r="J6" s="14"/>
      <c r="K6" s="14"/>
      <c r="L6" s="14"/>
      <c r="M6" s="14"/>
      <c r="N6" s="14"/>
      <c r="O6" s="14"/>
      <c r="P6" s="14"/>
    </row>
    <row r="7" spans="1:25" s="1" customFormat="1" ht="18" customHeight="1">
      <c r="A7" s="15" t="s">
        <v>2</v>
      </c>
      <c r="B7" s="15"/>
      <c r="C7" s="16"/>
      <c r="D7" s="17"/>
      <c r="E7" s="13"/>
      <c r="F7" s="14"/>
      <c r="G7" s="14"/>
      <c r="H7" s="14"/>
      <c r="I7" s="14"/>
      <c r="J7" s="14"/>
      <c r="K7" s="14"/>
      <c r="L7" s="14"/>
      <c r="M7" s="14"/>
      <c r="N7" s="14"/>
      <c r="O7" s="14"/>
      <c r="P7" s="14"/>
    </row>
    <row r="8" spans="1:25" s="1" customFormat="1" ht="18" customHeight="1">
      <c r="A8" s="579" t="s">
        <v>1094</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90</v>
      </c>
      <c r="M9" s="14"/>
      <c r="N9" s="47"/>
      <c r="O9" s="48">
        <f>P127</f>
        <v>0</v>
      </c>
      <c r="P9" s="14"/>
    </row>
    <row r="10" spans="1:25" s="1" customFormat="1" ht="18" customHeight="1">
      <c r="A10" s="18"/>
      <c r="B10" s="18"/>
      <c r="C10" s="6"/>
      <c r="D10" s="7"/>
      <c r="E10" s="13"/>
      <c r="F10" s="12"/>
      <c r="G10" s="14"/>
      <c r="H10" s="14"/>
      <c r="I10" s="14"/>
      <c r="J10" s="14"/>
      <c r="K10" s="14"/>
      <c r="L10" s="49" t="s">
        <v>91</v>
      </c>
      <c r="M10" s="50"/>
      <c r="N10" s="48"/>
      <c r="O10" s="50"/>
      <c r="P10" s="50"/>
    </row>
    <row r="11" spans="1:25" s="1" customFormat="1" ht="12" customHeight="1">
      <c r="A11" s="19"/>
      <c r="B11" s="19"/>
      <c r="C11" s="20"/>
      <c r="D11" s="14"/>
      <c r="E11" s="13"/>
      <c r="F11" s="14"/>
      <c r="G11" s="14"/>
      <c r="H11" s="14"/>
      <c r="I11" s="14"/>
      <c r="J11" s="14"/>
      <c r="K11" s="14"/>
      <c r="L11" s="14"/>
      <c r="M11" s="14"/>
      <c r="N11" s="14"/>
      <c r="O11" s="14"/>
      <c r="P11" s="14"/>
    </row>
    <row r="12" spans="1:25"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5" s="2" customFormat="1" ht="12.75" customHeight="1">
      <c r="A13" s="583"/>
      <c r="B13" s="585"/>
      <c r="C13" s="587"/>
      <c r="D13" s="588"/>
      <c r="E13" s="589"/>
      <c r="F13" s="590"/>
      <c r="G13" s="590"/>
      <c r="H13" s="590"/>
      <c r="I13" s="590"/>
      <c r="J13" s="590"/>
      <c r="K13" s="590"/>
      <c r="L13" s="591" t="s">
        <v>99</v>
      </c>
      <c r="M13" s="591"/>
      <c r="N13" s="591" t="s">
        <v>100</v>
      </c>
      <c r="O13" s="591"/>
      <c r="P13" s="591" t="s">
        <v>101</v>
      </c>
      <c r="S13" s="9"/>
      <c r="T13" s="9"/>
      <c r="U13" s="9"/>
      <c r="V13" s="9"/>
      <c r="W13" s="9"/>
      <c r="X13" s="9"/>
      <c r="Y13" s="9"/>
    </row>
    <row r="14" spans="1:25" s="2" customFormat="1" ht="54.75" customHeight="1">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S14" s="9"/>
      <c r="T14" s="9"/>
      <c r="U14" s="9"/>
      <c r="V14" s="9"/>
      <c r="W14" s="9"/>
      <c r="X14" s="9"/>
      <c r="Y14" s="9"/>
    </row>
    <row r="15" spans="1:25" s="2" customFormat="1">
      <c r="A15" s="120"/>
      <c r="B15" s="121"/>
      <c r="C15" s="125"/>
      <c r="D15" s="123"/>
      <c r="E15" s="124"/>
      <c r="F15" s="125"/>
      <c r="G15" s="125"/>
      <c r="H15" s="125"/>
      <c r="I15" s="186"/>
      <c r="J15" s="125"/>
      <c r="K15" s="125"/>
      <c r="L15" s="125"/>
      <c r="M15" s="125"/>
      <c r="N15" s="187"/>
      <c r="O15" s="125"/>
      <c r="P15" s="139"/>
      <c r="S15" s="9"/>
      <c r="T15" s="9"/>
      <c r="U15" s="9"/>
      <c r="V15" s="9"/>
      <c r="W15" s="9"/>
      <c r="X15" s="9"/>
      <c r="Y15" s="9"/>
    </row>
    <row r="16" spans="1:25" s="2" customFormat="1" ht="17.25" customHeight="1">
      <c r="A16" s="175"/>
      <c r="B16" s="79"/>
      <c r="C16" s="176" t="s">
        <v>1095</v>
      </c>
      <c r="D16" s="177"/>
      <c r="E16" s="178"/>
      <c r="F16" s="179"/>
      <c r="G16" s="179"/>
      <c r="H16" s="179"/>
      <c r="I16" s="179"/>
      <c r="J16" s="179"/>
      <c r="K16" s="179"/>
      <c r="L16" s="179"/>
      <c r="M16" s="179"/>
      <c r="N16" s="179"/>
      <c r="O16" s="179"/>
      <c r="P16" s="188"/>
      <c r="S16" s="9"/>
      <c r="T16" s="9"/>
      <c r="U16" s="9"/>
      <c r="V16" s="9"/>
      <c r="W16" s="9"/>
      <c r="X16" s="9"/>
      <c r="Y16" s="9"/>
    </row>
    <row r="17" spans="1:25" s="2" customFormat="1" ht="17.25" customHeight="1">
      <c r="A17" s="180"/>
      <c r="B17" s="127"/>
      <c r="C17" s="176"/>
      <c r="D17" s="177"/>
      <c r="E17" s="178"/>
      <c r="F17" s="181"/>
      <c r="G17" s="122"/>
      <c r="H17" s="122"/>
      <c r="I17" s="181"/>
      <c r="J17" s="122"/>
      <c r="K17" s="122"/>
      <c r="L17" s="122"/>
      <c r="M17" s="122"/>
      <c r="N17" s="122"/>
      <c r="O17" s="122"/>
      <c r="P17" s="189"/>
      <c r="S17" s="9"/>
      <c r="T17" s="9"/>
      <c r="U17" s="9"/>
      <c r="V17" s="9"/>
      <c r="W17" s="9"/>
      <c r="X17" s="9"/>
      <c r="Y17" s="9"/>
    </row>
    <row r="18" spans="1:25" s="2" customFormat="1">
      <c r="A18" s="126">
        <f t="shared" ref="A18:A80" si="0">A17+1</f>
        <v>1</v>
      </c>
      <c r="B18" s="127"/>
      <c r="C18" s="122" t="s">
        <v>899</v>
      </c>
      <c r="D18" s="129"/>
      <c r="E18" s="130"/>
      <c r="F18" s="27"/>
      <c r="G18" s="28"/>
      <c r="H18" s="28"/>
      <c r="I18" s="27"/>
      <c r="J18" s="28"/>
      <c r="K18" s="28"/>
      <c r="L18" s="28"/>
      <c r="M18" s="28"/>
      <c r="N18" s="28"/>
      <c r="O18" s="28"/>
      <c r="P18" s="141"/>
      <c r="S18" s="9"/>
      <c r="T18" s="9"/>
      <c r="U18" s="9"/>
      <c r="V18" s="9"/>
      <c r="W18" s="9"/>
      <c r="X18" s="9"/>
      <c r="Y18" s="9"/>
    </row>
    <row r="19" spans="1:25" s="2" customFormat="1" ht="36">
      <c r="A19" s="126">
        <f t="shared" si="0"/>
        <v>2</v>
      </c>
      <c r="B19" s="127"/>
      <c r="C19" s="128" t="s">
        <v>900</v>
      </c>
      <c r="D19" s="129" t="s">
        <v>228</v>
      </c>
      <c r="E19" s="130">
        <v>168.5</v>
      </c>
      <c r="F19" s="140"/>
      <c r="G19" s="182"/>
      <c r="H19" s="28">
        <f t="shared" ref="H19:H80" si="1">ROUND(G19*F19,2)</f>
        <v>0</v>
      </c>
      <c r="I19" s="140"/>
      <c r="J19" s="182"/>
      <c r="K19" s="28">
        <f t="shared" ref="K19:K80" si="2">J19+I19+H19</f>
        <v>0</v>
      </c>
      <c r="L19" s="28">
        <f t="shared" ref="L19:L80" si="3">ROUND(F19*E19,2)</f>
        <v>0</v>
      </c>
      <c r="M19" s="28">
        <f t="shared" ref="M19:M80" si="4">ROUND(H19*E19,2)</f>
        <v>0</v>
      </c>
      <c r="N19" s="28">
        <f t="shared" ref="N19:N80" si="5">ROUND(I19*E19,2)</f>
        <v>0</v>
      </c>
      <c r="O19" s="28">
        <f t="shared" ref="O19:O80" si="6">ROUND(J19*E19,2)</f>
        <v>0</v>
      </c>
      <c r="P19" s="141">
        <f t="shared" ref="P19:P80" si="7">O19+N19+M19</f>
        <v>0</v>
      </c>
      <c r="S19" s="9"/>
      <c r="T19" s="9"/>
      <c r="U19" s="9"/>
      <c r="V19" s="9"/>
      <c r="W19" s="9"/>
      <c r="X19" s="9"/>
      <c r="Y19" s="9"/>
    </row>
    <row r="20" spans="1:25" s="2" customFormat="1" ht="36">
      <c r="A20" s="126">
        <f t="shared" si="0"/>
        <v>3</v>
      </c>
      <c r="B20" s="127"/>
      <c r="C20" s="128" t="s">
        <v>901</v>
      </c>
      <c r="D20" s="129" t="s">
        <v>228</v>
      </c>
      <c r="E20" s="130">
        <v>3.5</v>
      </c>
      <c r="F20" s="140"/>
      <c r="G20" s="182"/>
      <c r="H20" s="28">
        <f t="shared" si="1"/>
        <v>0</v>
      </c>
      <c r="I20" s="140"/>
      <c r="J20" s="182"/>
      <c r="K20" s="28">
        <f t="shared" si="2"/>
        <v>0</v>
      </c>
      <c r="L20" s="28">
        <f t="shared" si="3"/>
        <v>0</v>
      </c>
      <c r="M20" s="28">
        <f t="shared" si="4"/>
        <v>0</v>
      </c>
      <c r="N20" s="28">
        <f t="shared" si="5"/>
        <v>0</v>
      </c>
      <c r="O20" s="28">
        <f t="shared" si="6"/>
        <v>0</v>
      </c>
      <c r="P20" s="141">
        <f t="shared" si="7"/>
        <v>0</v>
      </c>
      <c r="S20" s="9"/>
      <c r="T20" s="9"/>
      <c r="U20" s="9"/>
      <c r="V20" s="9"/>
      <c r="W20" s="9"/>
      <c r="X20" s="9"/>
      <c r="Y20" s="9"/>
    </row>
    <row r="21" spans="1:25" s="2" customFormat="1">
      <c r="A21" s="126">
        <f t="shared" si="0"/>
        <v>4</v>
      </c>
      <c r="B21" s="127"/>
      <c r="C21" s="128" t="s">
        <v>902</v>
      </c>
      <c r="D21" s="129" t="s">
        <v>112</v>
      </c>
      <c r="E21" s="130">
        <v>27</v>
      </c>
      <c r="F21" s="140"/>
      <c r="G21" s="182"/>
      <c r="H21" s="28">
        <f t="shared" si="1"/>
        <v>0</v>
      </c>
      <c r="I21" s="140"/>
      <c r="J21" s="182"/>
      <c r="K21" s="28">
        <f t="shared" si="2"/>
        <v>0</v>
      </c>
      <c r="L21" s="28">
        <f t="shared" si="3"/>
        <v>0</v>
      </c>
      <c r="M21" s="28">
        <f t="shared" si="4"/>
        <v>0</v>
      </c>
      <c r="N21" s="28">
        <f t="shared" si="5"/>
        <v>0</v>
      </c>
      <c r="O21" s="28">
        <f t="shared" si="6"/>
        <v>0</v>
      </c>
      <c r="P21" s="141">
        <f t="shared" si="7"/>
        <v>0</v>
      </c>
      <c r="S21" s="9"/>
      <c r="T21" s="9"/>
      <c r="U21" s="9"/>
      <c r="V21" s="9"/>
      <c r="W21" s="9"/>
      <c r="X21" s="9"/>
      <c r="Y21" s="9"/>
    </row>
    <row r="22" spans="1:25" s="2" customFormat="1">
      <c r="A22" s="126">
        <f t="shared" si="0"/>
        <v>5</v>
      </c>
      <c r="B22" s="127"/>
      <c r="C22" s="128" t="s">
        <v>1096</v>
      </c>
      <c r="D22" s="129" t="s">
        <v>112</v>
      </c>
      <c r="E22" s="130">
        <v>58</v>
      </c>
      <c r="F22" s="140"/>
      <c r="G22" s="182"/>
      <c r="H22" s="28">
        <f t="shared" si="1"/>
        <v>0</v>
      </c>
      <c r="I22" s="140"/>
      <c r="J22" s="182"/>
      <c r="K22" s="28">
        <f t="shared" si="2"/>
        <v>0</v>
      </c>
      <c r="L22" s="28">
        <f t="shared" si="3"/>
        <v>0</v>
      </c>
      <c r="M22" s="28">
        <f t="shared" si="4"/>
        <v>0</v>
      </c>
      <c r="N22" s="28">
        <f t="shared" si="5"/>
        <v>0</v>
      </c>
      <c r="O22" s="28">
        <f t="shared" si="6"/>
        <v>0</v>
      </c>
      <c r="P22" s="141">
        <f t="shared" si="7"/>
        <v>0</v>
      </c>
      <c r="S22" s="9"/>
      <c r="T22" s="9"/>
      <c r="U22" s="9"/>
      <c r="V22" s="9"/>
      <c r="W22" s="9"/>
      <c r="X22" s="9"/>
      <c r="Y22" s="9"/>
    </row>
    <row r="23" spans="1:25" s="2" customFormat="1">
      <c r="A23" s="126"/>
      <c r="B23" s="127"/>
      <c r="C23" s="122"/>
      <c r="D23" s="129"/>
      <c r="E23" s="130"/>
      <c r="F23" s="27"/>
      <c r="G23" s="28"/>
      <c r="H23" s="28"/>
      <c r="I23" s="27"/>
      <c r="J23" s="28"/>
      <c r="K23" s="28"/>
      <c r="L23" s="28"/>
      <c r="M23" s="28"/>
      <c r="N23" s="28"/>
      <c r="O23" s="28"/>
      <c r="P23" s="141"/>
      <c r="R23" s="190"/>
      <c r="S23" s="9"/>
      <c r="T23" s="9"/>
      <c r="U23" s="9"/>
      <c r="V23" s="9"/>
      <c r="W23" s="9"/>
      <c r="X23" s="9"/>
      <c r="Y23" s="9"/>
    </row>
    <row r="24" spans="1:25" s="2" customFormat="1">
      <c r="A24" s="126"/>
      <c r="B24" s="127"/>
      <c r="C24" s="122" t="s">
        <v>1097</v>
      </c>
      <c r="D24" s="129"/>
      <c r="E24" s="130"/>
      <c r="F24" s="27"/>
      <c r="G24" s="28"/>
      <c r="H24" s="28"/>
      <c r="I24" s="27"/>
      <c r="J24" s="28"/>
      <c r="K24" s="28"/>
      <c r="L24" s="28"/>
      <c r="M24" s="28"/>
      <c r="N24" s="28"/>
      <c r="O24" s="28"/>
      <c r="P24" s="141"/>
      <c r="R24" s="190"/>
      <c r="S24" s="9"/>
      <c r="T24" s="9"/>
      <c r="U24" s="9"/>
      <c r="V24" s="9"/>
      <c r="W24" s="9"/>
      <c r="X24" s="9"/>
      <c r="Y24" s="9"/>
    </row>
    <row r="25" spans="1:25" s="2" customFormat="1">
      <c r="A25" s="126"/>
      <c r="B25" s="127"/>
      <c r="C25" s="183" t="s">
        <v>795</v>
      </c>
      <c r="D25" s="129"/>
      <c r="E25" s="130"/>
      <c r="F25" s="27"/>
      <c r="G25" s="28"/>
      <c r="H25" s="28"/>
      <c r="I25" s="27"/>
      <c r="J25" s="28"/>
      <c r="K25" s="28"/>
      <c r="L25" s="28"/>
      <c r="M25" s="28"/>
      <c r="N25" s="28"/>
      <c r="O25" s="28"/>
      <c r="P25" s="141"/>
      <c r="R25" s="190"/>
      <c r="S25" s="9"/>
      <c r="T25" s="9"/>
      <c r="U25" s="9"/>
      <c r="V25" s="9"/>
      <c r="W25" s="9"/>
      <c r="X25" s="9"/>
      <c r="Y25" s="9"/>
    </row>
    <row r="26" spans="1:25" s="2" customFormat="1" ht="36">
      <c r="A26" s="126">
        <f>A22+1</f>
        <v>6</v>
      </c>
      <c r="B26" s="127"/>
      <c r="C26" s="128" t="s">
        <v>1098</v>
      </c>
      <c r="D26" s="129" t="s">
        <v>228</v>
      </c>
      <c r="E26" s="130">
        <v>71.5</v>
      </c>
      <c r="F26" s="140"/>
      <c r="G26" s="182"/>
      <c r="H26" s="28">
        <f t="shared" si="1"/>
        <v>0</v>
      </c>
      <c r="I26" s="140"/>
      <c r="J26" s="182"/>
      <c r="K26" s="28">
        <f t="shared" si="2"/>
        <v>0</v>
      </c>
      <c r="L26" s="28">
        <f t="shared" si="3"/>
        <v>0</v>
      </c>
      <c r="M26" s="28">
        <f t="shared" si="4"/>
        <v>0</v>
      </c>
      <c r="N26" s="28">
        <f t="shared" si="5"/>
        <v>0</v>
      </c>
      <c r="O26" s="28">
        <f t="shared" si="6"/>
        <v>0</v>
      </c>
      <c r="P26" s="141">
        <f t="shared" si="7"/>
        <v>0</v>
      </c>
      <c r="S26" s="9"/>
      <c r="T26" s="9"/>
      <c r="U26" s="9"/>
      <c r="V26" s="9"/>
      <c r="W26" s="9"/>
      <c r="X26" s="9"/>
      <c r="Y26" s="9"/>
    </row>
    <row r="27" spans="1:25" s="2" customFormat="1" ht="36">
      <c r="A27" s="126">
        <f t="shared" si="0"/>
        <v>7</v>
      </c>
      <c r="B27" s="127"/>
      <c r="C27" s="128" t="s">
        <v>905</v>
      </c>
      <c r="D27" s="129" t="s">
        <v>228</v>
      </c>
      <c r="E27" s="130">
        <v>88.5</v>
      </c>
      <c r="F27" s="140"/>
      <c r="G27" s="182"/>
      <c r="H27" s="28">
        <f t="shared" si="1"/>
        <v>0</v>
      </c>
      <c r="I27" s="140"/>
      <c r="J27" s="182"/>
      <c r="K27" s="28">
        <f t="shared" si="2"/>
        <v>0</v>
      </c>
      <c r="L27" s="28">
        <f t="shared" si="3"/>
        <v>0</v>
      </c>
      <c r="M27" s="28">
        <f t="shared" si="4"/>
        <v>0</v>
      </c>
      <c r="N27" s="28">
        <f t="shared" si="5"/>
        <v>0</v>
      </c>
      <c r="O27" s="28">
        <f t="shared" si="6"/>
        <v>0</v>
      </c>
      <c r="P27" s="141">
        <f t="shared" si="7"/>
        <v>0</v>
      </c>
      <c r="S27" s="9"/>
      <c r="T27" s="9"/>
      <c r="U27" s="9"/>
      <c r="V27" s="9"/>
      <c r="W27" s="9"/>
      <c r="X27" s="9"/>
      <c r="Y27" s="9"/>
    </row>
    <row r="28" spans="1:25" s="2" customFormat="1" ht="36">
      <c r="A28" s="126">
        <f t="shared" si="0"/>
        <v>8</v>
      </c>
      <c r="B28" s="127"/>
      <c r="C28" s="128" t="s">
        <v>906</v>
      </c>
      <c r="D28" s="129" t="s">
        <v>228</v>
      </c>
      <c r="E28" s="130">
        <v>12</v>
      </c>
      <c r="F28" s="140"/>
      <c r="G28" s="182"/>
      <c r="H28" s="28">
        <f t="shared" si="1"/>
        <v>0</v>
      </c>
      <c r="I28" s="140"/>
      <c r="J28" s="182"/>
      <c r="K28" s="28">
        <f t="shared" si="2"/>
        <v>0</v>
      </c>
      <c r="L28" s="28">
        <f t="shared" si="3"/>
        <v>0</v>
      </c>
      <c r="M28" s="28">
        <f t="shared" si="4"/>
        <v>0</v>
      </c>
      <c r="N28" s="28">
        <f t="shared" si="5"/>
        <v>0</v>
      </c>
      <c r="O28" s="28">
        <f t="shared" si="6"/>
        <v>0</v>
      </c>
      <c r="P28" s="141">
        <f t="shared" si="7"/>
        <v>0</v>
      </c>
      <c r="S28" s="9"/>
      <c r="T28" s="9"/>
      <c r="U28" s="9"/>
      <c r="V28" s="9"/>
      <c r="W28" s="9"/>
      <c r="X28" s="9"/>
      <c r="Y28" s="9"/>
    </row>
    <row r="29" spans="1:25" s="2" customFormat="1">
      <c r="A29" s="126">
        <f t="shared" si="0"/>
        <v>9</v>
      </c>
      <c r="B29" s="127"/>
      <c r="C29" s="183" t="s">
        <v>799</v>
      </c>
      <c r="D29" s="129"/>
      <c r="E29" s="130"/>
      <c r="F29" s="27"/>
      <c r="G29" s="28"/>
      <c r="H29" s="28"/>
      <c r="I29" s="27"/>
      <c r="J29" s="28"/>
      <c r="K29" s="28"/>
      <c r="L29" s="28"/>
      <c r="M29" s="28"/>
      <c r="N29" s="28"/>
      <c r="O29" s="28"/>
      <c r="P29" s="141"/>
      <c r="S29" s="9"/>
      <c r="T29" s="9"/>
      <c r="U29" s="9"/>
      <c r="V29" s="9"/>
      <c r="W29" s="9"/>
      <c r="X29" s="9"/>
      <c r="Y29" s="9"/>
    </row>
    <row r="30" spans="1:25" s="2" customFormat="1" ht="48">
      <c r="A30" s="126">
        <f t="shared" si="0"/>
        <v>10</v>
      </c>
      <c r="B30" s="127"/>
      <c r="C30" s="128" t="s">
        <v>907</v>
      </c>
      <c r="D30" s="129" t="s">
        <v>167</v>
      </c>
      <c r="E30" s="130">
        <v>2</v>
      </c>
      <c r="F30" s="140"/>
      <c r="G30" s="182"/>
      <c r="H30" s="28">
        <f t="shared" si="1"/>
        <v>0</v>
      </c>
      <c r="I30" s="140"/>
      <c r="J30" s="182"/>
      <c r="K30" s="28">
        <f t="shared" si="2"/>
        <v>0</v>
      </c>
      <c r="L30" s="28">
        <f t="shared" si="3"/>
        <v>0</v>
      </c>
      <c r="M30" s="28">
        <f t="shared" si="4"/>
        <v>0</v>
      </c>
      <c r="N30" s="28">
        <f t="shared" si="5"/>
        <v>0</v>
      </c>
      <c r="O30" s="28">
        <f t="shared" si="6"/>
        <v>0</v>
      </c>
      <c r="P30" s="141">
        <f t="shared" si="7"/>
        <v>0</v>
      </c>
      <c r="S30" s="9"/>
      <c r="T30" s="9"/>
      <c r="U30" s="9"/>
      <c r="V30" s="9"/>
      <c r="W30" s="9"/>
      <c r="X30" s="9"/>
      <c r="Y30" s="9"/>
    </row>
    <row r="31" spans="1:25" s="2" customFormat="1" ht="48">
      <c r="A31" s="126">
        <f t="shared" si="0"/>
        <v>11</v>
      </c>
      <c r="B31" s="127"/>
      <c r="C31" s="128" t="s">
        <v>877</v>
      </c>
      <c r="D31" s="129" t="s">
        <v>167</v>
      </c>
      <c r="E31" s="130">
        <v>4</v>
      </c>
      <c r="F31" s="132"/>
      <c r="G31" s="132"/>
      <c r="H31" s="28">
        <f t="shared" si="1"/>
        <v>0</v>
      </c>
      <c r="I31" s="132"/>
      <c r="J31" s="132"/>
      <c r="K31" s="28">
        <f t="shared" si="2"/>
        <v>0</v>
      </c>
      <c r="L31" s="28">
        <f t="shared" si="3"/>
        <v>0</v>
      </c>
      <c r="M31" s="28">
        <f t="shared" si="4"/>
        <v>0</v>
      </c>
      <c r="N31" s="28">
        <f t="shared" si="5"/>
        <v>0</v>
      </c>
      <c r="O31" s="28">
        <f t="shared" si="6"/>
        <v>0</v>
      </c>
      <c r="P31" s="141">
        <f t="shared" si="7"/>
        <v>0</v>
      </c>
      <c r="S31" s="9"/>
      <c r="T31" s="9"/>
      <c r="U31" s="9"/>
      <c r="V31" s="9"/>
      <c r="W31" s="9"/>
      <c r="X31" s="9"/>
      <c r="Y31" s="9"/>
    </row>
    <row r="32" spans="1:25" s="2" customFormat="1" ht="48">
      <c r="A32" s="126">
        <f t="shared" si="0"/>
        <v>12</v>
      </c>
      <c r="B32" s="127"/>
      <c r="C32" s="128" t="s">
        <v>1099</v>
      </c>
      <c r="D32" s="129" t="s">
        <v>167</v>
      </c>
      <c r="E32" s="130">
        <v>1</v>
      </c>
      <c r="F32" s="140"/>
      <c r="G32" s="182"/>
      <c r="H32" s="28">
        <f t="shared" si="1"/>
        <v>0</v>
      </c>
      <c r="I32" s="140"/>
      <c r="J32" s="182"/>
      <c r="K32" s="28">
        <f t="shared" si="2"/>
        <v>0</v>
      </c>
      <c r="L32" s="28">
        <f t="shared" si="3"/>
        <v>0</v>
      </c>
      <c r="M32" s="28">
        <f t="shared" si="4"/>
        <v>0</v>
      </c>
      <c r="N32" s="28">
        <f t="shared" si="5"/>
        <v>0</v>
      </c>
      <c r="O32" s="28">
        <f t="shared" si="6"/>
        <v>0</v>
      </c>
      <c r="P32" s="141">
        <f t="shared" si="7"/>
        <v>0</v>
      </c>
      <c r="S32" s="9"/>
      <c r="T32" s="9"/>
      <c r="U32" s="9"/>
      <c r="V32" s="9"/>
      <c r="W32" s="9"/>
      <c r="X32" s="9"/>
      <c r="Y32" s="9"/>
    </row>
    <row r="33" spans="1:25" s="2" customFormat="1" ht="48">
      <c r="A33" s="126">
        <f t="shared" si="0"/>
        <v>13</v>
      </c>
      <c r="B33" s="127"/>
      <c r="C33" s="128" t="s">
        <v>1100</v>
      </c>
      <c r="D33" s="129" t="s">
        <v>167</v>
      </c>
      <c r="E33" s="130">
        <v>7</v>
      </c>
      <c r="F33" s="140"/>
      <c r="G33" s="182"/>
      <c r="H33" s="28">
        <f t="shared" si="1"/>
        <v>0</v>
      </c>
      <c r="I33" s="140"/>
      <c r="J33" s="182"/>
      <c r="K33" s="28">
        <f t="shared" si="2"/>
        <v>0</v>
      </c>
      <c r="L33" s="28">
        <f t="shared" si="3"/>
        <v>0</v>
      </c>
      <c r="M33" s="28">
        <f t="shared" si="4"/>
        <v>0</v>
      </c>
      <c r="N33" s="28">
        <f t="shared" si="5"/>
        <v>0</v>
      </c>
      <c r="O33" s="28">
        <f t="shared" si="6"/>
        <v>0</v>
      </c>
      <c r="P33" s="141">
        <f t="shared" si="7"/>
        <v>0</v>
      </c>
      <c r="S33" s="9"/>
      <c r="T33" s="9"/>
      <c r="U33" s="9"/>
      <c r="V33" s="9"/>
      <c r="W33" s="9"/>
      <c r="X33" s="9"/>
      <c r="Y33" s="9"/>
    </row>
    <row r="34" spans="1:25" s="2" customFormat="1" ht="114.75">
      <c r="A34" s="126">
        <f t="shared" si="0"/>
        <v>14</v>
      </c>
      <c r="B34" s="127"/>
      <c r="C34" s="184" t="s">
        <v>1101</v>
      </c>
      <c r="D34" s="129" t="s">
        <v>167</v>
      </c>
      <c r="E34" s="130">
        <v>1</v>
      </c>
      <c r="F34" s="140"/>
      <c r="G34" s="182"/>
      <c r="H34" s="28">
        <f t="shared" si="1"/>
        <v>0</v>
      </c>
      <c r="I34" s="140"/>
      <c r="J34" s="182"/>
      <c r="K34" s="28">
        <f t="shared" si="2"/>
        <v>0</v>
      </c>
      <c r="L34" s="28">
        <f t="shared" si="3"/>
        <v>0</v>
      </c>
      <c r="M34" s="28">
        <f t="shared" si="4"/>
        <v>0</v>
      </c>
      <c r="N34" s="28">
        <f t="shared" si="5"/>
        <v>0</v>
      </c>
      <c r="O34" s="28">
        <f t="shared" si="6"/>
        <v>0</v>
      </c>
      <c r="P34" s="141">
        <f t="shared" si="7"/>
        <v>0</v>
      </c>
      <c r="S34" s="9"/>
      <c r="T34" s="9"/>
      <c r="U34" s="9"/>
      <c r="V34" s="9"/>
      <c r="W34" s="9"/>
      <c r="X34" s="9"/>
      <c r="Y34" s="9"/>
    </row>
    <row r="35" spans="1:25" s="2" customFormat="1">
      <c r="A35" s="126">
        <f t="shared" si="0"/>
        <v>15</v>
      </c>
      <c r="B35" s="127"/>
      <c r="C35" s="184" t="s">
        <v>1102</v>
      </c>
      <c r="D35" s="129" t="s">
        <v>164</v>
      </c>
      <c r="E35" s="130">
        <v>15</v>
      </c>
      <c r="F35" s="140"/>
      <c r="G35" s="182"/>
      <c r="H35" s="28">
        <f t="shared" si="1"/>
        <v>0</v>
      </c>
      <c r="I35" s="140"/>
      <c r="J35" s="182"/>
      <c r="K35" s="28">
        <f t="shared" si="2"/>
        <v>0</v>
      </c>
      <c r="L35" s="28">
        <f t="shared" si="3"/>
        <v>0</v>
      </c>
      <c r="M35" s="28">
        <f t="shared" si="4"/>
        <v>0</v>
      </c>
      <c r="N35" s="28">
        <f t="shared" si="5"/>
        <v>0</v>
      </c>
      <c r="O35" s="28">
        <f t="shared" si="6"/>
        <v>0</v>
      </c>
      <c r="P35" s="141">
        <f t="shared" si="7"/>
        <v>0</v>
      </c>
      <c r="S35" s="9"/>
      <c r="T35" s="9"/>
      <c r="U35" s="9"/>
      <c r="V35" s="9"/>
      <c r="W35" s="9"/>
      <c r="X35" s="9"/>
      <c r="Y35" s="9"/>
    </row>
    <row r="36" spans="1:25" s="2" customFormat="1">
      <c r="A36" s="126">
        <f t="shared" si="0"/>
        <v>16</v>
      </c>
      <c r="B36" s="127"/>
      <c r="C36" s="185" t="s">
        <v>908</v>
      </c>
      <c r="D36" s="129" t="s">
        <v>164</v>
      </c>
      <c r="E36" s="130">
        <v>8</v>
      </c>
      <c r="F36" s="140"/>
      <c r="G36" s="182"/>
      <c r="H36" s="28">
        <f t="shared" si="1"/>
        <v>0</v>
      </c>
      <c r="I36" s="140"/>
      <c r="J36" s="182"/>
      <c r="K36" s="28">
        <f t="shared" si="2"/>
        <v>0</v>
      </c>
      <c r="L36" s="28">
        <f t="shared" si="3"/>
        <v>0</v>
      </c>
      <c r="M36" s="28">
        <f t="shared" si="4"/>
        <v>0</v>
      </c>
      <c r="N36" s="28">
        <f t="shared" si="5"/>
        <v>0</v>
      </c>
      <c r="O36" s="28">
        <f t="shared" si="6"/>
        <v>0</v>
      </c>
      <c r="P36" s="141">
        <f t="shared" si="7"/>
        <v>0</v>
      </c>
      <c r="S36" s="9"/>
      <c r="T36" s="9"/>
      <c r="U36" s="9"/>
      <c r="V36" s="9"/>
      <c r="W36" s="9"/>
      <c r="X36" s="9"/>
      <c r="Y36" s="9"/>
    </row>
    <row r="37" spans="1:25" s="2" customFormat="1" ht="72">
      <c r="A37" s="126">
        <f t="shared" si="0"/>
        <v>17</v>
      </c>
      <c r="B37" s="127"/>
      <c r="C37" s="128" t="s">
        <v>1103</v>
      </c>
      <c r="D37" s="129" t="s">
        <v>167</v>
      </c>
      <c r="E37" s="130">
        <v>1</v>
      </c>
      <c r="F37" s="140"/>
      <c r="G37" s="182"/>
      <c r="H37" s="28">
        <f t="shared" si="1"/>
        <v>0</v>
      </c>
      <c r="I37" s="140"/>
      <c r="J37" s="182"/>
      <c r="K37" s="28">
        <f t="shared" si="2"/>
        <v>0</v>
      </c>
      <c r="L37" s="28">
        <f t="shared" si="3"/>
        <v>0</v>
      </c>
      <c r="M37" s="28">
        <f t="shared" si="4"/>
        <v>0</v>
      </c>
      <c r="N37" s="28">
        <f t="shared" si="5"/>
        <v>0</v>
      </c>
      <c r="O37" s="28">
        <f t="shared" si="6"/>
        <v>0</v>
      </c>
      <c r="P37" s="141">
        <f t="shared" si="7"/>
        <v>0</v>
      </c>
      <c r="S37" s="9"/>
      <c r="T37" s="9"/>
      <c r="U37" s="9"/>
      <c r="V37" s="9"/>
      <c r="W37" s="9"/>
      <c r="X37" s="9"/>
      <c r="Y37" s="9"/>
    </row>
    <row r="38" spans="1:25" s="2" customFormat="1" ht="36">
      <c r="A38" s="126">
        <f t="shared" si="0"/>
        <v>18</v>
      </c>
      <c r="B38" s="127"/>
      <c r="C38" s="128" t="s">
        <v>911</v>
      </c>
      <c r="D38" s="129" t="s">
        <v>115</v>
      </c>
      <c r="E38" s="130">
        <v>75</v>
      </c>
      <c r="F38" s="140"/>
      <c r="G38" s="182"/>
      <c r="H38" s="28">
        <f t="shared" si="1"/>
        <v>0</v>
      </c>
      <c r="I38" s="140"/>
      <c r="J38" s="182"/>
      <c r="K38" s="28">
        <f t="shared" si="2"/>
        <v>0</v>
      </c>
      <c r="L38" s="28">
        <f t="shared" si="3"/>
        <v>0</v>
      </c>
      <c r="M38" s="28">
        <f t="shared" si="4"/>
        <v>0</v>
      </c>
      <c r="N38" s="28">
        <f t="shared" si="5"/>
        <v>0</v>
      </c>
      <c r="O38" s="28">
        <f t="shared" si="6"/>
        <v>0</v>
      </c>
      <c r="P38" s="141">
        <f t="shared" si="7"/>
        <v>0</v>
      </c>
      <c r="S38" s="9"/>
      <c r="T38" s="9"/>
      <c r="U38" s="9"/>
      <c r="V38" s="9"/>
      <c r="W38" s="9"/>
      <c r="X38" s="9"/>
      <c r="Y38" s="9"/>
    </row>
    <row r="39" spans="1:25" s="2" customFormat="1" ht="24">
      <c r="A39" s="126">
        <f t="shared" si="0"/>
        <v>19</v>
      </c>
      <c r="B39" s="127"/>
      <c r="C39" s="128" t="s">
        <v>912</v>
      </c>
      <c r="D39" s="129" t="s">
        <v>167</v>
      </c>
      <c r="E39" s="130">
        <v>1</v>
      </c>
      <c r="F39" s="140"/>
      <c r="G39" s="182"/>
      <c r="H39" s="28">
        <f t="shared" si="1"/>
        <v>0</v>
      </c>
      <c r="I39" s="140"/>
      <c r="J39" s="182"/>
      <c r="K39" s="28">
        <f t="shared" si="2"/>
        <v>0</v>
      </c>
      <c r="L39" s="28">
        <f t="shared" si="3"/>
        <v>0</v>
      </c>
      <c r="M39" s="28">
        <f t="shared" si="4"/>
        <v>0</v>
      </c>
      <c r="N39" s="28">
        <f t="shared" si="5"/>
        <v>0</v>
      </c>
      <c r="O39" s="28">
        <f t="shared" si="6"/>
        <v>0</v>
      </c>
      <c r="P39" s="141">
        <f t="shared" si="7"/>
        <v>0</v>
      </c>
      <c r="S39" s="9"/>
      <c r="T39" s="9"/>
      <c r="U39" s="9"/>
      <c r="V39" s="9"/>
      <c r="W39" s="9"/>
      <c r="X39" s="9"/>
      <c r="Y39" s="9"/>
    </row>
    <row r="40" spans="1:25" s="2" customFormat="1">
      <c r="A40" s="126">
        <f t="shared" si="0"/>
        <v>20</v>
      </c>
      <c r="B40" s="127"/>
      <c r="C40" s="128" t="s">
        <v>914</v>
      </c>
      <c r="D40" s="129" t="s">
        <v>915</v>
      </c>
      <c r="E40" s="130">
        <v>1</v>
      </c>
      <c r="F40" s="140"/>
      <c r="G40" s="182"/>
      <c r="H40" s="28">
        <f t="shared" si="1"/>
        <v>0</v>
      </c>
      <c r="I40" s="140"/>
      <c r="J40" s="182"/>
      <c r="K40" s="28">
        <f t="shared" si="2"/>
        <v>0</v>
      </c>
      <c r="L40" s="28">
        <f t="shared" si="3"/>
        <v>0</v>
      </c>
      <c r="M40" s="28">
        <f t="shared" si="4"/>
        <v>0</v>
      </c>
      <c r="N40" s="28">
        <f t="shared" si="5"/>
        <v>0</v>
      </c>
      <c r="O40" s="28">
        <f t="shared" si="6"/>
        <v>0</v>
      </c>
      <c r="P40" s="141">
        <f t="shared" si="7"/>
        <v>0</v>
      </c>
      <c r="S40" s="9"/>
      <c r="T40" s="9"/>
      <c r="U40" s="9"/>
      <c r="V40" s="9"/>
      <c r="W40" s="9"/>
      <c r="X40" s="9"/>
      <c r="Y40" s="9"/>
    </row>
    <row r="41" spans="1:25" s="2" customFormat="1">
      <c r="A41" s="126">
        <f t="shared" si="0"/>
        <v>21</v>
      </c>
      <c r="B41" s="127"/>
      <c r="C41" s="128" t="s">
        <v>916</v>
      </c>
      <c r="D41" s="129" t="s">
        <v>915</v>
      </c>
      <c r="E41" s="130">
        <v>5</v>
      </c>
      <c r="F41" s="140"/>
      <c r="G41" s="182"/>
      <c r="H41" s="28">
        <f t="shared" si="1"/>
        <v>0</v>
      </c>
      <c r="I41" s="140"/>
      <c r="J41" s="182"/>
      <c r="K41" s="28">
        <f t="shared" si="2"/>
        <v>0</v>
      </c>
      <c r="L41" s="28">
        <f t="shared" si="3"/>
        <v>0</v>
      </c>
      <c r="M41" s="28">
        <f t="shared" si="4"/>
        <v>0</v>
      </c>
      <c r="N41" s="28">
        <f t="shared" si="5"/>
        <v>0</v>
      </c>
      <c r="O41" s="28">
        <f t="shared" si="6"/>
        <v>0</v>
      </c>
      <c r="P41" s="141">
        <f t="shared" si="7"/>
        <v>0</v>
      </c>
      <c r="S41" s="9"/>
      <c r="T41" s="9"/>
      <c r="U41" s="9"/>
      <c r="V41" s="9"/>
      <c r="W41" s="9"/>
      <c r="X41" s="9"/>
      <c r="Y41" s="9"/>
    </row>
    <row r="42" spans="1:25" s="2" customFormat="1">
      <c r="A42" s="126">
        <f t="shared" si="0"/>
        <v>22</v>
      </c>
      <c r="B42" s="127"/>
      <c r="C42" s="128" t="s">
        <v>917</v>
      </c>
      <c r="D42" s="142" t="s">
        <v>915</v>
      </c>
      <c r="E42" s="143">
        <v>1</v>
      </c>
      <c r="F42" s="136"/>
      <c r="G42" s="136"/>
      <c r="H42" s="28">
        <f t="shared" si="1"/>
        <v>0</v>
      </c>
      <c r="I42" s="136"/>
      <c r="J42" s="136"/>
      <c r="K42" s="28">
        <f t="shared" si="2"/>
        <v>0</v>
      </c>
      <c r="L42" s="28">
        <f t="shared" si="3"/>
        <v>0</v>
      </c>
      <c r="M42" s="28">
        <f t="shared" si="4"/>
        <v>0</v>
      </c>
      <c r="N42" s="28">
        <f t="shared" si="5"/>
        <v>0</v>
      </c>
      <c r="O42" s="28">
        <f t="shared" si="6"/>
        <v>0</v>
      </c>
      <c r="P42" s="141">
        <f t="shared" si="7"/>
        <v>0</v>
      </c>
      <c r="S42" s="9"/>
      <c r="T42" s="9"/>
      <c r="U42" s="9"/>
      <c r="V42" s="9"/>
      <c r="W42" s="9"/>
      <c r="X42" s="9"/>
      <c r="Y42" s="9"/>
    </row>
    <row r="43" spans="1:25" s="2" customFormat="1">
      <c r="A43" s="126">
        <f t="shared" si="0"/>
        <v>23</v>
      </c>
      <c r="B43" s="127"/>
      <c r="C43" s="128" t="s">
        <v>1104</v>
      </c>
      <c r="D43" s="142" t="s">
        <v>228</v>
      </c>
      <c r="E43" s="143">
        <v>11.5</v>
      </c>
      <c r="F43" s="140"/>
      <c r="G43" s="182"/>
      <c r="H43" s="28">
        <f t="shared" si="1"/>
        <v>0</v>
      </c>
      <c r="I43" s="140"/>
      <c r="J43" s="182"/>
      <c r="K43" s="28">
        <f t="shared" si="2"/>
        <v>0</v>
      </c>
      <c r="L43" s="28">
        <f t="shared" si="3"/>
        <v>0</v>
      </c>
      <c r="M43" s="28">
        <f t="shared" si="4"/>
        <v>0</v>
      </c>
      <c r="N43" s="28">
        <f t="shared" si="5"/>
        <v>0</v>
      </c>
      <c r="O43" s="28">
        <f t="shared" si="6"/>
        <v>0</v>
      </c>
      <c r="P43" s="141">
        <f t="shared" si="7"/>
        <v>0</v>
      </c>
      <c r="S43" s="9"/>
      <c r="T43" s="9"/>
      <c r="U43" s="9"/>
      <c r="V43" s="9"/>
      <c r="W43" s="9"/>
      <c r="X43" s="9"/>
      <c r="Y43" s="9"/>
    </row>
    <row r="44" spans="1:25" s="2" customFormat="1">
      <c r="A44" s="126">
        <f t="shared" si="0"/>
        <v>24</v>
      </c>
      <c r="B44" s="127"/>
      <c r="C44" s="183" t="s">
        <v>918</v>
      </c>
      <c r="D44" s="142"/>
      <c r="E44" s="143"/>
      <c r="F44" s="27"/>
      <c r="G44" s="28"/>
      <c r="H44" s="28"/>
      <c r="I44" s="27"/>
      <c r="J44" s="28"/>
      <c r="K44" s="28"/>
      <c r="L44" s="28"/>
      <c r="M44" s="28"/>
      <c r="N44" s="28"/>
      <c r="O44" s="28"/>
      <c r="P44" s="141"/>
      <c r="S44" s="9"/>
      <c r="T44" s="9"/>
      <c r="U44" s="9"/>
      <c r="V44" s="9"/>
      <c r="W44" s="9"/>
      <c r="X44" s="9"/>
      <c r="Y44" s="9"/>
    </row>
    <row r="45" spans="1:25" s="2" customFormat="1">
      <c r="A45" s="126">
        <f t="shared" si="0"/>
        <v>25</v>
      </c>
      <c r="B45" s="127"/>
      <c r="C45" s="128" t="s">
        <v>919</v>
      </c>
      <c r="D45" s="142" t="s">
        <v>228</v>
      </c>
      <c r="E45" s="143">
        <v>172</v>
      </c>
      <c r="F45" s="140"/>
      <c r="G45" s="182"/>
      <c r="H45" s="28">
        <f t="shared" si="1"/>
        <v>0</v>
      </c>
      <c r="I45" s="140"/>
      <c r="J45" s="182"/>
      <c r="K45" s="28">
        <f t="shared" si="2"/>
        <v>0</v>
      </c>
      <c r="L45" s="28">
        <f t="shared" si="3"/>
        <v>0</v>
      </c>
      <c r="M45" s="28">
        <f t="shared" si="4"/>
        <v>0</v>
      </c>
      <c r="N45" s="28">
        <f t="shared" si="5"/>
        <v>0</v>
      </c>
      <c r="O45" s="28">
        <f t="shared" si="6"/>
        <v>0</v>
      </c>
      <c r="P45" s="141">
        <f t="shared" si="7"/>
        <v>0</v>
      </c>
      <c r="S45" s="9"/>
      <c r="T45" s="9"/>
      <c r="U45" s="9"/>
      <c r="V45" s="9"/>
      <c r="W45" s="9"/>
      <c r="X45" s="9"/>
      <c r="Y45" s="9"/>
    </row>
    <row r="46" spans="1:25" s="2" customFormat="1" ht="24">
      <c r="A46" s="126">
        <f t="shared" si="0"/>
        <v>26</v>
      </c>
      <c r="B46" s="127"/>
      <c r="C46" s="128" t="s">
        <v>920</v>
      </c>
      <c r="D46" s="142" t="s">
        <v>228</v>
      </c>
      <c r="E46" s="143">
        <v>172</v>
      </c>
      <c r="F46" s="140"/>
      <c r="G46" s="182"/>
      <c r="H46" s="28">
        <f t="shared" si="1"/>
        <v>0</v>
      </c>
      <c r="I46" s="140"/>
      <c r="J46" s="182"/>
      <c r="K46" s="28">
        <f t="shared" si="2"/>
        <v>0</v>
      </c>
      <c r="L46" s="28">
        <f t="shared" si="3"/>
        <v>0</v>
      </c>
      <c r="M46" s="28">
        <f t="shared" si="4"/>
        <v>0</v>
      </c>
      <c r="N46" s="28">
        <f t="shared" si="5"/>
        <v>0</v>
      </c>
      <c r="O46" s="28">
        <f t="shared" si="6"/>
        <v>0</v>
      </c>
      <c r="P46" s="141">
        <f t="shared" si="7"/>
        <v>0</v>
      </c>
      <c r="S46" s="9"/>
      <c r="T46" s="9"/>
      <c r="U46" s="9"/>
      <c r="V46" s="9"/>
      <c r="W46" s="9"/>
      <c r="X46" s="9"/>
      <c r="Y46" s="9"/>
    </row>
    <row r="47" spans="1:25" s="2" customFormat="1">
      <c r="A47" s="126">
        <f t="shared" si="0"/>
        <v>27</v>
      </c>
      <c r="B47" s="127"/>
      <c r="C47" s="128" t="s">
        <v>847</v>
      </c>
      <c r="D47" s="142" t="s">
        <v>167</v>
      </c>
      <c r="E47" s="143">
        <v>1</v>
      </c>
      <c r="F47" s="140"/>
      <c r="G47" s="182"/>
      <c r="H47" s="28">
        <f t="shared" si="1"/>
        <v>0</v>
      </c>
      <c r="I47" s="140"/>
      <c r="J47" s="182"/>
      <c r="K47" s="28">
        <f t="shared" si="2"/>
        <v>0</v>
      </c>
      <c r="L47" s="28">
        <f t="shared" si="3"/>
        <v>0</v>
      </c>
      <c r="M47" s="28">
        <f t="shared" si="4"/>
        <v>0</v>
      </c>
      <c r="N47" s="28">
        <f t="shared" si="5"/>
        <v>0</v>
      </c>
      <c r="O47" s="28">
        <f t="shared" si="6"/>
        <v>0</v>
      </c>
      <c r="P47" s="141">
        <f t="shared" si="7"/>
        <v>0</v>
      </c>
      <c r="S47" s="9"/>
      <c r="T47" s="9"/>
      <c r="U47" s="9"/>
      <c r="V47" s="9"/>
      <c r="W47" s="9"/>
      <c r="X47" s="9"/>
      <c r="Y47" s="9"/>
    </row>
    <row r="48" spans="1:25" s="2" customFormat="1">
      <c r="A48" s="126"/>
      <c r="B48" s="127"/>
      <c r="C48" s="128"/>
      <c r="D48" s="142"/>
      <c r="E48" s="143"/>
      <c r="F48" s="27"/>
      <c r="G48" s="28"/>
      <c r="H48" s="28"/>
      <c r="I48" s="27"/>
      <c r="J48" s="28"/>
      <c r="K48" s="28"/>
      <c r="L48" s="28"/>
      <c r="M48" s="28"/>
      <c r="N48" s="28"/>
      <c r="O48" s="28"/>
      <c r="P48" s="141"/>
      <c r="S48" s="9"/>
      <c r="T48" s="9"/>
      <c r="U48" s="9"/>
      <c r="V48" s="9"/>
      <c r="W48" s="9"/>
      <c r="X48" s="9"/>
      <c r="Y48" s="9"/>
    </row>
    <row r="49" spans="1:25" s="2" customFormat="1" ht="18.75" customHeight="1">
      <c r="A49" s="126"/>
      <c r="B49" s="127"/>
      <c r="C49" s="176" t="s">
        <v>1105</v>
      </c>
      <c r="D49" s="142"/>
      <c r="E49" s="143"/>
      <c r="F49" s="27"/>
      <c r="G49" s="28"/>
      <c r="H49" s="28"/>
      <c r="I49" s="27"/>
      <c r="J49" s="28"/>
      <c r="K49" s="28"/>
      <c r="L49" s="28"/>
      <c r="M49" s="28"/>
      <c r="N49" s="28"/>
      <c r="O49" s="28"/>
      <c r="P49" s="141"/>
      <c r="S49" s="9"/>
      <c r="T49" s="9"/>
      <c r="U49" s="9"/>
      <c r="V49" s="9"/>
      <c r="W49" s="9"/>
      <c r="X49" s="9"/>
      <c r="Y49" s="9"/>
    </row>
    <row r="50" spans="1:25" s="2" customFormat="1">
      <c r="A50" s="126"/>
      <c r="B50" s="127"/>
      <c r="C50" s="122" t="s">
        <v>1106</v>
      </c>
      <c r="D50" s="142"/>
      <c r="E50" s="143"/>
      <c r="F50" s="27"/>
      <c r="G50" s="28"/>
      <c r="H50" s="28"/>
      <c r="I50" s="27"/>
      <c r="J50" s="28"/>
      <c r="K50" s="28"/>
      <c r="L50" s="28"/>
      <c r="M50" s="28"/>
      <c r="N50" s="28"/>
      <c r="O50" s="28"/>
      <c r="P50" s="141"/>
      <c r="S50" s="9"/>
      <c r="T50" s="9"/>
      <c r="U50" s="9"/>
      <c r="V50" s="9"/>
      <c r="W50" s="9"/>
      <c r="X50" s="9"/>
      <c r="Y50" s="9"/>
    </row>
    <row r="51" spans="1:25" s="2" customFormat="1" ht="36">
      <c r="A51" s="126">
        <f>A47+1</f>
        <v>28</v>
      </c>
      <c r="B51" s="127"/>
      <c r="C51" s="131" t="s">
        <v>1107</v>
      </c>
      <c r="D51" s="142" t="s">
        <v>228</v>
      </c>
      <c r="E51" s="143">
        <v>8</v>
      </c>
      <c r="F51" s="140"/>
      <c r="G51" s="182"/>
      <c r="H51" s="28">
        <f t="shared" si="1"/>
        <v>0</v>
      </c>
      <c r="I51" s="140"/>
      <c r="J51" s="182"/>
      <c r="K51" s="28">
        <f t="shared" si="2"/>
        <v>0</v>
      </c>
      <c r="L51" s="28">
        <f t="shared" si="3"/>
        <v>0</v>
      </c>
      <c r="M51" s="28">
        <f t="shared" si="4"/>
        <v>0</v>
      </c>
      <c r="N51" s="28">
        <f t="shared" si="5"/>
        <v>0</v>
      </c>
      <c r="O51" s="28">
        <f t="shared" si="6"/>
        <v>0</v>
      </c>
      <c r="P51" s="141">
        <f t="shared" si="7"/>
        <v>0</v>
      </c>
      <c r="S51" s="9"/>
      <c r="T51" s="9"/>
      <c r="U51" s="9"/>
      <c r="V51" s="9"/>
      <c r="W51" s="9"/>
      <c r="X51" s="9"/>
      <c r="Y51" s="9"/>
    </row>
    <row r="52" spans="1:25" s="2" customFormat="1" ht="60">
      <c r="A52" s="126">
        <f t="shared" si="0"/>
        <v>29</v>
      </c>
      <c r="B52" s="127"/>
      <c r="C52" s="131" t="s">
        <v>1108</v>
      </c>
      <c r="D52" s="142" t="s">
        <v>164</v>
      </c>
      <c r="E52" s="143">
        <v>1</v>
      </c>
      <c r="F52" s="140"/>
      <c r="G52" s="182"/>
      <c r="H52" s="28">
        <f t="shared" si="1"/>
        <v>0</v>
      </c>
      <c r="I52" s="140"/>
      <c r="J52" s="182"/>
      <c r="K52" s="28">
        <f t="shared" si="2"/>
        <v>0</v>
      </c>
      <c r="L52" s="28">
        <f t="shared" si="3"/>
        <v>0</v>
      </c>
      <c r="M52" s="28">
        <f t="shared" si="4"/>
        <v>0</v>
      </c>
      <c r="N52" s="28">
        <f t="shared" si="5"/>
        <v>0</v>
      </c>
      <c r="O52" s="28">
        <f t="shared" si="6"/>
        <v>0</v>
      </c>
      <c r="P52" s="141">
        <f t="shared" si="7"/>
        <v>0</v>
      </c>
      <c r="S52" s="9"/>
      <c r="T52" s="9"/>
      <c r="U52" s="9"/>
      <c r="V52" s="9"/>
      <c r="W52" s="9"/>
      <c r="X52" s="9"/>
      <c r="Y52" s="9"/>
    </row>
    <row r="53" spans="1:25" s="2" customFormat="1" ht="24">
      <c r="A53" s="126">
        <f t="shared" si="0"/>
        <v>30</v>
      </c>
      <c r="B53" s="127"/>
      <c r="C53" s="131" t="s">
        <v>1109</v>
      </c>
      <c r="D53" s="142" t="s">
        <v>164</v>
      </c>
      <c r="E53" s="143">
        <v>2</v>
      </c>
      <c r="F53" s="140"/>
      <c r="G53" s="182"/>
      <c r="H53" s="28">
        <f t="shared" si="1"/>
        <v>0</v>
      </c>
      <c r="I53" s="140"/>
      <c r="J53" s="182"/>
      <c r="K53" s="28">
        <f t="shared" si="2"/>
        <v>0</v>
      </c>
      <c r="L53" s="28">
        <f t="shared" si="3"/>
        <v>0</v>
      </c>
      <c r="M53" s="28">
        <f t="shared" si="4"/>
        <v>0</v>
      </c>
      <c r="N53" s="28">
        <f t="shared" si="5"/>
        <v>0</v>
      </c>
      <c r="O53" s="28">
        <f t="shared" si="6"/>
        <v>0</v>
      </c>
      <c r="P53" s="141">
        <f t="shared" si="7"/>
        <v>0</v>
      </c>
      <c r="S53" s="9"/>
      <c r="T53" s="9"/>
      <c r="U53" s="9"/>
      <c r="V53" s="9"/>
      <c r="W53" s="9"/>
      <c r="X53" s="9"/>
      <c r="Y53" s="9"/>
    </row>
    <row r="54" spans="1:25" s="2" customFormat="1">
      <c r="A54" s="126">
        <f t="shared" si="0"/>
        <v>31</v>
      </c>
      <c r="B54" s="127"/>
      <c r="C54" s="131" t="s">
        <v>1110</v>
      </c>
      <c r="D54" s="142" t="s">
        <v>164</v>
      </c>
      <c r="E54" s="143">
        <v>1</v>
      </c>
      <c r="F54" s="140"/>
      <c r="G54" s="182"/>
      <c r="H54" s="28">
        <f t="shared" si="1"/>
        <v>0</v>
      </c>
      <c r="I54" s="140"/>
      <c r="J54" s="182"/>
      <c r="K54" s="28">
        <f t="shared" si="2"/>
        <v>0</v>
      </c>
      <c r="L54" s="28">
        <f t="shared" si="3"/>
        <v>0</v>
      </c>
      <c r="M54" s="28">
        <f t="shared" si="4"/>
        <v>0</v>
      </c>
      <c r="N54" s="28">
        <f t="shared" si="5"/>
        <v>0</v>
      </c>
      <c r="O54" s="28">
        <f t="shared" si="6"/>
        <v>0</v>
      </c>
      <c r="P54" s="141">
        <f t="shared" si="7"/>
        <v>0</v>
      </c>
      <c r="S54" s="9"/>
      <c r="T54" s="9"/>
      <c r="U54" s="9"/>
      <c r="V54" s="9"/>
      <c r="W54" s="9"/>
      <c r="X54" s="9"/>
      <c r="Y54" s="9"/>
    </row>
    <row r="55" spans="1:25" s="2" customFormat="1" ht="24">
      <c r="A55" s="126">
        <f t="shared" si="0"/>
        <v>32</v>
      </c>
      <c r="B55" s="127"/>
      <c r="C55" s="131" t="s">
        <v>1111</v>
      </c>
      <c r="D55" s="142" t="s">
        <v>164</v>
      </c>
      <c r="E55" s="143">
        <v>1</v>
      </c>
      <c r="F55" s="140"/>
      <c r="G55" s="182"/>
      <c r="H55" s="28">
        <f t="shared" si="1"/>
        <v>0</v>
      </c>
      <c r="I55" s="140"/>
      <c r="J55" s="182"/>
      <c r="K55" s="28">
        <f t="shared" si="2"/>
        <v>0</v>
      </c>
      <c r="L55" s="28">
        <f t="shared" si="3"/>
        <v>0</v>
      </c>
      <c r="M55" s="28">
        <f t="shared" si="4"/>
        <v>0</v>
      </c>
      <c r="N55" s="28">
        <f t="shared" si="5"/>
        <v>0</v>
      </c>
      <c r="O55" s="28">
        <f t="shared" si="6"/>
        <v>0</v>
      </c>
      <c r="P55" s="141">
        <f t="shared" si="7"/>
        <v>0</v>
      </c>
      <c r="S55" s="9"/>
      <c r="T55" s="9"/>
      <c r="U55" s="9"/>
      <c r="V55" s="9"/>
      <c r="W55" s="9"/>
      <c r="X55" s="9"/>
      <c r="Y55" s="9"/>
    </row>
    <row r="56" spans="1:25" s="2" customFormat="1">
      <c r="A56" s="126">
        <f t="shared" si="0"/>
        <v>33</v>
      </c>
      <c r="B56" s="127"/>
      <c r="C56" s="131" t="s">
        <v>1112</v>
      </c>
      <c r="D56" s="142" t="s">
        <v>164</v>
      </c>
      <c r="E56" s="143">
        <v>1</v>
      </c>
      <c r="F56" s="140"/>
      <c r="G56" s="182"/>
      <c r="H56" s="28">
        <f t="shared" si="1"/>
        <v>0</v>
      </c>
      <c r="I56" s="140"/>
      <c r="J56" s="182"/>
      <c r="K56" s="28">
        <f t="shared" si="2"/>
        <v>0</v>
      </c>
      <c r="L56" s="28">
        <f t="shared" si="3"/>
        <v>0</v>
      </c>
      <c r="M56" s="28">
        <f t="shared" si="4"/>
        <v>0</v>
      </c>
      <c r="N56" s="28">
        <f t="shared" si="5"/>
        <v>0</v>
      </c>
      <c r="O56" s="28">
        <f t="shared" si="6"/>
        <v>0</v>
      </c>
      <c r="P56" s="141">
        <f t="shared" si="7"/>
        <v>0</v>
      </c>
      <c r="S56" s="9"/>
      <c r="T56" s="9"/>
      <c r="U56" s="9"/>
      <c r="V56" s="9"/>
      <c r="W56" s="9"/>
      <c r="X56" s="9"/>
      <c r="Y56" s="9"/>
    </row>
    <row r="57" spans="1:25" s="2" customFormat="1">
      <c r="A57" s="126">
        <f t="shared" si="0"/>
        <v>34</v>
      </c>
      <c r="B57" s="127"/>
      <c r="C57" s="131" t="s">
        <v>1113</v>
      </c>
      <c r="D57" s="142" t="s">
        <v>164</v>
      </c>
      <c r="E57" s="143">
        <v>2</v>
      </c>
      <c r="F57" s="140"/>
      <c r="G57" s="182"/>
      <c r="H57" s="28">
        <f t="shared" si="1"/>
        <v>0</v>
      </c>
      <c r="I57" s="140"/>
      <c r="J57" s="182"/>
      <c r="K57" s="28">
        <f t="shared" si="2"/>
        <v>0</v>
      </c>
      <c r="L57" s="28">
        <f t="shared" si="3"/>
        <v>0</v>
      </c>
      <c r="M57" s="28">
        <f t="shared" si="4"/>
        <v>0</v>
      </c>
      <c r="N57" s="28">
        <f t="shared" si="5"/>
        <v>0</v>
      </c>
      <c r="O57" s="28">
        <f t="shared" si="6"/>
        <v>0</v>
      </c>
      <c r="P57" s="141">
        <f t="shared" si="7"/>
        <v>0</v>
      </c>
      <c r="S57" s="9"/>
      <c r="T57" s="9"/>
      <c r="U57" s="9"/>
      <c r="V57" s="9"/>
      <c r="W57" s="9"/>
      <c r="X57" s="9"/>
      <c r="Y57" s="9"/>
    </row>
    <row r="58" spans="1:25" s="2" customFormat="1">
      <c r="A58" s="126">
        <f t="shared" si="0"/>
        <v>35</v>
      </c>
      <c r="B58" s="127"/>
      <c r="C58" s="131" t="s">
        <v>1114</v>
      </c>
      <c r="D58" s="142" t="s">
        <v>164</v>
      </c>
      <c r="E58" s="143">
        <v>1</v>
      </c>
      <c r="F58" s="140"/>
      <c r="G58" s="182"/>
      <c r="H58" s="28">
        <f t="shared" si="1"/>
        <v>0</v>
      </c>
      <c r="I58" s="140"/>
      <c r="J58" s="182"/>
      <c r="K58" s="28">
        <f t="shared" si="2"/>
        <v>0</v>
      </c>
      <c r="L58" s="28">
        <f t="shared" si="3"/>
        <v>0</v>
      </c>
      <c r="M58" s="28">
        <f t="shared" si="4"/>
        <v>0</v>
      </c>
      <c r="N58" s="28">
        <f t="shared" si="5"/>
        <v>0</v>
      </c>
      <c r="O58" s="28">
        <f t="shared" si="6"/>
        <v>0</v>
      </c>
      <c r="P58" s="141">
        <f t="shared" si="7"/>
        <v>0</v>
      </c>
      <c r="S58" s="9"/>
      <c r="T58" s="9"/>
      <c r="U58" s="9"/>
      <c r="V58" s="9"/>
      <c r="W58" s="9"/>
      <c r="X58" s="9"/>
      <c r="Y58" s="9"/>
    </row>
    <row r="59" spans="1:25" s="2" customFormat="1" ht="24">
      <c r="A59" s="126">
        <f t="shared" si="0"/>
        <v>36</v>
      </c>
      <c r="B59" s="127"/>
      <c r="C59" s="131" t="s">
        <v>1115</v>
      </c>
      <c r="D59" s="142" t="s">
        <v>112</v>
      </c>
      <c r="E59" s="143">
        <v>0.3</v>
      </c>
      <c r="F59" s="140"/>
      <c r="G59" s="182"/>
      <c r="H59" s="28">
        <f t="shared" si="1"/>
        <v>0</v>
      </c>
      <c r="I59" s="140"/>
      <c r="J59" s="182"/>
      <c r="K59" s="28">
        <f t="shared" si="2"/>
        <v>0</v>
      </c>
      <c r="L59" s="28">
        <f t="shared" si="3"/>
        <v>0</v>
      </c>
      <c r="M59" s="28">
        <f t="shared" si="4"/>
        <v>0</v>
      </c>
      <c r="N59" s="28">
        <f t="shared" si="5"/>
        <v>0</v>
      </c>
      <c r="O59" s="28">
        <f t="shared" si="6"/>
        <v>0</v>
      </c>
      <c r="P59" s="141">
        <f t="shared" si="7"/>
        <v>0</v>
      </c>
      <c r="S59" s="9"/>
      <c r="T59" s="9"/>
      <c r="U59" s="9"/>
      <c r="V59" s="9"/>
      <c r="W59" s="9"/>
      <c r="X59" s="9"/>
      <c r="Y59" s="9"/>
    </row>
    <row r="60" spans="1:25" s="2" customFormat="1">
      <c r="A60" s="126">
        <f t="shared" si="0"/>
        <v>37</v>
      </c>
      <c r="B60" s="127"/>
      <c r="C60" s="131" t="s">
        <v>1116</v>
      </c>
      <c r="D60" s="142" t="s">
        <v>228</v>
      </c>
      <c r="E60" s="143">
        <v>8</v>
      </c>
      <c r="F60" s="136"/>
      <c r="G60" s="136"/>
      <c r="H60" s="28">
        <f t="shared" si="1"/>
        <v>0</v>
      </c>
      <c r="I60" s="136"/>
      <c r="J60" s="136"/>
      <c r="K60" s="28">
        <f t="shared" si="2"/>
        <v>0</v>
      </c>
      <c r="L60" s="28">
        <f t="shared" si="3"/>
        <v>0</v>
      </c>
      <c r="M60" s="28">
        <f t="shared" si="4"/>
        <v>0</v>
      </c>
      <c r="N60" s="28">
        <f t="shared" si="5"/>
        <v>0</v>
      </c>
      <c r="O60" s="28">
        <f t="shared" si="6"/>
        <v>0</v>
      </c>
      <c r="P60" s="141">
        <f t="shared" si="7"/>
        <v>0</v>
      </c>
      <c r="S60" s="9"/>
      <c r="T60" s="9"/>
      <c r="U60" s="9"/>
      <c r="V60" s="9"/>
      <c r="W60" s="9"/>
      <c r="X60" s="9"/>
      <c r="Y60" s="9"/>
    </row>
    <row r="61" spans="1:25" s="2" customFormat="1">
      <c r="A61" s="126">
        <f t="shared" si="0"/>
        <v>38</v>
      </c>
      <c r="B61" s="127"/>
      <c r="C61" s="131" t="s">
        <v>1117</v>
      </c>
      <c r="D61" s="142" t="s">
        <v>846</v>
      </c>
      <c r="E61" s="143">
        <v>1</v>
      </c>
      <c r="F61" s="140"/>
      <c r="G61" s="182"/>
      <c r="H61" s="28">
        <f t="shared" si="1"/>
        <v>0</v>
      </c>
      <c r="I61" s="140"/>
      <c r="J61" s="182"/>
      <c r="K61" s="28">
        <f t="shared" si="2"/>
        <v>0</v>
      </c>
      <c r="L61" s="28">
        <f t="shared" si="3"/>
        <v>0</v>
      </c>
      <c r="M61" s="28">
        <f t="shared" si="4"/>
        <v>0</v>
      </c>
      <c r="N61" s="28">
        <f t="shared" si="5"/>
        <v>0</v>
      </c>
      <c r="O61" s="28">
        <f t="shared" si="6"/>
        <v>0</v>
      </c>
      <c r="P61" s="141">
        <f t="shared" si="7"/>
        <v>0</v>
      </c>
      <c r="S61" s="9"/>
      <c r="T61" s="9"/>
      <c r="U61" s="9"/>
      <c r="V61" s="9"/>
      <c r="W61" s="9"/>
      <c r="X61" s="9"/>
      <c r="Y61" s="9"/>
    </row>
    <row r="62" spans="1:25" s="2" customFormat="1">
      <c r="A62" s="126">
        <f t="shared" si="0"/>
        <v>39</v>
      </c>
      <c r="B62" s="127"/>
      <c r="C62" s="131" t="s">
        <v>1118</v>
      </c>
      <c r="D62" s="142" t="s">
        <v>1119</v>
      </c>
      <c r="E62" s="143">
        <v>1</v>
      </c>
      <c r="F62" s="140"/>
      <c r="G62" s="182"/>
      <c r="H62" s="28">
        <f t="shared" si="1"/>
        <v>0</v>
      </c>
      <c r="I62" s="140"/>
      <c r="J62" s="182"/>
      <c r="K62" s="28">
        <f t="shared" si="2"/>
        <v>0</v>
      </c>
      <c r="L62" s="28">
        <f t="shared" si="3"/>
        <v>0</v>
      </c>
      <c r="M62" s="28">
        <f t="shared" si="4"/>
        <v>0</v>
      </c>
      <c r="N62" s="28">
        <f t="shared" si="5"/>
        <v>0</v>
      </c>
      <c r="O62" s="28">
        <f t="shared" si="6"/>
        <v>0</v>
      </c>
      <c r="P62" s="141">
        <f t="shared" si="7"/>
        <v>0</v>
      </c>
      <c r="S62" s="9"/>
      <c r="T62" s="9"/>
      <c r="U62" s="9"/>
      <c r="V62" s="9"/>
      <c r="W62" s="9"/>
      <c r="X62" s="9"/>
      <c r="Y62" s="9"/>
    </row>
    <row r="63" spans="1:25" s="2" customFormat="1">
      <c r="A63" s="126">
        <f t="shared" si="0"/>
        <v>40</v>
      </c>
      <c r="B63" s="127"/>
      <c r="C63" s="131" t="s">
        <v>1120</v>
      </c>
      <c r="D63" s="142" t="s">
        <v>846</v>
      </c>
      <c r="E63" s="143">
        <v>1</v>
      </c>
      <c r="F63" s="140"/>
      <c r="G63" s="182"/>
      <c r="H63" s="28">
        <f t="shared" si="1"/>
        <v>0</v>
      </c>
      <c r="I63" s="140"/>
      <c r="J63" s="182"/>
      <c r="K63" s="28">
        <f t="shared" si="2"/>
        <v>0</v>
      </c>
      <c r="L63" s="28">
        <f t="shared" si="3"/>
        <v>0</v>
      </c>
      <c r="M63" s="28">
        <f t="shared" si="4"/>
        <v>0</v>
      </c>
      <c r="N63" s="28">
        <f t="shared" si="5"/>
        <v>0</v>
      </c>
      <c r="O63" s="28">
        <f t="shared" si="6"/>
        <v>0</v>
      </c>
      <c r="P63" s="141">
        <f t="shared" si="7"/>
        <v>0</v>
      </c>
      <c r="S63" s="9"/>
      <c r="T63" s="9"/>
      <c r="U63" s="9"/>
      <c r="V63" s="9"/>
      <c r="W63" s="9"/>
      <c r="X63" s="9"/>
      <c r="Y63" s="9"/>
    </row>
    <row r="64" spans="1:25" s="2" customFormat="1">
      <c r="A64" s="126">
        <f t="shared" si="0"/>
        <v>41</v>
      </c>
      <c r="B64" s="127"/>
      <c r="C64" s="131" t="s">
        <v>1121</v>
      </c>
      <c r="D64" s="142" t="s">
        <v>846</v>
      </c>
      <c r="E64" s="143">
        <v>1</v>
      </c>
      <c r="F64" s="140"/>
      <c r="G64" s="182"/>
      <c r="H64" s="28">
        <f t="shared" si="1"/>
        <v>0</v>
      </c>
      <c r="I64" s="140"/>
      <c r="J64" s="182"/>
      <c r="K64" s="28">
        <f t="shared" si="2"/>
        <v>0</v>
      </c>
      <c r="L64" s="28">
        <f t="shared" si="3"/>
        <v>0</v>
      </c>
      <c r="M64" s="28">
        <f t="shared" si="4"/>
        <v>0</v>
      </c>
      <c r="N64" s="28">
        <f t="shared" si="5"/>
        <v>0</v>
      </c>
      <c r="O64" s="28">
        <f t="shared" si="6"/>
        <v>0</v>
      </c>
      <c r="P64" s="141">
        <f t="shared" si="7"/>
        <v>0</v>
      </c>
      <c r="S64" s="9"/>
      <c r="T64" s="9"/>
      <c r="U64" s="9"/>
      <c r="V64" s="9"/>
      <c r="W64" s="9"/>
      <c r="X64" s="9"/>
      <c r="Y64" s="9"/>
    </row>
    <row r="65" spans="1:25" s="2" customFormat="1">
      <c r="A65" s="126">
        <f t="shared" si="0"/>
        <v>42</v>
      </c>
      <c r="B65" s="127"/>
      <c r="C65" s="131" t="s">
        <v>1122</v>
      </c>
      <c r="D65" s="142" t="s">
        <v>228</v>
      </c>
      <c r="E65" s="143">
        <v>8</v>
      </c>
      <c r="F65" s="140"/>
      <c r="G65" s="182"/>
      <c r="H65" s="28">
        <f t="shared" si="1"/>
        <v>0</v>
      </c>
      <c r="I65" s="140"/>
      <c r="J65" s="182"/>
      <c r="K65" s="28">
        <f t="shared" si="2"/>
        <v>0</v>
      </c>
      <c r="L65" s="28">
        <f t="shared" si="3"/>
        <v>0</v>
      </c>
      <c r="M65" s="28">
        <f t="shared" si="4"/>
        <v>0</v>
      </c>
      <c r="N65" s="28">
        <f t="shared" si="5"/>
        <v>0</v>
      </c>
      <c r="O65" s="28">
        <f t="shared" si="6"/>
        <v>0</v>
      </c>
      <c r="P65" s="141">
        <f t="shared" si="7"/>
        <v>0</v>
      </c>
      <c r="S65" s="9"/>
      <c r="T65" s="9"/>
      <c r="U65" s="9"/>
      <c r="V65" s="9"/>
      <c r="W65" s="9"/>
      <c r="X65" s="9"/>
      <c r="Y65" s="9"/>
    </row>
    <row r="66" spans="1:25" s="2" customFormat="1">
      <c r="A66" s="126">
        <f t="shared" si="0"/>
        <v>43</v>
      </c>
      <c r="B66" s="127"/>
      <c r="C66" s="131" t="s">
        <v>1123</v>
      </c>
      <c r="D66" s="142" t="s">
        <v>228</v>
      </c>
      <c r="E66" s="143">
        <v>8</v>
      </c>
      <c r="F66" s="140"/>
      <c r="G66" s="182"/>
      <c r="H66" s="28">
        <f t="shared" si="1"/>
        <v>0</v>
      </c>
      <c r="I66" s="140"/>
      <c r="J66" s="182"/>
      <c r="K66" s="28">
        <f t="shared" si="2"/>
        <v>0</v>
      </c>
      <c r="L66" s="28">
        <f t="shared" si="3"/>
        <v>0</v>
      </c>
      <c r="M66" s="28">
        <f t="shared" si="4"/>
        <v>0</v>
      </c>
      <c r="N66" s="28">
        <f t="shared" si="5"/>
        <v>0</v>
      </c>
      <c r="O66" s="28">
        <f t="shared" si="6"/>
        <v>0</v>
      </c>
      <c r="P66" s="141">
        <f t="shared" si="7"/>
        <v>0</v>
      </c>
      <c r="S66" s="9"/>
      <c r="T66" s="9"/>
      <c r="U66" s="9"/>
      <c r="V66" s="9"/>
      <c r="W66" s="9"/>
      <c r="X66" s="9"/>
      <c r="Y66" s="9"/>
    </row>
    <row r="67" spans="1:25" s="2" customFormat="1" ht="24">
      <c r="A67" s="126">
        <f t="shared" si="0"/>
        <v>44</v>
      </c>
      <c r="B67" s="127"/>
      <c r="C67" s="131" t="s">
        <v>1124</v>
      </c>
      <c r="D67" s="142" t="s">
        <v>167</v>
      </c>
      <c r="E67" s="143">
        <v>1</v>
      </c>
      <c r="F67" s="140"/>
      <c r="G67" s="182"/>
      <c r="H67" s="28">
        <f t="shared" si="1"/>
        <v>0</v>
      </c>
      <c r="I67" s="140"/>
      <c r="J67" s="182"/>
      <c r="K67" s="28">
        <f t="shared" si="2"/>
        <v>0</v>
      </c>
      <c r="L67" s="28">
        <f t="shared" si="3"/>
        <v>0</v>
      </c>
      <c r="M67" s="28">
        <f t="shared" si="4"/>
        <v>0</v>
      </c>
      <c r="N67" s="28">
        <f t="shared" si="5"/>
        <v>0</v>
      </c>
      <c r="O67" s="28">
        <f t="shared" si="6"/>
        <v>0</v>
      </c>
      <c r="P67" s="141">
        <f t="shared" si="7"/>
        <v>0</v>
      </c>
      <c r="S67" s="9"/>
      <c r="T67" s="9"/>
      <c r="U67" s="9"/>
      <c r="V67" s="9"/>
      <c r="W67" s="9"/>
      <c r="X67" s="9"/>
      <c r="Y67" s="9"/>
    </row>
    <row r="68" spans="1:25" s="2" customFormat="1">
      <c r="A68" s="126"/>
      <c r="B68" s="127"/>
      <c r="C68" s="128"/>
      <c r="D68" s="142"/>
      <c r="E68" s="143"/>
      <c r="F68" s="27"/>
      <c r="G68" s="28"/>
      <c r="H68" s="28"/>
      <c r="I68" s="27"/>
      <c r="J68" s="28"/>
      <c r="K68" s="28"/>
      <c r="L68" s="28"/>
      <c r="M68" s="28"/>
      <c r="N68" s="28"/>
      <c r="O68" s="28"/>
      <c r="P68" s="141"/>
      <c r="S68" s="9"/>
      <c r="T68" s="9"/>
      <c r="U68" s="9"/>
      <c r="V68" s="9"/>
      <c r="W68" s="9"/>
      <c r="X68" s="9"/>
      <c r="Y68" s="9"/>
    </row>
    <row r="69" spans="1:25" s="2" customFormat="1">
      <c r="A69" s="126"/>
      <c r="B69" s="127"/>
      <c r="C69" s="122" t="s">
        <v>1125</v>
      </c>
      <c r="D69" s="142"/>
      <c r="E69" s="143"/>
      <c r="F69" s="27"/>
      <c r="G69" s="28"/>
      <c r="H69" s="28"/>
      <c r="I69" s="27"/>
      <c r="J69" s="28"/>
      <c r="K69" s="28"/>
      <c r="L69" s="28"/>
      <c r="M69" s="28"/>
      <c r="N69" s="28"/>
      <c r="O69" s="28"/>
      <c r="P69" s="141"/>
      <c r="S69" s="9"/>
      <c r="T69" s="9"/>
      <c r="U69" s="9"/>
      <c r="V69" s="9"/>
      <c r="W69" s="9"/>
      <c r="X69" s="9"/>
      <c r="Y69" s="9"/>
    </row>
    <row r="70" spans="1:25" s="2" customFormat="1">
      <c r="A70" s="126">
        <f>A67+1</f>
        <v>45</v>
      </c>
      <c r="B70" s="127"/>
      <c r="C70" s="131" t="s">
        <v>1126</v>
      </c>
      <c r="D70" s="142" t="s">
        <v>1127</v>
      </c>
      <c r="E70" s="143">
        <v>2</v>
      </c>
      <c r="F70" s="140"/>
      <c r="G70" s="182"/>
      <c r="H70" s="28">
        <f t="shared" si="1"/>
        <v>0</v>
      </c>
      <c r="I70" s="140"/>
      <c r="J70" s="182"/>
      <c r="K70" s="28">
        <f t="shared" si="2"/>
        <v>0</v>
      </c>
      <c r="L70" s="28">
        <f t="shared" si="3"/>
        <v>0</v>
      </c>
      <c r="M70" s="28">
        <f t="shared" si="4"/>
        <v>0</v>
      </c>
      <c r="N70" s="28">
        <f t="shared" si="5"/>
        <v>0</v>
      </c>
      <c r="O70" s="28">
        <f t="shared" si="6"/>
        <v>0</v>
      </c>
      <c r="P70" s="141">
        <f t="shared" si="7"/>
        <v>0</v>
      </c>
      <c r="S70" s="9"/>
      <c r="T70" s="9"/>
      <c r="U70" s="9"/>
      <c r="V70" s="9"/>
      <c r="W70" s="9"/>
      <c r="X70" s="9"/>
      <c r="Y70" s="9"/>
    </row>
    <row r="71" spans="1:25" s="2" customFormat="1">
      <c r="A71" s="126">
        <f t="shared" si="0"/>
        <v>46</v>
      </c>
      <c r="B71" s="127"/>
      <c r="C71" s="131" t="s">
        <v>1128</v>
      </c>
      <c r="D71" s="142" t="s">
        <v>1127</v>
      </c>
      <c r="E71" s="143">
        <v>2</v>
      </c>
      <c r="F71" s="140"/>
      <c r="G71" s="182"/>
      <c r="H71" s="28">
        <f t="shared" si="1"/>
        <v>0</v>
      </c>
      <c r="I71" s="140"/>
      <c r="J71" s="182"/>
      <c r="K71" s="28">
        <f t="shared" si="2"/>
        <v>0</v>
      </c>
      <c r="L71" s="28">
        <f t="shared" si="3"/>
        <v>0</v>
      </c>
      <c r="M71" s="28">
        <f t="shared" si="4"/>
        <v>0</v>
      </c>
      <c r="N71" s="28">
        <f t="shared" si="5"/>
        <v>0</v>
      </c>
      <c r="O71" s="28">
        <f t="shared" si="6"/>
        <v>0</v>
      </c>
      <c r="P71" s="141">
        <f t="shared" si="7"/>
        <v>0</v>
      </c>
      <c r="S71" s="9"/>
      <c r="T71" s="9"/>
      <c r="U71" s="9"/>
      <c r="V71" s="9"/>
      <c r="W71" s="9"/>
      <c r="X71" s="9"/>
      <c r="Y71" s="9"/>
    </row>
    <row r="72" spans="1:25" s="2" customFormat="1">
      <c r="A72" s="126">
        <f t="shared" si="0"/>
        <v>47</v>
      </c>
      <c r="B72" s="127"/>
      <c r="C72" s="131" t="s">
        <v>1129</v>
      </c>
      <c r="D72" s="142" t="s">
        <v>228</v>
      </c>
      <c r="E72" s="143">
        <v>1</v>
      </c>
      <c r="F72" s="136"/>
      <c r="G72" s="136"/>
      <c r="H72" s="28">
        <f t="shared" si="1"/>
        <v>0</v>
      </c>
      <c r="I72" s="136"/>
      <c r="J72" s="136"/>
      <c r="K72" s="28">
        <f t="shared" si="2"/>
        <v>0</v>
      </c>
      <c r="L72" s="28">
        <f t="shared" si="3"/>
        <v>0</v>
      </c>
      <c r="M72" s="28">
        <f t="shared" si="4"/>
        <v>0</v>
      </c>
      <c r="N72" s="28">
        <f t="shared" si="5"/>
        <v>0</v>
      </c>
      <c r="O72" s="28">
        <f t="shared" si="6"/>
        <v>0</v>
      </c>
      <c r="P72" s="141">
        <f t="shared" si="7"/>
        <v>0</v>
      </c>
      <c r="S72" s="9"/>
      <c r="T72" s="9"/>
      <c r="U72" s="9"/>
      <c r="V72" s="9"/>
      <c r="W72" s="9"/>
      <c r="X72" s="9"/>
      <c r="Y72" s="9"/>
    </row>
    <row r="73" spans="1:25" s="2" customFormat="1">
      <c r="A73" s="126">
        <f t="shared" si="0"/>
        <v>48</v>
      </c>
      <c r="B73" s="127"/>
      <c r="C73" s="131" t="s">
        <v>1130</v>
      </c>
      <c r="D73" s="142" t="s">
        <v>1127</v>
      </c>
      <c r="E73" s="143">
        <v>2</v>
      </c>
      <c r="F73" s="140"/>
      <c r="G73" s="182"/>
      <c r="H73" s="28">
        <f t="shared" si="1"/>
        <v>0</v>
      </c>
      <c r="I73" s="140"/>
      <c r="J73" s="182"/>
      <c r="K73" s="28">
        <f t="shared" si="2"/>
        <v>0</v>
      </c>
      <c r="L73" s="28">
        <f t="shared" si="3"/>
        <v>0</v>
      </c>
      <c r="M73" s="28">
        <f t="shared" si="4"/>
        <v>0</v>
      </c>
      <c r="N73" s="28">
        <f t="shared" si="5"/>
        <v>0</v>
      </c>
      <c r="O73" s="28">
        <f t="shared" si="6"/>
        <v>0</v>
      </c>
      <c r="P73" s="141">
        <f t="shared" si="7"/>
        <v>0</v>
      </c>
      <c r="S73" s="9"/>
      <c r="T73" s="9"/>
      <c r="U73" s="9"/>
      <c r="V73" s="9"/>
      <c r="W73" s="9"/>
      <c r="X73" s="9"/>
      <c r="Y73" s="9"/>
    </row>
    <row r="74" spans="1:25" s="2" customFormat="1">
      <c r="A74" s="126">
        <f t="shared" si="0"/>
        <v>49</v>
      </c>
      <c r="B74" s="127"/>
      <c r="C74" s="131" t="s">
        <v>1131</v>
      </c>
      <c r="D74" s="142" t="s">
        <v>1127</v>
      </c>
      <c r="E74" s="143">
        <v>1</v>
      </c>
      <c r="F74" s="140"/>
      <c r="G74" s="182"/>
      <c r="H74" s="28">
        <f t="shared" si="1"/>
        <v>0</v>
      </c>
      <c r="I74" s="140"/>
      <c r="J74" s="182"/>
      <c r="K74" s="28">
        <f t="shared" si="2"/>
        <v>0</v>
      </c>
      <c r="L74" s="28">
        <f t="shared" si="3"/>
        <v>0</v>
      </c>
      <c r="M74" s="28">
        <f t="shared" si="4"/>
        <v>0</v>
      </c>
      <c r="N74" s="28">
        <f t="shared" si="5"/>
        <v>0</v>
      </c>
      <c r="O74" s="28">
        <f t="shared" si="6"/>
        <v>0</v>
      </c>
      <c r="P74" s="141">
        <f t="shared" si="7"/>
        <v>0</v>
      </c>
      <c r="S74" s="9"/>
      <c r="T74" s="9"/>
      <c r="U74" s="9"/>
      <c r="V74" s="9"/>
      <c r="W74" s="9"/>
      <c r="X74" s="9"/>
      <c r="Y74" s="9"/>
    </row>
    <row r="75" spans="1:25" s="2" customFormat="1">
      <c r="A75" s="126">
        <f t="shared" si="0"/>
        <v>50</v>
      </c>
      <c r="B75" s="127"/>
      <c r="C75" s="131" t="s">
        <v>1132</v>
      </c>
      <c r="D75" s="142" t="s">
        <v>1127</v>
      </c>
      <c r="E75" s="143">
        <v>2</v>
      </c>
      <c r="F75" s="140"/>
      <c r="G75" s="182"/>
      <c r="H75" s="28">
        <f t="shared" si="1"/>
        <v>0</v>
      </c>
      <c r="I75" s="140"/>
      <c r="J75" s="182"/>
      <c r="K75" s="28">
        <f t="shared" si="2"/>
        <v>0</v>
      </c>
      <c r="L75" s="28">
        <f t="shared" si="3"/>
        <v>0</v>
      </c>
      <c r="M75" s="28">
        <f t="shared" si="4"/>
        <v>0</v>
      </c>
      <c r="N75" s="28">
        <f t="shared" si="5"/>
        <v>0</v>
      </c>
      <c r="O75" s="28">
        <f t="shared" si="6"/>
        <v>0</v>
      </c>
      <c r="P75" s="141">
        <f t="shared" si="7"/>
        <v>0</v>
      </c>
      <c r="S75" s="9"/>
      <c r="T75" s="9"/>
      <c r="U75" s="9"/>
      <c r="V75" s="9"/>
      <c r="W75" s="9"/>
      <c r="X75" s="9"/>
      <c r="Y75" s="9"/>
    </row>
    <row r="76" spans="1:25" s="2" customFormat="1" ht="36">
      <c r="A76" s="126">
        <f t="shared" si="0"/>
        <v>51</v>
      </c>
      <c r="B76" s="127"/>
      <c r="C76" s="131" t="s">
        <v>1133</v>
      </c>
      <c r="D76" s="142" t="s">
        <v>1127</v>
      </c>
      <c r="E76" s="143">
        <v>1</v>
      </c>
      <c r="F76" s="140"/>
      <c r="G76" s="182"/>
      <c r="H76" s="28">
        <f t="shared" si="1"/>
        <v>0</v>
      </c>
      <c r="I76" s="140"/>
      <c r="J76" s="182"/>
      <c r="K76" s="28">
        <f t="shared" si="2"/>
        <v>0</v>
      </c>
      <c r="L76" s="28">
        <f t="shared" si="3"/>
        <v>0</v>
      </c>
      <c r="M76" s="28">
        <f t="shared" si="4"/>
        <v>0</v>
      </c>
      <c r="N76" s="28">
        <f t="shared" si="5"/>
        <v>0</v>
      </c>
      <c r="O76" s="28">
        <f t="shared" si="6"/>
        <v>0</v>
      </c>
      <c r="P76" s="141">
        <f t="shared" si="7"/>
        <v>0</v>
      </c>
      <c r="S76" s="9"/>
      <c r="T76" s="9"/>
      <c r="U76" s="9"/>
      <c r="V76" s="9"/>
      <c r="W76" s="9"/>
      <c r="X76" s="9"/>
      <c r="Y76" s="9"/>
    </row>
    <row r="77" spans="1:25" s="2" customFormat="1" ht="24">
      <c r="A77" s="126">
        <f t="shared" si="0"/>
        <v>52</v>
      </c>
      <c r="B77" s="127"/>
      <c r="C77" s="131" t="s">
        <v>1134</v>
      </c>
      <c r="D77" s="142" t="s">
        <v>1127</v>
      </c>
      <c r="E77" s="143">
        <v>2</v>
      </c>
      <c r="F77" s="140"/>
      <c r="G77" s="182"/>
      <c r="H77" s="28">
        <f t="shared" si="1"/>
        <v>0</v>
      </c>
      <c r="I77" s="140"/>
      <c r="J77" s="182"/>
      <c r="K77" s="28">
        <f t="shared" si="2"/>
        <v>0</v>
      </c>
      <c r="L77" s="28">
        <f t="shared" si="3"/>
        <v>0</v>
      </c>
      <c r="M77" s="28">
        <f t="shared" si="4"/>
        <v>0</v>
      </c>
      <c r="N77" s="28">
        <f t="shared" si="5"/>
        <v>0</v>
      </c>
      <c r="O77" s="28">
        <f t="shared" si="6"/>
        <v>0</v>
      </c>
      <c r="P77" s="141">
        <f t="shared" si="7"/>
        <v>0</v>
      </c>
      <c r="S77" s="9"/>
      <c r="T77" s="9"/>
      <c r="U77" s="9"/>
      <c r="V77" s="9"/>
      <c r="W77" s="9"/>
      <c r="X77" s="9"/>
      <c r="Y77" s="9"/>
    </row>
    <row r="78" spans="1:25" s="2" customFormat="1">
      <c r="A78" s="126">
        <f t="shared" si="0"/>
        <v>53</v>
      </c>
      <c r="B78" s="127"/>
      <c r="C78" s="131" t="s">
        <v>1135</v>
      </c>
      <c r="D78" s="142" t="s">
        <v>1127</v>
      </c>
      <c r="E78" s="143">
        <v>1</v>
      </c>
      <c r="F78" s="140"/>
      <c r="G78" s="182"/>
      <c r="H78" s="28">
        <f t="shared" si="1"/>
        <v>0</v>
      </c>
      <c r="I78" s="140"/>
      <c r="J78" s="182"/>
      <c r="K78" s="28">
        <f t="shared" si="2"/>
        <v>0</v>
      </c>
      <c r="L78" s="28">
        <f t="shared" si="3"/>
        <v>0</v>
      </c>
      <c r="M78" s="28">
        <f t="shared" si="4"/>
        <v>0</v>
      </c>
      <c r="N78" s="28">
        <f t="shared" si="5"/>
        <v>0</v>
      </c>
      <c r="O78" s="28">
        <f t="shared" si="6"/>
        <v>0</v>
      </c>
      <c r="P78" s="141">
        <f t="shared" si="7"/>
        <v>0</v>
      </c>
      <c r="S78" s="9"/>
      <c r="T78" s="9"/>
      <c r="U78" s="9"/>
      <c r="V78" s="9"/>
      <c r="W78" s="9"/>
      <c r="X78" s="9"/>
      <c r="Y78" s="9"/>
    </row>
    <row r="79" spans="1:25" s="2" customFormat="1" ht="24">
      <c r="A79" s="126">
        <f t="shared" si="0"/>
        <v>54</v>
      </c>
      <c r="B79" s="127"/>
      <c r="C79" s="131" t="s">
        <v>1136</v>
      </c>
      <c r="D79" s="142" t="s">
        <v>1127</v>
      </c>
      <c r="E79" s="143">
        <v>2</v>
      </c>
      <c r="F79" s="140"/>
      <c r="G79" s="182"/>
      <c r="H79" s="28">
        <f t="shared" si="1"/>
        <v>0</v>
      </c>
      <c r="I79" s="140"/>
      <c r="J79" s="182"/>
      <c r="K79" s="28">
        <f t="shared" si="2"/>
        <v>0</v>
      </c>
      <c r="L79" s="28">
        <f t="shared" si="3"/>
        <v>0</v>
      </c>
      <c r="M79" s="28">
        <f t="shared" si="4"/>
        <v>0</v>
      </c>
      <c r="N79" s="28">
        <f t="shared" si="5"/>
        <v>0</v>
      </c>
      <c r="O79" s="28">
        <f t="shared" si="6"/>
        <v>0</v>
      </c>
      <c r="P79" s="141">
        <f t="shared" si="7"/>
        <v>0</v>
      </c>
      <c r="S79" s="9"/>
      <c r="T79" s="9"/>
      <c r="U79" s="9"/>
      <c r="V79" s="9"/>
      <c r="W79" s="9"/>
      <c r="X79" s="9"/>
      <c r="Y79" s="9"/>
    </row>
    <row r="80" spans="1:25" s="2" customFormat="1" ht="84">
      <c r="A80" s="126">
        <f t="shared" si="0"/>
        <v>55</v>
      </c>
      <c r="B80" s="127"/>
      <c r="C80" s="131" t="s">
        <v>1137</v>
      </c>
      <c r="D80" s="142" t="s">
        <v>1127</v>
      </c>
      <c r="E80" s="143">
        <v>1</v>
      </c>
      <c r="F80" s="140"/>
      <c r="G80" s="182"/>
      <c r="H80" s="28">
        <f t="shared" si="1"/>
        <v>0</v>
      </c>
      <c r="I80" s="140"/>
      <c r="J80" s="182"/>
      <c r="K80" s="28">
        <f t="shared" si="2"/>
        <v>0</v>
      </c>
      <c r="L80" s="28">
        <f t="shared" si="3"/>
        <v>0</v>
      </c>
      <c r="M80" s="28">
        <f t="shared" si="4"/>
        <v>0</v>
      </c>
      <c r="N80" s="28">
        <f t="shared" si="5"/>
        <v>0</v>
      </c>
      <c r="O80" s="28">
        <f t="shared" si="6"/>
        <v>0</v>
      </c>
      <c r="P80" s="141">
        <f t="shared" si="7"/>
        <v>0</v>
      </c>
      <c r="S80" s="9"/>
      <c r="T80" s="9"/>
      <c r="U80" s="9"/>
      <c r="V80" s="9"/>
      <c r="W80" s="9"/>
      <c r="X80" s="9"/>
      <c r="Y80" s="9"/>
    </row>
    <row r="81" spans="1:25" s="2" customFormat="1">
      <c r="A81" s="126"/>
      <c r="B81" s="127"/>
      <c r="C81" s="128"/>
      <c r="D81" s="142"/>
      <c r="E81" s="143"/>
      <c r="F81" s="27"/>
      <c r="G81" s="28"/>
      <c r="H81" s="28"/>
      <c r="I81" s="27"/>
      <c r="J81" s="28"/>
      <c r="K81" s="28"/>
      <c r="L81" s="28"/>
      <c r="M81" s="28"/>
      <c r="N81" s="28"/>
      <c r="O81" s="28"/>
      <c r="P81" s="141"/>
      <c r="S81" s="9"/>
      <c r="T81" s="9"/>
      <c r="U81" s="9"/>
      <c r="V81" s="9"/>
      <c r="W81" s="9"/>
      <c r="X81" s="9"/>
      <c r="Y81" s="9"/>
    </row>
    <row r="82" spans="1:25" s="2" customFormat="1">
      <c r="A82" s="126"/>
      <c r="B82" s="127"/>
      <c r="C82" s="122" t="s">
        <v>1138</v>
      </c>
      <c r="D82" s="142"/>
      <c r="E82" s="143"/>
      <c r="F82" s="27"/>
      <c r="G82" s="28"/>
      <c r="H82" s="28"/>
      <c r="I82" s="27"/>
      <c r="J82" s="28"/>
      <c r="K82" s="28"/>
      <c r="L82" s="28"/>
      <c r="M82" s="28"/>
      <c r="N82" s="28"/>
      <c r="O82" s="28"/>
      <c r="P82" s="141"/>
      <c r="S82" s="9"/>
      <c r="T82" s="9"/>
      <c r="U82" s="9"/>
      <c r="V82" s="9"/>
      <c r="W82" s="9"/>
      <c r="X82" s="9"/>
      <c r="Y82" s="9"/>
    </row>
    <row r="83" spans="1:25" s="2" customFormat="1" ht="24">
      <c r="A83" s="126">
        <f>A80+1</f>
        <v>56</v>
      </c>
      <c r="B83" s="127"/>
      <c r="C83" s="128" t="s">
        <v>1139</v>
      </c>
      <c r="D83" s="142" t="s">
        <v>112</v>
      </c>
      <c r="E83" s="143">
        <v>19.2</v>
      </c>
      <c r="F83" s="140"/>
      <c r="G83" s="182"/>
      <c r="H83" s="28">
        <f t="shared" ref="H83:H125" si="8">ROUND(G83*F83,2)</f>
        <v>0</v>
      </c>
      <c r="I83" s="140"/>
      <c r="J83" s="182"/>
      <c r="K83" s="28">
        <f t="shared" ref="K83:K123" si="9">J83+I83+H83</f>
        <v>0</v>
      </c>
      <c r="L83" s="28">
        <f t="shared" ref="L83:L123" si="10">ROUND(F83*E83,2)</f>
        <v>0</v>
      </c>
      <c r="M83" s="28">
        <f t="shared" ref="M83:M123" si="11">ROUND(H83*E83,2)</f>
        <v>0</v>
      </c>
      <c r="N83" s="28">
        <f t="shared" ref="N83:N123" si="12">ROUND(I83*E83,2)</f>
        <v>0</v>
      </c>
      <c r="O83" s="28">
        <f t="shared" ref="O83:O123" si="13">ROUND(J83*E83,2)</f>
        <v>0</v>
      </c>
      <c r="P83" s="141">
        <f t="shared" ref="P83:P123" si="14">O83+N83+M83</f>
        <v>0</v>
      </c>
      <c r="S83" s="9"/>
      <c r="T83" s="9"/>
      <c r="U83" s="9"/>
      <c r="V83" s="9"/>
      <c r="W83" s="9"/>
      <c r="X83" s="9"/>
      <c r="Y83" s="9"/>
    </row>
    <row r="84" spans="1:25" s="2" customFormat="1">
      <c r="A84" s="126">
        <f t="shared" ref="A84:A123" si="15">A83+1</f>
        <v>57</v>
      </c>
      <c r="B84" s="127"/>
      <c r="C84" s="128" t="s">
        <v>1140</v>
      </c>
      <c r="D84" s="142" t="s">
        <v>112</v>
      </c>
      <c r="E84" s="143">
        <v>1.92</v>
      </c>
      <c r="F84" s="140"/>
      <c r="G84" s="182"/>
      <c r="H84" s="28">
        <f t="shared" si="8"/>
        <v>0</v>
      </c>
      <c r="I84" s="140"/>
      <c r="J84" s="182"/>
      <c r="K84" s="28">
        <f t="shared" si="9"/>
        <v>0</v>
      </c>
      <c r="L84" s="28">
        <f t="shared" si="10"/>
        <v>0</v>
      </c>
      <c r="M84" s="28">
        <f t="shared" si="11"/>
        <v>0</v>
      </c>
      <c r="N84" s="28">
        <f t="shared" si="12"/>
        <v>0</v>
      </c>
      <c r="O84" s="28">
        <f t="shared" si="13"/>
        <v>0</v>
      </c>
      <c r="P84" s="141">
        <f t="shared" si="14"/>
        <v>0</v>
      </c>
      <c r="S84" s="9"/>
      <c r="T84" s="9"/>
      <c r="U84" s="9"/>
      <c r="V84" s="9"/>
      <c r="W84" s="9"/>
      <c r="X84" s="9"/>
      <c r="Y84" s="9"/>
    </row>
    <row r="85" spans="1:25" s="2" customFormat="1">
      <c r="A85" s="126">
        <f t="shared" si="15"/>
        <v>58</v>
      </c>
      <c r="B85" s="127"/>
      <c r="C85" s="128" t="s">
        <v>1141</v>
      </c>
      <c r="D85" s="142" t="s">
        <v>112</v>
      </c>
      <c r="E85" s="143">
        <v>1.2</v>
      </c>
      <c r="F85" s="140"/>
      <c r="G85" s="182"/>
      <c r="H85" s="28">
        <f t="shared" si="8"/>
        <v>0</v>
      </c>
      <c r="I85" s="140"/>
      <c r="J85" s="182"/>
      <c r="K85" s="28">
        <f t="shared" si="9"/>
        <v>0</v>
      </c>
      <c r="L85" s="28">
        <f t="shared" si="10"/>
        <v>0</v>
      </c>
      <c r="M85" s="28">
        <f t="shared" si="11"/>
        <v>0</v>
      </c>
      <c r="N85" s="28">
        <f t="shared" si="12"/>
        <v>0</v>
      </c>
      <c r="O85" s="28">
        <f t="shared" si="13"/>
        <v>0</v>
      </c>
      <c r="P85" s="141">
        <f t="shared" si="14"/>
        <v>0</v>
      </c>
      <c r="S85" s="9"/>
      <c r="T85" s="9"/>
      <c r="U85" s="9"/>
      <c r="V85" s="9"/>
      <c r="W85" s="9"/>
      <c r="X85" s="9"/>
      <c r="Y85" s="9"/>
    </row>
    <row r="86" spans="1:25" s="2" customFormat="1">
      <c r="A86" s="126">
        <f t="shared" si="15"/>
        <v>59</v>
      </c>
      <c r="B86" s="127"/>
      <c r="C86" s="128" t="s">
        <v>1142</v>
      </c>
      <c r="D86" s="142" t="s">
        <v>112</v>
      </c>
      <c r="E86" s="143">
        <v>2.4</v>
      </c>
      <c r="F86" s="140"/>
      <c r="G86" s="182"/>
      <c r="H86" s="28">
        <f t="shared" si="8"/>
        <v>0</v>
      </c>
      <c r="I86" s="140"/>
      <c r="J86" s="182"/>
      <c r="K86" s="28">
        <f t="shared" si="9"/>
        <v>0</v>
      </c>
      <c r="L86" s="28">
        <f t="shared" si="10"/>
        <v>0</v>
      </c>
      <c r="M86" s="28">
        <f t="shared" si="11"/>
        <v>0</v>
      </c>
      <c r="N86" s="28">
        <f t="shared" si="12"/>
        <v>0</v>
      </c>
      <c r="O86" s="28">
        <f t="shared" si="13"/>
        <v>0</v>
      </c>
      <c r="P86" s="141">
        <f t="shared" si="14"/>
        <v>0</v>
      </c>
      <c r="S86" s="9"/>
      <c r="T86" s="9"/>
      <c r="U86" s="9"/>
      <c r="V86" s="9"/>
      <c r="W86" s="9"/>
      <c r="X86" s="9"/>
      <c r="Y86" s="9"/>
    </row>
    <row r="87" spans="1:25" s="2" customFormat="1" ht="36">
      <c r="A87" s="126">
        <f t="shared" si="15"/>
        <v>60</v>
      </c>
      <c r="B87" s="127"/>
      <c r="C87" s="128" t="s">
        <v>1143</v>
      </c>
      <c r="D87" s="142" t="s">
        <v>112</v>
      </c>
      <c r="E87" s="143">
        <v>15.6</v>
      </c>
      <c r="F87" s="136"/>
      <c r="G87" s="136"/>
      <c r="H87" s="28">
        <f t="shared" si="8"/>
        <v>0</v>
      </c>
      <c r="I87" s="136"/>
      <c r="J87" s="136"/>
      <c r="K87" s="28">
        <f t="shared" si="9"/>
        <v>0</v>
      </c>
      <c r="L87" s="28">
        <f t="shared" si="10"/>
        <v>0</v>
      </c>
      <c r="M87" s="28">
        <f t="shared" si="11"/>
        <v>0</v>
      </c>
      <c r="N87" s="28">
        <f t="shared" si="12"/>
        <v>0</v>
      </c>
      <c r="O87" s="28">
        <f t="shared" si="13"/>
        <v>0</v>
      </c>
      <c r="P87" s="141">
        <f t="shared" si="14"/>
        <v>0</v>
      </c>
      <c r="S87" s="9"/>
      <c r="T87" s="9"/>
      <c r="U87" s="9"/>
      <c r="V87" s="9"/>
      <c r="W87" s="9"/>
      <c r="X87" s="9"/>
      <c r="Y87" s="9"/>
    </row>
    <row r="88" spans="1:25" s="2" customFormat="1">
      <c r="A88" s="126">
        <f t="shared" si="15"/>
        <v>61</v>
      </c>
      <c r="B88" s="127"/>
      <c r="C88" s="128" t="s">
        <v>1144</v>
      </c>
      <c r="D88" s="142" t="s">
        <v>112</v>
      </c>
      <c r="E88" s="143">
        <v>3.6</v>
      </c>
      <c r="F88" s="140"/>
      <c r="G88" s="182"/>
      <c r="H88" s="28">
        <f t="shared" si="8"/>
        <v>0</v>
      </c>
      <c r="I88" s="140"/>
      <c r="J88" s="182"/>
      <c r="K88" s="28">
        <f t="shared" si="9"/>
        <v>0</v>
      </c>
      <c r="L88" s="28">
        <f t="shared" si="10"/>
        <v>0</v>
      </c>
      <c r="M88" s="28">
        <f t="shared" si="11"/>
        <v>0</v>
      </c>
      <c r="N88" s="28">
        <f t="shared" si="12"/>
        <v>0</v>
      </c>
      <c r="O88" s="28">
        <f t="shared" si="13"/>
        <v>0</v>
      </c>
      <c r="P88" s="141">
        <f t="shared" si="14"/>
        <v>0</v>
      </c>
      <c r="S88" s="9"/>
      <c r="T88" s="9"/>
      <c r="U88" s="9"/>
      <c r="V88" s="9"/>
      <c r="W88" s="9"/>
      <c r="X88" s="9"/>
      <c r="Y88" s="9"/>
    </row>
    <row r="89" spans="1:25" s="2" customFormat="1" ht="48">
      <c r="A89" s="126">
        <f t="shared" si="15"/>
        <v>62</v>
      </c>
      <c r="B89" s="127"/>
      <c r="C89" s="128" t="s">
        <v>1145</v>
      </c>
      <c r="D89" s="142" t="s">
        <v>228</v>
      </c>
      <c r="E89" s="143">
        <v>8</v>
      </c>
      <c r="F89" s="140"/>
      <c r="G89" s="182"/>
      <c r="H89" s="28">
        <f t="shared" si="8"/>
        <v>0</v>
      </c>
      <c r="I89" s="140"/>
      <c r="J89" s="182"/>
      <c r="K89" s="28">
        <f t="shared" si="9"/>
        <v>0</v>
      </c>
      <c r="L89" s="28">
        <f t="shared" si="10"/>
        <v>0</v>
      </c>
      <c r="M89" s="28">
        <f t="shared" si="11"/>
        <v>0</v>
      </c>
      <c r="N89" s="28">
        <f t="shared" si="12"/>
        <v>0</v>
      </c>
      <c r="O89" s="28">
        <f t="shared" si="13"/>
        <v>0</v>
      </c>
      <c r="P89" s="141">
        <f t="shared" si="14"/>
        <v>0</v>
      </c>
      <c r="S89" s="9"/>
      <c r="T89" s="9"/>
      <c r="U89" s="9"/>
      <c r="V89" s="9"/>
      <c r="W89" s="9"/>
      <c r="X89" s="9"/>
      <c r="Y89" s="9"/>
    </row>
    <row r="90" spans="1:25" s="2" customFormat="1" ht="24">
      <c r="A90" s="126">
        <f t="shared" si="15"/>
        <v>63</v>
      </c>
      <c r="B90" s="127"/>
      <c r="C90" s="128" t="s">
        <v>1146</v>
      </c>
      <c r="D90" s="142" t="s">
        <v>228</v>
      </c>
      <c r="E90" s="143">
        <v>16</v>
      </c>
      <c r="F90" s="140"/>
      <c r="G90" s="182"/>
      <c r="H90" s="28">
        <f t="shared" si="8"/>
        <v>0</v>
      </c>
      <c r="I90" s="140"/>
      <c r="J90" s="182"/>
      <c r="K90" s="28">
        <f t="shared" si="9"/>
        <v>0</v>
      </c>
      <c r="L90" s="28">
        <f t="shared" si="10"/>
        <v>0</v>
      </c>
      <c r="M90" s="28">
        <f t="shared" si="11"/>
        <v>0</v>
      </c>
      <c r="N90" s="28">
        <f t="shared" si="12"/>
        <v>0</v>
      </c>
      <c r="O90" s="28">
        <f t="shared" si="13"/>
        <v>0</v>
      </c>
      <c r="P90" s="141">
        <f t="shared" si="14"/>
        <v>0</v>
      </c>
      <c r="S90" s="9"/>
      <c r="T90" s="9"/>
      <c r="U90" s="9"/>
      <c r="V90" s="9"/>
      <c r="W90" s="9"/>
      <c r="X90" s="9"/>
      <c r="Y90" s="9"/>
    </row>
    <row r="91" spans="1:25" s="2" customFormat="1" ht="24">
      <c r="A91" s="126">
        <f t="shared" si="15"/>
        <v>64</v>
      </c>
      <c r="B91" s="127"/>
      <c r="C91" s="128" t="s">
        <v>1147</v>
      </c>
      <c r="D91" s="142" t="s">
        <v>115</v>
      </c>
      <c r="E91" s="143">
        <v>22</v>
      </c>
      <c r="F91" s="140"/>
      <c r="G91" s="182"/>
      <c r="H91" s="28">
        <f t="shared" si="8"/>
        <v>0</v>
      </c>
      <c r="I91" s="140"/>
      <c r="J91" s="182"/>
      <c r="K91" s="28">
        <f t="shared" si="9"/>
        <v>0</v>
      </c>
      <c r="L91" s="28">
        <f t="shared" si="10"/>
        <v>0</v>
      </c>
      <c r="M91" s="28">
        <f t="shared" si="11"/>
        <v>0</v>
      </c>
      <c r="N91" s="28">
        <f t="shared" si="12"/>
        <v>0</v>
      </c>
      <c r="O91" s="28">
        <f t="shared" si="13"/>
        <v>0</v>
      </c>
      <c r="P91" s="141">
        <f t="shared" si="14"/>
        <v>0</v>
      </c>
      <c r="S91" s="9"/>
      <c r="T91" s="9"/>
      <c r="U91" s="9"/>
      <c r="V91" s="9"/>
      <c r="W91" s="9"/>
      <c r="X91" s="9"/>
      <c r="Y91" s="9"/>
    </row>
    <row r="92" spans="1:25" s="2" customFormat="1" ht="24">
      <c r="A92" s="126">
        <f t="shared" si="15"/>
        <v>65</v>
      </c>
      <c r="B92" s="127"/>
      <c r="C92" s="128" t="s">
        <v>1148</v>
      </c>
      <c r="D92" s="142" t="s">
        <v>115</v>
      </c>
      <c r="E92" s="143">
        <v>22</v>
      </c>
      <c r="F92" s="140"/>
      <c r="G92" s="182"/>
      <c r="H92" s="28">
        <f t="shared" si="8"/>
        <v>0</v>
      </c>
      <c r="I92" s="140"/>
      <c r="J92" s="182"/>
      <c r="K92" s="28">
        <f t="shared" si="9"/>
        <v>0</v>
      </c>
      <c r="L92" s="28">
        <f t="shared" si="10"/>
        <v>0</v>
      </c>
      <c r="M92" s="28">
        <f t="shared" si="11"/>
        <v>0</v>
      </c>
      <c r="N92" s="28">
        <f t="shared" si="12"/>
        <v>0</v>
      </c>
      <c r="O92" s="28">
        <f t="shared" si="13"/>
        <v>0</v>
      </c>
      <c r="P92" s="141">
        <f t="shared" si="14"/>
        <v>0</v>
      </c>
      <c r="S92" s="9"/>
      <c r="T92" s="9"/>
      <c r="U92" s="9"/>
      <c r="V92" s="9"/>
      <c r="W92" s="9"/>
      <c r="X92" s="9"/>
      <c r="Y92" s="9"/>
    </row>
    <row r="93" spans="1:25" s="2" customFormat="1" ht="24">
      <c r="A93" s="126">
        <f t="shared" si="15"/>
        <v>66</v>
      </c>
      <c r="B93" s="127"/>
      <c r="C93" s="128" t="s">
        <v>1149</v>
      </c>
      <c r="D93" s="142" t="s">
        <v>115</v>
      </c>
      <c r="E93" s="143">
        <v>22</v>
      </c>
      <c r="F93" s="140"/>
      <c r="G93" s="182"/>
      <c r="H93" s="28">
        <f t="shared" si="8"/>
        <v>0</v>
      </c>
      <c r="I93" s="140"/>
      <c r="J93" s="182"/>
      <c r="K93" s="28">
        <f t="shared" si="9"/>
        <v>0</v>
      </c>
      <c r="L93" s="28">
        <f t="shared" si="10"/>
        <v>0</v>
      </c>
      <c r="M93" s="28">
        <f t="shared" si="11"/>
        <v>0</v>
      </c>
      <c r="N93" s="28">
        <f t="shared" si="12"/>
        <v>0</v>
      </c>
      <c r="O93" s="28">
        <f t="shared" si="13"/>
        <v>0</v>
      </c>
      <c r="P93" s="141">
        <f t="shared" si="14"/>
        <v>0</v>
      </c>
      <c r="S93" s="9"/>
      <c r="T93" s="9"/>
      <c r="U93" s="9"/>
      <c r="V93" s="9"/>
      <c r="W93" s="9"/>
      <c r="X93" s="9"/>
      <c r="Y93" s="9"/>
    </row>
    <row r="94" spans="1:25" s="2" customFormat="1" ht="24">
      <c r="A94" s="126">
        <f t="shared" si="15"/>
        <v>67</v>
      </c>
      <c r="B94" s="127"/>
      <c r="C94" s="128" t="s">
        <v>1150</v>
      </c>
      <c r="D94" s="142" t="s">
        <v>115</v>
      </c>
      <c r="E94" s="143">
        <v>22</v>
      </c>
      <c r="F94" s="140"/>
      <c r="G94" s="182"/>
      <c r="H94" s="28">
        <f t="shared" si="8"/>
        <v>0</v>
      </c>
      <c r="I94" s="140"/>
      <c r="J94" s="182"/>
      <c r="K94" s="28">
        <f t="shared" si="9"/>
        <v>0</v>
      </c>
      <c r="L94" s="28">
        <f t="shared" si="10"/>
        <v>0</v>
      </c>
      <c r="M94" s="28">
        <f t="shared" si="11"/>
        <v>0</v>
      </c>
      <c r="N94" s="28">
        <f t="shared" si="12"/>
        <v>0</v>
      </c>
      <c r="O94" s="28">
        <f t="shared" si="13"/>
        <v>0</v>
      </c>
      <c r="P94" s="141">
        <f t="shared" si="14"/>
        <v>0</v>
      </c>
      <c r="S94" s="9"/>
      <c r="T94" s="9"/>
      <c r="U94" s="9"/>
      <c r="V94" s="9"/>
      <c r="W94" s="9"/>
      <c r="X94" s="9"/>
      <c r="Y94" s="9"/>
    </row>
    <row r="95" spans="1:25" s="2" customFormat="1" ht="36">
      <c r="A95" s="126">
        <f t="shared" si="15"/>
        <v>68</v>
      </c>
      <c r="B95" s="127"/>
      <c r="C95" s="128" t="s">
        <v>1151</v>
      </c>
      <c r="D95" s="142" t="s">
        <v>115</v>
      </c>
      <c r="E95" s="143">
        <v>22</v>
      </c>
      <c r="F95" s="140"/>
      <c r="G95" s="182"/>
      <c r="H95" s="28">
        <f t="shared" si="8"/>
        <v>0</v>
      </c>
      <c r="I95" s="140"/>
      <c r="J95" s="182"/>
      <c r="K95" s="28">
        <f t="shared" si="9"/>
        <v>0</v>
      </c>
      <c r="L95" s="28">
        <f t="shared" si="10"/>
        <v>0</v>
      </c>
      <c r="M95" s="28">
        <f t="shared" si="11"/>
        <v>0</v>
      </c>
      <c r="N95" s="28">
        <f t="shared" si="12"/>
        <v>0</v>
      </c>
      <c r="O95" s="28">
        <f t="shared" si="13"/>
        <v>0</v>
      </c>
      <c r="P95" s="141">
        <f t="shared" si="14"/>
        <v>0</v>
      </c>
      <c r="S95" s="9"/>
      <c r="T95" s="9"/>
      <c r="U95" s="9"/>
      <c r="V95" s="9"/>
      <c r="W95" s="9"/>
      <c r="X95" s="9"/>
      <c r="Y95" s="9"/>
    </row>
    <row r="96" spans="1:25" s="2" customFormat="1" ht="36">
      <c r="A96" s="126">
        <f t="shared" si="15"/>
        <v>69</v>
      </c>
      <c r="B96" s="127"/>
      <c r="C96" s="128" t="s">
        <v>1152</v>
      </c>
      <c r="D96" s="142" t="s">
        <v>115</v>
      </c>
      <c r="E96" s="143">
        <v>22</v>
      </c>
      <c r="F96" s="140"/>
      <c r="G96" s="182"/>
      <c r="H96" s="28">
        <f t="shared" si="8"/>
        <v>0</v>
      </c>
      <c r="I96" s="140"/>
      <c r="J96" s="182"/>
      <c r="K96" s="28">
        <f t="shared" si="9"/>
        <v>0</v>
      </c>
      <c r="L96" s="28">
        <f t="shared" si="10"/>
        <v>0</v>
      </c>
      <c r="M96" s="28">
        <f t="shared" si="11"/>
        <v>0</v>
      </c>
      <c r="N96" s="28">
        <f t="shared" si="12"/>
        <v>0</v>
      </c>
      <c r="O96" s="28">
        <f t="shared" si="13"/>
        <v>0</v>
      </c>
      <c r="P96" s="141">
        <f t="shared" si="14"/>
        <v>0</v>
      </c>
      <c r="S96" s="9"/>
      <c r="T96" s="9"/>
      <c r="U96" s="9"/>
      <c r="V96" s="9"/>
      <c r="W96" s="9"/>
      <c r="X96" s="9"/>
      <c r="Y96" s="9"/>
    </row>
    <row r="97" spans="1:25" s="2" customFormat="1">
      <c r="A97" s="126"/>
      <c r="B97" s="127"/>
      <c r="C97" s="128"/>
      <c r="D97" s="142"/>
      <c r="E97" s="143"/>
      <c r="F97" s="27"/>
      <c r="G97" s="28"/>
      <c r="H97" s="28"/>
      <c r="I97" s="27"/>
      <c r="J97" s="28"/>
      <c r="K97" s="28"/>
      <c r="L97" s="28"/>
      <c r="M97" s="28"/>
      <c r="N97" s="28"/>
      <c r="O97" s="28"/>
      <c r="P97" s="141"/>
      <c r="S97" s="9"/>
      <c r="T97" s="9"/>
      <c r="U97" s="9"/>
      <c r="V97" s="9"/>
      <c r="W97" s="9"/>
      <c r="X97" s="9"/>
      <c r="Y97" s="9"/>
    </row>
    <row r="98" spans="1:25" s="2" customFormat="1">
      <c r="A98" s="126"/>
      <c r="B98" s="127"/>
      <c r="C98" s="122" t="s">
        <v>1153</v>
      </c>
      <c r="D98" s="142"/>
      <c r="E98" s="143"/>
      <c r="F98" s="27"/>
      <c r="G98" s="28"/>
      <c r="H98" s="28"/>
      <c r="I98" s="27"/>
      <c r="J98" s="28"/>
      <c r="K98" s="28"/>
      <c r="L98" s="28"/>
      <c r="M98" s="28"/>
      <c r="N98" s="28"/>
      <c r="O98" s="28"/>
      <c r="P98" s="141"/>
      <c r="S98" s="9"/>
      <c r="T98" s="9"/>
      <c r="U98" s="9"/>
      <c r="V98" s="9"/>
      <c r="W98" s="9"/>
      <c r="X98" s="9"/>
      <c r="Y98" s="9"/>
    </row>
    <row r="99" spans="1:25" s="2" customFormat="1" ht="48">
      <c r="A99" s="126">
        <f>A96+1</f>
        <v>70</v>
      </c>
      <c r="B99" s="127"/>
      <c r="C99" s="128" t="s">
        <v>1154</v>
      </c>
      <c r="D99" s="142" t="s">
        <v>228</v>
      </c>
      <c r="E99" s="143">
        <v>14</v>
      </c>
      <c r="F99" s="140"/>
      <c r="G99" s="182"/>
      <c r="H99" s="28">
        <f t="shared" si="8"/>
        <v>0</v>
      </c>
      <c r="I99" s="140"/>
      <c r="J99" s="182"/>
      <c r="K99" s="28">
        <f t="shared" si="9"/>
        <v>0</v>
      </c>
      <c r="L99" s="28">
        <f t="shared" si="10"/>
        <v>0</v>
      </c>
      <c r="M99" s="28">
        <f t="shared" si="11"/>
        <v>0</v>
      </c>
      <c r="N99" s="28">
        <f t="shared" si="12"/>
        <v>0</v>
      </c>
      <c r="O99" s="28">
        <f t="shared" si="13"/>
        <v>0</v>
      </c>
      <c r="P99" s="141">
        <f t="shared" si="14"/>
        <v>0</v>
      </c>
      <c r="S99" s="9"/>
      <c r="T99" s="9"/>
      <c r="U99" s="9"/>
      <c r="V99" s="9"/>
      <c r="W99" s="9"/>
      <c r="X99" s="9"/>
      <c r="Y99" s="9"/>
    </row>
    <row r="100" spans="1:25" s="2" customFormat="1" ht="60">
      <c r="A100" s="126">
        <f t="shared" si="15"/>
        <v>71</v>
      </c>
      <c r="B100" s="127"/>
      <c r="C100" s="128" t="s">
        <v>1155</v>
      </c>
      <c r="D100" s="142" t="s">
        <v>167</v>
      </c>
      <c r="E100" s="143">
        <v>1</v>
      </c>
      <c r="F100" s="140"/>
      <c r="G100" s="182"/>
      <c r="H100" s="28">
        <f t="shared" si="8"/>
        <v>0</v>
      </c>
      <c r="I100" s="140"/>
      <c r="J100" s="182"/>
      <c r="K100" s="28">
        <f t="shared" si="9"/>
        <v>0</v>
      </c>
      <c r="L100" s="28">
        <f t="shared" si="10"/>
        <v>0</v>
      </c>
      <c r="M100" s="28">
        <f t="shared" si="11"/>
        <v>0</v>
      </c>
      <c r="N100" s="28">
        <f t="shared" si="12"/>
        <v>0</v>
      </c>
      <c r="O100" s="28">
        <f t="shared" si="13"/>
        <v>0</v>
      </c>
      <c r="P100" s="141">
        <f t="shared" si="14"/>
        <v>0</v>
      </c>
      <c r="S100" s="9"/>
      <c r="T100" s="9"/>
      <c r="U100" s="9"/>
      <c r="V100" s="9"/>
      <c r="W100" s="9"/>
      <c r="X100" s="9"/>
      <c r="Y100" s="9"/>
    </row>
    <row r="101" spans="1:25" s="2" customFormat="1">
      <c r="A101" s="126">
        <f t="shared" si="15"/>
        <v>72</v>
      </c>
      <c r="B101" s="127"/>
      <c r="C101" s="128" t="s">
        <v>1156</v>
      </c>
      <c r="D101" s="142" t="s">
        <v>846</v>
      </c>
      <c r="E101" s="143">
        <v>2</v>
      </c>
      <c r="F101" s="140"/>
      <c r="G101" s="182"/>
      <c r="H101" s="28">
        <f t="shared" si="8"/>
        <v>0</v>
      </c>
      <c r="I101" s="140"/>
      <c r="J101" s="182"/>
      <c r="K101" s="28">
        <f t="shared" si="9"/>
        <v>0</v>
      </c>
      <c r="L101" s="28">
        <f t="shared" si="10"/>
        <v>0</v>
      </c>
      <c r="M101" s="28">
        <f t="shared" si="11"/>
        <v>0</v>
      </c>
      <c r="N101" s="28">
        <f t="shared" si="12"/>
        <v>0</v>
      </c>
      <c r="O101" s="28">
        <f t="shared" si="13"/>
        <v>0</v>
      </c>
      <c r="P101" s="141">
        <f t="shared" si="14"/>
        <v>0</v>
      </c>
      <c r="S101" s="9"/>
      <c r="T101" s="9"/>
      <c r="U101" s="9"/>
      <c r="V101" s="9"/>
      <c r="W101" s="9"/>
      <c r="X101" s="9"/>
      <c r="Y101" s="9"/>
    </row>
    <row r="102" spans="1:25" s="2" customFormat="1">
      <c r="A102" s="126">
        <f t="shared" si="15"/>
        <v>73</v>
      </c>
      <c r="B102" s="127"/>
      <c r="C102" s="128" t="s">
        <v>1157</v>
      </c>
      <c r="D102" s="142" t="s">
        <v>228</v>
      </c>
      <c r="E102" s="143">
        <v>14</v>
      </c>
      <c r="F102" s="140"/>
      <c r="G102" s="182"/>
      <c r="H102" s="28">
        <f t="shared" si="8"/>
        <v>0</v>
      </c>
      <c r="I102" s="140"/>
      <c r="J102" s="182"/>
      <c r="K102" s="28">
        <f t="shared" si="9"/>
        <v>0</v>
      </c>
      <c r="L102" s="28">
        <f t="shared" si="10"/>
        <v>0</v>
      </c>
      <c r="M102" s="28">
        <f t="shared" si="11"/>
        <v>0</v>
      </c>
      <c r="N102" s="28">
        <f t="shared" si="12"/>
        <v>0</v>
      </c>
      <c r="O102" s="28">
        <f t="shared" si="13"/>
        <v>0</v>
      </c>
      <c r="P102" s="141">
        <f t="shared" si="14"/>
        <v>0</v>
      </c>
      <c r="S102" s="9"/>
      <c r="T102" s="9"/>
      <c r="U102" s="9"/>
      <c r="V102" s="9"/>
      <c r="W102" s="9"/>
      <c r="X102" s="9"/>
      <c r="Y102" s="9"/>
    </row>
    <row r="103" spans="1:25" s="2" customFormat="1">
      <c r="A103" s="126">
        <f t="shared" si="15"/>
        <v>74</v>
      </c>
      <c r="B103" s="127"/>
      <c r="C103" s="128" t="s">
        <v>1118</v>
      </c>
      <c r="D103" s="142" t="s">
        <v>846</v>
      </c>
      <c r="E103" s="143">
        <v>1</v>
      </c>
      <c r="F103" s="140"/>
      <c r="G103" s="182"/>
      <c r="H103" s="28">
        <f t="shared" si="8"/>
        <v>0</v>
      </c>
      <c r="I103" s="140"/>
      <c r="J103" s="182"/>
      <c r="K103" s="28">
        <f t="shared" si="9"/>
        <v>0</v>
      </c>
      <c r="L103" s="28">
        <f t="shared" si="10"/>
        <v>0</v>
      </c>
      <c r="M103" s="28">
        <f t="shared" si="11"/>
        <v>0</v>
      </c>
      <c r="N103" s="28">
        <f t="shared" si="12"/>
        <v>0</v>
      </c>
      <c r="O103" s="28">
        <f t="shared" si="13"/>
        <v>0</v>
      </c>
      <c r="P103" s="141">
        <f t="shared" si="14"/>
        <v>0</v>
      </c>
      <c r="S103" s="9"/>
      <c r="T103" s="9"/>
      <c r="U103" s="9"/>
      <c r="V103" s="9"/>
      <c r="W103" s="9"/>
      <c r="X103" s="9"/>
      <c r="Y103" s="9"/>
    </row>
    <row r="104" spans="1:25" s="2" customFormat="1">
      <c r="A104" s="126">
        <f t="shared" si="15"/>
        <v>75</v>
      </c>
      <c r="B104" s="127"/>
      <c r="C104" s="128" t="s">
        <v>1120</v>
      </c>
      <c r="D104" s="142" t="s">
        <v>846</v>
      </c>
      <c r="E104" s="143">
        <v>1</v>
      </c>
      <c r="F104" s="140"/>
      <c r="G104" s="182"/>
      <c r="H104" s="28">
        <f t="shared" si="8"/>
        <v>0</v>
      </c>
      <c r="I104" s="140"/>
      <c r="J104" s="182"/>
      <c r="K104" s="28">
        <f t="shared" si="9"/>
        <v>0</v>
      </c>
      <c r="L104" s="28">
        <f t="shared" si="10"/>
        <v>0</v>
      </c>
      <c r="M104" s="28">
        <f t="shared" si="11"/>
        <v>0</v>
      </c>
      <c r="N104" s="28">
        <f t="shared" si="12"/>
        <v>0</v>
      </c>
      <c r="O104" s="28">
        <f t="shared" si="13"/>
        <v>0</v>
      </c>
      <c r="P104" s="141">
        <f t="shared" si="14"/>
        <v>0</v>
      </c>
      <c r="S104" s="9"/>
      <c r="T104" s="9"/>
      <c r="U104" s="9"/>
      <c r="V104" s="9"/>
      <c r="W104" s="9"/>
      <c r="X104" s="9"/>
      <c r="Y104" s="9"/>
    </row>
    <row r="105" spans="1:25" s="2" customFormat="1">
      <c r="A105" s="126">
        <f t="shared" si="15"/>
        <v>76</v>
      </c>
      <c r="B105" s="127"/>
      <c r="C105" s="128" t="s">
        <v>1121</v>
      </c>
      <c r="D105" s="142" t="s">
        <v>846</v>
      </c>
      <c r="E105" s="143">
        <v>3</v>
      </c>
      <c r="F105" s="140"/>
      <c r="G105" s="182"/>
      <c r="H105" s="28">
        <f t="shared" si="8"/>
        <v>0</v>
      </c>
      <c r="I105" s="140"/>
      <c r="J105" s="182"/>
      <c r="K105" s="28">
        <f t="shared" si="9"/>
        <v>0</v>
      </c>
      <c r="L105" s="28">
        <f t="shared" si="10"/>
        <v>0</v>
      </c>
      <c r="M105" s="28">
        <f t="shared" si="11"/>
        <v>0</v>
      </c>
      <c r="N105" s="28">
        <f t="shared" si="12"/>
        <v>0</v>
      </c>
      <c r="O105" s="28">
        <f t="shared" si="13"/>
        <v>0</v>
      </c>
      <c r="P105" s="141">
        <f t="shared" si="14"/>
        <v>0</v>
      </c>
      <c r="S105" s="9"/>
      <c r="T105" s="9"/>
      <c r="U105" s="9"/>
      <c r="V105" s="9"/>
      <c r="W105" s="9"/>
      <c r="X105" s="9"/>
      <c r="Y105" s="9"/>
    </row>
    <row r="106" spans="1:25" s="2" customFormat="1">
      <c r="A106" s="126">
        <f t="shared" si="15"/>
        <v>77</v>
      </c>
      <c r="B106" s="127"/>
      <c r="C106" s="128" t="s">
        <v>1158</v>
      </c>
      <c r="D106" s="142" t="s">
        <v>846</v>
      </c>
      <c r="E106" s="143">
        <v>1</v>
      </c>
      <c r="F106" s="140"/>
      <c r="G106" s="182"/>
      <c r="H106" s="28">
        <f t="shared" si="8"/>
        <v>0</v>
      </c>
      <c r="I106" s="140"/>
      <c r="J106" s="182"/>
      <c r="K106" s="28">
        <f t="shared" si="9"/>
        <v>0</v>
      </c>
      <c r="L106" s="28">
        <f t="shared" si="10"/>
        <v>0</v>
      </c>
      <c r="M106" s="28">
        <f t="shared" si="11"/>
        <v>0</v>
      </c>
      <c r="N106" s="28">
        <f t="shared" si="12"/>
        <v>0</v>
      </c>
      <c r="O106" s="28">
        <f t="shared" si="13"/>
        <v>0</v>
      </c>
      <c r="P106" s="141">
        <f t="shared" si="14"/>
        <v>0</v>
      </c>
      <c r="S106" s="9"/>
      <c r="T106" s="9"/>
      <c r="U106" s="9"/>
      <c r="V106" s="9"/>
      <c r="W106" s="9"/>
      <c r="X106" s="9"/>
      <c r="Y106" s="9"/>
    </row>
    <row r="107" spans="1:25" s="2" customFormat="1" ht="24">
      <c r="A107" s="126">
        <f t="shared" si="15"/>
        <v>78</v>
      </c>
      <c r="B107" s="127"/>
      <c r="C107" s="128" t="s">
        <v>1159</v>
      </c>
      <c r="D107" s="142" t="s">
        <v>228</v>
      </c>
      <c r="E107" s="143">
        <v>14</v>
      </c>
      <c r="F107" s="140"/>
      <c r="G107" s="182"/>
      <c r="H107" s="28">
        <f t="shared" si="8"/>
        <v>0</v>
      </c>
      <c r="I107" s="140"/>
      <c r="J107" s="182"/>
      <c r="K107" s="28">
        <f t="shared" si="9"/>
        <v>0</v>
      </c>
      <c r="L107" s="28">
        <f t="shared" si="10"/>
        <v>0</v>
      </c>
      <c r="M107" s="28">
        <f t="shared" si="11"/>
        <v>0</v>
      </c>
      <c r="N107" s="28">
        <f t="shared" si="12"/>
        <v>0</v>
      </c>
      <c r="O107" s="28">
        <f t="shared" si="13"/>
        <v>0</v>
      </c>
      <c r="P107" s="141">
        <f t="shared" si="14"/>
        <v>0</v>
      </c>
      <c r="S107" s="9"/>
      <c r="T107" s="9"/>
      <c r="U107" s="9"/>
      <c r="V107" s="9"/>
      <c r="W107" s="9"/>
      <c r="X107" s="9"/>
      <c r="Y107" s="9"/>
    </row>
    <row r="108" spans="1:25" s="2" customFormat="1" ht="36">
      <c r="A108" s="126">
        <f t="shared" si="15"/>
        <v>79</v>
      </c>
      <c r="B108" s="127"/>
      <c r="C108" s="128" t="s">
        <v>1160</v>
      </c>
      <c r="D108" s="142" t="s">
        <v>228</v>
      </c>
      <c r="E108" s="143">
        <v>28</v>
      </c>
      <c r="F108" s="140"/>
      <c r="G108" s="182"/>
      <c r="H108" s="28">
        <f t="shared" si="8"/>
        <v>0</v>
      </c>
      <c r="I108" s="140"/>
      <c r="J108" s="182"/>
      <c r="K108" s="28">
        <f t="shared" si="9"/>
        <v>0</v>
      </c>
      <c r="L108" s="28">
        <f t="shared" si="10"/>
        <v>0</v>
      </c>
      <c r="M108" s="28">
        <f t="shared" si="11"/>
        <v>0</v>
      </c>
      <c r="N108" s="28">
        <f t="shared" si="12"/>
        <v>0</v>
      </c>
      <c r="O108" s="28">
        <f t="shared" si="13"/>
        <v>0</v>
      </c>
      <c r="P108" s="141">
        <f t="shared" si="14"/>
        <v>0</v>
      </c>
      <c r="S108" s="9"/>
      <c r="T108" s="9"/>
      <c r="U108" s="9"/>
      <c r="V108" s="9"/>
      <c r="W108" s="9"/>
      <c r="X108" s="9"/>
      <c r="Y108" s="9"/>
    </row>
    <row r="109" spans="1:25" s="2" customFormat="1" ht="24">
      <c r="A109" s="126">
        <f t="shared" si="15"/>
        <v>80</v>
      </c>
      <c r="B109" s="127"/>
      <c r="C109" s="128" t="s">
        <v>1124</v>
      </c>
      <c r="D109" s="142" t="s">
        <v>167</v>
      </c>
      <c r="E109" s="143">
        <v>1</v>
      </c>
      <c r="F109" s="140"/>
      <c r="G109" s="182"/>
      <c r="H109" s="28">
        <f t="shared" si="8"/>
        <v>0</v>
      </c>
      <c r="I109" s="140"/>
      <c r="J109" s="182"/>
      <c r="K109" s="28">
        <f t="shared" si="9"/>
        <v>0</v>
      </c>
      <c r="L109" s="28">
        <f t="shared" si="10"/>
        <v>0</v>
      </c>
      <c r="M109" s="28">
        <f t="shared" si="11"/>
        <v>0</v>
      </c>
      <c r="N109" s="28">
        <f t="shared" si="12"/>
        <v>0</v>
      </c>
      <c r="O109" s="28">
        <f t="shared" si="13"/>
        <v>0</v>
      </c>
      <c r="P109" s="141">
        <f t="shared" si="14"/>
        <v>0</v>
      </c>
      <c r="S109" s="9"/>
      <c r="T109" s="9"/>
      <c r="U109" s="9"/>
      <c r="V109" s="9"/>
      <c r="W109" s="9"/>
      <c r="X109" s="9"/>
      <c r="Y109" s="9"/>
    </row>
    <row r="110" spans="1:25" s="2" customFormat="1">
      <c r="A110" s="126"/>
      <c r="B110" s="127"/>
      <c r="C110" s="128"/>
      <c r="D110" s="142"/>
      <c r="E110" s="143"/>
      <c r="F110" s="27"/>
      <c r="G110" s="28"/>
      <c r="H110" s="28"/>
      <c r="I110" s="27"/>
      <c r="J110" s="28"/>
      <c r="K110" s="28"/>
      <c r="L110" s="28"/>
      <c r="M110" s="28"/>
      <c r="N110" s="28"/>
      <c r="O110" s="28"/>
      <c r="P110" s="141"/>
      <c r="S110" s="9"/>
      <c r="T110" s="9"/>
      <c r="U110" s="9"/>
      <c r="V110" s="9"/>
      <c r="W110" s="9"/>
      <c r="X110" s="9"/>
      <c r="Y110" s="9"/>
    </row>
    <row r="111" spans="1:25" s="2" customFormat="1">
      <c r="A111" s="126"/>
      <c r="B111" s="127"/>
      <c r="C111" s="122" t="s">
        <v>1161</v>
      </c>
      <c r="D111" s="142"/>
      <c r="E111" s="143"/>
      <c r="F111" s="27"/>
      <c r="G111" s="28"/>
      <c r="H111" s="28"/>
      <c r="I111" s="27"/>
      <c r="J111" s="28"/>
      <c r="K111" s="28"/>
      <c r="L111" s="28"/>
      <c r="M111" s="28"/>
      <c r="N111" s="28"/>
      <c r="O111" s="28"/>
      <c r="P111" s="141"/>
      <c r="S111" s="9"/>
      <c r="T111" s="9"/>
      <c r="U111" s="9"/>
      <c r="V111" s="9"/>
      <c r="W111" s="9"/>
      <c r="X111" s="9"/>
      <c r="Y111" s="9"/>
    </row>
    <row r="112" spans="1:25" s="2" customFormat="1" ht="24">
      <c r="A112" s="126">
        <f>A109+1</f>
        <v>81</v>
      </c>
      <c r="B112" s="127"/>
      <c r="C112" s="128" t="s">
        <v>1162</v>
      </c>
      <c r="D112" s="142" t="s">
        <v>112</v>
      </c>
      <c r="E112" s="143">
        <v>50.4</v>
      </c>
      <c r="F112" s="140"/>
      <c r="G112" s="182"/>
      <c r="H112" s="28">
        <f t="shared" si="8"/>
        <v>0</v>
      </c>
      <c r="I112" s="140"/>
      <c r="J112" s="182"/>
      <c r="K112" s="28">
        <f t="shared" si="9"/>
        <v>0</v>
      </c>
      <c r="L112" s="28">
        <f t="shared" si="10"/>
        <v>0</v>
      </c>
      <c r="M112" s="28">
        <f t="shared" si="11"/>
        <v>0</v>
      </c>
      <c r="N112" s="28">
        <f t="shared" si="12"/>
        <v>0</v>
      </c>
      <c r="O112" s="28">
        <f t="shared" si="13"/>
        <v>0</v>
      </c>
      <c r="P112" s="141">
        <f t="shared" si="14"/>
        <v>0</v>
      </c>
      <c r="S112" s="9"/>
      <c r="T112" s="9"/>
      <c r="U112" s="9"/>
      <c r="V112" s="9"/>
      <c r="W112" s="9"/>
      <c r="X112" s="9"/>
      <c r="Y112" s="9"/>
    </row>
    <row r="113" spans="1:25" s="2" customFormat="1">
      <c r="A113" s="126">
        <f t="shared" si="15"/>
        <v>82</v>
      </c>
      <c r="B113" s="127"/>
      <c r="C113" s="128" t="s">
        <v>1140</v>
      </c>
      <c r="D113" s="142" t="s">
        <v>112</v>
      </c>
      <c r="E113" s="143">
        <v>5.04</v>
      </c>
      <c r="F113" s="140"/>
      <c r="G113" s="182"/>
      <c r="H113" s="28">
        <f t="shared" si="8"/>
        <v>0</v>
      </c>
      <c r="I113" s="140"/>
      <c r="J113" s="182"/>
      <c r="K113" s="28">
        <f t="shared" si="9"/>
        <v>0</v>
      </c>
      <c r="L113" s="28">
        <f t="shared" si="10"/>
        <v>0</v>
      </c>
      <c r="M113" s="28">
        <f t="shared" si="11"/>
        <v>0</v>
      </c>
      <c r="N113" s="28">
        <f t="shared" si="12"/>
        <v>0</v>
      </c>
      <c r="O113" s="28">
        <f t="shared" si="13"/>
        <v>0</v>
      </c>
      <c r="P113" s="141">
        <f t="shared" si="14"/>
        <v>0</v>
      </c>
      <c r="S113" s="9"/>
      <c r="T113" s="9"/>
      <c r="U113" s="9"/>
      <c r="V113" s="9"/>
      <c r="W113" s="9"/>
      <c r="X113" s="9"/>
      <c r="Y113" s="9"/>
    </row>
    <row r="114" spans="1:25" s="2" customFormat="1">
      <c r="A114" s="126">
        <f t="shared" si="15"/>
        <v>83</v>
      </c>
      <c r="B114" s="127"/>
      <c r="C114" s="128" t="s">
        <v>1163</v>
      </c>
      <c r="D114" s="142" t="s">
        <v>112</v>
      </c>
      <c r="E114" s="143">
        <v>2.1</v>
      </c>
      <c r="F114" s="140"/>
      <c r="G114" s="182"/>
      <c r="H114" s="28">
        <f t="shared" si="8"/>
        <v>0</v>
      </c>
      <c r="I114" s="140"/>
      <c r="J114" s="182"/>
      <c r="K114" s="28">
        <f t="shared" si="9"/>
        <v>0</v>
      </c>
      <c r="L114" s="28">
        <f t="shared" si="10"/>
        <v>0</v>
      </c>
      <c r="M114" s="28">
        <f t="shared" si="11"/>
        <v>0</v>
      </c>
      <c r="N114" s="28">
        <f t="shared" si="12"/>
        <v>0</v>
      </c>
      <c r="O114" s="28">
        <f t="shared" si="13"/>
        <v>0</v>
      </c>
      <c r="P114" s="141">
        <f t="shared" si="14"/>
        <v>0</v>
      </c>
      <c r="S114" s="9"/>
      <c r="T114" s="9"/>
      <c r="U114" s="9"/>
      <c r="V114" s="9"/>
      <c r="W114" s="9"/>
      <c r="X114" s="9"/>
      <c r="Y114" s="9"/>
    </row>
    <row r="115" spans="1:25" s="2" customFormat="1">
      <c r="A115" s="126">
        <f t="shared" si="15"/>
        <v>84</v>
      </c>
      <c r="B115" s="127"/>
      <c r="C115" s="128" t="s">
        <v>1142</v>
      </c>
      <c r="D115" s="142" t="s">
        <v>112</v>
      </c>
      <c r="E115" s="143">
        <v>4.2</v>
      </c>
      <c r="F115" s="140"/>
      <c r="G115" s="182"/>
      <c r="H115" s="28">
        <f t="shared" si="8"/>
        <v>0</v>
      </c>
      <c r="I115" s="140"/>
      <c r="J115" s="182"/>
      <c r="K115" s="28">
        <f t="shared" si="9"/>
        <v>0</v>
      </c>
      <c r="L115" s="28">
        <f t="shared" si="10"/>
        <v>0</v>
      </c>
      <c r="M115" s="28">
        <f t="shared" si="11"/>
        <v>0</v>
      </c>
      <c r="N115" s="28">
        <f t="shared" si="12"/>
        <v>0</v>
      </c>
      <c r="O115" s="28">
        <f t="shared" si="13"/>
        <v>0</v>
      </c>
      <c r="P115" s="141">
        <f t="shared" si="14"/>
        <v>0</v>
      </c>
      <c r="S115" s="9"/>
      <c r="T115" s="9"/>
      <c r="U115" s="9"/>
      <c r="V115" s="9"/>
      <c r="W115" s="9"/>
      <c r="X115" s="9"/>
      <c r="Y115" s="9"/>
    </row>
    <row r="116" spans="1:25" s="2" customFormat="1" ht="36">
      <c r="A116" s="126">
        <f t="shared" si="15"/>
        <v>85</v>
      </c>
      <c r="B116" s="127"/>
      <c r="C116" s="128" t="s">
        <v>1143</v>
      </c>
      <c r="D116" s="142" t="s">
        <v>112</v>
      </c>
      <c r="E116" s="143">
        <v>44.1</v>
      </c>
      <c r="F116" s="140"/>
      <c r="G116" s="182"/>
      <c r="H116" s="28">
        <f t="shared" si="8"/>
        <v>0</v>
      </c>
      <c r="I116" s="140"/>
      <c r="J116" s="182"/>
      <c r="K116" s="28">
        <f t="shared" si="9"/>
        <v>0</v>
      </c>
      <c r="L116" s="28">
        <f t="shared" si="10"/>
        <v>0</v>
      </c>
      <c r="M116" s="28">
        <f t="shared" si="11"/>
        <v>0</v>
      </c>
      <c r="N116" s="28">
        <f t="shared" si="12"/>
        <v>0</v>
      </c>
      <c r="O116" s="28">
        <f t="shared" si="13"/>
        <v>0</v>
      </c>
      <c r="P116" s="141">
        <f t="shared" si="14"/>
        <v>0</v>
      </c>
      <c r="S116" s="9"/>
      <c r="T116" s="9"/>
      <c r="U116" s="9"/>
      <c r="V116" s="9"/>
      <c r="W116" s="9"/>
      <c r="X116" s="9"/>
      <c r="Y116" s="9"/>
    </row>
    <row r="117" spans="1:25" s="2" customFormat="1" ht="24">
      <c r="A117" s="126">
        <f t="shared" si="15"/>
        <v>86</v>
      </c>
      <c r="B117" s="127"/>
      <c r="C117" s="128" t="s">
        <v>1147</v>
      </c>
      <c r="D117" s="142" t="s">
        <v>115</v>
      </c>
      <c r="E117" s="143">
        <v>22</v>
      </c>
      <c r="F117" s="140"/>
      <c r="G117" s="182"/>
      <c r="H117" s="28">
        <f t="shared" si="8"/>
        <v>0</v>
      </c>
      <c r="I117" s="140"/>
      <c r="J117" s="182"/>
      <c r="K117" s="28">
        <f t="shared" si="9"/>
        <v>0</v>
      </c>
      <c r="L117" s="28">
        <f t="shared" si="10"/>
        <v>0</v>
      </c>
      <c r="M117" s="28">
        <f t="shared" si="11"/>
        <v>0</v>
      </c>
      <c r="N117" s="28">
        <f t="shared" si="12"/>
        <v>0</v>
      </c>
      <c r="O117" s="28">
        <f t="shared" si="13"/>
        <v>0</v>
      </c>
      <c r="P117" s="141">
        <f t="shared" si="14"/>
        <v>0</v>
      </c>
      <c r="S117" s="9"/>
      <c r="T117" s="9"/>
      <c r="U117" s="9"/>
      <c r="V117" s="9"/>
      <c r="W117" s="9"/>
      <c r="X117" s="9"/>
      <c r="Y117" s="9"/>
    </row>
    <row r="118" spans="1:25" s="2" customFormat="1" ht="24">
      <c r="A118" s="126">
        <f t="shared" si="15"/>
        <v>87</v>
      </c>
      <c r="B118" s="127"/>
      <c r="C118" s="128" t="s">
        <v>1148</v>
      </c>
      <c r="D118" s="142" t="s">
        <v>115</v>
      </c>
      <c r="E118" s="143">
        <v>22</v>
      </c>
      <c r="F118" s="140"/>
      <c r="G118" s="182"/>
      <c r="H118" s="28">
        <f t="shared" si="8"/>
        <v>0</v>
      </c>
      <c r="I118" s="140"/>
      <c r="J118" s="182"/>
      <c r="K118" s="28">
        <f t="shared" si="9"/>
        <v>0</v>
      </c>
      <c r="L118" s="28">
        <f t="shared" si="10"/>
        <v>0</v>
      </c>
      <c r="M118" s="28">
        <f t="shared" si="11"/>
        <v>0</v>
      </c>
      <c r="N118" s="28">
        <f t="shared" si="12"/>
        <v>0</v>
      </c>
      <c r="O118" s="28">
        <f t="shared" si="13"/>
        <v>0</v>
      </c>
      <c r="P118" s="141">
        <f t="shared" si="14"/>
        <v>0</v>
      </c>
      <c r="S118" s="9"/>
      <c r="T118" s="9"/>
      <c r="U118" s="9"/>
      <c r="V118" s="9"/>
      <c r="W118" s="9"/>
      <c r="X118" s="9"/>
      <c r="Y118" s="9"/>
    </row>
    <row r="119" spans="1:25" s="2" customFormat="1" ht="24">
      <c r="A119" s="126">
        <f t="shared" si="15"/>
        <v>88</v>
      </c>
      <c r="B119" s="127"/>
      <c r="C119" s="128" t="s">
        <v>1149</v>
      </c>
      <c r="D119" s="142" t="s">
        <v>115</v>
      </c>
      <c r="E119" s="143">
        <v>22</v>
      </c>
      <c r="F119" s="140"/>
      <c r="G119" s="182"/>
      <c r="H119" s="28">
        <f t="shared" si="8"/>
        <v>0</v>
      </c>
      <c r="I119" s="140"/>
      <c r="J119" s="182"/>
      <c r="K119" s="28">
        <f t="shared" si="9"/>
        <v>0</v>
      </c>
      <c r="L119" s="28">
        <f t="shared" si="10"/>
        <v>0</v>
      </c>
      <c r="M119" s="28">
        <f t="shared" si="11"/>
        <v>0</v>
      </c>
      <c r="N119" s="28">
        <f t="shared" si="12"/>
        <v>0</v>
      </c>
      <c r="O119" s="28">
        <f t="shared" si="13"/>
        <v>0</v>
      </c>
      <c r="P119" s="141">
        <f t="shared" si="14"/>
        <v>0</v>
      </c>
      <c r="S119" s="9"/>
      <c r="T119" s="9"/>
      <c r="U119" s="9"/>
      <c r="V119" s="9"/>
      <c r="W119" s="9"/>
      <c r="X119" s="9"/>
      <c r="Y119" s="9"/>
    </row>
    <row r="120" spans="1:25" s="2" customFormat="1" ht="24">
      <c r="A120" s="126">
        <f t="shared" si="15"/>
        <v>89</v>
      </c>
      <c r="B120" s="127"/>
      <c r="C120" s="128" t="s">
        <v>1150</v>
      </c>
      <c r="D120" s="142" t="s">
        <v>115</v>
      </c>
      <c r="E120" s="143">
        <v>22</v>
      </c>
      <c r="F120" s="140"/>
      <c r="G120" s="182"/>
      <c r="H120" s="28">
        <f t="shared" si="8"/>
        <v>0</v>
      </c>
      <c r="I120" s="140"/>
      <c r="J120" s="182"/>
      <c r="K120" s="28">
        <f t="shared" si="9"/>
        <v>0</v>
      </c>
      <c r="L120" s="28">
        <f t="shared" si="10"/>
        <v>0</v>
      </c>
      <c r="M120" s="28">
        <f t="shared" si="11"/>
        <v>0</v>
      </c>
      <c r="N120" s="28">
        <f t="shared" si="12"/>
        <v>0</v>
      </c>
      <c r="O120" s="28">
        <f t="shared" si="13"/>
        <v>0</v>
      </c>
      <c r="P120" s="141">
        <f t="shared" si="14"/>
        <v>0</v>
      </c>
      <c r="S120" s="9"/>
      <c r="T120" s="9"/>
      <c r="U120" s="9"/>
      <c r="V120" s="9"/>
      <c r="W120" s="9"/>
      <c r="X120" s="9"/>
      <c r="Y120" s="9"/>
    </row>
    <row r="121" spans="1:25" s="2" customFormat="1" ht="36">
      <c r="A121" s="126">
        <f t="shared" si="15"/>
        <v>90</v>
      </c>
      <c r="B121" s="127"/>
      <c r="C121" s="128" t="s">
        <v>1151</v>
      </c>
      <c r="D121" s="142" t="s">
        <v>115</v>
      </c>
      <c r="E121" s="143">
        <v>22</v>
      </c>
      <c r="F121" s="140"/>
      <c r="G121" s="182"/>
      <c r="H121" s="28">
        <f t="shared" si="8"/>
        <v>0</v>
      </c>
      <c r="I121" s="140"/>
      <c r="J121" s="182"/>
      <c r="K121" s="28">
        <f t="shared" si="9"/>
        <v>0</v>
      </c>
      <c r="L121" s="28">
        <f t="shared" si="10"/>
        <v>0</v>
      </c>
      <c r="M121" s="28">
        <f t="shared" si="11"/>
        <v>0</v>
      </c>
      <c r="N121" s="28">
        <f t="shared" si="12"/>
        <v>0</v>
      </c>
      <c r="O121" s="28">
        <f t="shared" si="13"/>
        <v>0</v>
      </c>
      <c r="P121" s="141">
        <f t="shared" si="14"/>
        <v>0</v>
      </c>
      <c r="S121" s="9"/>
      <c r="T121" s="9"/>
      <c r="U121" s="9"/>
      <c r="V121" s="9"/>
      <c r="W121" s="9"/>
      <c r="X121" s="9"/>
      <c r="Y121" s="9"/>
    </row>
    <row r="122" spans="1:25" s="2" customFormat="1" ht="36">
      <c r="A122" s="126">
        <f t="shared" si="15"/>
        <v>91</v>
      </c>
      <c r="B122" s="127"/>
      <c r="C122" s="128" t="s">
        <v>1152</v>
      </c>
      <c r="D122" s="142" t="s">
        <v>115</v>
      </c>
      <c r="E122" s="143">
        <v>22</v>
      </c>
      <c r="F122" s="140"/>
      <c r="G122" s="182"/>
      <c r="H122" s="28">
        <f t="shared" si="8"/>
        <v>0</v>
      </c>
      <c r="I122" s="140"/>
      <c r="J122" s="182"/>
      <c r="K122" s="28">
        <f t="shared" si="9"/>
        <v>0</v>
      </c>
      <c r="L122" s="28">
        <f t="shared" si="10"/>
        <v>0</v>
      </c>
      <c r="M122" s="28">
        <f t="shared" si="11"/>
        <v>0</v>
      </c>
      <c r="N122" s="28">
        <f t="shared" si="12"/>
        <v>0</v>
      </c>
      <c r="O122" s="28">
        <f t="shared" si="13"/>
        <v>0</v>
      </c>
      <c r="P122" s="141">
        <f t="shared" si="14"/>
        <v>0</v>
      </c>
      <c r="S122" s="9"/>
      <c r="T122" s="9"/>
      <c r="U122" s="9"/>
      <c r="V122" s="9"/>
      <c r="W122" s="9"/>
      <c r="X122" s="9"/>
      <c r="Y122" s="9"/>
    </row>
    <row r="123" spans="1:25" s="2" customFormat="1">
      <c r="A123" s="126">
        <f t="shared" si="15"/>
        <v>92</v>
      </c>
      <c r="B123" s="127"/>
      <c r="C123" s="128" t="s">
        <v>1144</v>
      </c>
      <c r="D123" s="142" t="s">
        <v>112</v>
      </c>
      <c r="E123" s="143">
        <v>6.3</v>
      </c>
      <c r="F123" s="140"/>
      <c r="G123" s="182"/>
      <c r="H123" s="28">
        <f t="shared" si="8"/>
        <v>0</v>
      </c>
      <c r="I123" s="140"/>
      <c r="J123" s="182"/>
      <c r="K123" s="28">
        <f t="shared" si="9"/>
        <v>0</v>
      </c>
      <c r="L123" s="28">
        <f t="shared" si="10"/>
        <v>0</v>
      </c>
      <c r="M123" s="28">
        <f t="shared" si="11"/>
        <v>0</v>
      </c>
      <c r="N123" s="28">
        <f t="shared" si="12"/>
        <v>0</v>
      </c>
      <c r="O123" s="28">
        <f t="shared" si="13"/>
        <v>0</v>
      </c>
      <c r="P123" s="141">
        <f t="shared" si="14"/>
        <v>0</v>
      </c>
      <c r="S123" s="9"/>
      <c r="T123" s="9"/>
      <c r="U123" s="9"/>
      <c r="V123" s="9"/>
      <c r="W123" s="9"/>
      <c r="X123" s="9"/>
      <c r="Y123" s="9"/>
    </row>
    <row r="124" spans="1:25" s="2" customFormat="1">
      <c r="A124" s="126"/>
      <c r="B124" s="191"/>
      <c r="C124" s="192"/>
      <c r="D124" s="193"/>
      <c r="E124" s="194"/>
      <c r="F124" s="195"/>
      <c r="G124" s="196"/>
      <c r="H124" s="28"/>
      <c r="I124" s="195"/>
      <c r="J124" s="196"/>
      <c r="K124" s="28"/>
      <c r="L124" s="28"/>
      <c r="M124" s="28"/>
      <c r="N124" s="28"/>
      <c r="O124" s="28"/>
      <c r="P124" s="141"/>
      <c r="S124" s="9"/>
      <c r="T124" s="9"/>
      <c r="U124" s="9"/>
      <c r="V124" s="9"/>
      <c r="W124" s="9"/>
      <c r="X124" s="9"/>
      <c r="Y124" s="9"/>
    </row>
    <row r="125" spans="1:25" s="2" customFormat="1" ht="25.5">
      <c r="A125" s="126">
        <f>A123+1</f>
        <v>93</v>
      </c>
      <c r="B125" s="191"/>
      <c r="C125" s="26" t="s">
        <v>1164</v>
      </c>
      <c r="D125" s="80" t="s">
        <v>167</v>
      </c>
      <c r="E125" s="25">
        <v>1</v>
      </c>
      <c r="F125" s="195"/>
      <c r="G125" s="196"/>
      <c r="H125" s="28">
        <f t="shared" si="8"/>
        <v>0</v>
      </c>
      <c r="I125" s="195"/>
      <c r="J125" s="196"/>
      <c r="K125" s="28">
        <f t="shared" ref="K125" si="16">J125+I125+H125</f>
        <v>0</v>
      </c>
      <c r="L125" s="28">
        <f t="shared" ref="L125" si="17">ROUND(F125*E125,2)</f>
        <v>0</v>
      </c>
      <c r="M125" s="28">
        <f t="shared" ref="M125" si="18">ROUND(H125*E125,2)</f>
        <v>0</v>
      </c>
      <c r="N125" s="28">
        <f t="shared" ref="N125" si="19">ROUND(I125*E125,2)</f>
        <v>0</v>
      </c>
      <c r="O125" s="28">
        <f t="shared" ref="O125" si="20">ROUND(J125*E125,2)</f>
        <v>0</v>
      </c>
      <c r="P125" s="141">
        <f t="shared" ref="P125" si="21">O125+N125+M125</f>
        <v>0</v>
      </c>
      <c r="S125" s="9"/>
      <c r="T125" s="9"/>
      <c r="U125" s="9"/>
      <c r="V125" s="9"/>
      <c r="W125" s="9"/>
      <c r="X125" s="9"/>
      <c r="Y125" s="9"/>
    </row>
    <row r="126" spans="1:25" s="4" customFormat="1" ht="18" customHeight="1">
      <c r="A126" s="30"/>
      <c r="B126" s="31"/>
      <c r="C126" s="32"/>
      <c r="D126" s="33"/>
      <c r="E126" s="34"/>
      <c r="F126" s="35"/>
      <c r="G126" s="35"/>
      <c r="H126" s="35"/>
      <c r="I126" s="35"/>
      <c r="J126" s="35"/>
      <c r="K126" s="35"/>
      <c r="L126" s="54"/>
      <c r="M126" s="55"/>
      <c r="N126" s="55"/>
      <c r="O126" s="55"/>
      <c r="P126" s="56"/>
    </row>
    <row r="127" spans="1:25" s="4" customFormat="1" ht="18" customHeight="1">
      <c r="A127" s="99"/>
      <c r="B127" s="100"/>
      <c r="C127" s="101" t="s">
        <v>122</v>
      </c>
      <c r="D127" s="102"/>
      <c r="E127" s="103"/>
      <c r="F127" s="104"/>
      <c r="G127" s="104"/>
      <c r="H127" s="104"/>
      <c r="I127" s="104"/>
      <c r="J127" s="104"/>
      <c r="K127" s="104"/>
      <c r="L127" s="115">
        <f>SUM(L18:L125)</f>
        <v>0</v>
      </c>
      <c r="M127" s="115">
        <f t="shared" ref="M127:P127" si="22">SUM(M18:M125)</f>
        <v>0</v>
      </c>
      <c r="N127" s="115">
        <f t="shared" si="22"/>
        <v>0</v>
      </c>
      <c r="O127" s="115">
        <f t="shared" si="22"/>
        <v>0</v>
      </c>
      <c r="P127" s="115">
        <f t="shared" si="22"/>
        <v>0</v>
      </c>
    </row>
    <row r="128" spans="1:25" ht="18" customHeight="1">
      <c r="A128" s="39"/>
      <c r="B128" s="39"/>
      <c r="C128" s="40" t="s">
        <v>17</v>
      </c>
      <c r="D128" s="41"/>
      <c r="E128" s="42"/>
      <c r="F128" s="43"/>
      <c r="G128" s="44"/>
      <c r="I128" s="59"/>
      <c r="J128" s="59"/>
      <c r="K128" s="59"/>
      <c r="M128" s="60"/>
      <c r="N128" s="61" t="s">
        <v>1089</v>
      </c>
      <c r="O128" s="62"/>
      <c r="P128" s="63">
        <f>ROUND(O128*P127,2)</f>
        <v>0</v>
      </c>
      <c r="R128" s="149"/>
    </row>
    <row r="129" spans="1:16" ht="15">
      <c r="C129" s="45"/>
      <c r="D129" s="45" t="s">
        <v>18</v>
      </c>
      <c r="M129" s="60"/>
      <c r="N129" s="61" t="s">
        <v>1090</v>
      </c>
      <c r="O129" s="62"/>
      <c r="P129" s="64">
        <f>ROUND(P128*O129,2)</f>
        <v>0</v>
      </c>
    </row>
    <row r="130" spans="1:16" ht="15">
      <c r="C130" s="45"/>
      <c r="D130" s="45"/>
      <c r="M130" s="60"/>
      <c r="N130" s="61" t="s">
        <v>1091</v>
      </c>
      <c r="O130" s="62"/>
      <c r="P130" s="65">
        <f>ROUND(P127*O130,2)</f>
        <v>0</v>
      </c>
    </row>
    <row r="131" spans="1:16" ht="15">
      <c r="C131" s="40" t="s">
        <v>123</v>
      </c>
      <c r="D131" s="45"/>
      <c r="M131" s="60"/>
      <c r="O131" s="66" t="s">
        <v>76</v>
      </c>
      <c r="P131" s="67">
        <f>P130+P128+P127</f>
        <v>0</v>
      </c>
    </row>
    <row r="132" spans="1:16">
      <c r="C132" s="9"/>
      <c r="D132" s="9"/>
      <c r="E132" s="9"/>
      <c r="F132" s="9"/>
      <c r="G132" s="9"/>
      <c r="N132"/>
      <c r="O132"/>
      <c r="P132"/>
    </row>
    <row r="133" spans="1:16">
      <c r="A133" s="105"/>
      <c r="B133" s="105"/>
      <c r="C133" s="40" t="s">
        <v>124</v>
      </c>
      <c r="D133" s="41"/>
      <c r="E133" s="42"/>
      <c r="F133" s="43"/>
      <c r="G133" s="44"/>
      <c r="N133"/>
      <c r="O133"/>
      <c r="P133"/>
    </row>
    <row r="134" spans="1:16">
      <c r="C134" s="45"/>
      <c r="D134" s="45" t="s">
        <v>18</v>
      </c>
      <c r="N134"/>
      <c r="O134"/>
      <c r="P134"/>
    </row>
    <row r="135" spans="1:16">
      <c r="C135" s="40" t="s">
        <v>123</v>
      </c>
      <c r="D135" s="45"/>
    </row>
    <row r="136" spans="1:16" ht="12.75" customHeight="1">
      <c r="A136" s="46"/>
      <c r="B136" s="9"/>
      <c r="C136" s="9"/>
      <c r="D136" s="592"/>
      <c r="E136" s="580"/>
      <c r="F136" s="580"/>
      <c r="G136" s="9"/>
      <c r="H136" s="9"/>
      <c r="I136" s="9"/>
      <c r="J136" s="9"/>
    </row>
    <row r="137" spans="1:16" ht="15" customHeight="1">
      <c r="A137" s="106" t="s">
        <v>77</v>
      </c>
      <c r="B137" s="107"/>
      <c r="C137" s="108"/>
      <c r="D137" s="108"/>
      <c r="E137" s="108"/>
      <c r="F137" s="108"/>
      <c r="G137" s="108"/>
      <c r="H137" s="108"/>
      <c r="I137" s="108"/>
      <c r="J137" s="108"/>
      <c r="K137" s="108"/>
      <c r="L137" s="108"/>
      <c r="M137" s="108"/>
      <c r="N137" s="108"/>
      <c r="O137" s="108"/>
      <c r="P137" s="107"/>
    </row>
    <row r="138" spans="1:16" ht="12.75" customHeight="1">
      <c r="A138" s="109">
        <v>1</v>
      </c>
      <c r="B138" s="581" t="s">
        <v>125</v>
      </c>
      <c r="C138" s="582"/>
      <c r="D138" s="582"/>
      <c r="E138" s="582"/>
      <c r="F138" s="582"/>
      <c r="G138" s="582"/>
      <c r="H138" s="582"/>
      <c r="I138" s="582"/>
      <c r="J138" s="582"/>
      <c r="K138" s="582"/>
      <c r="L138" s="582"/>
      <c r="M138" s="582"/>
      <c r="N138" s="582"/>
      <c r="O138" s="582"/>
      <c r="P138" s="582"/>
    </row>
    <row r="139" spans="1:16" ht="12.75" customHeight="1">
      <c r="A139" s="109">
        <f>A138+1</f>
        <v>2</v>
      </c>
      <c r="B139" s="581" t="s">
        <v>126</v>
      </c>
      <c r="C139" s="582"/>
      <c r="D139" s="582"/>
      <c r="E139" s="582"/>
      <c r="F139" s="582"/>
      <c r="G139" s="582"/>
      <c r="H139" s="582"/>
      <c r="I139" s="582"/>
      <c r="J139" s="582"/>
      <c r="K139" s="582"/>
      <c r="L139" s="582"/>
      <c r="M139" s="582"/>
      <c r="N139" s="582"/>
      <c r="O139" s="582"/>
      <c r="P139" s="582"/>
    </row>
    <row r="140" spans="1:16" ht="12.75" customHeight="1">
      <c r="A140" s="109">
        <f t="shared" ref="A140:A143" si="23">A139+1</f>
        <v>3</v>
      </c>
      <c r="B140" s="581" t="s">
        <v>127</v>
      </c>
      <c r="C140" s="582"/>
      <c r="D140" s="582"/>
      <c r="E140" s="582"/>
      <c r="F140" s="582"/>
      <c r="G140" s="582"/>
      <c r="H140" s="582"/>
      <c r="I140" s="582"/>
      <c r="J140" s="582"/>
      <c r="K140" s="582"/>
      <c r="L140" s="582"/>
      <c r="M140" s="582"/>
      <c r="N140" s="582"/>
      <c r="O140" s="582"/>
      <c r="P140" s="582"/>
    </row>
    <row r="141" spans="1:16" ht="12.75" customHeight="1">
      <c r="A141" s="109">
        <f t="shared" si="23"/>
        <v>4</v>
      </c>
      <c r="B141" s="581" t="s">
        <v>128</v>
      </c>
      <c r="C141" s="582"/>
      <c r="D141" s="582"/>
      <c r="E141" s="582"/>
      <c r="F141" s="582"/>
      <c r="G141" s="582"/>
      <c r="H141" s="582"/>
      <c r="I141" s="582"/>
      <c r="J141" s="582"/>
      <c r="K141" s="582"/>
      <c r="L141" s="582"/>
      <c r="M141" s="582"/>
      <c r="N141" s="582"/>
      <c r="O141" s="582"/>
      <c r="P141" s="582"/>
    </row>
    <row r="142" spans="1:16" ht="15.75" customHeight="1">
      <c r="A142" s="109">
        <f t="shared" si="23"/>
        <v>5</v>
      </c>
      <c r="B142" s="581" t="s">
        <v>129</v>
      </c>
      <c r="C142" s="582"/>
      <c r="D142" s="582"/>
      <c r="E142" s="582"/>
      <c r="F142" s="582"/>
      <c r="G142" s="582"/>
      <c r="H142" s="582"/>
      <c r="I142" s="582"/>
      <c r="J142" s="582"/>
      <c r="K142" s="582"/>
      <c r="L142" s="582"/>
      <c r="M142" s="582"/>
      <c r="N142" s="582"/>
      <c r="O142" s="582"/>
      <c r="P142" s="582"/>
    </row>
    <row r="143" spans="1:16" ht="12.75" customHeight="1">
      <c r="A143" s="109">
        <f t="shared" si="23"/>
        <v>6</v>
      </c>
      <c r="B143" s="581" t="s">
        <v>130</v>
      </c>
      <c r="C143" s="582"/>
      <c r="D143" s="582"/>
      <c r="E143" s="582"/>
      <c r="F143" s="582"/>
      <c r="G143" s="582"/>
      <c r="H143" s="582"/>
      <c r="I143" s="582"/>
      <c r="J143" s="582"/>
      <c r="K143" s="582"/>
      <c r="L143" s="582"/>
      <c r="M143" s="582"/>
      <c r="N143" s="582"/>
      <c r="O143" s="582"/>
      <c r="P143" s="582"/>
    </row>
  </sheetData>
  <sheetProtection selectLockedCells="1" selectUnlockedCells="1"/>
  <mergeCells count="17">
    <mergeCell ref="B139:P139"/>
    <mergeCell ref="B140:P140"/>
    <mergeCell ref="B141:P141"/>
    <mergeCell ref="B142:P142"/>
    <mergeCell ref="B143:P143"/>
    <mergeCell ref="A1:P1"/>
    <mergeCell ref="A2:P2"/>
    <mergeCell ref="A8:H8"/>
    <mergeCell ref="D136:F136"/>
    <mergeCell ref="B138:P138"/>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39994506668294322"/>
  </sheetPr>
  <dimension ref="A1:Y44"/>
  <sheetViews>
    <sheetView view="pageBreakPreview" topLeftCell="A16" zoomScaleNormal="100" workbookViewId="0">
      <selection activeCell="R27" sqref="R27"/>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2.42578125" style="7" customWidth="1"/>
    <col min="17" max="17" width="10.85546875" style="9" customWidth="1"/>
    <col min="18" max="18" width="14.42578125" style="9" customWidth="1"/>
    <col min="19" max="16384" width="9.140625" style="9"/>
  </cols>
  <sheetData>
    <row r="1" spans="1:25" s="1" customFormat="1" ht="18" customHeight="1">
      <c r="A1" s="577" t="s">
        <v>1165</v>
      </c>
      <c r="B1" s="577"/>
      <c r="C1" s="577"/>
      <c r="D1" s="577"/>
      <c r="E1" s="577"/>
      <c r="F1" s="577"/>
      <c r="G1" s="577"/>
      <c r="H1" s="577"/>
      <c r="I1" s="577"/>
      <c r="J1" s="577"/>
      <c r="K1" s="577"/>
      <c r="L1" s="577"/>
      <c r="M1" s="577"/>
      <c r="N1" s="577"/>
      <c r="O1" s="577"/>
      <c r="P1" s="577"/>
    </row>
    <row r="2" spans="1:25" s="1" customFormat="1" ht="22.5" customHeight="1">
      <c r="A2" s="578" t="s">
        <v>11</v>
      </c>
      <c r="B2" s="578"/>
      <c r="C2" s="578"/>
      <c r="D2" s="578"/>
      <c r="E2" s="578"/>
      <c r="F2" s="578"/>
      <c r="G2" s="578"/>
      <c r="H2" s="578"/>
      <c r="I2" s="578"/>
      <c r="J2" s="578"/>
      <c r="K2" s="578"/>
      <c r="L2" s="578"/>
      <c r="M2" s="578"/>
      <c r="N2" s="578"/>
      <c r="O2" s="578"/>
      <c r="P2" s="578"/>
    </row>
    <row r="3" spans="1:25" s="1" customFormat="1" ht="18" customHeight="1">
      <c r="A3" s="10" t="s">
        <v>85</v>
      </c>
      <c r="B3" s="10"/>
      <c r="C3" s="11"/>
      <c r="D3" s="12"/>
      <c r="E3" s="11"/>
      <c r="F3" s="11"/>
      <c r="G3" s="11"/>
      <c r="H3" s="11"/>
      <c r="I3" s="11"/>
      <c r="J3" s="11"/>
      <c r="K3" s="11"/>
      <c r="L3" s="11"/>
      <c r="M3" s="11"/>
      <c r="N3" s="11"/>
      <c r="O3" s="11"/>
      <c r="P3" s="11"/>
    </row>
    <row r="4" spans="1:25" s="1" customFormat="1" ht="18" customHeight="1">
      <c r="A4" s="10" t="s">
        <v>1166</v>
      </c>
      <c r="B4" s="10"/>
      <c r="C4" s="10"/>
      <c r="D4" s="12"/>
      <c r="E4" s="13"/>
      <c r="F4" s="14"/>
      <c r="G4" s="14"/>
      <c r="H4" s="14"/>
      <c r="I4" s="14"/>
      <c r="J4" s="14"/>
      <c r="K4" s="14"/>
      <c r="L4" s="14"/>
      <c r="M4" s="14"/>
      <c r="N4" s="14"/>
      <c r="O4" s="14"/>
      <c r="P4" s="14"/>
    </row>
    <row r="5" spans="1:25" s="1" customFormat="1" ht="18" customHeight="1">
      <c r="A5" s="10" t="s">
        <v>86</v>
      </c>
      <c r="B5" s="10"/>
      <c r="C5" s="10" t="s">
        <v>87</v>
      </c>
      <c r="D5" s="12"/>
      <c r="E5" s="13"/>
      <c r="F5" s="14"/>
      <c r="G5" s="14"/>
      <c r="H5" s="14"/>
      <c r="I5" s="14"/>
      <c r="J5" s="14"/>
      <c r="K5" s="14"/>
      <c r="L5" s="14"/>
      <c r="M5" s="14"/>
      <c r="N5" s="14"/>
      <c r="O5" s="14"/>
      <c r="P5" s="14"/>
    </row>
    <row r="6" spans="1:25" s="1" customFormat="1" ht="18" customHeight="1">
      <c r="A6" s="10" t="s">
        <v>88</v>
      </c>
      <c r="B6" s="10"/>
      <c r="C6" s="20"/>
      <c r="D6" s="14"/>
      <c r="E6" s="13"/>
      <c r="F6" s="14"/>
      <c r="G6" s="14"/>
      <c r="H6" s="14"/>
      <c r="I6" s="14"/>
      <c r="J6" s="14"/>
      <c r="K6" s="14"/>
      <c r="L6" s="14"/>
      <c r="M6" s="14"/>
      <c r="N6" s="14"/>
      <c r="O6" s="14"/>
      <c r="P6" s="14"/>
    </row>
    <row r="7" spans="1:25" s="1" customFormat="1" ht="18" customHeight="1">
      <c r="A7" s="15" t="s">
        <v>2</v>
      </c>
      <c r="B7" s="15"/>
      <c r="C7" s="16"/>
      <c r="D7" s="17"/>
      <c r="E7" s="13"/>
      <c r="F7" s="14"/>
      <c r="G7" s="14"/>
      <c r="H7" s="14"/>
      <c r="I7" s="14"/>
      <c r="J7" s="14"/>
      <c r="K7" s="14"/>
      <c r="L7" s="14"/>
      <c r="M7" s="14"/>
      <c r="N7" s="14"/>
      <c r="O7" s="14"/>
      <c r="P7" s="14"/>
    </row>
    <row r="8" spans="1:25" s="1" customFormat="1" ht="18" customHeight="1">
      <c r="A8" s="579" t="s">
        <v>785</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90</v>
      </c>
      <c r="M9" s="14"/>
      <c r="N9" s="47"/>
      <c r="O9" s="48">
        <f>P28</f>
        <v>0</v>
      </c>
      <c r="P9" s="14"/>
    </row>
    <row r="10" spans="1:25" s="1" customFormat="1" ht="18" customHeight="1">
      <c r="A10" s="18"/>
      <c r="B10" s="18"/>
      <c r="C10" s="6"/>
      <c r="D10" s="7"/>
      <c r="E10" s="13"/>
      <c r="F10" s="12"/>
      <c r="G10" s="14"/>
      <c r="H10" s="14"/>
      <c r="I10" s="14"/>
      <c r="J10" s="14"/>
      <c r="K10" s="14"/>
      <c r="L10" s="49" t="s">
        <v>91</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5" s="2" customFormat="1" ht="12.75" customHeight="1">
      <c r="A13" s="583"/>
      <c r="B13" s="585"/>
      <c r="C13" s="587"/>
      <c r="D13" s="588"/>
      <c r="E13" s="589"/>
      <c r="F13" s="590"/>
      <c r="G13" s="590"/>
      <c r="H13" s="590"/>
      <c r="I13" s="590"/>
      <c r="J13" s="590"/>
      <c r="K13" s="590"/>
      <c r="L13" s="591" t="s">
        <v>99</v>
      </c>
      <c r="M13" s="591"/>
      <c r="N13" s="591" t="s">
        <v>100</v>
      </c>
      <c r="O13" s="591"/>
      <c r="P13" s="591" t="s">
        <v>101</v>
      </c>
      <c r="S13" s="9"/>
      <c r="T13" s="9"/>
      <c r="U13" s="9"/>
      <c r="V13" s="9"/>
      <c r="W13" s="9"/>
      <c r="X13" s="9"/>
      <c r="Y13" s="9"/>
    </row>
    <row r="14" spans="1:25" s="2" customFormat="1" ht="48">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S14" s="9"/>
      <c r="T14" s="9"/>
      <c r="U14" s="9"/>
      <c r="V14" s="9"/>
      <c r="W14" s="9"/>
      <c r="X14" s="9"/>
      <c r="Y14" s="9"/>
    </row>
    <row r="15" spans="1:25" s="2" customFormat="1">
      <c r="A15" s="120"/>
      <c r="B15" s="121"/>
      <c r="C15" s="125" t="s">
        <v>1167</v>
      </c>
      <c r="D15" s="123"/>
      <c r="E15" s="124"/>
      <c r="F15" s="125"/>
      <c r="G15" s="125"/>
      <c r="H15" s="125"/>
      <c r="I15" s="125"/>
      <c r="J15" s="125"/>
      <c r="K15" s="125"/>
      <c r="L15" s="125"/>
      <c r="M15" s="125"/>
      <c r="N15" s="125"/>
      <c r="O15" s="125"/>
      <c r="P15" s="139"/>
      <c r="S15" s="9"/>
      <c r="T15" s="9"/>
      <c r="U15" s="9"/>
      <c r="V15" s="9"/>
      <c r="W15" s="9"/>
      <c r="X15" s="9"/>
      <c r="Y15" s="9"/>
    </row>
    <row r="16" spans="1:25" s="2" customFormat="1" ht="24">
      <c r="A16" s="126" t="s">
        <v>133</v>
      </c>
      <c r="B16" s="127"/>
      <c r="C16" s="131" t="s">
        <v>1168</v>
      </c>
      <c r="D16" s="129" t="s">
        <v>228</v>
      </c>
      <c r="E16" s="130">
        <v>8</v>
      </c>
      <c r="F16" s="137"/>
      <c r="G16" s="138"/>
      <c r="H16" s="28">
        <f t="shared" ref="H16:H24" si="0">ROUND(G16*F16,2)</f>
        <v>0</v>
      </c>
      <c r="I16" s="137"/>
      <c r="J16" s="138"/>
      <c r="K16" s="28">
        <f t="shared" ref="K16:K17" si="1">J16+I16+H16</f>
        <v>0</v>
      </c>
      <c r="L16" s="28">
        <f t="shared" ref="L16:L17" si="2">ROUND(F16*E16,2)</f>
        <v>0</v>
      </c>
      <c r="M16" s="28">
        <f t="shared" ref="M16:M17" si="3">ROUND(H16*E16,2)</f>
        <v>0</v>
      </c>
      <c r="N16" s="28">
        <f t="shared" ref="N16:N17" si="4">ROUND(I16*E16,2)</f>
        <v>0</v>
      </c>
      <c r="O16" s="28">
        <f t="shared" ref="O16:O17" si="5">ROUND(J16*E16,2)</f>
        <v>0</v>
      </c>
      <c r="P16" s="141">
        <f t="shared" ref="P16:P17" si="6">O16+N16+M16</f>
        <v>0</v>
      </c>
      <c r="S16" s="9"/>
      <c r="T16" s="9"/>
      <c r="U16" s="9"/>
      <c r="V16" s="9"/>
      <c r="W16" s="9"/>
      <c r="X16" s="9"/>
      <c r="Y16" s="9"/>
    </row>
    <row r="17" spans="1:25" s="2" customFormat="1" ht="24">
      <c r="A17" s="126">
        <f t="shared" ref="A17" si="7">A16+1</f>
        <v>2</v>
      </c>
      <c r="B17" s="127"/>
      <c r="C17" s="131" t="s">
        <v>1169</v>
      </c>
      <c r="D17" s="129" t="s">
        <v>112</v>
      </c>
      <c r="E17" s="130">
        <v>2.4</v>
      </c>
      <c r="F17" s="137"/>
      <c r="G17" s="138"/>
      <c r="H17" s="28">
        <f t="shared" si="0"/>
        <v>0</v>
      </c>
      <c r="I17" s="137"/>
      <c r="J17" s="138"/>
      <c r="K17" s="28">
        <f t="shared" si="1"/>
        <v>0</v>
      </c>
      <c r="L17" s="28">
        <f t="shared" si="2"/>
        <v>0</v>
      </c>
      <c r="M17" s="28">
        <f t="shared" si="3"/>
        <v>0</v>
      </c>
      <c r="N17" s="28">
        <f t="shared" si="4"/>
        <v>0</v>
      </c>
      <c r="O17" s="28">
        <f t="shared" si="5"/>
        <v>0</v>
      </c>
      <c r="P17" s="141">
        <f t="shared" si="6"/>
        <v>0</v>
      </c>
      <c r="S17" s="9"/>
      <c r="T17" s="9"/>
      <c r="U17" s="9"/>
      <c r="V17" s="9"/>
      <c r="W17" s="9"/>
      <c r="X17" s="9"/>
      <c r="Y17" s="9"/>
    </row>
    <row r="18" spans="1:25" s="2" customFormat="1">
      <c r="A18" s="126"/>
      <c r="B18" s="127"/>
      <c r="C18" s="131"/>
      <c r="D18" s="129"/>
      <c r="E18" s="130"/>
      <c r="F18" s="27"/>
      <c r="G18" s="28"/>
      <c r="H18" s="28"/>
      <c r="I18" s="27"/>
      <c r="J18" s="28"/>
      <c r="K18" s="28"/>
      <c r="L18" s="28"/>
      <c r="M18" s="28"/>
      <c r="N18" s="28"/>
      <c r="O18" s="28"/>
      <c r="P18" s="141"/>
      <c r="S18" s="9"/>
      <c r="T18" s="9"/>
      <c r="U18" s="9"/>
      <c r="V18" s="9"/>
      <c r="W18" s="9"/>
      <c r="X18" s="9"/>
      <c r="Y18" s="9"/>
    </row>
    <row r="19" spans="1:25" s="2" customFormat="1">
      <c r="A19" s="126"/>
      <c r="B19" s="127"/>
      <c r="C19" s="122" t="s">
        <v>1170</v>
      </c>
      <c r="D19" s="129"/>
      <c r="E19" s="130"/>
      <c r="F19" s="27"/>
      <c r="G19" s="28"/>
      <c r="H19" s="28"/>
      <c r="I19" s="27"/>
      <c r="J19" s="28"/>
      <c r="K19" s="28"/>
      <c r="L19" s="28"/>
      <c r="M19" s="28"/>
      <c r="N19" s="28"/>
      <c r="O19" s="28"/>
      <c r="P19" s="141"/>
      <c r="S19" s="9"/>
      <c r="T19" s="9"/>
      <c r="U19" s="9"/>
      <c r="V19" s="9"/>
      <c r="W19" s="9"/>
      <c r="X19" s="9"/>
      <c r="Y19" s="9"/>
    </row>
    <row r="20" spans="1:25" s="2" customFormat="1" ht="24">
      <c r="A20" s="126">
        <v>4</v>
      </c>
      <c r="B20" s="127"/>
      <c r="C20" s="131" t="s">
        <v>1171</v>
      </c>
      <c r="D20" s="129" t="s">
        <v>112</v>
      </c>
      <c r="E20" s="130">
        <v>32</v>
      </c>
      <c r="F20" s="137"/>
      <c r="G20" s="138"/>
      <c r="H20" s="28">
        <f t="shared" si="0"/>
        <v>0</v>
      </c>
      <c r="I20" s="137"/>
      <c r="J20" s="138"/>
      <c r="K20" s="28">
        <f t="shared" ref="K20:K24" si="8">J20+I20+H20</f>
        <v>0</v>
      </c>
      <c r="L20" s="28">
        <f t="shared" ref="L20:L24" si="9">ROUND(F20*E20,2)</f>
        <v>0</v>
      </c>
      <c r="M20" s="28">
        <f t="shared" ref="M20:M24" si="10">ROUND(H20*E20,2)</f>
        <v>0</v>
      </c>
      <c r="N20" s="28">
        <f t="shared" ref="N20:N24" si="11">ROUND(I20*E20,2)</f>
        <v>0</v>
      </c>
      <c r="O20" s="28">
        <f t="shared" ref="O20:O24" si="12">ROUND(J20*E20,2)</f>
        <v>0</v>
      </c>
      <c r="P20" s="141">
        <f t="shared" ref="P20:P24" si="13">O20+N20+M20</f>
        <v>0</v>
      </c>
      <c r="S20" s="9"/>
      <c r="T20" s="9"/>
      <c r="U20" s="9"/>
      <c r="V20" s="9"/>
      <c r="W20" s="9"/>
      <c r="X20" s="9"/>
      <c r="Y20" s="9"/>
    </row>
    <row r="21" spans="1:25" s="2" customFormat="1" ht="15.75" customHeight="1">
      <c r="A21" s="126">
        <v>5</v>
      </c>
      <c r="B21" s="127"/>
      <c r="C21" s="131" t="s">
        <v>1140</v>
      </c>
      <c r="D21" s="129" t="s">
        <v>112</v>
      </c>
      <c r="E21" s="130">
        <v>3.2</v>
      </c>
      <c r="F21" s="137"/>
      <c r="G21" s="138"/>
      <c r="H21" s="28">
        <f t="shared" si="0"/>
        <v>0</v>
      </c>
      <c r="I21" s="137"/>
      <c r="J21" s="138"/>
      <c r="K21" s="28">
        <f t="shared" si="8"/>
        <v>0</v>
      </c>
      <c r="L21" s="28">
        <f t="shared" si="9"/>
        <v>0</v>
      </c>
      <c r="M21" s="28">
        <f t="shared" si="10"/>
        <v>0</v>
      </c>
      <c r="N21" s="28">
        <f t="shared" si="11"/>
        <v>0</v>
      </c>
      <c r="O21" s="28">
        <f t="shared" si="12"/>
        <v>0</v>
      </c>
      <c r="P21" s="141">
        <f t="shared" si="13"/>
        <v>0</v>
      </c>
      <c r="S21" s="9"/>
      <c r="T21" s="9"/>
      <c r="U21" s="9"/>
      <c r="V21" s="9"/>
      <c r="W21" s="9"/>
      <c r="X21" s="9"/>
      <c r="Y21" s="9"/>
    </row>
    <row r="22" spans="1:25" s="2" customFormat="1" ht="15.75" customHeight="1">
      <c r="A22" s="126">
        <v>6</v>
      </c>
      <c r="B22" s="127"/>
      <c r="C22" s="131" t="s">
        <v>1172</v>
      </c>
      <c r="D22" s="80" t="s">
        <v>112</v>
      </c>
      <c r="E22" s="130">
        <v>6</v>
      </c>
      <c r="F22" s="137"/>
      <c r="G22" s="138"/>
      <c r="H22" s="28">
        <f t="shared" si="0"/>
        <v>0</v>
      </c>
      <c r="I22" s="137"/>
      <c r="J22" s="138"/>
      <c r="K22" s="28">
        <f t="shared" si="8"/>
        <v>0</v>
      </c>
      <c r="L22" s="28">
        <f t="shared" si="9"/>
        <v>0</v>
      </c>
      <c r="M22" s="28">
        <f t="shared" si="10"/>
        <v>0</v>
      </c>
      <c r="N22" s="28">
        <f t="shared" si="11"/>
        <v>0</v>
      </c>
      <c r="O22" s="28">
        <f t="shared" si="12"/>
        <v>0</v>
      </c>
      <c r="P22" s="141">
        <f t="shared" si="13"/>
        <v>0</v>
      </c>
      <c r="S22" s="9"/>
      <c r="T22" s="9"/>
      <c r="U22" s="9"/>
      <c r="V22" s="9"/>
      <c r="W22" s="9"/>
      <c r="X22" s="9"/>
      <c r="Y22" s="9"/>
    </row>
    <row r="23" spans="1:25" s="2" customFormat="1" ht="15.75" customHeight="1">
      <c r="A23" s="126">
        <v>7</v>
      </c>
      <c r="B23" s="127"/>
      <c r="C23" s="131" t="s">
        <v>1173</v>
      </c>
      <c r="D23" s="80" t="s">
        <v>112</v>
      </c>
      <c r="E23" s="25">
        <v>29</v>
      </c>
      <c r="F23" s="137"/>
      <c r="G23" s="138"/>
      <c r="H23" s="28">
        <f t="shared" si="0"/>
        <v>0</v>
      </c>
      <c r="I23" s="137"/>
      <c r="J23" s="138"/>
      <c r="K23" s="28">
        <f t="shared" si="8"/>
        <v>0</v>
      </c>
      <c r="L23" s="28">
        <f t="shared" si="9"/>
        <v>0</v>
      </c>
      <c r="M23" s="28">
        <f t="shared" si="10"/>
        <v>0</v>
      </c>
      <c r="N23" s="28">
        <f t="shared" si="11"/>
        <v>0</v>
      </c>
      <c r="O23" s="28">
        <f t="shared" si="12"/>
        <v>0</v>
      </c>
      <c r="P23" s="141">
        <f t="shared" si="13"/>
        <v>0</v>
      </c>
      <c r="S23" s="9"/>
      <c r="T23" s="9"/>
      <c r="U23" s="9"/>
      <c r="V23" s="9"/>
      <c r="W23" s="9"/>
      <c r="X23" s="9"/>
      <c r="Y23" s="9"/>
    </row>
    <row r="24" spans="1:25" s="2" customFormat="1" ht="15.75" customHeight="1">
      <c r="A24" s="126">
        <v>8</v>
      </c>
      <c r="B24" s="127"/>
      <c r="C24" s="131" t="s">
        <v>1174</v>
      </c>
      <c r="D24" s="80" t="s">
        <v>228</v>
      </c>
      <c r="E24" s="130">
        <v>8</v>
      </c>
      <c r="F24" s="137"/>
      <c r="G24" s="138"/>
      <c r="H24" s="28">
        <f t="shared" si="0"/>
        <v>0</v>
      </c>
      <c r="I24" s="137"/>
      <c r="J24" s="138"/>
      <c r="K24" s="28">
        <f t="shared" si="8"/>
        <v>0</v>
      </c>
      <c r="L24" s="28">
        <f t="shared" si="9"/>
        <v>0</v>
      </c>
      <c r="M24" s="28">
        <f t="shared" si="10"/>
        <v>0</v>
      </c>
      <c r="N24" s="28">
        <f t="shared" si="11"/>
        <v>0</v>
      </c>
      <c r="O24" s="28">
        <f t="shared" si="12"/>
        <v>0</v>
      </c>
      <c r="P24" s="141">
        <f t="shared" si="13"/>
        <v>0</v>
      </c>
      <c r="S24" s="9"/>
      <c r="T24" s="9"/>
      <c r="U24" s="9"/>
      <c r="V24" s="9"/>
      <c r="W24" s="9"/>
      <c r="X24" s="9"/>
      <c r="Y24" s="9"/>
    </row>
    <row r="25" spans="1:25" s="2" customFormat="1">
      <c r="A25" s="126"/>
      <c r="B25" s="127"/>
      <c r="C25" s="26"/>
      <c r="D25" s="80"/>
      <c r="E25" s="25"/>
      <c r="F25" s="27"/>
      <c r="G25" s="28"/>
      <c r="H25" s="28"/>
      <c r="I25" s="27"/>
      <c r="J25" s="28"/>
      <c r="K25" s="28"/>
      <c r="L25" s="28"/>
      <c r="M25" s="28"/>
      <c r="N25" s="28"/>
      <c r="O25" s="28"/>
      <c r="P25" s="141"/>
      <c r="S25" s="9"/>
      <c r="T25" s="9"/>
      <c r="U25" s="9"/>
      <c r="V25" s="9"/>
      <c r="W25" s="9"/>
      <c r="X25" s="9"/>
      <c r="Y25" s="9"/>
    </row>
    <row r="26" spans="1:25" s="2" customFormat="1" ht="32.25" customHeight="1">
      <c r="A26" s="126">
        <v>9</v>
      </c>
      <c r="B26" s="127"/>
      <c r="C26" s="131" t="s">
        <v>1175</v>
      </c>
      <c r="D26" s="174" t="s">
        <v>178</v>
      </c>
      <c r="E26" s="28">
        <v>1</v>
      </c>
      <c r="F26" s="137"/>
      <c r="G26" s="138"/>
      <c r="H26" s="28">
        <f t="shared" ref="H26" si="14">ROUND(G26*F26,2)</f>
        <v>0</v>
      </c>
      <c r="I26" s="137"/>
      <c r="J26" s="138"/>
      <c r="K26" s="28">
        <f t="shared" ref="K26" si="15">J26+I26+H26</f>
        <v>0</v>
      </c>
      <c r="L26" s="28">
        <f t="shared" ref="L26" si="16">ROUND(F26*E26,2)</f>
        <v>0</v>
      </c>
      <c r="M26" s="28">
        <f t="shared" ref="M26" si="17">ROUND(H26*E26,2)</f>
        <v>0</v>
      </c>
      <c r="N26" s="28">
        <f t="shared" ref="N26" si="18">ROUND(I26*E26,2)</f>
        <v>0</v>
      </c>
      <c r="O26" s="28">
        <f t="shared" ref="O26" si="19">ROUND(J26*E26,2)</f>
        <v>0</v>
      </c>
      <c r="P26" s="141">
        <f t="shared" ref="P26" si="20">O26+N26+M26</f>
        <v>0</v>
      </c>
    </row>
    <row r="27" spans="1:25" s="4" customFormat="1" ht="18" customHeight="1">
      <c r="A27" s="30"/>
      <c r="B27" s="31"/>
      <c r="C27" s="32"/>
      <c r="D27" s="33"/>
      <c r="E27" s="34"/>
      <c r="F27" s="35"/>
      <c r="G27" s="35"/>
      <c r="H27" s="35"/>
      <c r="I27" s="35"/>
      <c r="J27" s="35"/>
      <c r="K27" s="35"/>
      <c r="L27" s="54"/>
      <c r="M27" s="55"/>
      <c r="N27" s="55"/>
      <c r="O27" s="55"/>
      <c r="P27" s="56"/>
    </row>
    <row r="28" spans="1:25" s="4" customFormat="1" ht="18" customHeight="1">
      <c r="A28" s="99"/>
      <c r="B28" s="100"/>
      <c r="C28" s="101" t="s">
        <v>122</v>
      </c>
      <c r="D28" s="102"/>
      <c r="E28" s="103"/>
      <c r="F28" s="104"/>
      <c r="G28" s="104"/>
      <c r="H28" s="104"/>
      <c r="I28" s="104"/>
      <c r="J28" s="104"/>
      <c r="K28" s="104"/>
      <c r="L28" s="115">
        <f>SUM(L16:L26)</f>
        <v>0</v>
      </c>
      <c r="M28" s="115">
        <f>SUM(M16:M26)</f>
        <v>0</v>
      </c>
      <c r="N28" s="115">
        <f>SUM(N16:N26)</f>
        <v>0</v>
      </c>
      <c r="O28" s="115">
        <f>SUM(O16:O26)</f>
        <v>0</v>
      </c>
      <c r="P28" s="115">
        <f>SUM(P16:P26)</f>
        <v>0</v>
      </c>
    </row>
    <row r="29" spans="1:25" ht="18" customHeight="1">
      <c r="A29" s="39"/>
      <c r="B29" s="39"/>
      <c r="C29" s="40" t="s">
        <v>17</v>
      </c>
      <c r="D29" s="41"/>
      <c r="E29" s="42"/>
      <c r="F29" s="43"/>
      <c r="G29" s="44"/>
      <c r="I29" s="59"/>
      <c r="J29" s="59"/>
      <c r="K29" s="59"/>
      <c r="M29" s="60"/>
      <c r="N29" s="61" t="s">
        <v>1089</v>
      </c>
      <c r="O29" s="62"/>
      <c r="P29" s="63">
        <f>ROUND(O29*P28,2)</f>
        <v>0</v>
      </c>
      <c r="R29" s="149"/>
    </row>
    <row r="30" spans="1:25" ht="15">
      <c r="C30" s="45"/>
      <c r="D30" s="45" t="s">
        <v>18</v>
      </c>
      <c r="M30" s="60"/>
      <c r="N30" s="61" t="s">
        <v>1090</v>
      </c>
      <c r="O30" s="62"/>
      <c r="P30" s="64">
        <f>ROUND(P29*O30,2)</f>
        <v>0</v>
      </c>
    </row>
    <row r="31" spans="1:25" ht="15">
      <c r="C31" s="45"/>
      <c r="D31" s="45"/>
      <c r="M31" s="60"/>
      <c r="N31" s="61" t="s">
        <v>1091</v>
      </c>
      <c r="O31" s="62"/>
      <c r="P31" s="65">
        <f>ROUND(P28*O31,2)</f>
        <v>0</v>
      </c>
    </row>
    <row r="32" spans="1:25" ht="15">
      <c r="C32" s="40" t="s">
        <v>123</v>
      </c>
      <c r="D32" s="45"/>
      <c r="M32" s="60"/>
      <c r="O32" s="66" t="s">
        <v>76</v>
      </c>
      <c r="P32" s="67">
        <f>P31+P29+P28</f>
        <v>0</v>
      </c>
    </row>
    <row r="33" spans="1:16">
      <c r="C33" s="9"/>
      <c r="D33" s="9"/>
      <c r="E33" s="9"/>
      <c r="F33" s="9"/>
      <c r="G33" s="9"/>
      <c r="N33"/>
      <c r="O33"/>
      <c r="P33"/>
    </row>
    <row r="34" spans="1:16">
      <c r="A34" s="105"/>
      <c r="B34" s="105"/>
      <c r="C34" s="40" t="s">
        <v>124</v>
      </c>
      <c r="D34" s="41"/>
      <c r="E34" s="42"/>
      <c r="F34" s="43"/>
      <c r="G34" s="44"/>
      <c r="N34"/>
      <c r="O34"/>
      <c r="P34"/>
    </row>
    <row r="35" spans="1:16">
      <c r="C35" s="45"/>
      <c r="D35" s="45" t="s">
        <v>18</v>
      </c>
      <c r="N35"/>
      <c r="O35"/>
      <c r="P35"/>
    </row>
    <row r="36" spans="1:16">
      <c r="C36" s="40" t="s">
        <v>123</v>
      </c>
      <c r="D36" s="45"/>
    </row>
    <row r="37" spans="1:16" ht="12.75" customHeight="1">
      <c r="A37" s="46"/>
      <c r="B37" s="9"/>
      <c r="C37" s="9"/>
      <c r="D37" s="592"/>
      <c r="E37" s="580"/>
      <c r="F37" s="580"/>
      <c r="G37" s="9"/>
      <c r="H37" s="9"/>
      <c r="I37" s="9"/>
      <c r="J37" s="9"/>
    </row>
    <row r="38" spans="1:16" ht="15" customHeight="1">
      <c r="A38" s="106" t="s">
        <v>77</v>
      </c>
      <c r="B38" s="107"/>
      <c r="C38" s="108"/>
      <c r="D38" s="108"/>
      <c r="E38" s="108"/>
      <c r="F38" s="108"/>
      <c r="G38" s="108"/>
      <c r="H38" s="108"/>
      <c r="I38" s="108"/>
      <c r="J38" s="108"/>
      <c r="K38" s="108"/>
      <c r="L38" s="108"/>
      <c r="M38" s="108"/>
      <c r="N38" s="108"/>
      <c r="O38" s="108"/>
      <c r="P38" s="107"/>
    </row>
    <row r="39" spans="1:16" ht="12.75" customHeight="1">
      <c r="A39" s="109">
        <v>1</v>
      </c>
      <c r="B39" s="581" t="s">
        <v>125</v>
      </c>
      <c r="C39" s="582"/>
      <c r="D39" s="582"/>
      <c r="E39" s="582"/>
      <c r="F39" s="582"/>
      <c r="G39" s="582"/>
      <c r="H39" s="582"/>
      <c r="I39" s="582"/>
      <c r="J39" s="582"/>
      <c r="K39" s="582"/>
      <c r="L39" s="582"/>
      <c r="M39" s="582"/>
      <c r="N39" s="582"/>
      <c r="O39" s="582"/>
      <c r="P39" s="582"/>
    </row>
    <row r="40" spans="1:16" ht="12.75" customHeight="1">
      <c r="A40" s="109">
        <f>A39+1</f>
        <v>2</v>
      </c>
      <c r="B40" s="581" t="s">
        <v>126</v>
      </c>
      <c r="C40" s="582"/>
      <c r="D40" s="582"/>
      <c r="E40" s="582"/>
      <c r="F40" s="582"/>
      <c r="G40" s="582"/>
      <c r="H40" s="582"/>
      <c r="I40" s="582"/>
      <c r="J40" s="582"/>
      <c r="K40" s="582"/>
      <c r="L40" s="582"/>
      <c r="M40" s="582"/>
      <c r="N40" s="582"/>
      <c r="O40" s="582"/>
      <c r="P40" s="582"/>
    </row>
    <row r="41" spans="1:16" ht="12.75" customHeight="1">
      <c r="A41" s="109">
        <f t="shared" ref="A41:A44" si="21">A40+1</f>
        <v>3</v>
      </c>
      <c r="B41" s="581" t="s">
        <v>127</v>
      </c>
      <c r="C41" s="582"/>
      <c r="D41" s="582"/>
      <c r="E41" s="582"/>
      <c r="F41" s="582"/>
      <c r="G41" s="582"/>
      <c r="H41" s="582"/>
      <c r="I41" s="582"/>
      <c r="J41" s="582"/>
      <c r="K41" s="582"/>
      <c r="L41" s="582"/>
      <c r="M41" s="582"/>
      <c r="N41" s="582"/>
      <c r="O41" s="582"/>
      <c r="P41" s="582"/>
    </row>
    <row r="42" spans="1:16" ht="12.75" customHeight="1">
      <c r="A42" s="109">
        <f t="shared" si="21"/>
        <v>4</v>
      </c>
      <c r="B42" s="581" t="s">
        <v>128</v>
      </c>
      <c r="C42" s="582"/>
      <c r="D42" s="582"/>
      <c r="E42" s="582"/>
      <c r="F42" s="582"/>
      <c r="G42" s="582"/>
      <c r="H42" s="582"/>
      <c r="I42" s="582"/>
      <c r="J42" s="582"/>
      <c r="K42" s="582"/>
      <c r="L42" s="582"/>
      <c r="M42" s="582"/>
      <c r="N42" s="582"/>
      <c r="O42" s="582"/>
      <c r="P42" s="582"/>
    </row>
    <row r="43" spans="1:16" ht="15.75" customHeight="1">
      <c r="A43" s="109">
        <f t="shared" si="21"/>
        <v>5</v>
      </c>
      <c r="B43" s="581" t="s">
        <v>129</v>
      </c>
      <c r="C43" s="582"/>
      <c r="D43" s="582"/>
      <c r="E43" s="582"/>
      <c r="F43" s="582"/>
      <c r="G43" s="582"/>
      <c r="H43" s="582"/>
      <c r="I43" s="582"/>
      <c r="J43" s="582"/>
      <c r="K43" s="582"/>
      <c r="L43" s="582"/>
      <c r="M43" s="582"/>
      <c r="N43" s="582"/>
      <c r="O43" s="582"/>
      <c r="P43" s="582"/>
    </row>
    <row r="44" spans="1:16" ht="12.75" customHeight="1">
      <c r="A44" s="109">
        <f t="shared" si="21"/>
        <v>6</v>
      </c>
      <c r="B44" s="581" t="s">
        <v>130</v>
      </c>
      <c r="C44" s="582"/>
      <c r="D44" s="582"/>
      <c r="E44" s="582"/>
      <c r="F44" s="582"/>
      <c r="G44" s="582"/>
      <c r="H44" s="582"/>
      <c r="I44" s="582"/>
      <c r="J44" s="582"/>
      <c r="K44" s="582"/>
      <c r="L44" s="582"/>
      <c r="M44" s="582"/>
      <c r="N44" s="582"/>
      <c r="O44" s="582"/>
      <c r="P44" s="582"/>
    </row>
  </sheetData>
  <sheetProtection selectLockedCells="1" selectUnlockedCells="1"/>
  <mergeCells count="17">
    <mergeCell ref="B40:P40"/>
    <mergeCell ref="B41:P41"/>
    <mergeCell ref="B42:P42"/>
    <mergeCell ref="B43:P43"/>
    <mergeCell ref="B44:P44"/>
    <mergeCell ref="A1:P1"/>
    <mergeCell ref="A2:P2"/>
    <mergeCell ref="A8:H8"/>
    <mergeCell ref="D37:F37"/>
    <mergeCell ref="B39:P39"/>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4"/>
  <sheetViews>
    <sheetView view="pageBreakPreview" zoomScale="115" zoomScaleNormal="100" workbookViewId="0">
      <selection activeCell="C6" sqref="C6"/>
    </sheetView>
  </sheetViews>
  <sheetFormatPr defaultColWidth="9.140625" defaultRowHeight="12.75"/>
  <cols>
    <col min="1" max="2" width="7.85546875" style="5" customWidth="1"/>
    <col min="3" max="3" width="45" style="6" customWidth="1"/>
    <col min="4" max="4" width="12" style="7" customWidth="1"/>
    <col min="5" max="5" width="9.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18" s="1" customFormat="1" ht="18" customHeight="1">
      <c r="A1" s="577" t="s">
        <v>84</v>
      </c>
      <c r="B1" s="577"/>
      <c r="C1" s="577"/>
      <c r="D1" s="577"/>
      <c r="E1" s="577"/>
      <c r="F1" s="577"/>
      <c r="G1" s="577"/>
      <c r="H1" s="577"/>
      <c r="I1" s="577"/>
      <c r="J1" s="577"/>
      <c r="K1" s="577"/>
      <c r="L1" s="577"/>
      <c r="M1" s="577"/>
      <c r="N1" s="577"/>
      <c r="O1" s="577"/>
      <c r="P1" s="577"/>
    </row>
    <row r="2" spans="1:18" s="1" customFormat="1" ht="21.75" customHeight="1">
      <c r="A2" s="578" t="s">
        <v>37</v>
      </c>
      <c r="B2" s="578"/>
      <c r="C2" s="578"/>
      <c r="D2" s="578"/>
      <c r="E2" s="578"/>
      <c r="F2" s="578"/>
      <c r="G2" s="578"/>
      <c r="H2" s="578"/>
      <c r="I2" s="578"/>
      <c r="J2" s="578"/>
      <c r="K2" s="578"/>
      <c r="L2" s="578"/>
      <c r="M2" s="578"/>
      <c r="N2" s="578"/>
      <c r="O2" s="578"/>
      <c r="P2" s="578"/>
    </row>
    <row r="3" spans="1:18" s="1" customFormat="1" ht="18" customHeight="1">
      <c r="A3" s="10" t="s">
        <v>85</v>
      </c>
      <c r="B3" s="10"/>
      <c r="C3" s="11"/>
      <c r="D3" s="12"/>
      <c r="E3" s="11"/>
      <c r="F3" s="11"/>
      <c r="G3" s="11"/>
      <c r="H3" s="11"/>
      <c r="I3" s="11"/>
      <c r="J3" s="11"/>
      <c r="K3" s="11"/>
      <c r="L3" s="11"/>
      <c r="M3" s="11"/>
      <c r="N3" s="11"/>
      <c r="O3" s="11"/>
      <c r="P3" s="11"/>
    </row>
    <row r="4" spans="1:18" s="1" customFormat="1" ht="18" customHeight="1">
      <c r="A4" s="10" t="s">
        <v>24</v>
      </c>
      <c r="B4" s="10"/>
      <c r="C4" s="10"/>
      <c r="D4" s="12"/>
      <c r="E4" s="13"/>
      <c r="F4" s="14"/>
      <c r="G4" s="14"/>
      <c r="H4" s="14"/>
      <c r="I4" s="14"/>
      <c r="J4" s="14"/>
      <c r="K4" s="14"/>
      <c r="L4" s="14"/>
      <c r="M4" s="14"/>
      <c r="N4" s="14"/>
      <c r="O4" s="14"/>
      <c r="P4" s="14"/>
    </row>
    <row r="5" spans="1:18" s="1" customFormat="1" ht="18" customHeight="1">
      <c r="A5" s="10" t="s">
        <v>86</v>
      </c>
      <c r="B5" s="10"/>
      <c r="C5" s="10" t="s">
        <v>87</v>
      </c>
      <c r="D5" s="12"/>
      <c r="E5" s="13"/>
      <c r="F5" s="14"/>
      <c r="G5" s="14"/>
      <c r="H5" s="14"/>
      <c r="I5" s="14"/>
      <c r="J5" s="14"/>
      <c r="K5" s="14"/>
      <c r="L5" s="14"/>
      <c r="M5" s="14"/>
      <c r="N5" s="14"/>
      <c r="O5" s="14"/>
      <c r="P5" s="14"/>
    </row>
    <row r="6" spans="1:18" s="1" customFormat="1" ht="18" customHeight="1">
      <c r="A6" s="10" t="s">
        <v>88</v>
      </c>
      <c r="B6" s="10"/>
      <c r="C6" s="20"/>
      <c r="D6" s="14"/>
      <c r="E6" s="13"/>
      <c r="F6" s="14"/>
      <c r="G6" s="14"/>
      <c r="H6" s="14"/>
      <c r="I6" s="14"/>
      <c r="J6" s="14"/>
      <c r="K6" s="14"/>
      <c r="L6" s="14"/>
      <c r="M6" s="14"/>
      <c r="N6" s="14"/>
      <c r="O6" s="14"/>
      <c r="P6" s="14"/>
    </row>
    <row r="7" spans="1:18" s="1" customFormat="1" ht="18" customHeight="1">
      <c r="A7" s="15" t="s">
        <v>2</v>
      </c>
      <c r="B7" s="15"/>
      <c r="C7" s="16"/>
      <c r="D7" s="17"/>
      <c r="E7" s="13"/>
      <c r="F7" s="14"/>
      <c r="G7" s="14"/>
      <c r="H7" s="14"/>
      <c r="I7" s="14"/>
      <c r="J7" s="14"/>
      <c r="K7" s="14"/>
      <c r="L7" s="14"/>
      <c r="M7" s="14"/>
      <c r="N7" s="14"/>
      <c r="O7" s="14"/>
      <c r="P7" s="14"/>
    </row>
    <row r="8" spans="1:18" s="1" customFormat="1" ht="18" customHeight="1">
      <c r="A8" s="579" t="s">
        <v>89</v>
      </c>
      <c r="B8" s="579"/>
      <c r="C8" s="579"/>
      <c r="D8" s="579"/>
      <c r="E8" s="579"/>
      <c r="F8" s="579"/>
      <c r="G8" s="579"/>
      <c r="H8" s="580"/>
      <c r="I8" s="14"/>
      <c r="J8" s="14"/>
      <c r="K8" s="14"/>
      <c r="L8" s="14"/>
      <c r="M8" s="14"/>
      <c r="N8" s="14"/>
      <c r="O8" s="14"/>
      <c r="P8" s="14"/>
    </row>
    <row r="9" spans="1:18" s="1" customFormat="1" ht="18" customHeight="1">
      <c r="A9" s="18"/>
      <c r="B9" s="18"/>
      <c r="C9" s="6"/>
      <c r="D9" s="7"/>
      <c r="E9" s="13"/>
      <c r="F9" s="12"/>
      <c r="G9" s="14"/>
      <c r="H9" s="14"/>
      <c r="I9" s="14"/>
      <c r="J9" s="14"/>
      <c r="K9" s="14"/>
      <c r="L9" s="12" t="s">
        <v>90</v>
      </c>
      <c r="M9" s="14"/>
      <c r="N9" s="47"/>
      <c r="O9" s="48">
        <f>P28</f>
        <v>0</v>
      </c>
      <c r="P9" s="14"/>
    </row>
    <row r="10" spans="1:18" s="1" customFormat="1" ht="18" customHeight="1">
      <c r="A10" s="18"/>
      <c r="B10" s="18"/>
      <c r="C10" s="6"/>
      <c r="D10" s="7"/>
      <c r="E10" s="13"/>
      <c r="F10" s="12"/>
      <c r="G10" s="14"/>
      <c r="H10" s="14"/>
      <c r="I10" s="14"/>
      <c r="J10" s="14"/>
      <c r="K10" s="14"/>
      <c r="L10" s="49" t="s">
        <v>91</v>
      </c>
      <c r="M10" s="50"/>
      <c r="N10" s="48"/>
      <c r="O10" s="50"/>
      <c r="P10" s="50"/>
    </row>
    <row r="11" spans="1:18" s="1" customFormat="1" ht="5.25" customHeight="1">
      <c r="A11" s="19"/>
      <c r="B11" s="19"/>
      <c r="C11" s="20"/>
      <c r="D11" s="14"/>
      <c r="E11" s="13"/>
      <c r="F11" s="14"/>
      <c r="G11" s="14"/>
      <c r="H11" s="14"/>
      <c r="I11" s="14"/>
      <c r="J11" s="14"/>
      <c r="K11" s="14"/>
      <c r="L11" s="14"/>
      <c r="M11" s="14"/>
      <c r="N11" s="14"/>
      <c r="O11" s="14"/>
      <c r="P11" s="14"/>
    </row>
    <row r="12" spans="1:18"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18" s="2" customFormat="1" ht="12.75" customHeight="1">
      <c r="A13" s="583"/>
      <c r="B13" s="585"/>
      <c r="C13" s="587"/>
      <c r="D13" s="588"/>
      <c r="E13" s="589"/>
      <c r="F13" s="590"/>
      <c r="G13" s="590"/>
      <c r="H13" s="590"/>
      <c r="I13" s="590"/>
      <c r="J13" s="590"/>
      <c r="K13" s="590"/>
      <c r="L13" s="591" t="s">
        <v>99</v>
      </c>
      <c r="M13" s="591"/>
      <c r="N13" s="591" t="s">
        <v>100</v>
      </c>
      <c r="O13" s="591"/>
      <c r="P13" s="591" t="s">
        <v>101</v>
      </c>
    </row>
    <row r="14" spans="1:18" s="2" customFormat="1" ht="48">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R14" s="295"/>
    </row>
    <row r="15" spans="1:18" s="2" customFormat="1">
      <c r="A15" s="180"/>
      <c r="B15" s="127"/>
      <c r="C15" s="145"/>
      <c r="D15" s="320"/>
      <c r="E15" s="321"/>
      <c r="F15" s="122"/>
      <c r="G15" s="122"/>
      <c r="H15" s="122"/>
      <c r="I15" s="122"/>
      <c r="J15" s="122"/>
      <c r="K15" s="122"/>
      <c r="L15" s="122"/>
      <c r="M15" s="122"/>
      <c r="N15" s="122"/>
      <c r="O15" s="122"/>
      <c r="P15" s="189"/>
      <c r="R15" s="295"/>
    </row>
    <row r="16" spans="1:18" s="68" customFormat="1" ht="18" customHeight="1">
      <c r="A16" s="322"/>
      <c r="B16" s="323"/>
      <c r="C16" s="74" t="s">
        <v>110</v>
      </c>
      <c r="D16" s="324"/>
      <c r="E16" s="325"/>
      <c r="F16" s="163"/>
      <c r="G16" s="164"/>
      <c r="H16" s="326"/>
      <c r="I16" s="163"/>
      <c r="J16" s="164"/>
      <c r="K16" s="326"/>
      <c r="L16" s="326"/>
      <c r="M16" s="326"/>
      <c r="N16" s="326"/>
      <c r="O16" s="326"/>
      <c r="P16" s="345"/>
      <c r="R16" s="348"/>
    </row>
    <row r="17" spans="1:18" s="2" customFormat="1" ht="22.5" customHeight="1">
      <c r="A17" s="83">
        <f>A16+1</f>
        <v>1</v>
      </c>
      <c r="B17" s="79"/>
      <c r="C17" s="26" t="s">
        <v>111</v>
      </c>
      <c r="D17" s="80" t="s">
        <v>112</v>
      </c>
      <c r="E17" s="25">
        <f>(20.865*35.78*1.28)+30</f>
        <v>985.58361599999989</v>
      </c>
      <c r="F17" s="81"/>
      <c r="G17" s="82"/>
      <c r="H17" s="29">
        <f t="shared" ref="H17:H20" si="0">ROUND(G17*F17,2)</f>
        <v>0</v>
      </c>
      <c r="I17" s="81"/>
      <c r="J17" s="82"/>
      <c r="K17" s="29">
        <f t="shared" ref="K17:K18" si="1">J17+I17+H17</f>
        <v>0</v>
      </c>
      <c r="L17" s="29">
        <f t="shared" ref="L17:L18" si="2">ROUND(F17*E17,2)</f>
        <v>0</v>
      </c>
      <c r="M17" s="29">
        <f t="shared" ref="M17:M18" si="3">ROUND(H17*E17,2)</f>
        <v>0</v>
      </c>
      <c r="N17" s="29">
        <f t="shared" ref="N17:N18" si="4">ROUND(I17*E17,2)</f>
        <v>0</v>
      </c>
      <c r="O17" s="29">
        <f t="shared" ref="O17:O18" si="5">ROUND(J17*E17,2)</f>
        <v>0</v>
      </c>
      <c r="P17" s="53">
        <f t="shared" ref="P17:P18" si="6">O17+N17+M17</f>
        <v>0</v>
      </c>
      <c r="R17" s="295"/>
    </row>
    <row r="18" spans="1:18" s="2" customFormat="1" ht="19.5" customHeight="1">
      <c r="A18" s="83">
        <f t="shared" ref="A18:A20" si="7">A17+1</f>
        <v>2</v>
      </c>
      <c r="B18" s="79"/>
      <c r="C18" s="26" t="s">
        <v>113</v>
      </c>
      <c r="D18" s="80" t="s">
        <v>112</v>
      </c>
      <c r="E18" s="25">
        <f>E17</f>
        <v>985.58361599999989</v>
      </c>
      <c r="F18" s="81"/>
      <c r="G18" s="82"/>
      <c r="H18" s="29">
        <f t="shared" si="0"/>
        <v>0</v>
      </c>
      <c r="I18" s="81"/>
      <c r="J18" s="82"/>
      <c r="K18" s="29">
        <f t="shared" si="1"/>
        <v>0</v>
      </c>
      <c r="L18" s="29">
        <f t="shared" si="2"/>
        <v>0</v>
      </c>
      <c r="M18" s="29">
        <f t="shared" si="3"/>
        <v>0</v>
      </c>
      <c r="N18" s="29">
        <f t="shared" si="4"/>
        <v>0</v>
      </c>
      <c r="O18" s="29">
        <f t="shared" si="5"/>
        <v>0</v>
      </c>
      <c r="P18" s="53">
        <f t="shared" si="6"/>
        <v>0</v>
      </c>
    </row>
    <row r="19" spans="1:18" s="2" customFormat="1" ht="19.5" customHeight="1">
      <c r="A19" s="83">
        <f t="shared" si="7"/>
        <v>3</v>
      </c>
      <c r="B19" s="79"/>
      <c r="C19" s="327" t="s">
        <v>114</v>
      </c>
      <c r="D19" s="80" t="s">
        <v>115</v>
      </c>
      <c r="E19" s="25">
        <f>(31.35+1.35)*(15.35+1.35)</f>
        <v>546.09</v>
      </c>
      <c r="F19" s="81"/>
      <c r="G19" s="82"/>
      <c r="H19" s="29">
        <f t="shared" si="0"/>
        <v>0</v>
      </c>
      <c r="I19" s="81"/>
      <c r="J19" s="82"/>
      <c r="K19" s="29">
        <f t="shared" ref="K19:K20" si="8">J19+I19+H19</f>
        <v>0</v>
      </c>
      <c r="L19" s="29">
        <f t="shared" ref="L19:L20" si="9">ROUND(F19*E19,2)</f>
        <v>0</v>
      </c>
      <c r="M19" s="29">
        <f t="shared" ref="M19:M20" si="10">ROUND(H19*E19,2)</f>
        <v>0</v>
      </c>
      <c r="N19" s="29">
        <f t="shared" ref="N19:N20" si="11">ROUND(I19*E19,2)</f>
        <v>0</v>
      </c>
      <c r="O19" s="29">
        <f t="shared" ref="O19:O20" si="12">ROUND(J19*E19,2)</f>
        <v>0</v>
      </c>
      <c r="P19" s="53">
        <f t="shared" ref="P19:P20" si="13">O19+N19+M19</f>
        <v>0</v>
      </c>
    </row>
    <row r="20" spans="1:18" s="2" customFormat="1" ht="43.5" customHeight="1">
      <c r="A20" s="83">
        <f t="shared" si="7"/>
        <v>4</v>
      </c>
      <c r="B20" s="79"/>
      <c r="C20" s="26" t="s">
        <v>116</v>
      </c>
      <c r="D20" s="80" t="s">
        <v>112</v>
      </c>
      <c r="E20" s="25">
        <v>240</v>
      </c>
      <c r="F20" s="81"/>
      <c r="G20" s="82"/>
      <c r="H20" s="29">
        <f t="shared" si="0"/>
        <v>0</v>
      </c>
      <c r="I20" s="81"/>
      <c r="J20" s="82"/>
      <c r="K20" s="29">
        <f t="shared" si="8"/>
        <v>0</v>
      </c>
      <c r="L20" s="29">
        <f t="shared" si="9"/>
        <v>0</v>
      </c>
      <c r="M20" s="29">
        <f t="shared" si="10"/>
        <v>0</v>
      </c>
      <c r="N20" s="29">
        <f t="shared" si="11"/>
        <v>0</v>
      </c>
      <c r="O20" s="29">
        <f t="shared" si="12"/>
        <v>0</v>
      </c>
      <c r="P20" s="53">
        <f t="shared" si="13"/>
        <v>0</v>
      </c>
    </row>
    <row r="21" spans="1:18" s="2" customFormat="1">
      <c r="A21" s="93"/>
      <c r="B21" s="328"/>
      <c r="C21" s="329"/>
      <c r="D21" s="96"/>
      <c r="E21" s="97"/>
      <c r="F21" s="330"/>
      <c r="G21" s="331"/>
      <c r="H21" s="332"/>
      <c r="I21" s="330"/>
      <c r="J21" s="331"/>
      <c r="K21" s="332"/>
      <c r="L21" s="332"/>
      <c r="M21" s="332"/>
      <c r="N21" s="332"/>
      <c r="O21" s="332"/>
      <c r="P21" s="346"/>
    </row>
    <row r="22" spans="1:18" s="68" customFormat="1" ht="21" customHeight="1">
      <c r="A22" s="333"/>
      <c r="B22" s="334"/>
      <c r="C22" s="335" t="s">
        <v>117</v>
      </c>
      <c r="D22" s="336"/>
      <c r="E22" s="337"/>
      <c r="F22" s="338"/>
      <c r="G22" s="338"/>
      <c r="H22" s="339"/>
      <c r="I22" s="338"/>
      <c r="J22" s="338"/>
      <c r="K22" s="347"/>
      <c r="L22" s="113"/>
      <c r="M22" s="113"/>
      <c r="N22" s="113"/>
      <c r="O22" s="113"/>
      <c r="P22" s="114"/>
    </row>
    <row r="23" spans="1:18" s="2" customFormat="1" ht="31.5" customHeight="1">
      <c r="A23" s="340">
        <f>A20+1</f>
        <v>5</v>
      </c>
      <c r="B23" s="191"/>
      <c r="C23" s="133" t="s">
        <v>118</v>
      </c>
      <c r="D23" s="341" t="s">
        <v>119</v>
      </c>
      <c r="E23" s="342">
        <v>1</v>
      </c>
      <c r="F23" s="343"/>
      <c r="G23" s="344"/>
      <c r="H23" s="331">
        <f t="shared" ref="H23:H26" si="14">ROUND(G23*F23,2)</f>
        <v>0</v>
      </c>
      <c r="I23" s="343"/>
      <c r="J23" s="344"/>
      <c r="K23" s="332">
        <f t="shared" ref="K23:K26" si="15">J23+I23+H23</f>
        <v>0</v>
      </c>
      <c r="L23" s="332">
        <f t="shared" ref="L23:L26" si="16">ROUND(F23*E23,2)</f>
        <v>0</v>
      </c>
      <c r="M23" s="332">
        <f t="shared" ref="M23:M26" si="17">ROUND(H23*E23,2)</f>
        <v>0</v>
      </c>
      <c r="N23" s="332">
        <f t="shared" ref="N23:N26" si="18">ROUND(I23*E23,2)</f>
        <v>0</v>
      </c>
      <c r="O23" s="332">
        <f t="shared" ref="O23:O26" si="19">ROUND(J23*E23,2)</f>
        <v>0</v>
      </c>
      <c r="P23" s="346">
        <f t="shared" ref="P23:P26" si="20">O23+N23+M23</f>
        <v>0</v>
      </c>
    </row>
    <row r="24" spans="1:18" s="2" customFormat="1" ht="30.75" customHeight="1">
      <c r="A24" s="340">
        <f>A23+1</f>
        <v>6</v>
      </c>
      <c r="B24" s="328"/>
      <c r="C24" s="26" t="s">
        <v>120</v>
      </c>
      <c r="D24" s="80" t="s">
        <v>112</v>
      </c>
      <c r="E24" s="97">
        <f>1900+720+80</f>
        <v>2700</v>
      </c>
      <c r="F24" s="264"/>
      <c r="G24" s="265"/>
      <c r="H24" s="332">
        <f t="shared" si="14"/>
        <v>0</v>
      </c>
      <c r="I24" s="264"/>
      <c r="J24" s="265"/>
      <c r="K24" s="332">
        <f t="shared" si="15"/>
        <v>0</v>
      </c>
      <c r="L24" s="332">
        <f t="shared" si="16"/>
        <v>0</v>
      </c>
      <c r="M24" s="332">
        <f t="shared" si="17"/>
        <v>0</v>
      </c>
      <c r="N24" s="332">
        <f t="shared" si="18"/>
        <v>0</v>
      </c>
      <c r="O24" s="332">
        <f t="shared" si="19"/>
        <v>0</v>
      </c>
      <c r="P24" s="346">
        <f t="shared" si="20"/>
        <v>0</v>
      </c>
    </row>
    <row r="25" spans="1:18" s="2" customFormat="1" ht="22.5" customHeight="1">
      <c r="A25" s="340">
        <f t="shared" ref="A25:A26" si="21">A24+1</f>
        <v>7</v>
      </c>
      <c r="B25" s="328"/>
      <c r="C25" s="26" t="s">
        <v>113</v>
      </c>
      <c r="D25" s="80" t="s">
        <v>112</v>
      </c>
      <c r="E25" s="97">
        <f>E24</f>
        <v>2700</v>
      </c>
      <c r="F25" s="264"/>
      <c r="G25" s="265"/>
      <c r="H25" s="332">
        <f t="shared" si="14"/>
        <v>0</v>
      </c>
      <c r="I25" s="264"/>
      <c r="J25" s="265"/>
      <c r="K25" s="332">
        <f t="shared" si="15"/>
        <v>0</v>
      </c>
      <c r="L25" s="332">
        <f t="shared" si="16"/>
        <v>0</v>
      </c>
      <c r="M25" s="332">
        <f t="shared" si="17"/>
        <v>0</v>
      </c>
      <c r="N25" s="332">
        <f t="shared" si="18"/>
        <v>0</v>
      </c>
      <c r="O25" s="332">
        <f t="shared" si="19"/>
        <v>0</v>
      </c>
      <c r="P25" s="346">
        <f t="shared" si="20"/>
        <v>0</v>
      </c>
    </row>
    <row r="26" spans="1:18" s="2" customFormat="1" ht="33" customHeight="1">
      <c r="A26" s="340">
        <f t="shared" si="21"/>
        <v>8</v>
      </c>
      <c r="B26" s="328"/>
      <c r="C26" s="26" t="s">
        <v>121</v>
      </c>
      <c r="D26" s="80" t="s">
        <v>112</v>
      </c>
      <c r="E26" s="97">
        <f>(547.7*3)+620</f>
        <v>2263.1000000000004</v>
      </c>
      <c r="F26" s="264"/>
      <c r="G26" s="265"/>
      <c r="H26" s="332">
        <f t="shared" si="14"/>
        <v>0</v>
      </c>
      <c r="I26" s="264"/>
      <c r="J26" s="265"/>
      <c r="K26" s="332">
        <f t="shared" si="15"/>
        <v>0</v>
      </c>
      <c r="L26" s="332">
        <f t="shared" si="16"/>
        <v>0</v>
      </c>
      <c r="M26" s="332">
        <f t="shared" si="17"/>
        <v>0</v>
      </c>
      <c r="N26" s="332">
        <f t="shared" si="18"/>
        <v>0</v>
      </c>
      <c r="O26" s="332">
        <f t="shared" si="19"/>
        <v>0</v>
      </c>
      <c r="P26" s="346">
        <f t="shared" si="20"/>
        <v>0</v>
      </c>
    </row>
    <row r="27" spans="1:18" s="4" customFormat="1" ht="18" customHeight="1">
      <c r="A27" s="30"/>
      <c r="B27" s="31"/>
      <c r="C27" s="32"/>
      <c r="D27" s="33"/>
      <c r="E27" s="34"/>
      <c r="F27" s="35"/>
      <c r="G27" s="35"/>
      <c r="H27" s="35"/>
      <c r="I27" s="35"/>
      <c r="J27" s="35"/>
      <c r="K27" s="35"/>
      <c r="L27" s="54"/>
      <c r="M27" s="55"/>
      <c r="N27" s="55"/>
      <c r="O27" s="55"/>
      <c r="P27" s="56"/>
    </row>
    <row r="28" spans="1:18" s="4" customFormat="1" ht="18" customHeight="1">
      <c r="A28" s="99"/>
      <c r="B28" s="100"/>
      <c r="C28" s="101" t="s">
        <v>122</v>
      </c>
      <c r="D28" s="102"/>
      <c r="E28" s="103"/>
      <c r="F28" s="104"/>
      <c r="G28" s="104"/>
      <c r="H28" s="104"/>
      <c r="I28" s="104"/>
      <c r="J28" s="104"/>
      <c r="K28" s="104"/>
      <c r="L28" s="115">
        <f>SUM(L16:L26)</f>
        <v>0</v>
      </c>
      <c r="M28" s="115">
        <f>SUM(M16:M26)</f>
        <v>0</v>
      </c>
      <c r="N28" s="115">
        <f>SUM(N16:N26)</f>
        <v>0</v>
      </c>
      <c r="O28" s="115">
        <f>SUM(O16:O26)</f>
        <v>0</v>
      </c>
      <c r="P28" s="115">
        <f>SUM(P16:P26)</f>
        <v>0</v>
      </c>
    </row>
    <row r="29" spans="1:18" ht="18" customHeight="1">
      <c r="A29" s="39"/>
      <c r="B29" s="39"/>
      <c r="C29" s="40" t="s">
        <v>17</v>
      </c>
      <c r="D29" s="41"/>
      <c r="E29" s="42"/>
      <c r="F29" s="43"/>
      <c r="G29" s="44"/>
      <c r="I29" s="59"/>
      <c r="J29" s="59"/>
      <c r="K29" s="59"/>
      <c r="M29" s="60"/>
      <c r="N29"/>
      <c r="O29"/>
      <c r="P29"/>
      <c r="R29" s="149"/>
    </row>
    <row r="30" spans="1:18" ht="15">
      <c r="C30" s="45"/>
      <c r="D30" s="45" t="s">
        <v>18</v>
      </c>
      <c r="M30" s="60"/>
      <c r="N30"/>
      <c r="O30"/>
      <c r="P30"/>
    </row>
    <row r="31" spans="1:18" ht="15">
      <c r="C31" s="45"/>
      <c r="D31" s="45"/>
      <c r="M31" s="60"/>
      <c r="N31"/>
      <c r="O31"/>
      <c r="P31"/>
    </row>
    <row r="32" spans="1:18" ht="15">
      <c r="C32" s="40" t="s">
        <v>123</v>
      </c>
      <c r="D32" s="45"/>
      <c r="M32" s="60"/>
      <c r="N32"/>
      <c r="O32"/>
      <c r="P32"/>
    </row>
    <row r="33" spans="1:16">
      <c r="C33" s="9"/>
      <c r="D33" s="9"/>
      <c r="E33" s="9"/>
      <c r="F33" s="9"/>
      <c r="G33" s="9"/>
      <c r="N33"/>
      <c r="O33"/>
      <c r="P33"/>
    </row>
    <row r="34" spans="1:16">
      <c r="A34" s="105"/>
      <c r="B34" s="105"/>
      <c r="C34" s="40" t="s">
        <v>124</v>
      </c>
      <c r="D34" s="41"/>
      <c r="E34" s="42"/>
      <c r="F34" s="43"/>
      <c r="G34" s="44"/>
      <c r="N34"/>
      <c r="O34"/>
      <c r="P34"/>
    </row>
    <row r="35" spans="1:16">
      <c r="C35" s="45"/>
      <c r="D35" s="45" t="s">
        <v>18</v>
      </c>
      <c r="N35"/>
      <c r="O35"/>
      <c r="P35"/>
    </row>
    <row r="36" spans="1:16">
      <c r="C36" s="40" t="s">
        <v>123</v>
      </c>
      <c r="D36" s="45"/>
    </row>
    <row r="37" spans="1:16" ht="12.75" customHeight="1">
      <c r="A37" s="46"/>
      <c r="B37" s="9"/>
      <c r="C37" s="9"/>
      <c r="D37" s="9"/>
      <c r="E37" s="9"/>
      <c r="F37" s="9"/>
      <c r="G37" s="9"/>
      <c r="H37" s="9"/>
      <c r="I37" s="9"/>
      <c r="J37" s="9"/>
    </row>
    <row r="38" spans="1:16" ht="15" customHeight="1">
      <c r="A38" s="106" t="s">
        <v>77</v>
      </c>
      <c r="B38" s="107"/>
      <c r="C38" s="108"/>
      <c r="D38" s="108"/>
      <c r="E38" s="108"/>
      <c r="F38" s="108"/>
      <c r="G38" s="108"/>
      <c r="H38" s="108"/>
      <c r="I38" s="108"/>
      <c r="J38" s="108"/>
      <c r="K38" s="108"/>
      <c r="L38" s="108"/>
      <c r="M38" s="108"/>
      <c r="N38" s="108"/>
      <c r="O38" s="108"/>
      <c r="P38" s="107"/>
    </row>
    <row r="39" spans="1:16" ht="12.75" customHeight="1">
      <c r="A39" s="109">
        <v>1</v>
      </c>
      <c r="B39" s="581" t="s">
        <v>125</v>
      </c>
      <c r="C39" s="582"/>
      <c r="D39" s="582"/>
      <c r="E39" s="582"/>
      <c r="F39" s="582"/>
      <c r="G39" s="582"/>
      <c r="H39" s="582"/>
      <c r="I39" s="582"/>
      <c r="J39" s="582"/>
      <c r="K39" s="582"/>
      <c r="L39" s="582"/>
      <c r="M39" s="582"/>
      <c r="N39" s="582"/>
      <c r="O39" s="582"/>
      <c r="P39" s="582"/>
    </row>
    <row r="40" spans="1:16" ht="12.75" customHeight="1">
      <c r="A40" s="109">
        <f>A39+1</f>
        <v>2</v>
      </c>
      <c r="B40" s="581" t="s">
        <v>126</v>
      </c>
      <c r="C40" s="582"/>
      <c r="D40" s="582"/>
      <c r="E40" s="582"/>
      <c r="F40" s="582"/>
      <c r="G40" s="582"/>
      <c r="H40" s="582"/>
      <c r="I40" s="582"/>
      <c r="J40" s="582"/>
      <c r="K40" s="582"/>
      <c r="L40" s="582"/>
      <c r="M40" s="582"/>
      <c r="N40" s="582"/>
      <c r="O40" s="582"/>
      <c r="P40" s="582"/>
    </row>
    <row r="41" spans="1:16" ht="12.75" customHeight="1">
      <c r="A41" s="109">
        <f t="shared" ref="A41:A44" si="22">A40+1</f>
        <v>3</v>
      </c>
      <c r="B41" s="581" t="s">
        <v>127</v>
      </c>
      <c r="C41" s="582"/>
      <c r="D41" s="582"/>
      <c r="E41" s="582"/>
      <c r="F41" s="582"/>
      <c r="G41" s="582"/>
      <c r="H41" s="582"/>
      <c r="I41" s="582"/>
      <c r="J41" s="582"/>
      <c r="K41" s="582"/>
      <c r="L41" s="582"/>
      <c r="M41" s="582"/>
      <c r="N41" s="582"/>
      <c r="O41" s="582"/>
      <c r="P41" s="582"/>
    </row>
    <row r="42" spans="1:16" ht="12.75" customHeight="1">
      <c r="A42" s="109">
        <f t="shared" si="22"/>
        <v>4</v>
      </c>
      <c r="B42" s="581" t="s">
        <v>128</v>
      </c>
      <c r="C42" s="582"/>
      <c r="D42" s="582"/>
      <c r="E42" s="582"/>
      <c r="F42" s="582"/>
      <c r="G42" s="582"/>
      <c r="H42" s="582"/>
      <c r="I42" s="582"/>
      <c r="J42" s="582"/>
      <c r="K42" s="582"/>
      <c r="L42" s="582"/>
      <c r="M42" s="582"/>
      <c r="N42" s="582"/>
      <c r="O42" s="582"/>
      <c r="P42" s="582"/>
    </row>
    <row r="43" spans="1:16" ht="15.75" customHeight="1">
      <c r="A43" s="109">
        <f t="shared" si="22"/>
        <v>5</v>
      </c>
      <c r="B43" s="581" t="s">
        <v>129</v>
      </c>
      <c r="C43" s="582"/>
      <c r="D43" s="582"/>
      <c r="E43" s="582"/>
      <c r="F43" s="582"/>
      <c r="G43" s="582"/>
      <c r="H43" s="582"/>
      <c r="I43" s="582"/>
      <c r="J43" s="582"/>
      <c r="K43" s="582"/>
      <c r="L43" s="582"/>
      <c r="M43" s="582"/>
      <c r="N43" s="582"/>
      <c r="O43" s="582"/>
      <c r="P43" s="582"/>
    </row>
    <row r="44" spans="1:16" ht="12.75" customHeight="1">
      <c r="A44" s="109">
        <f t="shared" si="22"/>
        <v>6</v>
      </c>
      <c r="B44" s="581" t="s">
        <v>130</v>
      </c>
      <c r="C44" s="582"/>
      <c r="D44" s="582"/>
      <c r="E44" s="582"/>
      <c r="F44" s="582"/>
      <c r="G44" s="582"/>
      <c r="H44" s="582"/>
      <c r="I44" s="582"/>
      <c r="J44" s="582"/>
      <c r="K44" s="582"/>
      <c r="L44" s="582"/>
      <c r="M44" s="582"/>
      <c r="N44" s="582"/>
      <c r="O44" s="582"/>
      <c r="P44" s="582"/>
    </row>
  </sheetData>
  <sheetProtection selectLockedCells="1" selectUnlockedCells="1"/>
  <mergeCells count="16">
    <mergeCell ref="B41:P41"/>
    <mergeCell ref="B42:P42"/>
    <mergeCell ref="B43:P43"/>
    <mergeCell ref="B44:P44"/>
    <mergeCell ref="A12:A14"/>
    <mergeCell ref="B12:B14"/>
    <mergeCell ref="C12:C14"/>
    <mergeCell ref="D12:D14"/>
    <mergeCell ref="E12:E14"/>
    <mergeCell ref="F12:K13"/>
    <mergeCell ref="L12:P13"/>
    <mergeCell ref="A1:P1"/>
    <mergeCell ref="A2:P2"/>
    <mergeCell ref="A8:H8"/>
    <mergeCell ref="B39:P39"/>
    <mergeCell ref="B40:P40"/>
  </mergeCells>
  <printOptions horizontalCentered="1" verticalCentered="1"/>
  <pageMargins left="0.70866141732283505" right="0.70866141732283505" top="0.74803149606299202" bottom="0.74803149606299202" header="0.511811023622047" footer="0.511811023622047"/>
  <pageSetup paperSize="9" scale="61" firstPageNumber="0" orientation="landscape" useFirstPageNumber="1" r:id="rId1"/>
  <headerFooter alignWithMargins="0">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39994506668294322"/>
  </sheetPr>
  <dimension ref="A1:Y45"/>
  <sheetViews>
    <sheetView view="pageBreakPreview" topLeftCell="A10" zoomScaleNormal="100" workbookViewId="0">
      <selection activeCell="R29" sqref="R29"/>
    </sheetView>
  </sheetViews>
  <sheetFormatPr defaultColWidth="9.140625" defaultRowHeight="12.75"/>
  <cols>
    <col min="1" max="1" width="7.85546875" style="5" customWidth="1"/>
    <col min="2" max="2" width="7" style="5" customWidth="1"/>
    <col min="3" max="3" width="42.7109375" style="6" customWidth="1"/>
    <col min="4" max="4" width="12" style="7" customWidth="1"/>
    <col min="5" max="5" width="8.7109375" style="8" customWidth="1"/>
    <col min="6" max="6" width="9.42578125" style="7" customWidth="1"/>
    <col min="7" max="7" width="9.28515625" style="7" customWidth="1"/>
    <col min="8" max="12" width="12.42578125" style="7" customWidth="1"/>
    <col min="13" max="13" width="11.7109375" style="7" customWidth="1"/>
    <col min="14" max="14" width="11" style="7" customWidth="1"/>
    <col min="15" max="15" width="13.140625" style="7" customWidth="1"/>
    <col min="16" max="16" width="12.7109375" style="7" customWidth="1"/>
    <col min="17" max="17" width="9.140625" style="9"/>
    <col min="18" max="18" width="14.42578125" style="9" customWidth="1"/>
    <col min="19" max="16384" width="9.140625" style="9"/>
  </cols>
  <sheetData>
    <row r="1" spans="1:25" s="1" customFormat="1" ht="18" customHeight="1">
      <c r="A1" s="577" t="s">
        <v>1176</v>
      </c>
      <c r="B1" s="577"/>
      <c r="C1" s="577"/>
      <c r="D1" s="577"/>
      <c r="E1" s="577"/>
      <c r="F1" s="577"/>
      <c r="G1" s="577"/>
      <c r="H1" s="577"/>
      <c r="I1" s="577"/>
      <c r="J1" s="577"/>
      <c r="K1" s="577"/>
      <c r="L1" s="577"/>
      <c r="M1" s="577"/>
      <c r="N1" s="577"/>
      <c r="O1" s="577"/>
      <c r="P1" s="577"/>
    </row>
    <row r="2" spans="1:25" s="1" customFormat="1" ht="19.5" customHeight="1">
      <c r="A2" s="578" t="s">
        <v>12</v>
      </c>
      <c r="B2" s="578"/>
      <c r="C2" s="578"/>
      <c r="D2" s="578"/>
      <c r="E2" s="578"/>
      <c r="F2" s="578"/>
      <c r="G2" s="578"/>
      <c r="H2" s="578"/>
      <c r="I2" s="578"/>
      <c r="J2" s="578"/>
      <c r="K2" s="578"/>
      <c r="L2" s="578"/>
      <c r="M2" s="578"/>
      <c r="N2" s="578"/>
      <c r="O2" s="578"/>
      <c r="P2" s="578"/>
    </row>
    <row r="3" spans="1:25" s="1" customFormat="1" ht="18" customHeight="1">
      <c r="A3" s="10" t="s">
        <v>85</v>
      </c>
      <c r="B3" s="10"/>
      <c r="C3" s="11"/>
      <c r="D3" s="12"/>
      <c r="E3" s="11"/>
      <c r="F3" s="11"/>
      <c r="G3" s="11"/>
      <c r="H3" s="11"/>
      <c r="I3" s="11"/>
      <c r="J3" s="11"/>
      <c r="K3" s="11"/>
      <c r="L3" s="11"/>
      <c r="M3" s="11"/>
      <c r="N3" s="11"/>
      <c r="O3" s="11"/>
      <c r="P3" s="11"/>
    </row>
    <row r="4" spans="1:25" s="1" customFormat="1" ht="18" customHeight="1">
      <c r="A4" s="10" t="s">
        <v>1177</v>
      </c>
      <c r="B4" s="10"/>
      <c r="C4" s="10"/>
      <c r="D4" s="12"/>
      <c r="E4" s="13"/>
      <c r="F4" s="14"/>
      <c r="G4" s="14"/>
      <c r="H4" s="14"/>
      <c r="I4" s="14"/>
      <c r="J4" s="14"/>
      <c r="K4" s="14"/>
      <c r="L4" s="14"/>
      <c r="M4" s="14"/>
      <c r="N4" s="14"/>
      <c r="O4" s="14"/>
      <c r="P4" s="14"/>
    </row>
    <row r="5" spans="1:25" s="1" customFormat="1" ht="18" customHeight="1">
      <c r="A5" s="10" t="s">
        <v>86</v>
      </c>
      <c r="B5" s="10"/>
      <c r="C5" s="10" t="s">
        <v>87</v>
      </c>
      <c r="D5" s="12"/>
      <c r="E5" s="13"/>
      <c r="F5" s="14"/>
      <c r="G5" s="14"/>
      <c r="H5" s="14"/>
      <c r="I5" s="14"/>
      <c r="J5" s="14"/>
      <c r="K5" s="14"/>
      <c r="L5" s="14"/>
      <c r="M5" s="14"/>
      <c r="N5" s="14"/>
      <c r="O5" s="14"/>
      <c r="P5" s="14"/>
    </row>
    <row r="6" spans="1:25" s="1" customFormat="1" ht="18" customHeight="1">
      <c r="A6" s="10" t="s">
        <v>88</v>
      </c>
      <c r="B6" s="10"/>
      <c r="C6" s="20"/>
      <c r="D6" s="14"/>
      <c r="E6" s="13"/>
      <c r="F6" s="14"/>
      <c r="G6" s="14"/>
      <c r="H6" s="14"/>
      <c r="I6" s="14"/>
      <c r="J6" s="14"/>
      <c r="K6" s="14"/>
      <c r="L6" s="14"/>
      <c r="M6" s="14"/>
      <c r="N6" s="14"/>
      <c r="O6" s="14"/>
      <c r="P6" s="14"/>
    </row>
    <row r="7" spans="1:25" s="1" customFormat="1" ht="18" customHeight="1">
      <c r="A7" s="15" t="s">
        <v>2</v>
      </c>
      <c r="B7" s="15"/>
      <c r="C7" s="16"/>
      <c r="D7" s="17"/>
      <c r="E7" s="13"/>
      <c r="F7" s="14"/>
      <c r="G7" s="14"/>
      <c r="H7" s="14"/>
      <c r="I7" s="14"/>
      <c r="J7" s="14"/>
      <c r="K7" s="14"/>
      <c r="L7" s="14"/>
      <c r="M7" s="14"/>
      <c r="N7" s="14"/>
      <c r="O7" s="14"/>
      <c r="P7" s="14"/>
    </row>
    <row r="8" spans="1:25" s="1" customFormat="1" ht="18" customHeight="1">
      <c r="A8" s="579" t="s">
        <v>1178</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90</v>
      </c>
      <c r="M9" s="14"/>
      <c r="N9" s="47"/>
      <c r="O9" s="48">
        <f>P29</f>
        <v>0</v>
      </c>
      <c r="P9" s="14"/>
    </row>
    <row r="10" spans="1:25" s="1" customFormat="1" ht="18" customHeight="1">
      <c r="A10" s="18"/>
      <c r="B10" s="18"/>
      <c r="C10" s="6"/>
      <c r="D10" s="7"/>
      <c r="E10" s="13"/>
      <c r="F10" s="12"/>
      <c r="G10" s="14"/>
      <c r="H10" s="14"/>
      <c r="I10" s="14"/>
      <c r="J10" s="14"/>
      <c r="K10" s="14"/>
      <c r="L10" s="49" t="s">
        <v>91</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5" s="2" customFormat="1" ht="12.75" customHeight="1">
      <c r="A13" s="583"/>
      <c r="B13" s="585"/>
      <c r="C13" s="587"/>
      <c r="D13" s="588"/>
      <c r="E13" s="589"/>
      <c r="F13" s="590"/>
      <c r="G13" s="590"/>
      <c r="H13" s="590"/>
      <c r="I13" s="590"/>
      <c r="J13" s="590"/>
      <c r="K13" s="590"/>
      <c r="L13" s="591" t="s">
        <v>99</v>
      </c>
      <c r="M13" s="591"/>
      <c r="N13" s="591" t="s">
        <v>100</v>
      </c>
      <c r="O13" s="591"/>
      <c r="P13" s="591" t="s">
        <v>101</v>
      </c>
      <c r="S13" s="9"/>
      <c r="T13" s="9"/>
      <c r="U13" s="9"/>
      <c r="V13" s="9"/>
      <c r="W13" s="9"/>
      <c r="X13" s="9"/>
      <c r="Y13" s="9"/>
    </row>
    <row r="14" spans="1:25" s="2" customFormat="1" ht="48">
      <c r="A14" s="583"/>
      <c r="B14" s="586"/>
      <c r="C14" s="587"/>
      <c r="D14" s="588"/>
      <c r="E14" s="589"/>
      <c r="F14" s="21" t="s">
        <v>102</v>
      </c>
      <c r="G14" s="22" t="s">
        <v>103</v>
      </c>
      <c r="H14" s="22" t="s">
        <v>104</v>
      </c>
      <c r="I14" s="22" t="s">
        <v>105</v>
      </c>
      <c r="J14" s="51" t="s">
        <v>106</v>
      </c>
      <c r="K14" s="51" t="s">
        <v>107</v>
      </c>
      <c r="L14" s="22" t="s">
        <v>108</v>
      </c>
      <c r="M14" s="21" t="s">
        <v>104</v>
      </c>
      <c r="N14" s="111" t="s">
        <v>105</v>
      </c>
      <c r="O14" s="51" t="s">
        <v>106</v>
      </c>
      <c r="P14" s="52" t="s">
        <v>109</v>
      </c>
      <c r="S14" s="9"/>
      <c r="T14" s="9"/>
      <c r="U14" s="9"/>
      <c r="V14" s="9"/>
      <c r="W14" s="9"/>
      <c r="X14" s="9"/>
      <c r="Y14" s="9"/>
    </row>
    <row r="15" spans="1:25" s="2" customFormat="1">
      <c r="A15" s="120"/>
      <c r="B15" s="121"/>
      <c r="C15" s="125"/>
      <c r="D15" s="123"/>
      <c r="E15" s="124"/>
      <c r="F15" s="125"/>
      <c r="G15" s="125"/>
      <c r="H15" s="125"/>
      <c r="I15" s="125"/>
      <c r="J15" s="125"/>
      <c r="K15" s="125"/>
      <c r="L15" s="125"/>
      <c r="M15" s="125"/>
      <c r="N15" s="125"/>
      <c r="O15" s="125"/>
      <c r="P15" s="139"/>
      <c r="S15" s="9"/>
      <c r="T15" s="9"/>
      <c r="U15" s="9"/>
      <c r="V15" s="9"/>
      <c r="W15" s="9"/>
      <c r="X15" s="9"/>
      <c r="Y15" s="9"/>
    </row>
    <row r="16" spans="1:25" s="2" customFormat="1">
      <c r="A16" s="126"/>
      <c r="B16" s="127"/>
      <c r="C16" s="128"/>
      <c r="D16" s="129"/>
      <c r="E16" s="130"/>
      <c r="F16" s="27"/>
      <c r="G16" s="28"/>
      <c r="H16" s="28"/>
      <c r="I16" s="27"/>
      <c r="J16" s="28"/>
      <c r="K16" s="28"/>
      <c r="L16" s="28"/>
      <c r="M16" s="28"/>
      <c r="N16" s="28"/>
      <c r="O16" s="28"/>
      <c r="P16" s="141"/>
      <c r="S16" s="9"/>
      <c r="T16" s="9"/>
      <c r="U16" s="9"/>
      <c r="V16" s="9"/>
      <c r="W16" s="9"/>
      <c r="X16" s="9"/>
      <c r="Y16" s="9"/>
    </row>
    <row r="17" spans="1:25" s="68" customFormat="1" ht="19.5" customHeight="1">
      <c r="A17" s="160"/>
      <c r="B17" s="73"/>
      <c r="C17" s="77" t="s">
        <v>1179</v>
      </c>
      <c r="D17" s="173"/>
      <c r="E17" s="162"/>
      <c r="F17" s="163"/>
      <c r="G17" s="164"/>
      <c r="H17" s="165"/>
      <c r="I17" s="163"/>
      <c r="J17" s="164"/>
      <c r="K17" s="165"/>
      <c r="L17" s="165"/>
      <c r="M17" s="165"/>
      <c r="N17" s="165"/>
      <c r="O17" s="165"/>
      <c r="P17" s="171"/>
      <c r="S17" s="172"/>
      <c r="T17" s="172"/>
      <c r="U17" s="172"/>
      <c r="V17" s="172"/>
      <c r="W17" s="172"/>
      <c r="X17" s="172"/>
      <c r="Y17" s="172"/>
    </row>
    <row r="18" spans="1:25" s="2" customFormat="1" ht="24" customHeight="1">
      <c r="A18" s="126">
        <v>1</v>
      </c>
      <c r="B18" s="127"/>
      <c r="C18" s="128" t="s">
        <v>1180</v>
      </c>
      <c r="D18" s="129" t="s">
        <v>135</v>
      </c>
      <c r="E18" s="130">
        <v>10</v>
      </c>
      <c r="F18" s="137"/>
      <c r="G18" s="138"/>
      <c r="H18" s="28">
        <f t="shared" ref="H18:H27" si="0">ROUND(G18*F18,2)</f>
        <v>0</v>
      </c>
      <c r="I18" s="137"/>
      <c r="J18" s="138"/>
      <c r="K18" s="28">
        <f t="shared" ref="K18:K19" si="1">J18+I18+H18</f>
        <v>0</v>
      </c>
      <c r="L18" s="28">
        <f t="shared" ref="L18:L19" si="2">ROUND(F18*E18,2)</f>
        <v>0</v>
      </c>
      <c r="M18" s="28">
        <f t="shared" ref="M18:M19" si="3">ROUND(H18*E18,2)</f>
        <v>0</v>
      </c>
      <c r="N18" s="28">
        <f t="shared" ref="N18:N19" si="4">ROUND(I18*E18,2)</f>
        <v>0</v>
      </c>
      <c r="O18" s="28">
        <f t="shared" ref="O18:O19" si="5">ROUND(J18*E18,2)</f>
        <v>0</v>
      </c>
      <c r="P18" s="141">
        <f t="shared" ref="P18:P19" si="6">O18+N18+M18</f>
        <v>0</v>
      </c>
      <c r="S18" s="9"/>
      <c r="T18" s="9"/>
      <c r="U18" s="9"/>
      <c r="V18" s="9"/>
      <c r="W18" s="9"/>
      <c r="X18" s="9"/>
      <c r="Y18" s="9"/>
    </row>
    <row r="19" spans="1:25" s="2" customFormat="1" ht="15" customHeight="1">
      <c r="A19" s="126">
        <f t="shared" ref="A19:A27" si="7">A18+1</f>
        <v>2</v>
      </c>
      <c r="B19" s="127"/>
      <c r="C19" s="128" t="s">
        <v>1181</v>
      </c>
      <c r="D19" s="129" t="s">
        <v>135</v>
      </c>
      <c r="E19" s="130">
        <v>3</v>
      </c>
      <c r="F19" s="137"/>
      <c r="G19" s="138"/>
      <c r="H19" s="28">
        <f t="shared" si="0"/>
        <v>0</v>
      </c>
      <c r="I19" s="137"/>
      <c r="J19" s="138"/>
      <c r="K19" s="28">
        <f t="shared" si="1"/>
        <v>0</v>
      </c>
      <c r="L19" s="28">
        <f t="shared" si="2"/>
        <v>0</v>
      </c>
      <c r="M19" s="28">
        <f t="shared" si="3"/>
        <v>0</v>
      </c>
      <c r="N19" s="28">
        <f t="shared" si="4"/>
        <v>0</v>
      </c>
      <c r="O19" s="28">
        <f t="shared" si="5"/>
        <v>0</v>
      </c>
      <c r="P19" s="141">
        <f t="shared" si="6"/>
        <v>0</v>
      </c>
      <c r="S19" s="9"/>
      <c r="T19" s="9"/>
      <c r="U19" s="9"/>
      <c r="V19" s="9"/>
      <c r="W19" s="9"/>
      <c r="X19" s="9"/>
      <c r="Y19" s="9"/>
    </row>
    <row r="20" spans="1:25" s="2" customFormat="1" ht="15" customHeight="1">
      <c r="A20" s="126">
        <f t="shared" si="7"/>
        <v>3</v>
      </c>
      <c r="B20" s="127"/>
      <c r="C20" s="128" t="s">
        <v>1182</v>
      </c>
      <c r="D20" s="129" t="s">
        <v>135</v>
      </c>
      <c r="E20" s="130">
        <v>3</v>
      </c>
      <c r="F20" s="137"/>
      <c r="G20" s="138"/>
      <c r="H20" s="28">
        <f t="shared" si="0"/>
        <v>0</v>
      </c>
      <c r="I20" s="137"/>
      <c r="J20" s="138"/>
      <c r="K20" s="28">
        <f t="shared" ref="K20:K27" si="8">J20+I20+H20</f>
        <v>0</v>
      </c>
      <c r="L20" s="28">
        <f t="shared" ref="L20:L27" si="9">ROUND(F20*E20,2)</f>
        <v>0</v>
      </c>
      <c r="M20" s="28">
        <f t="shared" ref="M20:M27" si="10">ROUND(H20*E20,2)</f>
        <v>0</v>
      </c>
      <c r="N20" s="28">
        <f t="shared" ref="N20:N27" si="11">ROUND(I20*E20,2)</f>
        <v>0</v>
      </c>
      <c r="O20" s="28">
        <f t="shared" ref="O20:O27" si="12">ROUND(J20*E20,2)</f>
        <v>0</v>
      </c>
      <c r="P20" s="141">
        <f t="shared" ref="P20:P27" si="13">O20+N20+M20</f>
        <v>0</v>
      </c>
      <c r="S20" s="9"/>
      <c r="T20" s="9"/>
      <c r="U20" s="9"/>
      <c r="V20" s="9"/>
      <c r="W20" s="9"/>
      <c r="X20" s="9"/>
      <c r="Y20" s="9"/>
    </row>
    <row r="21" spans="1:25" s="2" customFormat="1" ht="22.5" customHeight="1">
      <c r="A21" s="126">
        <f t="shared" si="7"/>
        <v>4</v>
      </c>
      <c r="B21" s="127"/>
      <c r="C21" s="128" t="s">
        <v>1183</v>
      </c>
      <c r="D21" s="129" t="s">
        <v>135</v>
      </c>
      <c r="E21" s="130">
        <v>7</v>
      </c>
      <c r="F21" s="137"/>
      <c r="G21" s="138"/>
      <c r="H21" s="28">
        <f t="shared" si="0"/>
        <v>0</v>
      </c>
      <c r="I21" s="137"/>
      <c r="J21" s="138"/>
      <c r="K21" s="28">
        <f t="shared" si="8"/>
        <v>0</v>
      </c>
      <c r="L21" s="28">
        <f t="shared" si="9"/>
        <v>0</v>
      </c>
      <c r="M21" s="28">
        <f t="shared" si="10"/>
        <v>0</v>
      </c>
      <c r="N21" s="28">
        <f t="shared" si="11"/>
        <v>0</v>
      </c>
      <c r="O21" s="28">
        <f t="shared" si="12"/>
        <v>0</v>
      </c>
      <c r="P21" s="141">
        <f t="shared" si="13"/>
        <v>0</v>
      </c>
      <c r="S21" s="9"/>
      <c r="T21" s="9"/>
      <c r="U21" s="9"/>
      <c r="V21" s="9"/>
      <c r="W21" s="9"/>
      <c r="X21" s="9"/>
      <c r="Y21" s="9"/>
    </row>
    <row r="22" spans="1:25" s="2" customFormat="1" ht="25.5" customHeight="1">
      <c r="A22" s="126">
        <f t="shared" si="7"/>
        <v>5</v>
      </c>
      <c r="B22" s="127"/>
      <c r="C22" s="128" t="s">
        <v>1184</v>
      </c>
      <c r="D22" s="129" t="s">
        <v>135</v>
      </c>
      <c r="E22" s="130">
        <v>2</v>
      </c>
      <c r="F22" s="137"/>
      <c r="G22" s="138"/>
      <c r="H22" s="28">
        <f t="shared" si="0"/>
        <v>0</v>
      </c>
      <c r="I22" s="137"/>
      <c r="J22" s="138"/>
      <c r="K22" s="28">
        <f t="shared" si="8"/>
        <v>0</v>
      </c>
      <c r="L22" s="28">
        <f t="shared" si="9"/>
        <v>0</v>
      </c>
      <c r="M22" s="28">
        <f t="shared" si="10"/>
        <v>0</v>
      </c>
      <c r="N22" s="28">
        <f t="shared" si="11"/>
        <v>0</v>
      </c>
      <c r="O22" s="28">
        <f t="shared" si="12"/>
        <v>0</v>
      </c>
      <c r="P22" s="141">
        <f t="shared" si="13"/>
        <v>0</v>
      </c>
      <c r="S22" s="9"/>
      <c r="T22" s="9"/>
      <c r="U22" s="9"/>
      <c r="V22" s="9"/>
      <c r="W22" s="9"/>
      <c r="X22" s="9"/>
      <c r="Y22" s="9"/>
    </row>
    <row r="23" spans="1:25" s="2" customFormat="1" ht="25.5" customHeight="1">
      <c r="A23" s="126">
        <f t="shared" si="7"/>
        <v>6</v>
      </c>
      <c r="B23" s="127"/>
      <c r="C23" s="128" t="s">
        <v>1185</v>
      </c>
      <c r="D23" s="129" t="s">
        <v>135</v>
      </c>
      <c r="E23" s="130">
        <v>2</v>
      </c>
      <c r="F23" s="137"/>
      <c r="G23" s="138"/>
      <c r="H23" s="28">
        <f t="shared" si="0"/>
        <v>0</v>
      </c>
      <c r="I23" s="137"/>
      <c r="J23" s="138"/>
      <c r="K23" s="28">
        <f t="shared" si="8"/>
        <v>0</v>
      </c>
      <c r="L23" s="28">
        <f t="shared" si="9"/>
        <v>0</v>
      </c>
      <c r="M23" s="28">
        <f t="shared" si="10"/>
        <v>0</v>
      </c>
      <c r="N23" s="28">
        <f t="shared" si="11"/>
        <v>0</v>
      </c>
      <c r="O23" s="28">
        <f t="shared" si="12"/>
        <v>0</v>
      </c>
      <c r="P23" s="141">
        <f t="shared" si="13"/>
        <v>0</v>
      </c>
      <c r="S23" s="9"/>
      <c r="T23" s="9"/>
      <c r="U23" s="9"/>
      <c r="V23" s="9"/>
      <c r="W23" s="9"/>
      <c r="X23" s="9"/>
      <c r="Y23" s="9"/>
    </row>
    <row r="24" spans="1:25" s="2" customFormat="1" ht="24">
      <c r="A24" s="126">
        <f t="shared" si="7"/>
        <v>7</v>
      </c>
      <c r="B24" s="127"/>
      <c r="C24" s="128" t="s">
        <v>1186</v>
      </c>
      <c r="D24" s="129" t="s">
        <v>135</v>
      </c>
      <c r="E24" s="130">
        <v>7</v>
      </c>
      <c r="F24" s="137"/>
      <c r="G24" s="138"/>
      <c r="H24" s="28">
        <f t="shared" si="0"/>
        <v>0</v>
      </c>
      <c r="I24" s="137"/>
      <c r="J24" s="138"/>
      <c r="K24" s="28">
        <f t="shared" si="8"/>
        <v>0</v>
      </c>
      <c r="L24" s="28">
        <f t="shared" si="9"/>
        <v>0</v>
      </c>
      <c r="M24" s="28">
        <f t="shared" si="10"/>
        <v>0</v>
      </c>
      <c r="N24" s="28">
        <f t="shared" si="11"/>
        <v>0</v>
      </c>
      <c r="O24" s="28">
        <f t="shared" si="12"/>
        <v>0</v>
      </c>
      <c r="P24" s="141">
        <f t="shared" si="13"/>
        <v>0</v>
      </c>
      <c r="S24" s="9"/>
      <c r="T24" s="9"/>
      <c r="U24" s="9"/>
      <c r="V24" s="9"/>
      <c r="W24" s="9"/>
      <c r="X24" s="9"/>
      <c r="Y24" s="9"/>
    </row>
    <row r="25" spans="1:25" s="2" customFormat="1" ht="24">
      <c r="A25" s="126">
        <f t="shared" si="7"/>
        <v>8</v>
      </c>
      <c r="B25" s="127"/>
      <c r="C25" s="128" t="s">
        <v>1187</v>
      </c>
      <c r="D25" s="129" t="s">
        <v>135</v>
      </c>
      <c r="E25" s="130">
        <v>2</v>
      </c>
      <c r="F25" s="137"/>
      <c r="G25" s="138"/>
      <c r="H25" s="28">
        <f t="shared" si="0"/>
        <v>0</v>
      </c>
      <c r="I25" s="137"/>
      <c r="J25" s="138"/>
      <c r="K25" s="28">
        <f t="shared" si="8"/>
        <v>0</v>
      </c>
      <c r="L25" s="28">
        <f t="shared" si="9"/>
        <v>0</v>
      </c>
      <c r="M25" s="28">
        <f t="shared" si="10"/>
        <v>0</v>
      </c>
      <c r="N25" s="28">
        <f t="shared" si="11"/>
        <v>0</v>
      </c>
      <c r="O25" s="28">
        <f t="shared" si="12"/>
        <v>0</v>
      </c>
      <c r="P25" s="141">
        <f t="shared" si="13"/>
        <v>0</v>
      </c>
      <c r="S25" s="9"/>
      <c r="T25" s="9"/>
      <c r="U25" s="9"/>
      <c r="V25" s="9"/>
      <c r="W25" s="9"/>
      <c r="X25" s="9"/>
      <c r="Y25" s="9"/>
    </row>
    <row r="26" spans="1:25" s="2" customFormat="1" ht="24">
      <c r="A26" s="126">
        <f t="shared" si="7"/>
        <v>9</v>
      </c>
      <c r="B26" s="127"/>
      <c r="C26" s="128" t="s">
        <v>1188</v>
      </c>
      <c r="D26" s="129" t="s">
        <v>135</v>
      </c>
      <c r="E26" s="130">
        <v>2</v>
      </c>
      <c r="F26" s="137"/>
      <c r="G26" s="138"/>
      <c r="H26" s="28">
        <f t="shared" si="0"/>
        <v>0</v>
      </c>
      <c r="I26" s="137"/>
      <c r="J26" s="138"/>
      <c r="K26" s="28">
        <f t="shared" si="8"/>
        <v>0</v>
      </c>
      <c r="L26" s="28">
        <f t="shared" si="9"/>
        <v>0</v>
      </c>
      <c r="M26" s="28">
        <f t="shared" si="10"/>
        <v>0</v>
      </c>
      <c r="N26" s="28">
        <f t="shared" si="11"/>
        <v>0</v>
      </c>
      <c r="O26" s="28">
        <f t="shared" si="12"/>
        <v>0</v>
      </c>
      <c r="P26" s="141">
        <f t="shared" si="13"/>
        <v>0</v>
      </c>
      <c r="S26" s="9"/>
      <c r="T26" s="9"/>
      <c r="U26" s="9"/>
      <c r="V26" s="9"/>
      <c r="W26" s="9"/>
      <c r="X26" s="9"/>
      <c r="Y26" s="9"/>
    </row>
    <row r="27" spans="1:25" s="2" customFormat="1" ht="24">
      <c r="A27" s="126">
        <f t="shared" si="7"/>
        <v>10</v>
      </c>
      <c r="B27" s="127"/>
      <c r="C27" s="128" t="s">
        <v>1189</v>
      </c>
      <c r="D27" s="129" t="s">
        <v>135</v>
      </c>
      <c r="E27" s="130">
        <v>7</v>
      </c>
      <c r="F27" s="137"/>
      <c r="G27" s="138"/>
      <c r="H27" s="28">
        <f t="shared" si="0"/>
        <v>0</v>
      </c>
      <c r="I27" s="137"/>
      <c r="J27" s="138"/>
      <c r="K27" s="28">
        <f t="shared" si="8"/>
        <v>0</v>
      </c>
      <c r="L27" s="28">
        <f t="shared" si="9"/>
        <v>0</v>
      </c>
      <c r="M27" s="28">
        <f t="shared" si="10"/>
        <v>0</v>
      </c>
      <c r="N27" s="28">
        <f t="shared" si="11"/>
        <v>0</v>
      </c>
      <c r="O27" s="28">
        <f t="shared" si="12"/>
        <v>0</v>
      </c>
      <c r="P27" s="141">
        <f t="shared" si="13"/>
        <v>0</v>
      </c>
      <c r="S27" s="9"/>
      <c r="T27" s="9"/>
      <c r="U27" s="9"/>
      <c r="V27" s="9"/>
      <c r="W27" s="9"/>
      <c r="X27" s="9"/>
      <c r="Y27" s="9"/>
    </row>
    <row r="28" spans="1:25" s="4" customFormat="1" ht="18" customHeight="1">
      <c r="A28" s="30"/>
      <c r="B28" s="31"/>
      <c r="C28" s="32"/>
      <c r="D28" s="33"/>
      <c r="E28" s="34"/>
      <c r="F28" s="35"/>
      <c r="G28" s="35"/>
      <c r="H28" s="35"/>
      <c r="I28" s="35"/>
      <c r="J28" s="35"/>
      <c r="K28" s="35"/>
      <c r="L28" s="54"/>
      <c r="M28" s="55"/>
      <c r="N28" s="55"/>
      <c r="O28" s="55"/>
      <c r="P28" s="56"/>
    </row>
    <row r="29" spans="1:25" s="4" customFormat="1" ht="18" customHeight="1">
      <c r="A29" s="99"/>
      <c r="B29" s="100"/>
      <c r="C29" s="101" t="s">
        <v>122</v>
      </c>
      <c r="D29" s="102"/>
      <c r="E29" s="103"/>
      <c r="F29" s="104"/>
      <c r="G29" s="104"/>
      <c r="H29" s="104"/>
      <c r="I29" s="104"/>
      <c r="J29" s="104"/>
      <c r="K29" s="104"/>
      <c r="L29" s="115">
        <f>SUM(L16:L27)</f>
        <v>0</v>
      </c>
      <c r="M29" s="115">
        <f>SUM(M16:M27)</f>
        <v>0</v>
      </c>
      <c r="N29" s="115">
        <f>SUM(N16:N27)</f>
        <v>0</v>
      </c>
      <c r="O29" s="115">
        <f>SUM(O16:O27)</f>
        <v>0</v>
      </c>
      <c r="P29" s="115">
        <f>SUM(P16:P27)</f>
        <v>0</v>
      </c>
    </row>
    <row r="30" spans="1:25" ht="18" customHeight="1">
      <c r="A30" s="39"/>
      <c r="B30" s="39"/>
      <c r="C30" s="40" t="s">
        <v>17</v>
      </c>
      <c r="D30" s="41"/>
      <c r="E30" s="42"/>
      <c r="F30" s="43"/>
      <c r="G30" s="44"/>
      <c r="I30" s="59"/>
      <c r="J30" s="59"/>
      <c r="K30" s="59"/>
      <c r="M30" s="60"/>
      <c r="N30" s="61" t="s">
        <v>1089</v>
      </c>
      <c r="O30" s="62"/>
      <c r="P30" s="63">
        <f>ROUND(O30*P29,2)</f>
        <v>0</v>
      </c>
      <c r="R30" s="149"/>
    </row>
    <row r="31" spans="1:25" ht="15">
      <c r="C31" s="45"/>
      <c r="D31" s="45" t="s">
        <v>18</v>
      </c>
      <c r="M31" s="60"/>
      <c r="N31" s="61" t="s">
        <v>1090</v>
      </c>
      <c r="O31" s="62"/>
      <c r="P31" s="64">
        <f>ROUND(P30*O31,2)</f>
        <v>0</v>
      </c>
    </row>
    <row r="32" spans="1:25" ht="15">
      <c r="C32" s="45"/>
      <c r="D32" s="45"/>
      <c r="M32" s="60"/>
      <c r="N32" s="61" t="s">
        <v>1091</v>
      </c>
      <c r="O32" s="62"/>
      <c r="P32" s="65">
        <f>ROUND(P29*O32,2)</f>
        <v>0</v>
      </c>
    </row>
    <row r="33" spans="1:16" ht="15">
      <c r="C33" s="40" t="s">
        <v>123</v>
      </c>
      <c r="D33" s="45"/>
      <c r="M33" s="60"/>
      <c r="O33" s="66" t="s">
        <v>76</v>
      </c>
      <c r="P33" s="67">
        <f>P32+P30+P29</f>
        <v>0</v>
      </c>
    </row>
    <row r="34" spans="1:16">
      <c r="C34" s="9"/>
      <c r="D34" s="9"/>
      <c r="E34" s="9"/>
      <c r="F34" s="9"/>
      <c r="G34" s="9"/>
      <c r="N34"/>
      <c r="O34"/>
      <c r="P34"/>
    </row>
    <row r="35" spans="1:16">
      <c r="A35" s="105"/>
      <c r="B35" s="105"/>
      <c r="C35" s="40" t="s">
        <v>124</v>
      </c>
      <c r="D35" s="41"/>
      <c r="E35" s="42"/>
      <c r="F35" s="43"/>
      <c r="G35" s="44"/>
      <c r="N35"/>
      <c r="O35"/>
      <c r="P35"/>
    </row>
    <row r="36" spans="1:16">
      <c r="C36" s="45"/>
      <c r="D36" s="45" t="s">
        <v>18</v>
      </c>
      <c r="N36"/>
      <c r="O36"/>
      <c r="P36"/>
    </row>
    <row r="37" spans="1:16">
      <c r="C37" s="40" t="s">
        <v>123</v>
      </c>
      <c r="D37" s="45"/>
    </row>
    <row r="38" spans="1:16" ht="12.75" customHeight="1">
      <c r="A38" s="46"/>
      <c r="B38" s="9"/>
      <c r="C38" s="9"/>
      <c r="D38" s="592"/>
      <c r="E38" s="580"/>
      <c r="F38" s="580"/>
      <c r="G38" s="9"/>
      <c r="H38" s="9"/>
      <c r="I38" s="9"/>
      <c r="J38" s="9"/>
    </row>
    <row r="39" spans="1:16" ht="15" customHeight="1">
      <c r="A39" s="106" t="s">
        <v>77</v>
      </c>
      <c r="B39" s="107"/>
      <c r="C39" s="108"/>
      <c r="D39" s="108"/>
      <c r="E39" s="108"/>
      <c r="F39" s="108"/>
      <c r="G39" s="108"/>
      <c r="H39" s="108"/>
      <c r="I39" s="108"/>
      <c r="J39" s="108"/>
      <c r="K39" s="108"/>
      <c r="L39" s="108"/>
      <c r="M39" s="108"/>
      <c r="N39" s="108"/>
      <c r="O39" s="108"/>
      <c r="P39" s="107"/>
    </row>
    <row r="40" spans="1:16" ht="12.75" customHeight="1">
      <c r="A40" s="109">
        <v>1</v>
      </c>
      <c r="B40" s="581" t="s">
        <v>125</v>
      </c>
      <c r="C40" s="582"/>
      <c r="D40" s="582"/>
      <c r="E40" s="582"/>
      <c r="F40" s="582"/>
      <c r="G40" s="582"/>
      <c r="H40" s="582"/>
      <c r="I40" s="582"/>
      <c r="J40" s="582"/>
      <c r="K40" s="582"/>
      <c r="L40" s="582"/>
      <c r="M40" s="582"/>
      <c r="N40" s="582"/>
      <c r="O40" s="582"/>
      <c r="P40" s="582"/>
    </row>
    <row r="41" spans="1:16" ht="12.75" customHeight="1">
      <c r="A41" s="109">
        <f>A40+1</f>
        <v>2</v>
      </c>
      <c r="B41" s="581" t="s">
        <v>126</v>
      </c>
      <c r="C41" s="582"/>
      <c r="D41" s="582"/>
      <c r="E41" s="582"/>
      <c r="F41" s="582"/>
      <c r="G41" s="582"/>
      <c r="H41" s="582"/>
      <c r="I41" s="582"/>
      <c r="J41" s="582"/>
      <c r="K41" s="582"/>
      <c r="L41" s="582"/>
      <c r="M41" s="582"/>
      <c r="N41" s="582"/>
      <c r="O41" s="582"/>
      <c r="P41" s="582"/>
    </row>
    <row r="42" spans="1:16" ht="12.75" customHeight="1">
      <c r="A42" s="109">
        <f t="shared" ref="A42:A45" si="14">A41+1</f>
        <v>3</v>
      </c>
      <c r="B42" s="581" t="s">
        <v>127</v>
      </c>
      <c r="C42" s="582"/>
      <c r="D42" s="582"/>
      <c r="E42" s="582"/>
      <c r="F42" s="582"/>
      <c r="G42" s="582"/>
      <c r="H42" s="582"/>
      <c r="I42" s="582"/>
      <c r="J42" s="582"/>
      <c r="K42" s="582"/>
      <c r="L42" s="582"/>
      <c r="M42" s="582"/>
      <c r="N42" s="582"/>
      <c r="O42" s="582"/>
      <c r="P42" s="582"/>
    </row>
    <row r="43" spans="1:16" ht="12.75" customHeight="1">
      <c r="A43" s="109">
        <f t="shared" si="14"/>
        <v>4</v>
      </c>
      <c r="B43" s="581" t="s">
        <v>128</v>
      </c>
      <c r="C43" s="582"/>
      <c r="D43" s="582"/>
      <c r="E43" s="582"/>
      <c r="F43" s="582"/>
      <c r="G43" s="582"/>
      <c r="H43" s="582"/>
      <c r="I43" s="582"/>
      <c r="J43" s="582"/>
      <c r="K43" s="582"/>
      <c r="L43" s="582"/>
      <c r="M43" s="582"/>
      <c r="N43" s="582"/>
      <c r="O43" s="582"/>
      <c r="P43" s="582"/>
    </row>
    <row r="44" spans="1:16" ht="15.75" customHeight="1">
      <c r="A44" s="109">
        <f t="shared" si="14"/>
        <v>5</v>
      </c>
      <c r="B44" s="581" t="s">
        <v>129</v>
      </c>
      <c r="C44" s="582"/>
      <c r="D44" s="582"/>
      <c r="E44" s="582"/>
      <c r="F44" s="582"/>
      <c r="G44" s="582"/>
      <c r="H44" s="582"/>
      <c r="I44" s="582"/>
      <c r="J44" s="582"/>
      <c r="K44" s="582"/>
      <c r="L44" s="582"/>
      <c r="M44" s="582"/>
      <c r="N44" s="582"/>
      <c r="O44" s="582"/>
      <c r="P44" s="582"/>
    </row>
    <row r="45" spans="1:16" ht="12.75" customHeight="1">
      <c r="A45" s="109">
        <f t="shared" si="14"/>
        <v>6</v>
      </c>
      <c r="B45" s="581" t="s">
        <v>130</v>
      </c>
      <c r="C45" s="582"/>
      <c r="D45" s="582"/>
      <c r="E45" s="582"/>
      <c r="F45" s="582"/>
      <c r="G45" s="582"/>
      <c r="H45" s="582"/>
      <c r="I45" s="582"/>
      <c r="J45" s="582"/>
      <c r="K45" s="582"/>
      <c r="L45" s="582"/>
      <c r="M45" s="582"/>
      <c r="N45" s="582"/>
      <c r="O45" s="582"/>
      <c r="P45" s="582"/>
    </row>
  </sheetData>
  <sheetProtection selectLockedCells="1" selectUnlockedCells="1"/>
  <mergeCells count="17">
    <mergeCell ref="B41:P41"/>
    <mergeCell ref="B42:P42"/>
    <mergeCell ref="B43:P43"/>
    <mergeCell ref="B44:P44"/>
    <mergeCell ref="B45:P45"/>
    <mergeCell ref="A1:P1"/>
    <mergeCell ref="A2:P2"/>
    <mergeCell ref="A8:H8"/>
    <mergeCell ref="D38:F38"/>
    <mergeCell ref="B40:P40"/>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8EA9DB"/>
  </sheetPr>
  <dimension ref="A1:Y44"/>
  <sheetViews>
    <sheetView view="pageBreakPreview" zoomScaleNormal="100" workbookViewId="0">
      <selection activeCell="C23" sqref="C23"/>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c r="A1" s="577" t="s">
        <v>1190</v>
      </c>
      <c r="B1" s="577"/>
      <c r="C1" s="577"/>
      <c r="D1" s="577"/>
      <c r="E1" s="577"/>
      <c r="F1" s="577"/>
      <c r="G1" s="577"/>
      <c r="H1" s="577"/>
      <c r="I1" s="577"/>
      <c r="J1" s="577"/>
      <c r="K1" s="577"/>
      <c r="L1" s="577"/>
      <c r="M1" s="577"/>
      <c r="N1" s="577"/>
      <c r="O1" s="577"/>
      <c r="P1" s="577"/>
    </row>
    <row r="2" spans="1:25" s="1" customFormat="1" ht="35.25" customHeight="1">
      <c r="A2" s="578" t="s">
        <v>13</v>
      </c>
      <c r="B2" s="578"/>
      <c r="C2" s="578"/>
      <c r="D2" s="578"/>
      <c r="E2" s="578"/>
      <c r="F2" s="578"/>
      <c r="G2" s="578"/>
      <c r="H2" s="578"/>
      <c r="I2" s="578"/>
      <c r="J2" s="578"/>
      <c r="K2" s="578"/>
      <c r="L2" s="578"/>
      <c r="M2" s="578"/>
      <c r="N2" s="578"/>
      <c r="O2" s="578"/>
      <c r="P2" s="578"/>
    </row>
    <row r="3" spans="1:25" s="1" customFormat="1" ht="18" customHeight="1">
      <c r="A3" s="10" t="s">
        <v>85</v>
      </c>
      <c r="B3" s="10"/>
      <c r="C3" s="11"/>
      <c r="D3" s="12"/>
      <c r="E3" s="11"/>
      <c r="F3" s="11"/>
      <c r="G3" s="11"/>
      <c r="H3" s="11"/>
      <c r="I3" s="11"/>
      <c r="J3" s="11"/>
      <c r="K3" s="11"/>
      <c r="L3" s="11"/>
      <c r="M3" s="11"/>
      <c r="N3" s="11"/>
      <c r="O3" s="11"/>
      <c r="P3" s="11"/>
    </row>
    <row r="4" spans="1:25" s="1" customFormat="1" ht="18" customHeight="1">
      <c r="A4" s="10" t="s">
        <v>1177</v>
      </c>
      <c r="B4" s="10"/>
      <c r="C4" s="10"/>
      <c r="D4" s="12"/>
      <c r="E4" s="13"/>
      <c r="F4" s="14"/>
      <c r="G4" s="14"/>
      <c r="H4" s="14"/>
      <c r="I4" s="14"/>
      <c r="J4" s="14"/>
      <c r="K4" s="14"/>
      <c r="L4" s="14"/>
      <c r="M4" s="14"/>
      <c r="N4" s="14"/>
      <c r="O4" s="14"/>
      <c r="P4" s="14"/>
    </row>
    <row r="5" spans="1:25" s="1" customFormat="1" ht="18" customHeight="1">
      <c r="A5" s="10" t="s">
        <v>86</v>
      </c>
      <c r="B5" s="10"/>
      <c r="C5" s="10" t="s">
        <v>87</v>
      </c>
      <c r="D5" s="12"/>
      <c r="E5" s="13"/>
      <c r="F5" s="14"/>
      <c r="G5" s="14"/>
      <c r="H5" s="14"/>
      <c r="I5" s="14"/>
      <c r="J5" s="14"/>
      <c r="K5" s="14"/>
      <c r="L5" s="14"/>
      <c r="M5" s="14"/>
      <c r="N5" s="14"/>
      <c r="O5" s="14"/>
      <c r="P5" s="14"/>
    </row>
    <row r="6" spans="1:25" s="1" customFormat="1" ht="18" customHeight="1">
      <c r="A6" s="10" t="s">
        <v>88</v>
      </c>
      <c r="B6" s="10"/>
      <c r="C6" s="20"/>
      <c r="D6" s="14"/>
      <c r="E6" s="13"/>
      <c r="F6" s="14"/>
      <c r="G6" s="14"/>
      <c r="H6" s="14"/>
      <c r="I6" s="14"/>
      <c r="J6" s="14"/>
      <c r="K6" s="14"/>
      <c r="L6" s="14"/>
      <c r="M6" s="14"/>
      <c r="N6" s="14"/>
      <c r="O6" s="14"/>
      <c r="P6" s="14"/>
    </row>
    <row r="7" spans="1:25" s="1" customFormat="1" ht="18" customHeight="1">
      <c r="A7" s="15" t="s">
        <v>2</v>
      </c>
      <c r="B7" s="15"/>
      <c r="C7" s="16"/>
      <c r="D7" s="17"/>
      <c r="E7" s="13"/>
      <c r="F7" s="14"/>
      <c r="G7" s="14"/>
      <c r="H7" s="14"/>
      <c r="I7" s="14"/>
      <c r="J7" s="14"/>
      <c r="K7" s="14"/>
      <c r="L7" s="14"/>
      <c r="M7" s="14"/>
      <c r="N7" s="14"/>
      <c r="O7" s="14"/>
      <c r="P7" s="14"/>
    </row>
    <row r="8" spans="1:25" s="1" customFormat="1" ht="18" customHeight="1">
      <c r="A8" s="579" t="s">
        <v>1178</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90</v>
      </c>
      <c r="M9" s="14"/>
      <c r="N9" s="47"/>
      <c r="O9" s="48">
        <f>P27</f>
        <v>0</v>
      </c>
      <c r="P9" s="14"/>
    </row>
    <row r="10" spans="1:25" s="1" customFormat="1" ht="18" customHeight="1">
      <c r="A10" s="18"/>
      <c r="B10" s="18"/>
      <c r="C10" s="6"/>
      <c r="D10" s="7"/>
      <c r="E10" s="13"/>
      <c r="F10" s="12"/>
      <c r="G10" s="14"/>
      <c r="H10" s="14"/>
      <c r="I10" s="14"/>
      <c r="J10" s="14"/>
      <c r="K10" s="14"/>
      <c r="L10" s="49" t="s">
        <v>91</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5" s="2" customFormat="1" ht="12.75" customHeight="1">
      <c r="A13" s="583"/>
      <c r="B13" s="585"/>
      <c r="C13" s="587"/>
      <c r="D13" s="588"/>
      <c r="E13" s="589"/>
      <c r="F13" s="590"/>
      <c r="G13" s="590"/>
      <c r="H13" s="590"/>
      <c r="I13" s="590"/>
      <c r="J13" s="590"/>
      <c r="K13" s="590"/>
      <c r="L13" s="591" t="s">
        <v>99</v>
      </c>
      <c r="M13" s="591"/>
      <c r="N13" s="591" t="s">
        <v>100</v>
      </c>
      <c r="O13" s="591"/>
      <c r="P13" s="591" t="s">
        <v>101</v>
      </c>
      <c r="S13" s="9"/>
      <c r="T13" s="9"/>
      <c r="U13" s="9"/>
      <c r="V13" s="9"/>
      <c r="W13" s="9"/>
      <c r="X13" s="9"/>
      <c r="Y13" s="9"/>
    </row>
    <row r="14" spans="1:25" s="2" customFormat="1" ht="48">
      <c r="A14" s="584"/>
      <c r="B14" s="585"/>
      <c r="C14" s="607"/>
      <c r="D14" s="608"/>
      <c r="E14" s="609"/>
      <c r="F14" s="150" t="s">
        <v>102</v>
      </c>
      <c r="G14" s="151" t="s">
        <v>103</v>
      </c>
      <c r="H14" s="151" t="s">
        <v>104</v>
      </c>
      <c r="I14" s="166" t="s">
        <v>105</v>
      </c>
      <c r="J14" s="167" t="s">
        <v>106</v>
      </c>
      <c r="K14" s="167" t="s">
        <v>107</v>
      </c>
      <c r="L14" s="151" t="s">
        <v>108</v>
      </c>
      <c r="M14" s="150" t="s">
        <v>104</v>
      </c>
      <c r="N14" s="168" t="s">
        <v>105</v>
      </c>
      <c r="O14" s="167" t="s">
        <v>106</v>
      </c>
      <c r="P14" s="169" t="s">
        <v>109</v>
      </c>
      <c r="S14" s="9"/>
      <c r="T14" s="9"/>
      <c r="U14" s="9"/>
      <c r="V14" s="9"/>
      <c r="W14" s="9"/>
      <c r="X14" s="9"/>
      <c r="Y14" s="9"/>
    </row>
    <row r="15" spans="1:25" s="2" customFormat="1">
      <c r="A15" s="152"/>
      <c r="B15" s="153"/>
      <c r="C15" s="154"/>
      <c r="D15" s="155"/>
      <c r="E15" s="156"/>
      <c r="F15" s="154"/>
      <c r="G15" s="154"/>
      <c r="H15" s="154"/>
      <c r="I15" s="154"/>
      <c r="J15" s="154"/>
      <c r="K15" s="154"/>
      <c r="L15" s="154"/>
      <c r="M15" s="154"/>
      <c r="N15" s="154"/>
      <c r="O15" s="154"/>
      <c r="P15" s="170"/>
      <c r="S15" s="9"/>
      <c r="T15" s="9"/>
      <c r="U15" s="9"/>
      <c r="V15" s="9"/>
      <c r="W15" s="9"/>
      <c r="X15" s="9"/>
      <c r="Y15" s="9"/>
    </row>
    <row r="16" spans="1:25" s="68" customFormat="1" ht="17.25" customHeight="1">
      <c r="A16" s="72"/>
      <c r="B16" s="73"/>
      <c r="C16" s="77" t="s">
        <v>37</v>
      </c>
      <c r="D16" s="157"/>
      <c r="E16" s="158"/>
      <c r="F16" s="159"/>
      <c r="G16" s="77"/>
      <c r="H16" s="77"/>
      <c r="I16" s="159"/>
      <c r="J16" s="77"/>
      <c r="K16" s="77"/>
      <c r="L16" s="77"/>
      <c r="M16" s="77"/>
      <c r="N16" s="77"/>
      <c r="O16" s="77"/>
      <c r="P16" s="112"/>
      <c r="S16" s="172"/>
      <c r="T16" s="172"/>
      <c r="U16" s="172"/>
      <c r="V16" s="172"/>
      <c r="W16" s="172"/>
      <c r="X16" s="172"/>
      <c r="Y16" s="172"/>
    </row>
    <row r="17" spans="1:25" s="2" customFormat="1" ht="16.5" customHeight="1">
      <c r="A17" s="126">
        <v>1</v>
      </c>
      <c r="B17" s="127"/>
      <c r="C17" s="386" t="s">
        <v>999</v>
      </c>
      <c r="D17" s="130" t="s">
        <v>112</v>
      </c>
      <c r="E17" s="25">
        <f>48*0.5</f>
        <v>24</v>
      </c>
      <c r="F17" s="137"/>
      <c r="G17" s="138"/>
      <c r="H17" s="28">
        <f t="shared" ref="H17:H19" si="0">ROUND(G17*F17,2)</f>
        <v>0</v>
      </c>
      <c r="I17" s="137"/>
      <c r="J17" s="138"/>
      <c r="K17" s="28">
        <f t="shared" ref="K17:K19" si="1">J17+I17+H17</f>
        <v>0</v>
      </c>
      <c r="L17" s="28">
        <f t="shared" ref="L17:L19" si="2">ROUND(F17*E17,2)</f>
        <v>0</v>
      </c>
      <c r="M17" s="28">
        <f t="shared" ref="M17:M19" si="3">ROUND(H17*E17,2)</f>
        <v>0</v>
      </c>
      <c r="N17" s="28">
        <f t="shared" ref="N17:N19" si="4">ROUND(I17*E17,2)</f>
        <v>0</v>
      </c>
      <c r="O17" s="28">
        <f t="shared" ref="O17:O19" si="5">ROUND(J17*E17,2)</f>
        <v>0</v>
      </c>
      <c r="P17" s="141">
        <f t="shared" ref="P17:P19" si="6">O17+N17+M17</f>
        <v>0</v>
      </c>
      <c r="S17" s="9"/>
      <c r="T17" s="9"/>
      <c r="U17" s="9"/>
      <c r="V17" s="9"/>
      <c r="W17" s="9"/>
      <c r="X17" s="9"/>
      <c r="Y17" s="9"/>
    </row>
    <row r="18" spans="1:25" s="2" customFormat="1" ht="16.5" customHeight="1">
      <c r="A18" s="126">
        <f t="shared" ref="A18:A19" si="7">A17+1</f>
        <v>2</v>
      </c>
      <c r="B18" s="127"/>
      <c r="C18" s="386" t="s">
        <v>1000</v>
      </c>
      <c r="D18" s="130" t="s">
        <v>112</v>
      </c>
      <c r="E18" s="25">
        <f>E17</f>
        <v>24</v>
      </c>
      <c r="F18" s="137"/>
      <c r="G18" s="138"/>
      <c r="H18" s="28">
        <f t="shared" si="0"/>
        <v>0</v>
      </c>
      <c r="I18" s="137"/>
      <c r="J18" s="138"/>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16.5" customHeight="1">
      <c r="A19" s="126">
        <f t="shared" si="7"/>
        <v>3</v>
      </c>
      <c r="B19" s="127"/>
      <c r="C19" s="387" t="s">
        <v>1001</v>
      </c>
      <c r="D19" s="80" t="s">
        <v>115</v>
      </c>
      <c r="E19" s="25">
        <v>48</v>
      </c>
      <c r="F19" s="137"/>
      <c r="G19" s="138"/>
      <c r="H19" s="28">
        <f t="shared" si="0"/>
        <v>0</v>
      </c>
      <c r="I19" s="137"/>
      <c r="J19" s="138"/>
      <c r="K19" s="28">
        <f t="shared" si="1"/>
        <v>0</v>
      </c>
      <c r="L19" s="28">
        <f t="shared" si="2"/>
        <v>0</v>
      </c>
      <c r="M19" s="28">
        <f t="shared" si="3"/>
        <v>0</v>
      </c>
      <c r="N19" s="28">
        <f t="shared" si="4"/>
        <v>0</v>
      </c>
      <c r="O19" s="28">
        <f t="shared" si="5"/>
        <v>0</v>
      </c>
      <c r="P19" s="141">
        <f t="shared" si="6"/>
        <v>0</v>
      </c>
      <c r="S19" s="9"/>
      <c r="T19" s="9"/>
      <c r="U19" s="9"/>
      <c r="V19" s="9"/>
      <c r="W19" s="9"/>
      <c r="X19" s="9"/>
      <c r="Y19" s="9"/>
    </row>
    <row r="20" spans="1:25" s="68" customFormat="1">
      <c r="A20" s="160"/>
      <c r="B20" s="73"/>
      <c r="C20" s="161" t="s">
        <v>1191</v>
      </c>
      <c r="D20" s="162"/>
      <c r="E20" s="162"/>
      <c r="F20" s="163"/>
      <c r="G20" s="164"/>
      <c r="H20" s="165"/>
      <c r="I20" s="163"/>
      <c r="J20" s="164"/>
      <c r="K20" s="165"/>
      <c r="L20" s="165"/>
      <c r="M20" s="165"/>
      <c r="N20" s="165"/>
      <c r="O20" s="165"/>
      <c r="P20" s="171"/>
      <c r="S20" s="172"/>
      <c r="T20" s="172"/>
      <c r="U20" s="172"/>
      <c r="V20" s="172"/>
      <c r="W20" s="172"/>
      <c r="X20" s="172"/>
      <c r="Y20" s="172"/>
    </row>
    <row r="21" spans="1:25" s="2" customFormat="1" ht="15" customHeight="1">
      <c r="A21" s="126">
        <f>A19+1</f>
        <v>4</v>
      </c>
      <c r="B21" s="127"/>
      <c r="C21" s="386" t="s">
        <v>1003</v>
      </c>
      <c r="D21" s="130" t="s">
        <v>115</v>
      </c>
      <c r="E21" s="130">
        <v>32</v>
      </c>
      <c r="F21" s="137"/>
      <c r="G21" s="138"/>
      <c r="H21" s="28">
        <f t="shared" ref="H21:H25" si="8">ROUND(G21*F21,2)</f>
        <v>0</v>
      </c>
      <c r="I21" s="137"/>
      <c r="J21" s="138"/>
      <c r="K21" s="28">
        <f t="shared" ref="K21:K25" si="9">J21+I21+H21</f>
        <v>0</v>
      </c>
      <c r="L21" s="28">
        <f t="shared" ref="L21:L25" si="10">ROUND(F21*E21,2)</f>
        <v>0</v>
      </c>
      <c r="M21" s="28">
        <f t="shared" ref="M21:M25" si="11">ROUND(H21*E21,2)</f>
        <v>0</v>
      </c>
      <c r="N21" s="28">
        <f t="shared" ref="N21:N25" si="12">ROUND(I21*E21,2)</f>
        <v>0</v>
      </c>
      <c r="O21" s="28">
        <f t="shared" ref="O21:O25" si="13">ROUND(J21*E21,2)</f>
        <v>0</v>
      </c>
      <c r="P21" s="141">
        <f t="shared" ref="P21:P25" si="14">O21+N21+M21</f>
        <v>0</v>
      </c>
      <c r="S21" s="9"/>
      <c r="T21" s="9"/>
      <c r="U21" s="9"/>
      <c r="V21" s="9"/>
      <c r="W21" s="9"/>
      <c r="X21" s="9"/>
      <c r="Y21" s="9"/>
    </row>
    <row r="22" spans="1:25" s="2" customFormat="1" ht="15" customHeight="1">
      <c r="A22" s="126">
        <f>A21+1</f>
        <v>5</v>
      </c>
      <c r="B22" s="127"/>
      <c r="C22" s="388" t="s">
        <v>1004</v>
      </c>
      <c r="D22" s="80" t="s">
        <v>115</v>
      </c>
      <c r="E22" s="130">
        <v>32</v>
      </c>
      <c r="F22" s="137"/>
      <c r="G22" s="138"/>
      <c r="H22" s="28">
        <f t="shared" si="8"/>
        <v>0</v>
      </c>
      <c r="I22" s="137"/>
      <c r="J22" s="138"/>
      <c r="K22" s="28">
        <f t="shared" si="9"/>
        <v>0</v>
      </c>
      <c r="L22" s="28">
        <f t="shared" si="10"/>
        <v>0</v>
      </c>
      <c r="M22" s="28">
        <f t="shared" si="11"/>
        <v>0</v>
      </c>
      <c r="N22" s="28">
        <f t="shared" si="12"/>
        <v>0</v>
      </c>
      <c r="O22" s="28">
        <f t="shared" si="13"/>
        <v>0</v>
      </c>
      <c r="P22" s="141">
        <f t="shared" si="14"/>
        <v>0</v>
      </c>
      <c r="S22" s="9"/>
      <c r="T22" s="9"/>
      <c r="U22" s="9"/>
      <c r="V22" s="9"/>
      <c r="W22" s="9"/>
      <c r="X22" s="9"/>
      <c r="Y22" s="9"/>
    </row>
    <row r="23" spans="1:25" s="2" customFormat="1" ht="25.5">
      <c r="A23" s="126">
        <f>A22+1</f>
        <v>6</v>
      </c>
      <c r="B23" s="127"/>
      <c r="C23" s="388" t="s">
        <v>1005</v>
      </c>
      <c r="D23" s="80" t="s">
        <v>115</v>
      </c>
      <c r="E23" s="130">
        <f>E21</f>
        <v>32</v>
      </c>
      <c r="F23" s="137"/>
      <c r="G23" s="138"/>
      <c r="H23" s="28">
        <f t="shared" si="8"/>
        <v>0</v>
      </c>
      <c r="I23" s="137"/>
      <c r="J23" s="138"/>
      <c r="K23" s="28">
        <f t="shared" si="9"/>
        <v>0</v>
      </c>
      <c r="L23" s="28">
        <f t="shared" si="10"/>
        <v>0</v>
      </c>
      <c r="M23" s="28">
        <f t="shared" si="11"/>
        <v>0</v>
      </c>
      <c r="N23" s="28">
        <f t="shared" si="12"/>
        <v>0</v>
      </c>
      <c r="O23" s="28">
        <f t="shared" si="13"/>
        <v>0</v>
      </c>
      <c r="P23" s="141">
        <f t="shared" si="14"/>
        <v>0</v>
      </c>
      <c r="S23" s="9"/>
      <c r="T23" s="9"/>
      <c r="U23" s="9"/>
      <c r="V23" s="9"/>
      <c r="W23" s="9"/>
      <c r="X23" s="9"/>
      <c r="Y23" s="9"/>
    </row>
    <row r="24" spans="1:25" s="2" customFormat="1" ht="17.25" customHeight="1">
      <c r="A24" s="126">
        <f t="shared" ref="A24" si="15">A23+1</f>
        <v>7</v>
      </c>
      <c r="B24" s="127"/>
      <c r="C24" s="387" t="s">
        <v>1006</v>
      </c>
      <c r="D24" s="80" t="s">
        <v>115</v>
      </c>
      <c r="E24" s="25">
        <v>32</v>
      </c>
      <c r="F24" s="137"/>
      <c r="G24" s="138"/>
      <c r="H24" s="28">
        <f t="shared" si="8"/>
        <v>0</v>
      </c>
      <c r="I24" s="137"/>
      <c r="J24" s="138"/>
      <c r="K24" s="28">
        <f t="shared" si="9"/>
        <v>0</v>
      </c>
      <c r="L24" s="28">
        <f t="shared" si="10"/>
        <v>0</v>
      </c>
      <c r="M24" s="28">
        <f t="shared" si="11"/>
        <v>0</v>
      </c>
      <c r="N24" s="28">
        <f t="shared" si="12"/>
        <v>0</v>
      </c>
      <c r="O24" s="28">
        <f t="shared" si="13"/>
        <v>0</v>
      </c>
      <c r="P24" s="141">
        <f t="shared" si="14"/>
        <v>0</v>
      </c>
      <c r="S24" s="9"/>
      <c r="T24" s="9"/>
      <c r="U24" s="9"/>
      <c r="V24" s="9"/>
      <c r="W24" s="9"/>
      <c r="X24" s="9"/>
      <c r="Y24" s="9"/>
    </row>
    <row r="25" spans="1:25" s="2" customFormat="1">
      <c r="A25" s="126"/>
      <c r="B25" s="127"/>
      <c r="C25" s="384"/>
      <c r="D25" s="129"/>
      <c r="E25" s="130"/>
      <c r="F25" s="137"/>
      <c r="G25" s="138"/>
      <c r="H25" s="28">
        <f t="shared" si="8"/>
        <v>0</v>
      </c>
      <c r="I25" s="137"/>
      <c r="J25" s="138"/>
      <c r="K25" s="28">
        <f t="shared" si="9"/>
        <v>0</v>
      </c>
      <c r="L25" s="28">
        <f t="shared" si="10"/>
        <v>0</v>
      </c>
      <c r="M25" s="28">
        <f t="shared" si="11"/>
        <v>0</v>
      </c>
      <c r="N25" s="28">
        <f t="shared" si="12"/>
        <v>0</v>
      </c>
      <c r="O25" s="28">
        <f t="shared" si="13"/>
        <v>0</v>
      </c>
      <c r="P25" s="141">
        <f t="shared" si="14"/>
        <v>0</v>
      </c>
      <c r="S25" s="9"/>
      <c r="T25" s="9"/>
      <c r="U25" s="9"/>
      <c r="V25" s="9"/>
      <c r="W25" s="9"/>
      <c r="X25" s="9"/>
      <c r="Y25" s="9"/>
    </row>
    <row r="26" spans="1:25" s="4" customFormat="1" ht="18" customHeight="1">
      <c r="A26" s="30"/>
      <c r="B26" s="31"/>
      <c r="C26" s="389" t="s">
        <v>1192</v>
      </c>
      <c r="D26" s="33"/>
      <c r="E26" s="34"/>
      <c r="F26" s="35"/>
      <c r="G26" s="35"/>
      <c r="H26" s="35"/>
      <c r="I26" s="35"/>
      <c r="J26" s="35"/>
      <c r="K26" s="35"/>
      <c r="L26" s="54"/>
      <c r="M26" s="55"/>
      <c r="N26" s="55"/>
      <c r="O26" s="55"/>
      <c r="P26" s="56"/>
    </row>
    <row r="27" spans="1:25" s="4" customFormat="1" ht="18" customHeight="1">
      <c r="A27" s="99"/>
      <c r="B27" s="100"/>
      <c r="C27" s="101" t="s">
        <v>122</v>
      </c>
      <c r="D27" s="102"/>
      <c r="E27" s="103"/>
      <c r="F27" s="104"/>
      <c r="G27" s="104"/>
      <c r="H27" s="104"/>
      <c r="I27" s="104"/>
      <c r="J27" s="104"/>
      <c r="K27" s="104"/>
      <c r="L27" s="115">
        <f>SUM(L17:L25)</f>
        <v>0</v>
      </c>
      <c r="M27" s="115">
        <f>SUM(M17:M25)</f>
        <v>0</v>
      </c>
      <c r="N27" s="115">
        <f>SUM(N17:N25)</f>
        <v>0</v>
      </c>
      <c r="O27" s="115">
        <f>SUM(O17:O25)</f>
        <v>0</v>
      </c>
      <c r="P27" s="115">
        <f>SUM(P17:P25)</f>
        <v>0</v>
      </c>
    </row>
    <row r="28" spans="1:25" ht="18" customHeight="1">
      <c r="A28" s="39"/>
      <c r="B28" s="39"/>
      <c r="C28" s="40" t="s">
        <v>17</v>
      </c>
      <c r="D28" s="41"/>
      <c r="E28" s="42"/>
      <c r="F28" s="43"/>
      <c r="G28" s="44"/>
      <c r="I28" s="59"/>
      <c r="J28" s="59"/>
      <c r="K28" s="59"/>
      <c r="M28" s="60"/>
      <c r="N28" s="61" t="s">
        <v>1089</v>
      </c>
      <c r="O28" s="62"/>
      <c r="P28" s="63">
        <f>ROUND(O28*P27,2)</f>
        <v>0</v>
      </c>
      <c r="R28" s="149"/>
    </row>
    <row r="29" spans="1:25" ht="15">
      <c r="C29" s="45"/>
      <c r="D29" s="45" t="s">
        <v>18</v>
      </c>
      <c r="M29" s="60"/>
      <c r="N29" s="61" t="s">
        <v>1090</v>
      </c>
      <c r="O29" s="62"/>
      <c r="P29" s="64">
        <f>ROUND(P28*O29,2)</f>
        <v>0</v>
      </c>
    </row>
    <row r="30" spans="1:25" ht="15">
      <c r="C30" s="45"/>
      <c r="D30" s="45"/>
      <c r="M30" s="60"/>
      <c r="N30" s="61" t="s">
        <v>1091</v>
      </c>
      <c r="O30" s="62"/>
      <c r="P30" s="65">
        <f>ROUND(P27*O30,2)</f>
        <v>0</v>
      </c>
    </row>
    <row r="31" spans="1:25" ht="15">
      <c r="C31" s="40" t="s">
        <v>123</v>
      </c>
      <c r="D31" s="45"/>
      <c r="M31" s="60"/>
      <c r="O31" s="66" t="s">
        <v>76</v>
      </c>
      <c r="P31" s="67">
        <f>P30+P28+P27</f>
        <v>0</v>
      </c>
    </row>
    <row r="32" spans="1:25">
      <c r="C32" s="9"/>
      <c r="D32" s="9"/>
      <c r="E32" s="9"/>
      <c r="F32" s="9"/>
      <c r="G32" s="9"/>
      <c r="N32"/>
      <c r="O32"/>
      <c r="P32"/>
    </row>
    <row r="33" spans="1:16">
      <c r="A33" s="105"/>
      <c r="B33" s="105"/>
      <c r="C33" s="40" t="s">
        <v>124</v>
      </c>
      <c r="D33" s="41"/>
      <c r="E33" s="42"/>
      <c r="F33" s="43"/>
      <c r="G33" s="44"/>
      <c r="N33"/>
      <c r="O33"/>
      <c r="P33"/>
    </row>
    <row r="34" spans="1:16">
      <c r="C34" s="45"/>
      <c r="D34" s="45" t="s">
        <v>18</v>
      </c>
      <c r="N34"/>
      <c r="O34"/>
      <c r="P34"/>
    </row>
    <row r="35" spans="1:16">
      <c r="C35" s="40" t="s">
        <v>123</v>
      </c>
      <c r="D35" s="45"/>
    </row>
    <row r="36" spans="1:16" ht="12.75" customHeight="1">
      <c r="A36" s="46"/>
      <c r="B36" s="9"/>
      <c r="C36" s="9"/>
      <c r="D36" s="592"/>
      <c r="E36" s="580"/>
      <c r="F36" s="580"/>
      <c r="G36" s="9"/>
      <c r="H36" s="9"/>
      <c r="I36" s="9"/>
      <c r="J36" s="9"/>
    </row>
    <row r="37" spans="1:16" ht="12.75" customHeight="1">
      <c r="A37" s="46"/>
      <c r="B37" s="9"/>
      <c r="C37" s="9"/>
      <c r="D37" s="6"/>
      <c r="E37" s="71"/>
      <c r="F37" s="71"/>
      <c r="G37" s="9"/>
      <c r="H37" s="9"/>
      <c r="I37" s="9"/>
      <c r="J37" s="9"/>
    </row>
    <row r="38" spans="1:16" ht="15" customHeight="1">
      <c r="A38" s="106" t="s">
        <v>77</v>
      </c>
      <c r="B38" s="107"/>
      <c r="C38" s="108"/>
      <c r="D38" s="108"/>
      <c r="E38" s="108"/>
      <c r="F38" s="108"/>
      <c r="G38" s="108"/>
      <c r="H38" s="108"/>
      <c r="I38" s="108"/>
      <c r="J38" s="108"/>
      <c r="K38" s="108"/>
      <c r="L38" s="108"/>
      <c r="M38" s="108"/>
      <c r="N38" s="108"/>
      <c r="O38" s="108"/>
      <c r="P38" s="107"/>
    </row>
    <row r="39" spans="1:16" ht="12.75" customHeight="1">
      <c r="A39" s="109">
        <v>1</v>
      </c>
      <c r="B39" s="581" t="s">
        <v>125</v>
      </c>
      <c r="C39" s="582"/>
      <c r="D39" s="582"/>
      <c r="E39" s="582"/>
      <c r="F39" s="582"/>
      <c r="G39" s="582"/>
      <c r="H39" s="582"/>
      <c r="I39" s="582"/>
      <c r="J39" s="582"/>
      <c r="K39" s="582"/>
      <c r="L39" s="582"/>
      <c r="M39" s="582"/>
      <c r="N39" s="582"/>
      <c r="O39" s="582"/>
      <c r="P39" s="582"/>
    </row>
    <row r="40" spans="1:16" ht="12.75" customHeight="1">
      <c r="A40" s="109">
        <f>A39+1</f>
        <v>2</v>
      </c>
      <c r="B40" s="581" t="s">
        <v>126</v>
      </c>
      <c r="C40" s="582"/>
      <c r="D40" s="582"/>
      <c r="E40" s="582"/>
      <c r="F40" s="582"/>
      <c r="G40" s="582"/>
      <c r="H40" s="582"/>
      <c r="I40" s="582"/>
      <c r="J40" s="582"/>
      <c r="K40" s="582"/>
      <c r="L40" s="582"/>
      <c r="M40" s="582"/>
      <c r="N40" s="582"/>
      <c r="O40" s="582"/>
      <c r="P40" s="582"/>
    </row>
    <row r="41" spans="1:16" ht="12.75" customHeight="1">
      <c r="A41" s="109">
        <f t="shared" ref="A41:A44" si="16">A40+1</f>
        <v>3</v>
      </c>
      <c r="B41" s="581" t="s">
        <v>127</v>
      </c>
      <c r="C41" s="582"/>
      <c r="D41" s="582"/>
      <c r="E41" s="582"/>
      <c r="F41" s="582"/>
      <c r="G41" s="582"/>
      <c r="H41" s="582"/>
      <c r="I41" s="582"/>
      <c r="J41" s="582"/>
      <c r="K41" s="582"/>
      <c r="L41" s="582"/>
      <c r="M41" s="582"/>
      <c r="N41" s="582"/>
      <c r="O41" s="582"/>
      <c r="P41" s="582"/>
    </row>
    <row r="42" spans="1:16" ht="12.75" customHeight="1">
      <c r="A42" s="109">
        <f t="shared" si="16"/>
        <v>4</v>
      </c>
      <c r="B42" s="581" t="s">
        <v>128</v>
      </c>
      <c r="C42" s="582"/>
      <c r="D42" s="582"/>
      <c r="E42" s="582"/>
      <c r="F42" s="582"/>
      <c r="G42" s="582"/>
      <c r="H42" s="582"/>
      <c r="I42" s="582"/>
      <c r="J42" s="582"/>
      <c r="K42" s="582"/>
      <c r="L42" s="582"/>
      <c r="M42" s="582"/>
      <c r="N42" s="582"/>
      <c r="O42" s="582"/>
      <c r="P42" s="582"/>
    </row>
    <row r="43" spans="1:16" ht="15.75" customHeight="1">
      <c r="A43" s="109">
        <f t="shared" si="16"/>
        <v>5</v>
      </c>
      <c r="B43" s="581" t="s">
        <v>129</v>
      </c>
      <c r="C43" s="582"/>
      <c r="D43" s="582"/>
      <c r="E43" s="582"/>
      <c r="F43" s="582"/>
      <c r="G43" s="582"/>
      <c r="H43" s="582"/>
      <c r="I43" s="582"/>
      <c r="J43" s="582"/>
      <c r="K43" s="582"/>
      <c r="L43" s="582"/>
      <c r="M43" s="582"/>
      <c r="N43" s="582"/>
      <c r="O43" s="582"/>
      <c r="P43" s="582"/>
    </row>
    <row r="44" spans="1:16" ht="12.75" customHeight="1">
      <c r="A44" s="109">
        <f t="shared" si="16"/>
        <v>6</v>
      </c>
      <c r="B44" s="581" t="s">
        <v>130</v>
      </c>
      <c r="C44" s="582"/>
      <c r="D44" s="582"/>
      <c r="E44" s="582"/>
      <c r="F44" s="582"/>
      <c r="G44" s="582"/>
      <c r="H44" s="582"/>
      <c r="I44" s="582"/>
      <c r="J44" s="582"/>
      <c r="K44" s="582"/>
      <c r="L44" s="582"/>
      <c r="M44" s="582"/>
      <c r="N44" s="582"/>
      <c r="O44" s="582"/>
      <c r="P44" s="582"/>
    </row>
  </sheetData>
  <sheetProtection selectLockedCells="1" selectUnlockedCells="1"/>
  <mergeCells count="17">
    <mergeCell ref="B40:P40"/>
    <mergeCell ref="B41:P41"/>
    <mergeCell ref="B42:P42"/>
    <mergeCell ref="B43:P43"/>
    <mergeCell ref="B44:P44"/>
    <mergeCell ref="A1:P1"/>
    <mergeCell ref="A2:P2"/>
    <mergeCell ref="A8:H8"/>
    <mergeCell ref="D36:F36"/>
    <mergeCell ref="B39:P39"/>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8EA9DB"/>
  </sheetPr>
  <dimension ref="A1:Y151"/>
  <sheetViews>
    <sheetView view="pageBreakPreview" topLeftCell="A127" zoomScaleNormal="100" workbookViewId="0">
      <selection activeCell="R133" sqref="R133"/>
    </sheetView>
  </sheetViews>
  <sheetFormatPr defaultColWidth="9.140625" defaultRowHeight="12.75"/>
  <cols>
    <col min="1" max="2" width="7.85546875" style="5" customWidth="1"/>
    <col min="3" max="3" width="42.7109375" style="6" customWidth="1"/>
    <col min="4" max="4" width="9.140625"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c r="A1" s="577" t="s">
        <v>1193</v>
      </c>
      <c r="B1" s="577"/>
      <c r="C1" s="577"/>
      <c r="D1" s="577"/>
      <c r="E1" s="577"/>
      <c r="F1" s="577"/>
      <c r="G1" s="577"/>
      <c r="H1" s="577"/>
      <c r="I1" s="577"/>
      <c r="J1" s="577"/>
      <c r="K1" s="577"/>
      <c r="L1" s="577"/>
      <c r="M1" s="577"/>
      <c r="N1" s="577"/>
      <c r="O1" s="577"/>
      <c r="P1" s="577"/>
    </row>
    <row r="2" spans="1:25" s="1" customFormat="1" ht="17.25" customHeight="1">
      <c r="A2" s="578" t="s">
        <v>14</v>
      </c>
      <c r="B2" s="578"/>
      <c r="C2" s="578"/>
      <c r="D2" s="578"/>
      <c r="E2" s="578"/>
      <c r="F2" s="578"/>
      <c r="G2" s="578"/>
      <c r="H2" s="578"/>
      <c r="I2" s="578"/>
      <c r="J2" s="578"/>
      <c r="K2" s="578"/>
      <c r="L2" s="578"/>
      <c r="M2" s="578"/>
      <c r="N2" s="578"/>
      <c r="O2" s="578"/>
      <c r="P2" s="578"/>
    </row>
    <row r="3" spans="1:25" s="1" customFormat="1" ht="18" customHeight="1">
      <c r="A3" s="10" t="s">
        <v>85</v>
      </c>
      <c r="B3" s="10"/>
      <c r="C3" s="11"/>
      <c r="D3" s="12"/>
      <c r="E3" s="11"/>
      <c r="F3" s="11"/>
      <c r="G3" s="11"/>
      <c r="H3" s="11"/>
      <c r="I3" s="11"/>
      <c r="J3" s="11"/>
      <c r="K3" s="11"/>
      <c r="L3" s="11"/>
      <c r="M3" s="11"/>
      <c r="N3" s="11"/>
      <c r="O3" s="11"/>
      <c r="P3" s="11"/>
    </row>
    <row r="4" spans="1:25" s="1" customFormat="1" ht="18" customHeight="1">
      <c r="A4" s="10" t="s">
        <v>1194</v>
      </c>
      <c r="B4" s="10"/>
      <c r="C4" s="10"/>
      <c r="D4" s="12"/>
      <c r="E4" s="13"/>
      <c r="F4" s="14"/>
      <c r="G4" s="14"/>
      <c r="H4" s="14"/>
      <c r="I4" s="14"/>
      <c r="J4" s="14"/>
      <c r="K4" s="14"/>
      <c r="L4" s="14"/>
      <c r="M4" s="14"/>
      <c r="N4" s="14"/>
      <c r="O4" s="14"/>
      <c r="P4" s="14"/>
    </row>
    <row r="5" spans="1:25" s="1" customFormat="1" ht="18" customHeight="1">
      <c r="A5" s="10" t="s">
        <v>86</v>
      </c>
      <c r="B5" s="10"/>
      <c r="C5" s="10" t="s">
        <v>87</v>
      </c>
      <c r="D5" s="12"/>
      <c r="E5" s="13"/>
      <c r="F5" s="14"/>
      <c r="G5" s="14"/>
      <c r="H5" s="14"/>
      <c r="I5" s="14"/>
      <c r="J5" s="14"/>
      <c r="K5" s="14"/>
      <c r="L5" s="14"/>
      <c r="M5" s="14"/>
      <c r="N5" s="14"/>
      <c r="O5" s="14"/>
      <c r="P5" s="14"/>
    </row>
    <row r="6" spans="1:25" s="1" customFormat="1" ht="18" customHeight="1">
      <c r="A6" s="10" t="s">
        <v>88</v>
      </c>
      <c r="B6" s="10"/>
      <c r="C6" s="20"/>
      <c r="D6" s="14"/>
      <c r="E6" s="13"/>
      <c r="F6" s="14"/>
      <c r="G6" s="14"/>
      <c r="H6" s="14"/>
      <c r="I6" s="14"/>
      <c r="J6" s="14"/>
      <c r="K6" s="14"/>
      <c r="L6" s="14"/>
      <c r="M6" s="14"/>
      <c r="N6" s="14"/>
      <c r="O6" s="14"/>
      <c r="P6" s="14"/>
    </row>
    <row r="7" spans="1:25" s="1" customFormat="1" ht="18" customHeight="1">
      <c r="A7" s="15" t="s">
        <v>2</v>
      </c>
      <c r="B7" s="15"/>
      <c r="C7" s="16"/>
      <c r="D7" s="17"/>
      <c r="E7" s="13"/>
      <c r="F7" s="14"/>
      <c r="G7" s="14"/>
      <c r="H7" s="14"/>
      <c r="I7" s="14"/>
      <c r="J7" s="14"/>
      <c r="K7" s="14"/>
      <c r="L7" s="14"/>
      <c r="M7" s="14"/>
      <c r="N7" s="14"/>
      <c r="O7" s="14"/>
      <c r="P7" s="14"/>
    </row>
    <row r="8" spans="1:25" s="1" customFormat="1" ht="18" customHeight="1">
      <c r="A8" s="579" t="s">
        <v>1178</v>
      </c>
      <c r="B8" s="579"/>
      <c r="C8" s="579"/>
      <c r="D8" s="579"/>
      <c r="E8" s="579"/>
      <c r="F8" s="579"/>
      <c r="G8" s="579"/>
      <c r="H8" s="580"/>
      <c r="I8" s="14"/>
      <c r="J8" s="14"/>
      <c r="K8" s="14"/>
      <c r="L8" s="14"/>
      <c r="M8" s="14"/>
      <c r="N8" s="14"/>
      <c r="O8" s="14"/>
      <c r="P8" s="14"/>
    </row>
    <row r="9" spans="1:25" s="1" customFormat="1" ht="18" customHeight="1">
      <c r="A9" s="18" t="s">
        <v>1195</v>
      </c>
      <c r="B9" s="18"/>
      <c r="C9" s="6"/>
      <c r="D9" s="7"/>
      <c r="E9" s="13"/>
      <c r="F9" s="12"/>
      <c r="G9" s="14"/>
      <c r="H9" s="14"/>
      <c r="I9" s="14"/>
      <c r="J9" s="14"/>
      <c r="K9" s="14"/>
      <c r="L9" s="12" t="s">
        <v>90</v>
      </c>
      <c r="M9" s="14"/>
      <c r="N9" s="47"/>
      <c r="O9" s="48">
        <f>P135</f>
        <v>0</v>
      </c>
      <c r="P9" s="14"/>
    </row>
    <row r="10" spans="1:25" s="1" customFormat="1" ht="18" customHeight="1">
      <c r="A10" s="18"/>
      <c r="B10" s="18"/>
      <c r="C10" s="6"/>
      <c r="D10" s="7"/>
      <c r="E10" s="13"/>
      <c r="F10" s="12"/>
      <c r="G10" s="14"/>
      <c r="H10" s="14"/>
      <c r="I10" s="14"/>
      <c r="J10" s="14"/>
      <c r="K10" s="14"/>
      <c r="L10" s="49" t="s">
        <v>91</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5" s="2" customFormat="1" ht="12.75" customHeight="1">
      <c r="A13" s="583"/>
      <c r="B13" s="585"/>
      <c r="C13" s="587"/>
      <c r="D13" s="588"/>
      <c r="E13" s="589"/>
      <c r="F13" s="590"/>
      <c r="G13" s="590"/>
      <c r="H13" s="590"/>
      <c r="I13" s="590"/>
      <c r="J13" s="590"/>
      <c r="K13" s="590"/>
      <c r="L13" s="591" t="s">
        <v>99</v>
      </c>
      <c r="M13" s="591"/>
      <c r="N13" s="591" t="s">
        <v>100</v>
      </c>
      <c r="O13" s="591"/>
      <c r="P13" s="591" t="s">
        <v>101</v>
      </c>
      <c r="S13" s="9"/>
      <c r="T13" s="9"/>
      <c r="U13" s="9"/>
      <c r="V13" s="9"/>
      <c r="W13" s="9"/>
      <c r="X13" s="9"/>
      <c r="Y13" s="9"/>
    </row>
    <row r="14" spans="1:25" s="2" customFormat="1" ht="48">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S14" s="9"/>
      <c r="T14" s="9"/>
      <c r="U14" s="9"/>
      <c r="V14" s="9"/>
      <c r="W14" s="9"/>
      <c r="X14" s="9"/>
      <c r="Y14" s="9"/>
    </row>
    <row r="15" spans="1:25" s="2" customFormat="1">
      <c r="A15" s="120"/>
      <c r="B15" s="121"/>
      <c r="C15" s="122" t="s">
        <v>1196</v>
      </c>
      <c r="D15" s="123"/>
      <c r="E15" s="124"/>
      <c r="F15" s="125"/>
      <c r="G15" s="125"/>
      <c r="H15" s="125"/>
      <c r="I15" s="125"/>
      <c r="J15" s="125"/>
      <c r="K15" s="125"/>
      <c r="L15" s="125"/>
      <c r="M15" s="125"/>
      <c r="N15" s="125"/>
      <c r="O15" s="125"/>
      <c r="P15" s="139"/>
      <c r="S15" s="9"/>
      <c r="T15" s="9"/>
      <c r="U15" s="9"/>
      <c r="V15" s="9"/>
      <c r="W15" s="9"/>
      <c r="X15" s="9"/>
      <c r="Y15" s="9"/>
    </row>
    <row r="16" spans="1:25" s="2" customFormat="1" ht="24">
      <c r="A16" s="126" t="s">
        <v>133</v>
      </c>
      <c r="B16" s="127"/>
      <c r="C16" s="128" t="s">
        <v>1197</v>
      </c>
      <c r="D16" s="129" t="s">
        <v>228</v>
      </c>
      <c r="E16" s="130">
        <v>105</v>
      </c>
      <c r="F16" s="81"/>
      <c r="G16" s="82"/>
      <c r="H16" s="28">
        <f t="shared" ref="H16:H133" si="0">ROUND(G16*F16,2)</f>
        <v>0</v>
      </c>
      <c r="I16" s="140"/>
      <c r="J16" s="82"/>
      <c r="K16" s="28">
        <f t="shared" ref="K16:K21" si="1">J16+I16+H16</f>
        <v>0</v>
      </c>
      <c r="L16" s="28">
        <f t="shared" ref="L16:L21" si="2">ROUND(F16*E16,2)</f>
        <v>0</v>
      </c>
      <c r="M16" s="28">
        <f t="shared" ref="M16:M21" si="3">ROUND(H16*E16,2)</f>
        <v>0</v>
      </c>
      <c r="N16" s="28">
        <f t="shared" ref="N16:N21" si="4">ROUND(I16*E16,2)</f>
        <v>0</v>
      </c>
      <c r="O16" s="28">
        <f t="shared" ref="O16:O21" si="5">ROUND(J16*E16,2)</f>
        <v>0</v>
      </c>
      <c r="P16" s="141">
        <f t="shared" ref="P16:P21" si="6">O16+N16+M16</f>
        <v>0</v>
      </c>
      <c r="S16" s="9"/>
      <c r="T16" s="9"/>
      <c r="U16" s="9"/>
      <c r="V16" s="9"/>
      <c r="W16" s="9"/>
      <c r="X16" s="9"/>
      <c r="Y16" s="9"/>
    </row>
    <row r="17" spans="1:25" s="2" customFormat="1" ht="24">
      <c r="A17" s="126">
        <f t="shared" ref="A17:A77" si="7">A16+1</f>
        <v>2</v>
      </c>
      <c r="B17" s="127"/>
      <c r="C17" s="128" t="s">
        <v>1198</v>
      </c>
      <c r="D17" s="129" t="s">
        <v>228</v>
      </c>
      <c r="E17" s="130">
        <v>76</v>
      </c>
      <c r="F17" s="81"/>
      <c r="G17" s="82"/>
      <c r="H17" s="28">
        <f t="shared" si="0"/>
        <v>0</v>
      </c>
      <c r="I17" s="140"/>
      <c r="J17" s="82"/>
      <c r="K17" s="28">
        <f t="shared" si="1"/>
        <v>0</v>
      </c>
      <c r="L17" s="28">
        <f t="shared" si="2"/>
        <v>0</v>
      </c>
      <c r="M17" s="28">
        <f t="shared" si="3"/>
        <v>0</v>
      </c>
      <c r="N17" s="28">
        <f t="shared" si="4"/>
        <v>0</v>
      </c>
      <c r="O17" s="28">
        <f t="shared" si="5"/>
        <v>0</v>
      </c>
      <c r="P17" s="141">
        <f t="shared" si="6"/>
        <v>0</v>
      </c>
      <c r="S17" s="9"/>
      <c r="T17" s="9"/>
      <c r="U17" s="9"/>
      <c r="V17" s="9"/>
      <c r="W17" s="9"/>
      <c r="X17" s="9"/>
      <c r="Y17" s="9"/>
    </row>
    <row r="18" spans="1:25" s="2" customFormat="1" ht="24">
      <c r="A18" s="126">
        <f t="shared" si="7"/>
        <v>3</v>
      </c>
      <c r="B18" s="127"/>
      <c r="C18" s="128" t="s">
        <v>1199</v>
      </c>
      <c r="D18" s="129" t="s">
        <v>228</v>
      </c>
      <c r="E18" s="130">
        <v>2</v>
      </c>
      <c r="F18" s="81"/>
      <c r="G18" s="82"/>
      <c r="H18" s="28">
        <f t="shared" si="0"/>
        <v>0</v>
      </c>
      <c r="I18" s="140"/>
      <c r="J18" s="82"/>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24">
      <c r="A19" s="126">
        <f t="shared" si="7"/>
        <v>4</v>
      </c>
      <c r="B19" s="127"/>
      <c r="C19" s="128" t="s">
        <v>1200</v>
      </c>
      <c r="D19" s="129" t="s">
        <v>228</v>
      </c>
      <c r="E19" s="130">
        <v>28</v>
      </c>
      <c r="F19" s="81"/>
      <c r="G19" s="82"/>
      <c r="H19" s="28">
        <f t="shared" si="0"/>
        <v>0</v>
      </c>
      <c r="I19" s="140"/>
      <c r="J19" s="82"/>
      <c r="K19" s="28">
        <f t="shared" si="1"/>
        <v>0</v>
      </c>
      <c r="L19" s="28">
        <f t="shared" si="2"/>
        <v>0</v>
      </c>
      <c r="M19" s="28">
        <f t="shared" si="3"/>
        <v>0</v>
      </c>
      <c r="N19" s="28">
        <f t="shared" si="4"/>
        <v>0</v>
      </c>
      <c r="O19" s="28">
        <f t="shared" si="5"/>
        <v>0</v>
      </c>
      <c r="P19" s="141">
        <f t="shared" si="6"/>
        <v>0</v>
      </c>
      <c r="S19" s="9"/>
      <c r="T19" s="9"/>
      <c r="U19" s="9"/>
      <c r="V19" s="9"/>
      <c r="W19" s="9"/>
      <c r="X19" s="9"/>
      <c r="Y19" s="9"/>
    </row>
    <row r="20" spans="1:25" s="2" customFormat="1" ht="24">
      <c r="A20" s="126">
        <f t="shared" si="7"/>
        <v>5</v>
      </c>
      <c r="B20" s="127"/>
      <c r="C20" s="131" t="s">
        <v>1201</v>
      </c>
      <c r="D20" s="129" t="s">
        <v>228</v>
      </c>
      <c r="E20" s="130">
        <v>3</v>
      </c>
      <c r="F20" s="81"/>
      <c r="G20" s="82"/>
      <c r="H20" s="28">
        <f t="shared" si="0"/>
        <v>0</v>
      </c>
      <c r="I20" s="140"/>
      <c r="J20" s="82"/>
      <c r="K20" s="28">
        <f t="shared" si="1"/>
        <v>0</v>
      </c>
      <c r="L20" s="28">
        <f t="shared" si="2"/>
        <v>0</v>
      </c>
      <c r="M20" s="28">
        <f t="shared" si="3"/>
        <v>0</v>
      </c>
      <c r="N20" s="28">
        <f t="shared" si="4"/>
        <v>0</v>
      </c>
      <c r="O20" s="28">
        <f t="shared" si="5"/>
        <v>0</v>
      </c>
      <c r="P20" s="141">
        <f t="shared" si="6"/>
        <v>0</v>
      </c>
      <c r="S20" s="9"/>
      <c r="T20" s="9"/>
      <c r="U20" s="9"/>
      <c r="V20" s="9"/>
      <c r="W20" s="9"/>
      <c r="X20" s="9"/>
      <c r="Y20" s="9"/>
    </row>
    <row r="21" spans="1:25" s="2" customFormat="1" ht="24">
      <c r="A21" s="126">
        <f t="shared" si="7"/>
        <v>6</v>
      </c>
      <c r="B21" s="127"/>
      <c r="C21" s="131" t="s">
        <v>1202</v>
      </c>
      <c r="D21" s="129" t="s">
        <v>228</v>
      </c>
      <c r="E21" s="130">
        <v>30</v>
      </c>
      <c r="F21" s="81"/>
      <c r="G21" s="82"/>
      <c r="H21" s="28">
        <f t="shared" si="0"/>
        <v>0</v>
      </c>
      <c r="I21" s="140"/>
      <c r="J21" s="82"/>
      <c r="K21" s="28">
        <f t="shared" si="1"/>
        <v>0</v>
      </c>
      <c r="L21" s="28">
        <f t="shared" si="2"/>
        <v>0</v>
      </c>
      <c r="M21" s="28">
        <f t="shared" si="3"/>
        <v>0</v>
      </c>
      <c r="N21" s="28">
        <f t="shared" si="4"/>
        <v>0</v>
      </c>
      <c r="O21" s="28">
        <f t="shared" si="5"/>
        <v>0</v>
      </c>
      <c r="P21" s="141">
        <f t="shared" si="6"/>
        <v>0</v>
      </c>
      <c r="S21" s="9"/>
      <c r="T21" s="9"/>
      <c r="U21" s="9"/>
      <c r="V21" s="9"/>
      <c r="W21" s="9"/>
      <c r="X21" s="9"/>
      <c r="Y21" s="9"/>
    </row>
    <row r="22" spans="1:25" s="2" customFormat="1" ht="24">
      <c r="A22" s="126">
        <f t="shared" si="7"/>
        <v>7</v>
      </c>
      <c r="B22" s="127"/>
      <c r="C22" s="131" t="s">
        <v>1203</v>
      </c>
      <c r="D22" s="129" t="s">
        <v>228</v>
      </c>
      <c r="E22" s="130">
        <v>25</v>
      </c>
      <c r="F22" s="132"/>
      <c r="G22" s="132"/>
      <c r="H22" s="28">
        <f t="shared" si="0"/>
        <v>0</v>
      </c>
      <c r="I22" s="132"/>
      <c r="J22" s="132"/>
      <c r="K22" s="28">
        <f t="shared" ref="K22:K133" si="8">J22+I22+H22</f>
        <v>0</v>
      </c>
      <c r="L22" s="28">
        <f t="shared" ref="L22:L133" si="9">ROUND(F22*E22,2)</f>
        <v>0</v>
      </c>
      <c r="M22" s="28">
        <f t="shared" ref="M22:M133" si="10">ROUND(H22*E22,2)</f>
        <v>0</v>
      </c>
      <c r="N22" s="28">
        <f t="shared" ref="N22:N133" si="11">ROUND(I22*E22,2)</f>
        <v>0</v>
      </c>
      <c r="O22" s="28">
        <f t="shared" ref="O22:O133" si="12">ROUND(J22*E22,2)</f>
        <v>0</v>
      </c>
      <c r="P22" s="141">
        <f t="shared" ref="P22:P133" si="13">O22+N22+M22</f>
        <v>0</v>
      </c>
      <c r="S22" s="9"/>
      <c r="T22" s="9"/>
      <c r="U22" s="9"/>
      <c r="V22" s="9"/>
      <c r="W22" s="9"/>
      <c r="X22" s="9"/>
      <c r="Y22" s="9"/>
    </row>
    <row r="23" spans="1:25" s="2" customFormat="1" ht="24">
      <c r="A23" s="126">
        <f t="shared" si="7"/>
        <v>8</v>
      </c>
      <c r="B23" s="127"/>
      <c r="C23" s="131" t="s">
        <v>1204</v>
      </c>
      <c r="D23" s="129" t="s">
        <v>228</v>
      </c>
      <c r="E23" s="130">
        <v>23</v>
      </c>
      <c r="F23" s="81"/>
      <c r="G23" s="82"/>
      <c r="H23" s="28">
        <f t="shared" si="0"/>
        <v>0</v>
      </c>
      <c r="I23" s="140"/>
      <c r="J23" s="82"/>
      <c r="K23" s="28">
        <f t="shared" si="8"/>
        <v>0</v>
      </c>
      <c r="L23" s="28">
        <f t="shared" si="9"/>
        <v>0</v>
      </c>
      <c r="M23" s="28">
        <f t="shared" si="10"/>
        <v>0</v>
      </c>
      <c r="N23" s="28">
        <f t="shared" si="11"/>
        <v>0</v>
      </c>
      <c r="O23" s="28">
        <f t="shared" si="12"/>
        <v>0</v>
      </c>
      <c r="P23" s="141">
        <f t="shared" si="13"/>
        <v>0</v>
      </c>
      <c r="S23" s="9"/>
      <c r="T23" s="9"/>
      <c r="U23" s="9"/>
      <c r="V23" s="9"/>
      <c r="W23" s="9"/>
      <c r="X23" s="9"/>
      <c r="Y23" s="9"/>
    </row>
    <row r="24" spans="1:25" s="2" customFormat="1" ht="24">
      <c r="A24" s="126">
        <f t="shared" si="7"/>
        <v>9</v>
      </c>
      <c r="B24" s="127"/>
      <c r="C24" s="131" t="s">
        <v>1205</v>
      </c>
      <c r="D24" s="129" t="s">
        <v>228</v>
      </c>
      <c r="E24" s="130">
        <v>6</v>
      </c>
      <c r="F24" s="81"/>
      <c r="G24" s="82"/>
      <c r="H24" s="28">
        <f t="shared" si="0"/>
        <v>0</v>
      </c>
      <c r="I24" s="140"/>
      <c r="J24" s="82"/>
      <c r="K24" s="28">
        <f t="shared" si="8"/>
        <v>0</v>
      </c>
      <c r="L24" s="28">
        <f t="shared" si="9"/>
        <v>0</v>
      </c>
      <c r="M24" s="28">
        <f t="shared" si="10"/>
        <v>0</v>
      </c>
      <c r="N24" s="28">
        <f t="shared" si="11"/>
        <v>0</v>
      </c>
      <c r="O24" s="28">
        <f t="shared" si="12"/>
        <v>0</v>
      </c>
      <c r="P24" s="141">
        <f t="shared" si="13"/>
        <v>0</v>
      </c>
      <c r="S24" s="9"/>
      <c r="T24" s="9"/>
      <c r="U24" s="9"/>
      <c r="V24" s="9"/>
      <c r="W24" s="9"/>
      <c r="X24" s="9"/>
      <c r="Y24" s="9"/>
    </row>
    <row r="25" spans="1:25" s="2" customFormat="1" ht="24">
      <c r="A25" s="126">
        <f t="shared" si="7"/>
        <v>10</v>
      </c>
      <c r="B25" s="127"/>
      <c r="C25" s="131" t="s">
        <v>1206</v>
      </c>
      <c r="D25" s="129" t="s">
        <v>228</v>
      </c>
      <c r="E25" s="130">
        <v>5</v>
      </c>
      <c r="F25" s="81"/>
      <c r="G25" s="82"/>
      <c r="H25" s="28">
        <f t="shared" si="0"/>
        <v>0</v>
      </c>
      <c r="I25" s="140"/>
      <c r="J25" s="82"/>
      <c r="K25" s="28">
        <f t="shared" si="8"/>
        <v>0</v>
      </c>
      <c r="L25" s="28">
        <f t="shared" si="9"/>
        <v>0</v>
      </c>
      <c r="M25" s="28">
        <f t="shared" si="10"/>
        <v>0</v>
      </c>
      <c r="N25" s="28">
        <f t="shared" si="11"/>
        <v>0</v>
      </c>
      <c r="O25" s="28">
        <f t="shared" si="12"/>
        <v>0</v>
      </c>
      <c r="P25" s="141">
        <f t="shared" si="13"/>
        <v>0</v>
      </c>
      <c r="S25" s="9"/>
      <c r="T25" s="9"/>
      <c r="U25" s="9"/>
      <c r="V25" s="9"/>
      <c r="W25" s="9"/>
      <c r="X25" s="9"/>
      <c r="Y25" s="9"/>
    </row>
    <row r="26" spans="1:25" s="2" customFormat="1" ht="24">
      <c r="A26" s="126">
        <f t="shared" si="7"/>
        <v>11</v>
      </c>
      <c r="B26" s="127"/>
      <c r="C26" s="131" t="s">
        <v>1207</v>
      </c>
      <c r="D26" s="129" t="s">
        <v>228</v>
      </c>
      <c r="E26" s="130">
        <v>13</v>
      </c>
      <c r="F26" s="81"/>
      <c r="G26" s="82"/>
      <c r="H26" s="28">
        <f t="shared" si="0"/>
        <v>0</v>
      </c>
      <c r="I26" s="140"/>
      <c r="J26" s="82"/>
      <c r="K26" s="28">
        <f t="shared" si="8"/>
        <v>0</v>
      </c>
      <c r="L26" s="28">
        <f t="shared" si="9"/>
        <v>0</v>
      </c>
      <c r="M26" s="28">
        <f t="shared" si="10"/>
        <v>0</v>
      </c>
      <c r="N26" s="28">
        <f t="shared" si="11"/>
        <v>0</v>
      </c>
      <c r="O26" s="28">
        <f t="shared" si="12"/>
        <v>0</v>
      </c>
      <c r="P26" s="141">
        <f t="shared" si="13"/>
        <v>0</v>
      </c>
      <c r="S26" s="9"/>
      <c r="T26" s="9"/>
      <c r="U26" s="9"/>
      <c r="V26" s="9"/>
      <c r="W26" s="9"/>
      <c r="X26" s="9"/>
      <c r="Y26" s="9"/>
    </row>
    <row r="27" spans="1:25" s="2" customFormat="1" ht="24">
      <c r="A27" s="126">
        <f t="shared" si="7"/>
        <v>12</v>
      </c>
      <c r="B27" s="127"/>
      <c r="C27" s="131" t="s">
        <v>1208</v>
      </c>
      <c r="D27" s="129" t="s">
        <v>228</v>
      </c>
      <c r="E27" s="130">
        <v>28</v>
      </c>
      <c r="F27" s="81"/>
      <c r="G27" s="82"/>
      <c r="H27" s="28">
        <f t="shared" si="0"/>
        <v>0</v>
      </c>
      <c r="I27" s="140"/>
      <c r="J27" s="82"/>
      <c r="K27" s="28">
        <f t="shared" si="8"/>
        <v>0</v>
      </c>
      <c r="L27" s="28">
        <f t="shared" si="9"/>
        <v>0</v>
      </c>
      <c r="M27" s="28">
        <f t="shared" si="10"/>
        <v>0</v>
      </c>
      <c r="N27" s="28">
        <f t="shared" si="11"/>
        <v>0</v>
      </c>
      <c r="O27" s="28">
        <f t="shared" si="12"/>
        <v>0</v>
      </c>
      <c r="P27" s="141">
        <f t="shared" si="13"/>
        <v>0</v>
      </c>
      <c r="S27" s="9"/>
      <c r="T27" s="9"/>
      <c r="U27" s="9"/>
      <c r="V27" s="9"/>
      <c r="W27" s="9"/>
      <c r="X27" s="9"/>
      <c r="Y27" s="9"/>
    </row>
    <row r="28" spans="1:25" s="2" customFormat="1" ht="24">
      <c r="A28" s="126">
        <f t="shared" si="7"/>
        <v>13</v>
      </c>
      <c r="B28" s="127"/>
      <c r="C28" s="131" t="s">
        <v>1209</v>
      </c>
      <c r="D28" s="129" t="s">
        <v>228</v>
      </c>
      <c r="E28" s="130">
        <v>30</v>
      </c>
      <c r="F28" s="81"/>
      <c r="G28" s="82"/>
      <c r="H28" s="28">
        <f t="shared" si="0"/>
        <v>0</v>
      </c>
      <c r="I28" s="140"/>
      <c r="J28" s="82"/>
      <c r="K28" s="28">
        <f t="shared" si="8"/>
        <v>0</v>
      </c>
      <c r="L28" s="28">
        <f t="shared" si="9"/>
        <v>0</v>
      </c>
      <c r="M28" s="28">
        <f t="shared" si="10"/>
        <v>0</v>
      </c>
      <c r="N28" s="28">
        <f t="shared" si="11"/>
        <v>0</v>
      </c>
      <c r="O28" s="28">
        <f t="shared" si="12"/>
        <v>0</v>
      </c>
      <c r="P28" s="141">
        <f t="shared" si="13"/>
        <v>0</v>
      </c>
      <c r="S28" s="9"/>
      <c r="T28" s="9"/>
      <c r="U28" s="9"/>
      <c r="V28" s="9"/>
      <c r="W28" s="9"/>
      <c r="X28" s="9"/>
      <c r="Y28" s="9"/>
    </row>
    <row r="29" spans="1:25" s="2" customFormat="1" ht="24">
      <c r="A29" s="126">
        <f t="shared" si="7"/>
        <v>14</v>
      </c>
      <c r="B29" s="127"/>
      <c r="C29" s="131" t="s">
        <v>1210</v>
      </c>
      <c r="D29" s="129" t="s">
        <v>228</v>
      </c>
      <c r="E29" s="130">
        <v>2</v>
      </c>
      <c r="F29" s="81"/>
      <c r="G29" s="82"/>
      <c r="H29" s="28">
        <f t="shared" si="0"/>
        <v>0</v>
      </c>
      <c r="I29" s="140"/>
      <c r="J29" s="82"/>
      <c r="K29" s="28">
        <f t="shared" si="8"/>
        <v>0</v>
      </c>
      <c r="L29" s="28">
        <f t="shared" si="9"/>
        <v>0</v>
      </c>
      <c r="M29" s="28">
        <f t="shared" si="10"/>
        <v>0</v>
      </c>
      <c r="N29" s="28">
        <f t="shared" si="11"/>
        <v>0</v>
      </c>
      <c r="O29" s="28">
        <f t="shared" si="12"/>
        <v>0</v>
      </c>
      <c r="P29" s="141">
        <f t="shared" si="13"/>
        <v>0</v>
      </c>
      <c r="S29" s="9"/>
      <c r="T29" s="9"/>
      <c r="U29" s="9"/>
      <c r="V29" s="9"/>
      <c r="W29" s="9"/>
      <c r="X29" s="9"/>
      <c r="Y29" s="9"/>
    </row>
    <row r="30" spans="1:25" s="2" customFormat="1" ht="24">
      <c r="A30" s="126">
        <f t="shared" si="7"/>
        <v>15</v>
      </c>
      <c r="B30" s="127"/>
      <c r="C30" s="131" t="s">
        <v>1211</v>
      </c>
      <c r="D30" s="129" t="s">
        <v>228</v>
      </c>
      <c r="E30" s="130">
        <v>2</v>
      </c>
      <c r="F30" s="132"/>
      <c r="G30" s="132"/>
      <c r="H30" s="28">
        <f t="shared" si="0"/>
        <v>0</v>
      </c>
      <c r="I30" s="132"/>
      <c r="J30" s="132"/>
      <c r="K30" s="28">
        <f t="shared" si="8"/>
        <v>0</v>
      </c>
      <c r="L30" s="28">
        <f t="shared" si="9"/>
        <v>0</v>
      </c>
      <c r="M30" s="28">
        <f t="shared" si="10"/>
        <v>0</v>
      </c>
      <c r="N30" s="28">
        <f t="shared" si="11"/>
        <v>0</v>
      </c>
      <c r="O30" s="28">
        <f t="shared" si="12"/>
        <v>0</v>
      </c>
      <c r="P30" s="141">
        <f t="shared" si="13"/>
        <v>0</v>
      </c>
      <c r="S30" s="9"/>
      <c r="T30" s="9"/>
      <c r="U30" s="9"/>
      <c r="V30" s="9"/>
      <c r="W30" s="9"/>
      <c r="X30" s="9"/>
      <c r="Y30" s="9"/>
    </row>
    <row r="31" spans="1:25" s="2" customFormat="1" ht="24">
      <c r="A31" s="126">
        <f t="shared" si="7"/>
        <v>16</v>
      </c>
      <c r="B31" s="127"/>
      <c r="C31" s="131" t="s">
        <v>1212</v>
      </c>
      <c r="D31" s="129" t="s">
        <v>228</v>
      </c>
      <c r="E31" s="130">
        <v>2</v>
      </c>
      <c r="F31" s="81"/>
      <c r="G31" s="82"/>
      <c r="H31" s="28">
        <f t="shared" si="0"/>
        <v>0</v>
      </c>
      <c r="I31" s="140"/>
      <c r="J31" s="82"/>
      <c r="K31" s="28">
        <f t="shared" si="8"/>
        <v>0</v>
      </c>
      <c r="L31" s="28">
        <f t="shared" si="9"/>
        <v>0</v>
      </c>
      <c r="M31" s="28">
        <f t="shared" si="10"/>
        <v>0</v>
      </c>
      <c r="N31" s="28">
        <f t="shared" si="11"/>
        <v>0</v>
      </c>
      <c r="O31" s="28">
        <f t="shared" si="12"/>
        <v>0</v>
      </c>
      <c r="P31" s="141">
        <f t="shared" si="13"/>
        <v>0</v>
      </c>
      <c r="S31" s="9"/>
      <c r="T31" s="9"/>
      <c r="U31" s="9"/>
      <c r="V31" s="9"/>
      <c r="W31" s="9"/>
      <c r="X31" s="9"/>
      <c r="Y31" s="9"/>
    </row>
    <row r="32" spans="1:25" s="2" customFormat="1" ht="24">
      <c r="A32" s="126">
        <f t="shared" si="7"/>
        <v>17</v>
      </c>
      <c r="B32" s="127"/>
      <c r="C32" s="131" t="s">
        <v>1213</v>
      </c>
      <c r="D32" s="129" t="s">
        <v>228</v>
      </c>
      <c r="E32" s="130">
        <v>4</v>
      </c>
      <c r="F32" s="81"/>
      <c r="G32" s="82"/>
      <c r="H32" s="28">
        <f t="shared" si="0"/>
        <v>0</v>
      </c>
      <c r="I32" s="140"/>
      <c r="J32" s="82"/>
      <c r="K32" s="28">
        <f t="shared" si="8"/>
        <v>0</v>
      </c>
      <c r="L32" s="28">
        <f t="shared" si="9"/>
        <v>0</v>
      </c>
      <c r="M32" s="28">
        <f t="shared" si="10"/>
        <v>0</v>
      </c>
      <c r="N32" s="28">
        <f t="shared" si="11"/>
        <v>0</v>
      </c>
      <c r="O32" s="28">
        <f t="shared" si="12"/>
        <v>0</v>
      </c>
      <c r="P32" s="141">
        <f t="shared" si="13"/>
        <v>0</v>
      </c>
      <c r="S32" s="9"/>
      <c r="T32" s="9"/>
      <c r="U32" s="9"/>
      <c r="V32" s="9"/>
      <c r="W32" s="9"/>
      <c r="X32" s="9"/>
      <c r="Y32" s="9"/>
    </row>
    <row r="33" spans="1:25" s="2" customFormat="1" ht="24">
      <c r="A33" s="126">
        <f t="shared" si="7"/>
        <v>18</v>
      </c>
      <c r="B33" s="127"/>
      <c r="C33" s="131" t="s">
        <v>1214</v>
      </c>
      <c r="D33" s="129" t="s">
        <v>228</v>
      </c>
      <c r="E33" s="130">
        <v>2</v>
      </c>
      <c r="F33" s="81"/>
      <c r="G33" s="82"/>
      <c r="H33" s="28">
        <f t="shared" si="0"/>
        <v>0</v>
      </c>
      <c r="I33" s="140"/>
      <c r="J33" s="82"/>
      <c r="K33" s="28">
        <f t="shared" si="8"/>
        <v>0</v>
      </c>
      <c r="L33" s="28">
        <f t="shared" si="9"/>
        <v>0</v>
      </c>
      <c r="M33" s="28">
        <f t="shared" si="10"/>
        <v>0</v>
      </c>
      <c r="N33" s="28">
        <f t="shared" si="11"/>
        <v>0</v>
      </c>
      <c r="O33" s="28">
        <f t="shared" si="12"/>
        <v>0</v>
      </c>
      <c r="P33" s="141">
        <f t="shared" si="13"/>
        <v>0</v>
      </c>
      <c r="S33" s="9"/>
      <c r="T33" s="9"/>
      <c r="U33" s="9"/>
      <c r="V33" s="9"/>
      <c r="W33" s="9"/>
      <c r="X33" s="9"/>
      <c r="Y33" s="9"/>
    </row>
    <row r="34" spans="1:25" s="2" customFormat="1" ht="25.5">
      <c r="A34" s="126">
        <f t="shared" si="7"/>
        <v>19</v>
      </c>
      <c r="B34" s="127"/>
      <c r="C34" s="133" t="s">
        <v>1215</v>
      </c>
      <c r="D34" s="129" t="s">
        <v>228</v>
      </c>
      <c r="E34" s="130">
        <v>4</v>
      </c>
      <c r="F34" s="132"/>
      <c r="G34" s="132"/>
      <c r="H34" s="28">
        <f t="shared" si="0"/>
        <v>0</v>
      </c>
      <c r="I34" s="132"/>
      <c r="J34" s="132"/>
      <c r="K34" s="28">
        <f t="shared" si="8"/>
        <v>0</v>
      </c>
      <c r="L34" s="28">
        <f t="shared" si="9"/>
        <v>0</v>
      </c>
      <c r="M34" s="28">
        <f t="shared" si="10"/>
        <v>0</v>
      </c>
      <c r="N34" s="28">
        <f t="shared" si="11"/>
        <v>0</v>
      </c>
      <c r="O34" s="28">
        <f t="shared" si="12"/>
        <v>0</v>
      </c>
      <c r="P34" s="141">
        <f t="shared" si="13"/>
        <v>0</v>
      </c>
      <c r="S34" s="9"/>
      <c r="T34" s="9"/>
      <c r="U34" s="9"/>
      <c r="V34" s="9"/>
      <c r="W34" s="9"/>
      <c r="X34" s="9"/>
      <c r="Y34" s="9"/>
    </row>
    <row r="35" spans="1:25" s="2" customFormat="1">
      <c r="A35" s="126">
        <f t="shared" si="7"/>
        <v>20</v>
      </c>
      <c r="B35" s="127"/>
      <c r="C35" s="131" t="s">
        <v>1216</v>
      </c>
      <c r="D35" s="129" t="s">
        <v>228</v>
      </c>
      <c r="E35" s="130">
        <v>564</v>
      </c>
      <c r="F35" s="81"/>
      <c r="G35" s="82"/>
      <c r="H35" s="28">
        <f t="shared" si="0"/>
        <v>0</v>
      </c>
      <c r="I35" s="140"/>
      <c r="J35" s="82"/>
      <c r="K35" s="28">
        <f t="shared" si="8"/>
        <v>0</v>
      </c>
      <c r="L35" s="28">
        <f t="shared" si="9"/>
        <v>0</v>
      </c>
      <c r="M35" s="28">
        <f t="shared" si="10"/>
        <v>0</v>
      </c>
      <c r="N35" s="28">
        <f t="shared" si="11"/>
        <v>0</v>
      </c>
      <c r="O35" s="28">
        <f t="shared" si="12"/>
        <v>0</v>
      </c>
      <c r="P35" s="141">
        <f t="shared" si="13"/>
        <v>0</v>
      </c>
      <c r="S35" s="9"/>
      <c r="T35" s="9"/>
      <c r="U35" s="9"/>
      <c r="V35" s="9"/>
      <c r="W35" s="9"/>
      <c r="X35" s="9"/>
      <c r="Y35" s="9"/>
    </row>
    <row r="36" spans="1:25" s="2" customFormat="1">
      <c r="A36" s="126">
        <f t="shared" si="7"/>
        <v>21</v>
      </c>
      <c r="B36" s="127"/>
      <c r="C36" s="131" t="s">
        <v>1217</v>
      </c>
      <c r="D36" s="129" t="s">
        <v>228</v>
      </c>
      <c r="E36" s="130">
        <v>564</v>
      </c>
      <c r="F36" s="81"/>
      <c r="G36" s="82"/>
      <c r="H36" s="28">
        <f t="shared" si="0"/>
        <v>0</v>
      </c>
      <c r="I36" s="140"/>
      <c r="J36" s="82"/>
      <c r="K36" s="28">
        <f t="shared" si="8"/>
        <v>0</v>
      </c>
      <c r="L36" s="28">
        <f t="shared" si="9"/>
        <v>0</v>
      </c>
      <c r="M36" s="28">
        <f t="shared" si="10"/>
        <v>0</v>
      </c>
      <c r="N36" s="28">
        <f t="shared" si="11"/>
        <v>0</v>
      </c>
      <c r="O36" s="28">
        <f t="shared" si="12"/>
        <v>0</v>
      </c>
      <c r="P36" s="141">
        <f t="shared" si="13"/>
        <v>0</v>
      </c>
      <c r="S36" s="9"/>
      <c r="T36" s="9"/>
      <c r="U36" s="9"/>
      <c r="V36" s="9"/>
      <c r="W36" s="9"/>
      <c r="X36" s="9"/>
      <c r="Y36" s="9"/>
    </row>
    <row r="37" spans="1:25" s="2" customFormat="1">
      <c r="A37" s="126">
        <f t="shared" si="7"/>
        <v>22</v>
      </c>
      <c r="B37" s="127"/>
      <c r="C37" s="131" t="s">
        <v>1218</v>
      </c>
      <c r="D37" s="129" t="s">
        <v>228</v>
      </c>
      <c r="E37" s="130">
        <v>388</v>
      </c>
      <c r="F37" s="81"/>
      <c r="G37" s="82"/>
      <c r="H37" s="28">
        <f t="shared" si="0"/>
        <v>0</v>
      </c>
      <c r="I37" s="140"/>
      <c r="J37" s="82"/>
      <c r="K37" s="28">
        <f t="shared" si="8"/>
        <v>0</v>
      </c>
      <c r="L37" s="28">
        <f t="shared" si="9"/>
        <v>0</v>
      </c>
      <c r="M37" s="28">
        <f t="shared" si="10"/>
        <v>0</v>
      </c>
      <c r="N37" s="28">
        <f t="shared" si="11"/>
        <v>0</v>
      </c>
      <c r="O37" s="28">
        <f t="shared" si="12"/>
        <v>0</v>
      </c>
      <c r="P37" s="141">
        <f t="shared" si="13"/>
        <v>0</v>
      </c>
      <c r="S37" s="9"/>
      <c r="T37" s="9"/>
      <c r="U37" s="9"/>
      <c r="V37" s="9"/>
      <c r="W37" s="9"/>
      <c r="X37" s="9"/>
      <c r="Y37" s="9"/>
    </row>
    <row r="38" spans="1:25" s="2" customFormat="1">
      <c r="A38" s="126">
        <f t="shared" si="7"/>
        <v>23</v>
      </c>
      <c r="B38" s="127"/>
      <c r="C38" s="131" t="s">
        <v>1219</v>
      </c>
      <c r="D38" s="129" t="s">
        <v>164</v>
      </c>
      <c r="E38" s="130">
        <v>7</v>
      </c>
      <c r="F38" s="81"/>
      <c r="G38" s="82"/>
      <c r="H38" s="28">
        <f t="shared" si="0"/>
        <v>0</v>
      </c>
      <c r="I38" s="140"/>
      <c r="J38" s="82"/>
      <c r="K38" s="28">
        <f t="shared" si="8"/>
        <v>0</v>
      </c>
      <c r="L38" s="28">
        <f t="shared" si="9"/>
        <v>0</v>
      </c>
      <c r="M38" s="28">
        <f t="shared" si="10"/>
        <v>0</v>
      </c>
      <c r="N38" s="28">
        <f t="shared" si="11"/>
        <v>0</v>
      </c>
      <c r="O38" s="28">
        <f t="shared" si="12"/>
        <v>0</v>
      </c>
      <c r="P38" s="141">
        <f t="shared" si="13"/>
        <v>0</v>
      </c>
      <c r="S38" s="9"/>
      <c r="T38" s="9"/>
      <c r="U38" s="9"/>
      <c r="V38" s="9"/>
      <c r="W38" s="9"/>
      <c r="X38" s="9"/>
      <c r="Y38" s="9"/>
    </row>
    <row r="39" spans="1:25" s="2" customFormat="1">
      <c r="A39" s="126">
        <f t="shared" si="7"/>
        <v>24</v>
      </c>
      <c r="B39" s="127"/>
      <c r="C39" s="131" t="s">
        <v>1220</v>
      </c>
      <c r="D39" s="129" t="s">
        <v>228</v>
      </c>
      <c r="E39" s="130">
        <v>105</v>
      </c>
      <c r="F39" s="132"/>
      <c r="G39" s="132"/>
      <c r="H39" s="28">
        <f t="shared" si="0"/>
        <v>0</v>
      </c>
      <c r="I39" s="132"/>
      <c r="J39" s="132"/>
      <c r="K39" s="28">
        <f t="shared" si="8"/>
        <v>0</v>
      </c>
      <c r="L39" s="28">
        <f t="shared" si="9"/>
        <v>0</v>
      </c>
      <c r="M39" s="28">
        <f t="shared" si="10"/>
        <v>0</v>
      </c>
      <c r="N39" s="28">
        <f t="shared" si="11"/>
        <v>0</v>
      </c>
      <c r="O39" s="28">
        <f t="shared" si="12"/>
        <v>0</v>
      </c>
      <c r="P39" s="141">
        <f t="shared" si="13"/>
        <v>0</v>
      </c>
      <c r="S39" s="9"/>
      <c r="T39" s="9"/>
      <c r="U39" s="9"/>
      <c r="V39" s="9"/>
      <c r="W39" s="9"/>
      <c r="X39" s="9"/>
      <c r="Y39" s="9"/>
    </row>
    <row r="40" spans="1:25" s="2" customFormat="1">
      <c r="A40" s="126">
        <f t="shared" si="7"/>
        <v>25</v>
      </c>
      <c r="B40" s="127"/>
      <c r="C40" s="131" t="s">
        <v>1221</v>
      </c>
      <c r="D40" s="129" t="s">
        <v>164</v>
      </c>
      <c r="E40" s="130">
        <v>12</v>
      </c>
      <c r="F40" s="81"/>
      <c r="G40" s="82"/>
      <c r="H40" s="28">
        <f t="shared" si="0"/>
        <v>0</v>
      </c>
      <c r="I40" s="140"/>
      <c r="J40" s="82"/>
      <c r="K40" s="28">
        <f t="shared" si="8"/>
        <v>0</v>
      </c>
      <c r="L40" s="28">
        <f t="shared" si="9"/>
        <v>0</v>
      </c>
      <c r="M40" s="28">
        <f t="shared" si="10"/>
        <v>0</v>
      </c>
      <c r="N40" s="28">
        <f t="shared" si="11"/>
        <v>0</v>
      </c>
      <c r="O40" s="28">
        <f t="shared" si="12"/>
        <v>0</v>
      </c>
      <c r="P40" s="141">
        <f t="shared" si="13"/>
        <v>0</v>
      </c>
      <c r="S40" s="9"/>
      <c r="T40" s="9"/>
      <c r="U40" s="9"/>
      <c r="V40" s="9"/>
      <c r="W40" s="9"/>
      <c r="X40" s="9"/>
      <c r="Y40" s="9"/>
    </row>
    <row r="41" spans="1:25" s="2" customFormat="1">
      <c r="A41" s="126">
        <f t="shared" si="7"/>
        <v>26</v>
      </c>
      <c r="B41" s="127"/>
      <c r="C41" s="131" t="s">
        <v>1222</v>
      </c>
      <c r="D41" s="129" t="s">
        <v>167</v>
      </c>
      <c r="E41" s="130">
        <v>7</v>
      </c>
      <c r="F41" s="81"/>
      <c r="G41" s="82"/>
      <c r="H41" s="28">
        <f t="shared" si="0"/>
        <v>0</v>
      </c>
      <c r="I41" s="140"/>
      <c r="J41" s="82"/>
      <c r="K41" s="28">
        <f t="shared" si="8"/>
        <v>0</v>
      </c>
      <c r="L41" s="28">
        <f t="shared" si="9"/>
        <v>0</v>
      </c>
      <c r="M41" s="28">
        <f t="shared" si="10"/>
        <v>0</v>
      </c>
      <c r="N41" s="28">
        <f t="shared" si="11"/>
        <v>0</v>
      </c>
      <c r="O41" s="28">
        <f t="shared" si="12"/>
        <v>0</v>
      </c>
      <c r="P41" s="141">
        <f t="shared" si="13"/>
        <v>0</v>
      </c>
      <c r="S41" s="9"/>
      <c r="T41" s="9"/>
      <c r="U41" s="9"/>
      <c r="V41" s="9"/>
      <c r="W41" s="9"/>
      <c r="X41" s="9"/>
      <c r="Y41" s="9"/>
    </row>
    <row r="42" spans="1:25" s="2" customFormat="1">
      <c r="A42" s="126"/>
      <c r="B42" s="127"/>
      <c r="C42" s="128"/>
      <c r="D42" s="129"/>
      <c r="E42" s="130"/>
      <c r="F42" s="27"/>
      <c r="G42" s="28"/>
      <c r="H42" s="28"/>
      <c r="I42" s="27"/>
      <c r="J42" s="28"/>
      <c r="K42" s="28"/>
      <c r="L42" s="28"/>
      <c r="M42" s="28"/>
      <c r="N42" s="28"/>
      <c r="O42" s="28"/>
      <c r="P42" s="141"/>
      <c r="S42" s="9"/>
      <c r="T42" s="9"/>
      <c r="U42" s="9"/>
      <c r="V42" s="9"/>
      <c r="W42" s="9"/>
      <c r="X42" s="9"/>
      <c r="Y42" s="9"/>
    </row>
    <row r="43" spans="1:25" s="2" customFormat="1">
      <c r="A43" s="126"/>
      <c r="B43" s="127"/>
      <c r="C43" s="122" t="s">
        <v>1223</v>
      </c>
      <c r="D43" s="129"/>
      <c r="E43" s="130"/>
      <c r="F43" s="130"/>
      <c r="G43" s="130"/>
      <c r="H43" s="28"/>
      <c r="I43" s="130"/>
      <c r="J43" s="130"/>
      <c r="K43" s="28"/>
      <c r="L43" s="28"/>
      <c r="M43" s="28"/>
      <c r="N43" s="28"/>
      <c r="O43" s="28"/>
      <c r="P43" s="141"/>
      <c r="S43" s="9"/>
      <c r="T43" s="9"/>
      <c r="U43" s="9"/>
      <c r="V43" s="9"/>
      <c r="W43" s="9"/>
      <c r="X43" s="9"/>
      <c r="Y43" s="9"/>
    </row>
    <row r="44" spans="1:25" s="2" customFormat="1">
      <c r="A44" s="126">
        <f>A41+1</f>
        <v>27</v>
      </c>
      <c r="B44" s="127"/>
      <c r="C44" s="134" t="s">
        <v>1224</v>
      </c>
      <c r="D44" s="129" t="s">
        <v>167</v>
      </c>
      <c r="E44" s="130">
        <v>1</v>
      </c>
      <c r="F44" s="135"/>
      <c r="G44" s="136"/>
      <c r="H44" s="28">
        <f t="shared" si="0"/>
        <v>0</v>
      </c>
      <c r="I44" s="135"/>
      <c r="J44" s="136"/>
      <c r="K44" s="28">
        <f t="shared" si="8"/>
        <v>0</v>
      </c>
      <c r="L44" s="28">
        <f t="shared" si="9"/>
        <v>0</v>
      </c>
      <c r="M44" s="28">
        <f t="shared" si="10"/>
        <v>0</v>
      </c>
      <c r="N44" s="28">
        <f t="shared" si="11"/>
        <v>0</v>
      </c>
      <c r="O44" s="28">
        <f t="shared" si="12"/>
        <v>0</v>
      </c>
      <c r="P44" s="141">
        <f t="shared" si="13"/>
        <v>0</v>
      </c>
      <c r="S44" s="9"/>
      <c r="T44" s="9"/>
      <c r="U44" s="9"/>
      <c r="V44" s="9"/>
      <c r="W44" s="9"/>
      <c r="X44" s="9"/>
      <c r="Y44" s="9"/>
    </row>
    <row r="45" spans="1:25" s="2" customFormat="1" ht="24">
      <c r="A45" s="126">
        <f t="shared" si="7"/>
        <v>28</v>
      </c>
      <c r="B45" s="127"/>
      <c r="C45" s="131" t="s">
        <v>1225</v>
      </c>
      <c r="D45" s="129" t="s">
        <v>164</v>
      </c>
      <c r="E45" s="130">
        <v>1</v>
      </c>
      <c r="F45" s="137"/>
      <c r="G45" s="138"/>
      <c r="H45" s="28">
        <f t="shared" si="0"/>
        <v>0</v>
      </c>
      <c r="I45" s="137"/>
      <c r="J45" s="138"/>
      <c r="K45" s="28">
        <f t="shared" si="8"/>
        <v>0</v>
      </c>
      <c r="L45" s="28">
        <f t="shared" si="9"/>
        <v>0</v>
      </c>
      <c r="M45" s="28">
        <f t="shared" si="10"/>
        <v>0</v>
      </c>
      <c r="N45" s="28">
        <f t="shared" si="11"/>
        <v>0</v>
      </c>
      <c r="O45" s="28">
        <f t="shared" si="12"/>
        <v>0</v>
      </c>
      <c r="P45" s="141">
        <f t="shared" si="13"/>
        <v>0</v>
      </c>
      <c r="S45" s="9"/>
      <c r="T45" s="9"/>
      <c r="U45" s="9"/>
      <c r="V45" s="9"/>
      <c r="W45" s="9"/>
      <c r="X45" s="9"/>
      <c r="Y45" s="9"/>
    </row>
    <row r="46" spans="1:25" s="2" customFormat="1" ht="24">
      <c r="A46" s="126">
        <f t="shared" si="7"/>
        <v>29</v>
      </c>
      <c r="B46" s="127"/>
      <c r="C46" s="131" t="s">
        <v>1226</v>
      </c>
      <c r="D46" s="129" t="s">
        <v>164</v>
      </c>
      <c r="E46" s="130">
        <v>1</v>
      </c>
      <c r="F46" s="137"/>
      <c r="G46" s="138"/>
      <c r="H46" s="28">
        <f t="shared" si="0"/>
        <v>0</v>
      </c>
      <c r="I46" s="137"/>
      <c r="J46" s="138"/>
      <c r="K46" s="28">
        <f t="shared" si="8"/>
        <v>0</v>
      </c>
      <c r="L46" s="28">
        <f t="shared" si="9"/>
        <v>0</v>
      </c>
      <c r="M46" s="28">
        <f t="shared" si="10"/>
        <v>0</v>
      </c>
      <c r="N46" s="28">
        <f t="shared" si="11"/>
        <v>0</v>
      </c>
      <c r="O46" s="28">
        <f t="shared" si="12"/>
        <v>0</v>
      </c>
      <c r="P46" s="141">
        <f t="shared" si="13"/>
        <v>0</v>
      </c>
      <c r="S46" s="9"/>
      <c r="T46" s="9"/>
      <c r="U46" s="9"/>
      <c r="V46" s="9"/>
      <c r="W46" s="9"/>
      <c r="X46" s="9"/>
      <c r="Y46" s="9"/>
    </row>
    <row r="47" spans="1:25" s="2" customFormat="1" ht="36">
      <c r="A47" s="126">
        <f t="shared" si="7"/>
        <v>30</v>
      </c>
      <c r="B47" s="127"/>
      <c r="C47" s="131" t="s">
        <v>1227</v>
      </c>
      <c r="D47" s="129" t="s">
        <v>164</v>
      </c>
      <c r="E47" s="130">
        <v>2</v>
      </c>
      <c r="F47" s="137"/>
      <c r="G47" s="138"/>
      <c r="H47" s="28">
        <f t="shared" si="0"/>
        <v>0</v>
      </c>
      <c r="I47" s="137"/>
      <c r="J47" s="138"/>
      <c r="K47" s="28">
        <f t="shared" ref="K47:K96" si="14">J47+I47+H47</f>
        <v>0</v>
      </c>
      <c r="L47" s="28">
        <f t="shared" ref="L47:L96" si="15">ROUND(F47*E47,2)</f>
        <v>0</v>
      </c>
      <c r="M47" s="28">
        <f t="shared" ref="M47:M96" si="16">ROUND(H47*E47,2)</f>
        <v>0</v>
      </c>
      <c r="N47" s="28">
        <f t="shared" ref="N47:N96" si="17">ROUND(I47*E47,2)</f>
        <v>0</v>
      </c>
      <c r="O47" s="28">
        <f t="shared" ref="O47:O96" si="18">ROUND(J47*E47,2)</f>
        <v>0</v>
      </c>
      <c r="P47" s="141">
        <f t="shared" ref="P47:P96" si="19">O47+N47+M47</f>
        <v>0</v>
      </c>
      <c r="S47" s="9"/>
      <c r="T47" s="9"/>
      <c r="U47" s="9"/>
      <c r="V47" s="9"/>
      <c r="W47" s="9"/>
      <c r="X47" s="9"/>
      <c r="Y47" s="9"/>
    </row>
    <row r="48" spans="1:25" s="2" customFormat="1" ht="24">
      <c r="A48" s="126">
        <f t="shared" si="7"/>
        <v>31</v>
      </c>
      <c r="B48" s="127"/>
      <c r="C48" s="131" t="s">
        <v>1228</v>
      </c>
      <c r="D48" s="129" t="s">
        <v>164</v>
      </c>
      <c r="E48" s="130">
        <v>3</v>
      </c>
      <c r="F48" s="137"/>
      <c r="G48" s="138"/>
      <c r="H48" s="28">
        <f t="shared" si="0"/>
        <v>0</v>
      </c>
      <c r="I48" s="137"/>
      <c r="J48" s="138"/>
      <c r="K48" s="28">
        <f t="shared" si="14"/>
        <v>0</v>
      </c>
      <c r="L48" s="28">
        <f t="shared" si="15"/>
        <v>0</v>
      </c>
      <c r="M48" s="28">
        <f t="shared" si="16"/>
        <v>0</v>
      </c>
      <c r="N48" s="28">
        <f t="shared" si="17"/>
        <v>0</v>
      </c>
      <c r="O48" s="28">
        <f t="shared" si="18"/>
        <v>0</v>
      </c>
      <c r="P48" s="141">
        <f t="shared" si="19"/>
        <v>0</v>
      </c>
      <c r="S48" s="9"/>
      <c r="T48" s="9"/>
      <c r="U48" s="9"/>
      <c r="V48" s="9"/>
      <c r="W48" s="9"/>
      <c r="X48" s="9"/>
      <c r="Y48" s="9"/>
    </row>
    <row r="49" spans="1:25" s="2" customFormat="1" ht="24">
      <c r="A49" s="126">
        <f t="shared" si="7"/>
        <v>32</v>
      </c>
      <c r="B49" s="127"/>
      <c r="C49" s="131" t="s">
        <v>1229</v>
      </c>
      <c r="D49" s="129" t="s">
        <v>164</v>
      </c>
      <c r="E49" s="130">
        <v>8</v>
      </c>
      <c r="F49" s="137"/>
      <c r="G49" s="138"/>
      <c r="H49" s="28">
        <f t="shared" si="0"/>
        <v>0</v>
      </c>
      <c r="I49" s="137"/>
      <c r="J49" s="138"/>
      <c r="K49" s="28">
        <f t="shared" si="14"/>
        <v>0</v>
      </c>
      <c r="L49" s="28">
        <f t="shared" si="15"/>
        <v>0</v>
      </c>
      <c r="M49" s="28">
        <f t="shared" si="16"/>
        <v>0</v>
      </c>
      <c r="N49" s="28">
        <f t="shared" si="17"/>
        <v>0</v>
      </c>
      <c r="O49" s="28">
        <f t="shared" si="18"/>
        <v>0</v>
      </c>
      <c r="P49" s="141">
        <f t="shared" si="19"/>
        <v>0</v>
      </c>
      <c r="S49" s="9"/>
      <c r="T49" s="9"/>
      <c r="U49" s="9"/>
      <c r="V49" s="9"/>
      <c r="W49" s="9"/>
      <c r="X49" s="9"/>
      <c r="Y49" s="9"/>
    </row>
    <row r="50" spans="1:25" s="2" customFormat="1">
      <c r="A50" s="126">
        <f t="shared" si="7"/>
        <v>33</v>
      </c>
      <c r="B50" s="127"/>
      <c r="C50" s="131" t="s">
        <v>1230</v>
      </c>
      <c r="D50" s="129" t="s">
        <v>167</v>
      </c>
      <c r="E50" s="130">
        <v>1</v>
      </c>
      <c r="F50" s="137"/>
      <c r="G50" s="138"/>
      <c r="H50" s="28">
        <f t="shared" si="0"/>
        <v>0</v>
      </c>
      <c r="I50" s="137"/>
      <c r="J50" s="138"/>
      <c r="K50" s="28">
        <f t="shared" si="14"/>
        <v>0</v>
      </c>
      <c r="L50" s="28">
        <f t="shared" si="15"/>
        <v>0</v>
      </c>
      <c r="M50" s="28">
        <f t="shared" si="16"/>
        <v>0</v>
      </c>
      <c r="N50" s="28">
        <f t="shared" si="17"/>
        <v>0</v>
      </c>
      <c r="O50" s="28">
        <f t="shared" si="18"/>
        <v>0</v>
      </c>
      <c r="P50" s="141">
        <f t="shared" si="19"/>
        <v>0</v>
      </c>
      <c r="S50" s="9"/>
      <c r="T50" s="9"/>
      <c r="U50" s="9"/>
      <c r="V50" s="9"/>
      <c r="W50" s="9"/>
      <c r="X50" s="9"/>
      <c r="Y50" s="9"/>
    </row>
    <row r="51" spans="1:25" s="2" customFormat="1">
      <c r="A51" s="126">
        <f t="shared" si="7"/>
        <v>34</v>
      </c>
      <c r="B51" s="127"/>
      <c r="C51" s="131" t="s">
        <v>1231</v>
      </c>
      <c r="D51" s="129" t="s">
        <v>164</v>
      </c>
      <c r="E51" s="130">
        <v>1</v>
      </c>
      <c r="F51" s="137"/>
      <c r="G51" s="138"/>
      <c r="H51" s="28">
        <f t="shared" si="0"/>
        <v>0</v>
      </c>
      <c r="I51" s="137"/>
      <c r="J51" s="138"/>
      <c r="K51" s="28">
        <f t="shared" ref="K51:K79" si="20">J51+I51+H51</f>
        <v>0</v>
      </c>
      <c r="L51" s="28">
        <f t="shared" ref="L51:L79" si="21">ROUND(F51*E51,2)</f>
        <v>0</v>
      </c>
      <c r="M51" s="28">
        <f t="shared" ref="M51:M79" si="22">ROUND(H51*E51,2)</f>
        <v>0</v>
      </c>
      <c r="N51" s="28">
        <f t="shared" ref="N51:N79" si="23">ROUND(I51*E51,2)</f>
        <v>0</v>
      </c>
      <c r="O51" s="28">
        <f t="shared" ref="O51:O79" si="24">ROUND(J51*E51,2)</f>
        <v>0</v>
      </c>
      <c r="P51" s="141">
        <f t="shared" ref="P51:P79" si="25">O51+N51+M51</f>
        <v>0</v>
      </c>
      <c r="S51" s="9"/>
      <c r="T51" s="9"/>
      <c r="U51" s="9"/>
      <c r="V51" s="9"/>
      <c r="W51" s="9"/>
      <c r="X51" s="9"/>
      <c r="Y51" s="9"/>
    </row>
    <row r="52" spans="1:25" s="2" customFormat="1">
      <c r="A52" s="126"/>
      <c r="B52" s="127"/>
      <c r="C52" s="131"/>
      <c r="D52" s="129"/>
      <c r="E52" s="130"/>
      <c r="F52" s="27"/>
      <c r="G52" s="28"/>
      <c r="H52" s="28"/>
      <c r="I52" s="27"/>
      <c r="J52" s="28"/>
      <c r="K52" s="28"/>
      <c r="L52" s="28"/>
      <c r="M52" s="28"/>
      <c r="N52" s="28"/>
      <c r="O52" s="28"/>
      <c r="P52" s="141"/>
      <c r="S52" s="9"/>
      <c r="T52" s="9"/>
      <c r="U52" s="9"/>
      <c r="V52" s="9"/>
      <c r="W52" s="9"/>
      <c r="X52" s="9"/>
      <c r="Y52" s="9"/>
    </row>
    <row r="53" spans="1:25" s="2" customFormat="1">
      <c r="A53" s="126"/>
      <c r="B53" s="127"/>
      <c r="C53" s="134" t="s">
        <v>1232</v>
      </c>
      <c r="D53" s="129" t="s">
        <v>167</v>
      </c>
      <c r="E53" s="130">
        <v>1</v>
      </c>
      <c r="F53" s="81"/>
      <c r="G53" s="82"/>
      <c r="H53" s="28">
        <f t="shared" si="0"/>
        <v>0</v>
      </c>
      <c r="I53" s="81"/>
      <c r="J53" s="82"/>
      <c r="K53" s="28">
        <f t="shared" si="20"/>
        <v>0</v>
      </c>
      <c r="L53" s="28">
        <f t="shared" si="21"/>
        <v>0</v>
      </c>
      <c r="M53" s="28">
        <f t="shared" si="22"/>
        <v>0</v>
      </c>
      <c r="N53" s="28">
        <f t="shared" si="23"/>
        <v>0</v>
      </c>
      <c r="O53" s="28">
        <f t="shared" si="24"/>
        <v>0</v>
      </c>
      <c r="P53" s="141">
        <f t="shared" si="25"/>
        <v>0</v>
      </c>
      <c r="S53" s="9"/>
      <c r="T53" s="9"/>
      <c r="U53" s="9"/>
      <c r="V53" s="9"/>
      <c r="W53" s="9"/>
      <c r="X53" s="9"/>
      <c r="Y53" s="9"/>
    </row>
    <row r="54" spans="1:25" s="2" customFormat="1" ht="24">
      <c r="A54" s="126">
        <f>A51+1</f>
        <v>35</v>
      </c>
      <c r="B54" s="127"/>
      <c r="C54" s="131" t="s">
        <v>1233</v>
      </c>
      <c r="D54" s="129" t="s">
        <v>164</v>
      </c>
      <c r="E54" s="130">
        <v>2</v>
      </c>
      <c r="F54" s="137"/>
      <c r="G54" s="138"/>
      <c r="H54" s="28">
        <f t="shared" si="0"/>
        <v>0</v>
      </c>
      <c r="I54" s="137"/>
      <c r="J54" s="138"/>
      <c r="K54" s="28">
        <f t="shared" si="20"/>
        <v>0</v>
      </c>
      <c r="L54" s="28">
        <f t="shared" si="21"/>
        <v>0</v>
      </c>
      <c r="M54" s="28">
        <f t="shared" si="22"/>
        <v>0</v>
      </c>
      <c r="N54" s="28">
        <f t="shared" si="23"/>
        <v>0</v>
      </c>
      <c r="O54" s="28">
        <f t="shared" si="24"/>
        <v>0</v>
      </c>
      <c r="P54" s="141">
        <f t="shared" si="25"/>
        <v>0</v>
      </c>
      <c r="S54" s="9"/>
      <c r="T54" s="9"/>
      <c r="U54" s="9"/>
      <c r="V54" s="9"/>
      <c r="W54" s="9"/>
      <c r="X54" s="9"/>
      <c r="Y54" s="9"/>
    </row>
    <row r="55" spans="1:25" s="2" customFormat="1" ht="24">
      <c r="A55" s="126">
        <f t="shared" si="7"/>
        <v>36</v>
      </c>
      <c r="B55" s="127"/>
      <c r="C55" s="131" t="s">
        <v>1234</v>
      </c>
      <c r="D55" s="129" t="s">
        <v>164</v>
      </c>
      <c r="E55" s="130">
        <v>2</v>
      </c>
      <c r="F55" s="137"/>
      <c r="G55" s="138"/>
      <c r="H55" s="28">
        <f t="shared" si="0"/>
        <v>0</v>
      </c>
      <c r="I55" s="137"/>
      <c r="J55" s="138"/>
      <c r="K55" s="28">
        <f t="shared" si="20"/>
        <v>0</v>
      </c>
      <c r="L55" s="28">
        <f t="shared" si="21"/>
        <v>0</v>
      </c>
      <c r="M55" s="28">
        <f t="shared" si="22"/>
        <v>0</v>
      </c>
      <c r="N55" s="28">
        <f t="shared" si="23"/>
        <v>0</v>
      </c>
      <c r="O55" s="28">
        <f t="shared" si="24"/>
        <v>0</v>
      </c>
      <c r="P55" s="141">
        <f t="shared" si="25"/>
        <v>0</v>
      </c>
      <c r="S55" s="9"/>
      <c r="T55" s="9"/>
      <c r="U55" s="9"/>
      <c r="V55" s="9"/>
      <c r="W55" s="9"/>
      <c r="X55" s="9"/>
      <c r="Y55" s="9"/>
    </row>
    <row r="56" spans="1:25" s="2" customFormat="1" ht="24">
      <c r="A56" s="126">
        <f t="shared" si="7"/>
        <v>37</v>
      </c>
      <c r="B56" s="127"/>
      <c r="C56" s="131" t="s">
        <v>1235</v>
      </c>
      <c r="D56" s="129" t="s">
        <v>164</v>
      </c>
      <c r="E56" s="130">
        <v>1</v>
      </c>
      <c r="F56" s="137"/>
      <c r="G56" s="138"/>
      <c r="H56" s="28">
        <f t="shared" si="0"/>
        <v>0</v>
      </c>
      <c r="I56" s="137"/>
      <c r="J56" s="138"/>
      <c r="K56" s="28">
        <f t="shared" si="20"/>
        <v>0</v>
      </c>
      <c r="L56" s="28">
        <f t="shared" si="21"/>
        <v>0</v>
      </c>
      <c r="M56" s="28">
        <f t="shared" si="22"/>
        <v>0</v>
      </c>
      <c r="N56" s="28">
        <f t="shared" si="23"/>
        <v>0</v>
      </c>
      <c r="O56" s="28">
        <f t="shared" si="24"/>
        <v>0</v>
      </c>
      <c r="P56" s="141">
        <f t="shared" si="25"/>
        <v>0</v>
      </c>
      <c r="S56" s="9"/>
      <c r="T56" s="9"/>
      <c r="U56" s="9"/>
      <c r="V56" s="9"/>
      <c r="W56" s="9"/>
      <c r="X56" s="9"/>
      <c r="Y56" s="9"/>
    </row>
    <row r="57" spans="1:25" s="2" customFormat="1" ht="24">
      <c r="A57" s="126">
        <f t="shared" si="7"/>
        <v>38</v>
      </c>
      <c r="B57" s="127"/>
      <c r="C57" s="131" t="s">
        <v>1236</v>
      </c>
      <c r="D57" s="129" t="s">
        <v>164</v>
      </c>
      <c r="E57" s="130">
        <v>2</v>
      </c>
      <c r="F57" s="137"/>
      <c r="G57" s="138"/>
      <c r="H57" s="28">
        <f t="shared" si="0"/>
        <v>0</v>
      </c>
      <c r="I57" s="137"/>
      <c r="J57" s="138"/>
      <c r="K57" s="28">
        <f t="shared" si="20"/>
        <v>0</v>
      </c>
      <c r="L57" s="28">
        <f t="shared" si="21"/>
        <v>0</v>
      </c>
      <c r="M57" s="28">
        <f t="shared" si="22"/>
        <v>0</v>
      </c>
      <c r="N57" s="28">
        <f t="shared" si="23"/>
        <v>0</v>
      </c>
      <c r="O57" s="28">
        <f t="shared" si="24"/>
        <v>0</v>
      </c>
      <c r="P57" s="141">
        <f t="shared" si="25"/>
        <v>0</v>
      </c>
      <c r="S57" s="9"/>
      <c r="T57" s="9"/>
      <c r="U57" s="9"/>
      <c r="V57" s="9"/>
      <c r="W57" s="9"/>
      <c r="X57" s="9"/>
      <c r="Y57" s="9"/>
    </row>
    <row r="58" spans="1:25" s="2" customFormat="1" ht="24">
      <c r="A58" s="126">
        <f t="shared" si="7"/>
        <v>39</v>
      </c>
      <c r="B58" s="127"/>
      <c r="C58" s="131" t="s">
        <v>1226</v>
      </c>
      <c r="D58" s="129" t="s">
        <v>164</v>
      </c>
      <c r="E58" s="130">
        <v>1</v>
      </c>
      <c r="F58" s="137"/>
      <c r="G58" s="138"/>
      <c r="H58" s="28">
        <f t="shared" si="0"/>
        <v>0</v>
      </c>
      <c r="I58" s="137"/>
      <c r="J58" s="138"/>
      <c r="K58" s="28">
        <f t="shared" si="20"/>
        <v>0</v>
      </c>
      <c r="L58" s="28">
        <f t="shared" si="21"/>
        <v>0</v>
      </c>
      <c r="M58" s="28">
        <f t="shared" si="22"/>
        <v>0</v>
      </c>
      <c r="N58" s="28">
        <f t="shared" si="23"/>
        <v>0</v>
      </c>
      <c r="O58" s="28">
        <f t="shared" si="24"/>
        <v>0</v>
      </c>
      <c r="P58" s="141">
        <f t="shared" si="25"/>
        <v>0</v>
      </c>
      <c r="S58" s="9"/>
      <c r="T58" s="9"/>
      <c r="U58" s="9"/>
      <c r="V58" s="9"/>
      <c r="W58" s="9"/>
      <c r="X58" s="9"/>
      <c r="Y58" s="9"/>
    </row>
    <row r="59" spans="1:25" s="2" customFormat="1" ht="24">
      <c r="A59" s="126">
        <f t="shared" si="7"/>
        <v>40</v>
      </c>
      <c r="B59" s="127"/>
      <c r="C59" s="131" t="s">
        <v>1237</v>
      </c>
      <c r="D59" s="129" t="s">
        <v>164</v>
      </c>
      <c r="E59" s="130">
        <v>6</v>
      </c>
      <c r="F59" s="137"/>
      <c r="G59" s="138"/>
      <c r="H59" s="28">
        <f t="shared" si="0"/>
        <v>0</v>
      </c>
      <c r="I59" s="137"/>
      <c r="J59" s="138"/>
      <c r="K59" s="28">
        <f t="shared" si="20"/>
        <v>0</v>
      </c>
      <c r="L59" s="28">
        <f t="shared" si="21"/>
        <v>0</v>
      </c>
      <c r="M59" s="28">
        <f t="shared" si="22"/>
        <v>0</v>
      </c>
      <c r="N59" s="28">
        <f t="shared" si="23"/>
        <v>0</v>
      </c>
      <c r="O59" s="28">
        <f t="shared" si="24"/>
        <v>0</v>
      </c>
      <c r="P59" s="141">
        <f t="shared" si="25"/>
        <v>0</v>
      </c>
      <c r="S59" s="9"/>
      <c r="T59" s="9"/>
      <c r="U59" s="9"/>
      <c r="V59" s="9"/>
      <c r="W59" s="9"/>
      <c r="X59" s="9"/>
      <c r="Y59" s="9"/>
    </row>
    <row r="60" spans="1:25" s="2" customFormat="1">
      <c r="A60" s="126">
        <f t="shared" si="7"/>
        <v>41</v>
      </c>
      <c r="B60" s="127"/>
      <c r="C60" s="131" t="s">
        <v>1230</v>
      </c>
      <c r="D60" s="129" t="s">
        <v>167</v>
      </c>
      <c r="E60" s="130">
        <v>1</v>
      </c>
      <c r="F60" s="137"/>
      <c r="G60" s="138"/>
      <c r="H60" s="28">
        <f t="shared" si="0"/>
        <v>0</v>
      </c>
      <c r="I60" s="137"/>
      <c r="J60" s="138"/>
      <c r="K60" s="28">
        <f t="shared" si="20"/>
        <v>0</v>
      </c>
      <c r="L60" s="28">
        <f t="shared" si="21"/>
        <v>0</v>
      </c>
      <c r="M60" s="28">
        <f t="shared" si="22"/>
        <v>0</v>
      </c>
      <c r="N60" s="28">
        <f t="shared" si="23"/>
        <v>0</v>
      </c>
      <c r="O60" s="28">
        <f t="shared" si="24"/>
        <v>0</v>
      </c>
      <c r="P60" s="141">
        <f t="shared" si="25"/>
        <v>0</v>
      </c>
      <c r="S60" s="9"/>
      <c r="T60" s="9"/>
      <c r="U60" s="9"/>
      <c r="V60" s="9"/>
      <c r="W60" s="9"/>
      <c r="X60" s="9"/>
      <c r="Y60" s="9"/>
    </row>
    <row r="61" spans="1:25" s="2" customFormat="1">
      <c r="A61" s="126">
        <f t="shared" si="7"/>
        <v>42</v>
      </c>
      <c r="B61" s="127"/>
      <c r="C61" s="131" t="s">
        <v>1231</v>
      </c>
      <c r="D61" s="129" t="s">
        <v>164</v>
      </c>
      <c r="E61" s="130">
        <v>1</v>
      </c>
      <c r="F61" s="137"/>
      <c r="G61" s="138"/>
      <c r="H61" s="28">
        <f t="shared" si="0"/>
        <v>0</v>
      </c>
      <c r="I61" s="137"/>
      <c r="J61" s="138"/>
      <c r="K61" s="28">
        <f t="shared" si="20"/>
        <v>0</v>
      </c>
      <c r="L61" s="28">
        <f t="shared" si="21"/>
        <v>0</v>
      </c>
      <c r="M61" s="28">
        <f t="shared" si="22"/>
        <v>0</v>
      </c>
      <c r="N61" s="28">
        <f t="shared" si="23"/>
        <v>0</v>
      </c>
      <c r="O61" s="28">
        <f t="shared" si="24"/>
        <v>0</v>
      </c>
      <c r="P61" s="141">
        <f t="shared" si="25"/>
        <v>0</v>
      </c>
      <c r="S61" s="9"/>
      <c r="T61" s="9"/>
      <c r="U61" s="9"/>
      <c r="V61" s="9"/>
      <c r="W61" s="9"/>
      <c r="X61" s="9"/>
      <c r="Y61" s="9"/>
    </row>
    <row r="62" spans="1:25" s="2" customFormat="1">
      <c r="A62" s="126"/>
      <c r="B62" s="127"/>
      <c r="C62" s="131"/>
      <c r="D62" s="129"/>
      <c r="E62" s="130"/>
      <c r="F62" s="27"/>
      <c r="G62" s="28"/>
      <c r="H62" s="28"/>
      <c r="I62" s="27"/>
      <c r="J62" s="28"/>
      <c r="K62" s="28"/>
      <c r="L62" s="28"/>
      <c r="M62" s="28"/>
      <c r="N62" s="28"/>
      <c r="O62" s="28"/>
      <c r="P62" s="141"/>
      <c r="S62" s="9"/>
      <c r="T62" s="9"/>
      <c r="U62" s="9"/>
      <c r="V62" s="9"/>
      <c r="W62" s="9"/>
      <c r="X62" s="9"/>
      <c r="Y62" s="9"/>
    </row>
    <row r="63" spans="1:25" s="2" customFormat="1">
      <c r="A63" s="126"/>
      <c r="B63" s="127"/>
      <c r="C63" s="134" t="s">
        <v>1238</v>
      </c>
      <c r="D63" s="129" t="s">
        <v>167</v>
      </c>
      <c r="E63" s="130">
        <v>1</v>
      </c>
      <c r="F63" s="81"/>
      <c r="G63" s="82"/>
      <c r="H63" s="28">
        <f t="shared" si="0"/>
        <v>0</v>
      </c>
      <c r="I63" s="81"/>
      <c r="J63" s="82"/>
      <c r="K63" s="28">
        <f t="shared" si="20"/>
        <v>0</v>
      </c>
      <c r="L63" s="28">
        <f t="shared" si="21"/>
        <v>0</v>
      </c>
      <c r="M63" s="28">
        <f t="shared" si="22"/>
        <v>0</v>
      </c>
      <c r="N63" s="28">
        <f t="shared" si="23"/>
        <v>0</v>
      </c>
      <c r="O63" s="28">
        <f t="shared" si="24"/>
        <v>0</v>
      </c>
      <c r="P63" s="141">
        <f t="shared" si="25"/>
        <v>0</v>
      </c>
      <c r="S63" s="9"/>
      <c r="T63" s="9"/>
      <c r="U63" s="9"/>
      <c r="V63" s="9"/>
      <c r="W63" s="9"/>
      <c r="X63" s="9"/>
      <c r="Y63" s="9"/>
    </row>
    <row r="64" spans="1:25" s="2" customFormat="1" ht="24">
      <c r="A64" s="126">
        <f>A61+1</f>
        <v>43</v>
      </c>
      <c r="B64" s="127"/>
      <c r="C64" s="131" t="s">
        <v>1239</v>
      </c>
      <c r="D64" s="129" t="s">
        <v>164</v>
      </c>
      <c r="E64" s="130">
        <v>1</v>
      </c>
      <c r="F64" s="137"/>
      <c r="G64" s="138"/>
      <c r="H64" s="28">
        <f t="shared" si="0"/>
        <v>0</v>
      </c>
      <c r="I64" s="137"/>
      <c r="J64" s="138"/>
      <c r="K64" s="28">
        <f t="shared" si="20"/>
        <v>0</v>
      </c>
      <c r="L64" s="28">
        <f t="shared" si="21"/>
        <v>0</v>
      </c>
      <c r="M64" s="28">
        <f t="shared" si="22"/>
        <v>0</v>
      </c>
      <c r="N64" s="28">
        <f t="shared" si="23"/>
        <v>0</v>
      </c>
      <c r="O64" s="28">
        <f t="shared" si="24"/>
        <v>0</v>
      </c>
      <c r="P64" s="141">
        <f t="shared" si="25"/>
        <v>0</v>
      </c>
      <c r="S64" s="9"/>
      <c r="T64" s="9"/>
      <c r="U64" s="9"/>
      <c r="V64" s="9"/>
      <c r="W64" s="9"/>
      <c r="X64" s="9"/>
      <c r="Y64" s="9"/>
    </row>
    <row r="65" spans="1:25" s="2" customFormat="1" ht="24">
      <c r="A65" s="126">
        <f t="shared" si="7"/>
        <v>44</v>
      </c>
      <c r="B65" s="127"/>
      <c r="C65" s="131" t="s">
        <v>1240</v>
      </c>
      <c r="D65" s="129" t="s">
        <v>164</v>
      </c>
      <c r="E65" s="130">
        <v>1</v>
      </c>
      <c r="F65" s="137"/>
      <c r="G65" s="138"/>
      <c r="H65" s="28">
        <f t="shared" si="0"/>
        <v>0</v>
      </c>
      <c r="I65" s="137"/>
      <c r="J65" s="138"/>
      <c r="K65" s="28">
        <f t="shared" si="20"/>
        <v>0</v>
      </c>
      <c r="L65" s="28">
        <f t="shared" si="21"/>
        <v>0</v>
      </c>
      <c r="M65" s="28">
        <f t="shared" si="22"/>
        <v>0</v>
      </c>
      <c r="N65" s="28">
        <f t="shared" si="23"/>
        <v>0</v>
      </c>
      <c r="O65" s="28">
        <f t="shared" si="24"/>
        <v>0</v>
      </c>
      <c r="P65" s="141">
        <f t="shared" si="25"/>
        <v>0</v>
      </c>
      <c r="S65" s="9"/>
      <c r="T65" s="9"/>
      <c r="U65" s="9"/>
      <c r="V65" s="9"/>
      <c r="W65" s="9"/>
      <c r="X65" s="9"/>
      <c r="Y65" s="9"/>
    </row>
    <row r="66" spans="1:25" s="2" customFormat="1" ht="24">
      <c r="A66" s="126">
        <f t="shared" si="7"/>
        <v>45</v>
      </c>
      <c r="B66" s="127"/>
      <c r="C66" s="131" t="s">
        <v>1228</v>
      </c>
      <c r="D66" s="129" t="s">
        <v>164</v>
      </c>
      <c r="E66" s="130">
        <v>3</v>
      </c>
      <c r="F66" s="137"/>
      <c r="G66" s="138"/>
      <c r="H66" s="28">
        <f t="shared" si="0"/>
        <v>0</v>
      </c>
      <c r="I66" s="137"/>
      <c r="J66" s="138"/>
      <c r="K66" s="28">
        <f t="shared" si="20"/>
        <v>0</v>
      </c>
      <c r="L66" s="28">
        <f t="shared" si="21"/>
        <v>0</v>
      </c>
      <c r="M66" s="28">
        <f t="shared" si="22"/>
        <v>0</v>
      </c>
      <c r="N66" s="28">
        <f t="shared" si="23"/>
        <v>0</v>
      </c>
      <c r="O66" s="28">
        <f t="shared" si="24"/>
        <v>0</v>
      </c>
      <c r="P66" s="141">
        <f t="shared" si="25"/>
        <v>0</v>
      </c>
      <c r="S66" s="9"/>
      <c r="T66" s="9"/>
      <c r="U66" s="9"/>
      <c r="V66" s="9"/>
      <c r="W66" s="9"/>
      <c r="X66" s="9"/>
      <c r="Y66" s="9"/>
    </row>
    <row r="67" spans="1:25" s="2" customFormat="1">
      <c r="A67" s="126">
        <f t="shared" si="7"/>
        <v>46</v>
      </c>
      <c r="B67" s="127"/>
      <c r="C67" s="131" t="s">
        <v>1230</v>
      </c>
      <c r="D67" s="129" t="s">
        <v>167</v>
      </c>
      <c r="E67" s="130">
        <v>1</v>
      </c>
      <c r="F67" s="137"/>
      <c r="G67" s="138"/>
      <c r="H67" s="28">
        <f t="shared" si="0"/>
        <v>0</v>
      </c>
      <c r="I67" s="137"/>
      <c r="J67" s="138"/>
      <c r="K67" s="28">
        <f t="shared" si="20"/>
        <v>0</v>
      </c>
      <c r="L67" s="28">
        <f t="shared" si="21"/>
        <v>0</v>
      </c>
      <c r="M67" s="28">
        <f t="shared" si="22"/>
        <v>0</v>
      </c>
      <c r="N67" s="28">
        <f t="shared" si="23"/>
        <v>0</v>
      </c>
      <c r="O67" s="28">
        <f t="shared" si="24"/>
        <v>0</v>
      </c>
      <c r="P67" s="141">
        <f t="shared" si="25"/>
        <v>0</v>
      </c>
      <c r="S67" s="9"/>
      <c r="T67" s="9"/>
      <c r="U67" s="9"/>
      <c r="V67" s="9"/>
      <c r="W67" s="9"/>
      <c r="X67" s="9"/>
      <c r="Y67" s="9"/>
    </row>
    <row r="68" spans="1:25" s="2" customFormat="1">
      <c r="A68" s="126">
        <f t="shared" si="7"/>
        <v>47</v>
      </c>
      <c r="B68" s="127"/>
      <c r="C68" s="131" t="s">
        <v>1231</v>
      </c>
      <c r="D68" s="129" t="s">
        <v>164</v>
      </c>
      <c r="E68" s="130">
        <v>1</v>
      </c>
      <c r="F68" s="137"/>
      <c r="G68" s="138"/>
      <c r="H68" s="28">
        <f t="shared" si="0"/>
        <v>0</v>
      </c>
      <c r="I68" s="137"/>
      <c r="J68" s="138"/>
      <c r="K68" s="28">
        <f t="shared" si="20"/>
        <v>0</v>
      </c>
      <c r="L68" s="28">
        <f t="shared" si="21"/>
        <v>0</v>
      </c>
      <c r="M68" s="28">
        <f t="shared" si="22"/>
        <v>0</v>
      </c>
      <c r="N68" s="28">
        <f t="shared" si="23"/>
        <v>0</v>
      </c>
      <c r="O68" s="28">
        <f t="shared" si="24"/>
        <v>0</v>
      </c>
      <c r="P68" s="141">
        <f t="shared" si="25"/>
        <v>0</v>
      </c>
      <c r="S68" s="9"/>
      <c r="T68" s="9"/>
      <c r="U68" s="9"/>
      <c r="V68" s="9"/>
      <c r="W68" s="9"/>
      <c r="X68" s="9"/>
      <c r="Y68" s="9"/>
    </row>
    <row r="69" spans="1:25" s="2" customFormat="1">
      <c r="A69" s="126"/>
      <c r="B69" s="127"/>
      <c r="C69" s="131"/>
      <c r="D69" s="129"/>
      <c r="E69" s="130"/>
      <c r="F69" s="27"/>
      <c r="G69" s="28"/>
      <c r="H69" s="28"/>
      <c r="I69" s="27"/>
      <c r="J69" s="28"/>
      <c r="K69" s="28"/>
      <c r="L69" s="28"/>
      <c r="M69" s="28"/>
      <c r="N69" s="28"/>
      <c r="O69" s="28"/>
      <c r="P69" s="141"/>
      <c r="S69" s="9"/>
      <c r="T69" s="9"/>
      <c r="U69" s="9"/>
      <c r="V69" s="9"/>
      <c r="W69" s="9"/>
      <c r="X69" s="9"/>
      <c r="Y69" s="9"/>
    </row>
    <row r="70" spans="1:25" s="2" customFormat="1">
      <c r="A70" s="126"/>
      <c r="B70" s="127"/>
      <c r="C70" s="134" t="s">
        <v>1241</v>
      </c>
      <c r="D70" s="129" t="s">
        <v>167</v>
      </c>
      <c r="E70" s="130">
        <v>1</v>
      </c>
      <c r="F70" s="81"/>
      <c r="G70" s="82"/>
      <c r="H70" s="28">
        <f t="shared" si="0"/>
        <v>0</v>
      </c>
      <c r="I70" s="81"/>
      <c r="J70" s="82"/>
      <c r="K70" s="28">
        <f t="shared" si="20"/>
        <v>0</v>
      </c>
      <c r="L70" s="28">
        <f t="shared" si="21"/>
        <v>0</v>
      </c>
      <c r="M70" s="28">
        <f t="shared" si="22"/>
        <v>0</v>
      </c>
      <c r="N70" s="28">
        <f t="shared" si="23"/>
        <v>0</v>
      </c>
      <c r="O70" s="28">
        <f t="shared" si="24"/>
        <v>0</v>
      </c>
      <c r="P70" s="141">
        <f t="shared" si="25"/>
        <v>0</v>
      </c>
      <c r="S70" s="9"/>
      <c r="T70" s="9"/>
      <c r="U70" s="9"/>
      <c r="V70" s="9"/>
      <c r="W70" s="9"/>
      <c r="X70" s="9"/>
      <c r="Y70" s="9"/>
    </row>
    <row r="71" spans="1:25" s="2" customFormat="1" ht="24">
      <c r="A71" s="126">
        <f>A68+1</f>
        <v>48</v>
      </c>
      <c r="B71" s="127"/>
      <c r="C71" s="131" t="s">
        <v>1233</v>
      </c>
      <c r="D71" s="129" t="s">
        <v>164</v>
      </c>
      <c r="E71" s="130">
        <v>2</v>
      </c>
      <c r="F71" s="137"/>
      <c r="G71" s="138"/>
      <c r="H71" s="28">
        <f t="shared" si="0"/>
        <v>0</v>
      </c>
      <c r="I71" s="137"/>
      <c r="J71" s="138"/>
      <c r="K71" s="28">
        <f t="shared" si="20"/>
        <v>0</v>
      </c>
      <c r="L71" s="28">
        <f t="shared" si="21"/>
        <v>0</v>
      </c>
      <c r="M71" s="28">
        <f t="shared" si="22"/>
        <v>0</v>
      </c>
      <c r="N71" s="28">
        <f t="shared" si="23"/>
        <v>0</v>
      </c>
      <c r="O71" s="28">
        <f t="shared" si="24"/>
        <v>0</v>
      </c>
      <c r="P71" s="141">
        <f t="shared" si="25"/>
        <v>0</v>
      </c>
      <c r="S71" s="9"/>
      <c r="T71" s="9"/>
      <c r="U71" s="9"/>
      <c r="V71" s="9"/>
      <c r="W71" s="9"/>
      <c r="X71" s="9"/>
      <c r="Y71" s="9"/>
    </row>
    <row r="72" spans="1:25" s="2" customFormat="1" ht="24">
      <c r="A72" s="126">
        <f t="shared" si="7"/>
        <v>49</v>
      </c>
      <c r="B72" s="127"/>
      <c r="C72" s="131" t="s">
        <v>1234</v>
      </c>
      <c r="D72" s="129" t="s">
        <v>164</v>
      </c>
      <c r="E72" s="130">
        <v>2</v>
      </c>
      <c r="F72" s="137"/>
      <c r="G72" s="138"/>
      <c r="H72" s="28">
        <f t="shared" si="0"/>
        <v>0</v>
      </c>
      <c r="I72" s="137"/>
      <c r="J72" s="138"/>
      <c r="K72" s="28">
        <f t="shared" si="20"/>
        <v>0</v>
      </c>
      <c r="L72" s="28">
        <f t="shared" si="21"/>
        <v>0</v>
      </c>
      <c r="M72" s="28">
        <f t="shared" si="22"/>
        <v>0</v>
      </c>
      <c r="N72" s="28">
        <f t="shared" si="23"/>
        <v>0</v>
      </c>
      <c r="O72" s="28">
        <f t="shared" si="24"/>
        <v>0</v>
      </c>
      <c r="P72" s="141">
        <f t="shared" si="25"/>
        <v>0</v>
      </c>
      <c r="S72" s="9"/>
      <c r="T72" s="9"/>
      <c r="U72" s="9"/>
      <c r="V72" s="9"/>
      <c r="W72" s="9"/>
      <c r="X72" s="9"/>
      <c r="Y72" s="9"/>
    </row>
    <row r="73" spans="1:25" s="2" customFormat="1" ht="24">
      <c r="A73" s="126">
        <f t="shared" si="7"/>
        <v>50</v>
      </c>
      <c r="B73" s="127"/>
      <c r="C73" s="131" t="s">
        <v>1236</v>
      </c>
      <c r="D73" s="129" t="s">
        <v>164</v>
      </c>
      <c r="E73" s="130">
        <v>1</v>
      </c>
      <c r="F73" s="137"/>
      <c r="G73" s="138"/>
      <c r="H73" s="28">
        <f t="shared" si="0"/>
        <v>0</v>
      </c>
      <c r="I73" s="137"/>
      <c r="J73" s="138"/>
      <c r="K73" s="28">
        <f t="shared" si="20"/>
        <v>0</v>
      </c>
      <c r="L73" s="28">
        <f t="shared" si="21"/>
        <v>0</v>
      </c>
      <c r="M73" s="28">
        <f t="shared" si="22"/>
        <v>0</v>
      </c>
      <c r="N73" s="28">
        <f t="shared" si="23"/>
        <v>0</v>
      </c>
      <c r="O73" s="28">
        <f t="shared" si="24"/>
        <v>0</v>
      </c>
      <c r="P73" s="141">
        <f t="shared" si="25"/>
        <v>0</v>
      </c>
      <c r="S73" s="9"/>
      <c r="T73" s="9"/>
      <c r="U73" s="9"/>
      <c r="V73" s="9"/>
      <c r="W73" s="9"/>
      <c r="X73" s="9"/>
      <c r="Y73" s="9"/>
    </row>
    <row r="74" spans="1:25" s="2" customFormat="1" ht="24">
      <c r="A74" s="126">
        <f t="shared" si="7"/>
        <v>51</v>
      </c>
      <c r="B74" s="127"/>
      <c r="C74" s="131" t="s">
        <v>1237</v>
      </c>
      <c r="D74" s="129" t="s">
        <v>164</v>
      </c>
      <c r="E74" s="130">
        <v>3</v>
      </c>
      <c r="F74" s="137"/>
      <c r="G74" s="138"/>
      <c r="H74" s="28">
        <f t="shared" si="0"/>
        <v>0</v>
      </c>
      <c r="I74" s="137"/>
      <c r="J74" s="138"/>
      <c r="K74" s="28">
        <f t="shared" si="20"/>
        <v>0</v>
      </c>
      <c r="L74" s="28">
        <f t="shared" si="21"/>
        <v>0</v>
      </c>
      <c r="M74" s="28">
        <f t="shared" si="22"/>
        <v>0</v>
      </c>
      <c r="N74" s="28">
        <f t="shared" si="23"/>
        <v>0</v>
      </c>
      <c r="O74" s="28">
        <f t="shared" si="24"/>
        <v>0</v>
      </c>
      <c r="P74" s="141">
        <f t="shared" si="25"/>
        <v>0</v>
      </c>
      <c r="S74" s="9"/>
      <c r="T74" s="9"/>
      <c r="U74" s="9"/>
      <c r="V74" s="9"/>
      <c r="W74" s="9"/>
      <c r="X74" s="9"/>
      <c r="Y74" s="9"/>
    </row>
    <row r="75" spans="1:25" s="2" customFormat="1" ht="24">
      <c r="A75" s="126">
        <f t="shared" si="7"/>
        <v>52</v>
      </c>
      <c r="B75" s="127"/>
      <c r="C75" s="131" t="s">
        <v>1242</v>
      </c>
      <c r="D75" s="129" t="s">
        <v>164</v>
      </c>
      <c r="E75" s="130">
        <v>1</v>
      </c>
      <c r="F75" s="137"/>
      <c r="G75" s="138"/>
      <c r="H75" s="28">
        <f t="shared" si="0"/>
        <v>0</v>
      </c>
      <c r="I75" s="137"/>
      <c r="J75" s="138"/>
      <c r="K75" s="28">
        <f t="shared" si="20"/>
        <v>0</v>
      </c>
      <c r="L75" s="28">
        <f t="shared" si="21"/>
        <v>0</v>
      </c>
      <c r="M75" s="28">
        <f t="shared" si="22"/>
        <v>0</v>
      </c>
      <c r="N75" s="28">
        <f t="shared" si="23"/>
        <v>0</v>
      </c>
      <c r="O75" s="28">
        <f t="shared" si="24"/>
        <v>0</v>
      </c>
      <c r="P75" s="141">
        <f t="shared" si="25"/>
        <v>0</v>
      </c>
      <c r="S75" s="9"/>
      <c r="T75" s="9"/>
      <c r="U75" s="9"/>
      <c r="V75" s="9"/>
      <c r="W75" s="9"/>
      <c r="X75" s="9"/>
      <c r="Y75" s="9"/>
    </row>
    <row r="76" spans="1:25" s="2" customFormat="1">
      <c r="A76" s="126">
        <f t="shared" si="7"/>
        <v>53</v>
      </c>
      <c r="B76" s="127"/>
      <c r="C76" s="131" t="s">
        <v>1230</v>
      </c>
      <c r="D76" s="129" t="s">
        <v>167</v>
      </c>
      <c r="E76" s="130">
        <v>1</v>
      </c>
      <c r="F76" s="137"/>
      <c r="G76" s="138"/>
      <c r="H76" s="28">
        <f t="shared" si="0"/>
        <v>0</v>
      </c>
      <c r="I76" s="137"/>
      <c r="J76" s="138"/>
      <c r="K76" s="28">
        <f t="shared" si="20"/>
        <v>0</v>
      </c>
      <c r="L76" s="28">
        <f t="shared" si="21"/>
        <v>0</v>
      </c>
      <c r="M76" s="28">
        <f t="shared" si="22"/>
        <v>0</v>
      </c>
      <c r="N76" s="28">
        <f t="shared" si="23"/>
        <v>0</v>
      </c>
      <c r="O76" s="28">
        <f t="shared" si="24"/>
        <v>0</v>
      </c>
      <c r="P76" s="141">
        <f t="shared" si="25"/>
        <v>0</v>
      </c>
      <c r="S76" s="9"/>
      <c r="T76" s="9"/>
      <c r="U76" s="9"/>
      <c r="V76" s="9"/>
      <c r="W76" s="9"/>
      <c r="X76" s="9"/>
      <c r="Y76" s="9"/>
    </row>
    <row r="77" spans="1:25" s="2" customFormat="1">
      <c r="A77" s="126">
        <f t="shared" si="7"/>
        <v>54</v>
      </c>
      <c r="B77" s="127"/>
      <c r="C77" s="131" t="s">
        <v>1231</v>
      </c>
      <c r="D77" s="129" t="s">
        <v>164</v>
      </c>
      <c r="E77" s="130">
        <v>1</v>
      </c>
      <c r="F77" s="137"/>
      <c r="G77" s="138"/>
      <c r="H77" s="28">
        <f t="shared" si="0"/>
        <v>0</v>
      </c>
      <c r="I77" s="137"/>
      <c r="J77" s="138"/>
      <c r="K77" s="28">
        <f t="shared" si="20"/>
        <v>0</v>
      </c>
      <c r="L77" s="28">
        <f t="shared" si="21"/>
        <v>0</v>
      </c>
      <c r="M77" s="28">
        <f t="shared" si="22"/>
        <v>0</v>
      </c>
      <c r="N77" s="28">
        <f t="shared" si="23"/>
        <v>0</v>
      </c>
      <c r="O77" s="28">
        <f t="shared" si="24"/>
        <v>0</v>
      </c>
      <c r="P77" s="141">
        <f t="shared" si="25"/>
        <v>0</v>
      </c>
      <c r="S77" s="9"/>
      <c r="T77" s="9"/>
      <c r="U77" s="9"/>
      <c r="V77" s="9"/>
      <c r="W77" s="9"/>
      <c r="X77" s="9"/>
      <c r="Y77" s="9"/>
    </row>
    <row r="78" spans="1:25" s="2" customFormat="1">
      <c r="A78" s="126"/>
      <c r="B78" s="127"/>
      <c r="C78" s="131"/>
      <c r="D78" s="129"/>
      <c r="E78" s="130"/>
      <c r="F78" s="27"/>
      <c r="G78" s="28"/>
      <c r="H78" s="28"/>
      <c r="I78" s="27"/>
      <c r="J78" s="28"/>
      <c r="K78" s="28"/>
      <c r="L78" s="28"/>
      <c r="M78" s="28"/>
      <c r="N78" s="28"/>
      <c r="O78" s="28"/>
      <c r="P78" s="141"/>
      <c r="S78" s="9"/>
      <c r="T78" s="9"/>
      <c r="U78" s="9"/>
      <c r="V78" s="9"/>
      <c r="W78" s="9"/>
      <c r="X78" s="9"/>
      <c r="Y78" s="9"/>
    </row>
    <row r="79" spans="1:25" s="2" customFormat="1">
      <c r="A79" s="126"/>
      <c r="B79" s="127"/>
      <c r="C79" s="134" t="s">
        <v>1243</v>
      </c>
      <c r="D79" s="129" t="s">
        <v>167</v>
      </c>
      <c r="E79" s="130">
        <v>1</v>
      </c>
      <c r="F79" s="81"/>
      <c r="G79" s="82"/>
      <c r="H79" s="28">
        <f t="shared" si="0"/>
        <v>0</v>
      </c>
      <c r="I79" s="81"/>
      <c r="J79" s="82"/>
      <c r="K79" s="28">
        <f t="shared" si="20"/>
        <v>0</v>
      </c>
      <c r="L79" s="28">
        <f t="shared" si="21"/>
        <v>0</v>
      </c>
      <c r="M79" s="28">
        <f t="shared" si="22"/>
        <v>0</v>
      </c>
      <c r="N79" s="28">
        <f t="shared" si="23"/>
        <v>0</v>
      </c>
      <c r="O79" s="28">
        <f t="shared" si="24"/>
        <v>0</v>
      </c>
      <c r="P79" s="141">
        <f t="shared" si="25"/>
        <v>0</v>
      </c>
      <c r="S79" s="9"/>
      <c r="T79" s="9"/>
      <c r="U79" s="9"/>
      <c r="V79" s="9"/>
      <c r="W79" s="9"/>
      <c r="X79" s="9"/>
      <c r="Y79" s="9"/>
    </row>
    <row r="80" spans="1:25" s="2" customFormat="1" ht="24">
      <c r="A80" s="126">
        <f>A77+1</f>
        <v>55</v>
      </c>
      <c r="B80" s="127"/>
      <c r="C80" s="131" t="s">
        <v>1233</v>
      </c>
      <c r="D80" s="129" t="s">
        <v>164</v>
      </c>
      <c r="E80" s="130">
        <v>2</v>
      </c>
      <c r="F80" s="137"/>
      <c r="G80" s="138"/>
      <c r="H80" s="28">
        <f t="shared" si="0"/>
        <v>0</v>
      </c>
      <c r="I80" s="137"/>
      <c r="J80" s="138"/>
      <c r="K80" s="28">
        <f t="shared" si="14"/>
        <v>0</v>
      </c>
      <c r="L80" s="28">
        <f t="shared" si="15"/>
        <v>0</v>
      </c>
      <c r="M80" s="28">
        <f t="shared" si="16"/>
        <v>0</v>
      </c>
      <c r="N80" s="28">
        <f t="shared" si="17"/>
        <v>0</v>
      </c>
      <c r="O80" s="28">
        <f t="shared" si="18"/>
        <v>0</v>
      </c>
      <c r="P80" s="141">
        <f t="shared" si="19"/>
        <v>0</v>
      </c>
      <c r="S80" s="9"/>
      <c r="T80" s="9"/>
      <c r="U80" s="9"/>
      <c r="V80" s="9"/>
      <c r="W80" s="9"/>
      <c r="X80" s="9"/>
      <c r="Y80" s="9"/>
    </row>
    <row r="81" spans="1:25" s="2" customFormat="1" ht="24">
      <c r="A81" s="126">
        <f t="shared" ref="A81:A131" si="26">A80+1</f>
        <v>56</v>
      </c>
      <c r="B81" s="127"/>
      <c r="C81" s="131" t="s">
        <v>1244</v>
      </c>
      <c r="D81" s="129" t="s">
        <v>164</v>
      </c>
      <c r="E81" s="130">
        <v>1</v>
      </c>
      <c r="F81" s="137"/>
      <c r="G81" s="138"/>
      <c r="H81" s="28">
        <f t="shared" si="0"/>
        <v>0</v>
      </c>
      <c r="I81" s="137"/>
      <c r="J81" s="138"/>
      <c r="K81" s="28">
        <f t="shared" si="14"/>
        <v>0</v>
      </c>
      <c r="L81" s="28">
        <f t="shared" si="15"/>
        <v>0</v>
      </c>
      <c r="M81" s="28">
        <f t="shared" si="16"/>
        <v>0</v>
      </c>
      <c r="N81" s="28">
        <f t="shared" si="17"/>
        <v>0</v>
      </c>
      <c r="O81" s="28">
        <f t="shared" si="18"/>
        <v>0</v>
      </c>
      <c r="P81" s="141">
        <f t="shared" si="19"/>
        <v>0</v>
      </c>
      <c r="S81" s="9"/>
      <c r="T81" s="9"/>
      <c r="U81" s="9"/>
      <c r="V81" s="9"/>
      <c r="W81" s="9"/>
      <c r="X81" s="9"/>
      <c r="Y81" s="9"/>
    </row>
    <row r="82" spans="1:25" s="2" customFormat="1" ht="24">
      <c r="A82" s="126">
        <f t="shared" si="26"/>
        <v>57</v>
      </c>
      <c r="B82" s="127"/>
      <c r="C82" s="131" t="s">
        <v>1245</v>
      </c>
      <c r="D82" s="129" t="s">
        <v>164</v>
      </c>
      <c r="E82" s="130">
        <v>1</v>
      </c>
      <c r="F82" s="137"/>
      <c r="G82" s="138"/>
      <c r="H82" s="28">
        <f t="shared" si="0"/>
        <v>0</v>
      </c>
      <c r="I82" s="137"/>
      <c r="J82" s="138"/>
      <c r="K82" s="28">
        <f t="shared" si="14"/>
        <v>0</v>
      </c>
      <c r="L82" s="28">
        <f t="shared" si="15"/>
        <v>0</v>
      </c>
      <c r="M82" s="28">
        <f t="shared" si="16"/>
        <v>0</v>
      </c>
      <c r="N82" s="28">
        <f t="shared" si="17"/>
        <v>0</v>
      </c>
      <c r="O82" s="28">
        <f t="shared" si="18"/>
        <v>0</v>
      </c>
      <c r="P82" s="141">
        <f t="shared" si="19"/>
        <v>0</v>
      </c>
      <c r="S82" s="9"/>
      <c r="T82" s="9"/>
      <c r="U82" s="9"/>
      <c r="V82" s="9"/>
      <c r="W82" s="9"/>
      <c r="X82" s="9"/>
      <c r="Y82" s="9"/>
    </row>
    <row r="83" spans="1:25" s="2" customFormat="1" ht="24">
      <c r="A83" s="126">
        <f t="shared" si="26"/>
        <v>58</v>
      </c>
      <c r="B83" s="127"/>
      <c r="C83" s="131" t="s">
        <v>1226</v>
      </c>
      <c r="D83" s="129" t="s">
        <v>164</v>
      </c>
      <c r="E83" s="130">
        <v>3</v>
      </c>
      <c r="F83" s="137"/>
      <c r="G83" s="138"/>
      <c r="H83" s="28">
        <f t="shared" si="0"/>
        <v>0</v>
      </c>
      <c r="I83" s="137"/>
      <c r="J83" s="138"/>
      <c r="K83" s="28">
        <f t="shared" si="14"/>
        <v>0</v>
      </c>
      <c r="L83" s="28">
        <f t="shared" si="15"/>
        <v>0</v>
      </c>
      <c r="M83" s="28">
        <f t="shared" si="16"/>
        <v>0</v>
      </c>
      <c r="N83" s="28">
        <f t="shared" si="17"/>
        <v>0</v>
      </c>
      <c r="O83" s="28">
        <f t="shared" si="18"/>
        <v>0</v>
      </c>
      <c r="P83" s="141">
        <f t="shared" si="19"/>
        <v>0</v>
      </c>
      <c r="S83" s="9"/>
      <c r="T83" s="9"/>
      <c r="U83" s="9"/>
      <c r="V83" s="9"/>
      <c r="W83" s="9"/>
      <c r="X83" s="9"/>
      <c r="Y83" s="9"/>
    </row>
    <row r="84" spans="1:25" s="2" customFormat="1" ht="24">
      <c r="A84" s="126">
        <f t="shared" si="26"/>
        <v>59</v>
      </c>
      <c r="B84" s="127"/>
      <c r="C84" s="131" t="s">
        <v>1237</v>
      </c>
      <c r="D84" s="129" t="s">
        <v>164</v>
      </c>
      <c r="E84" s="130">
        <v>4</v>
      </c>
      <c r="F84" s="137"/>
      <c r="G84" s="138"/>
      <c r="H84" s="28">
        <f t="shared" si="0"/>
        <v>0</v>
      </c>
      <c r="I84" s="137"/>
      <c r="J84" s="138"/>
      <c r="K84" s="28">
        <f t="shared" si="14"/>
        <v>0</v>
      </c>
      <c r="L84" s="28">
        <f t="shared" si="15"/>
        <v>0</v>
      </c>
      <c r="M84" s="28">
        <f t="shared" si="16"/>
        <v>0</v>
      </c>
      <c r="N84" s="28">
        <f t="shared" si="17"/>
        <v>0</v>
      </c>
      <c r="O84" s="28">
        <f t="shared" si="18"/>
        <v>0</v>
      </c>
      <c r="P84" s="141">
        <f t="shared" si="19"/>
        <v>0</v>
      </c>
      <c r="S84" s="9"/>
      <c r="T84" s="9"/>
      <c r="U84" s="9"/>
      <c r="V84" s="9"/>
      <c r="W84" s="9"/>
      <c r="X84" s="9"/>
      <c r="Y84" s="9"/>
    </row>
    <row r="85" spans="1:25" s="2" customFormat="1" ht="24">
      <c r="A85" s="126">
        <f t="shared" si="26"/>
        <v>60</v>
      </c>
      <c r="B85" s="127"/>
      <c r="C85" s="131" t="s">
        <v>1242</v>
      </c>
      <c r="D85" s="129" t="s">
        <v>164</v>
      </c>
      <c r="E85" s="130">
        <v>8</v>
      </c>
      <c r="F85" s="137"/>
      <c r="G85" s="138"/>
      <c r="H85" s="28">
        <f t="shared" si="0"/>
        <v>0</v>
      </c>
      <c r="I85" s="137"/>
      <c r="J85" s="138"/>
      <c r="K85" s="28">
        <f t="shared" si="14"/>
        <v>0</v>
      </c>
      <c r="L85" s="28">
        <f t="shared" si="15"/>
        <v>0</v>
      </c>
      <c r="M85" s="28">
        <f t="shared" si="16"/>
        <v>0</v>
      </c>
      <c r="N85" s="28">
        <f t="shared" si="17"/>
        <v>0</v>
      </c>
      <c r="O85" s="28">
        <f t="shared" si="18"/>
        <v>0</v>
      </c>
      <c r="P85" s="141">
        <f t="shared" si="19"/>
        <v>0</v>
      </c>
      <c r="S85" s="9"/>
      <c r="T85" s="9"/>
      <c r="U85" s="9"/>
      <c r="V85" s="9"/>
      <c r="W85" s="9"/>
      <c r="X85" s="9"/>
      <c r="Y85" s="9"/>
    </row>
    <row r="86" spans="1:25" s="2" customFormat="1">
      <c r="A86" s="126">
        <f t="shared" si="26"/>
        <v>61</v>
      </c>
      <c r="B86" s="127"/>
      <c r="C86" s="131" t="s">
        <v>1230</v>
      </c>
      <c r="D86" s="129" t="s">
        <v>167</v>
      </c>
      <c r="E86" s="130">
        <v>1</v>
      </c>
      <c r="F86" s="137"/>
      <c r="G86" s="138"/>
      <c r="H86" s="28">
        <f t="shared" si="0"/>
        <v>0</v>
      </c>
      <c r="I86" s="137"/>
      <c r="J86" s="138"/>
      <c r="K86" s="28">
        <f t="shared" si="14"/>
        <v>0</v>
      </c>
      <c r="L86" s="28">
        <f t="shared" si="15"/>
        <v>0</v>
      </c>
      <c r="M86" s="28">
        <f t="shared" si="16"/>
        <v>0</v>
      </c>
      <c r="N86" s="28">
        <f t="shared" si="17"/>
        <v>0</v>
      </c>
      <c r="O86" s="28">
        <f t="shared" si="18"/>
        <v>0</v>
      </c>
      <c r="P86" s="141">
        <f t="shared" si="19"/>
        <v>0</v>
      </c>
      <c r="S86" s="9"/>
      <c r="T86" s="9"/>
      <c r="U86" s="9"/>
      <c r="V86" s="9"/>
      <c r="W86" s="9"/>
      <c r="X86" s="9"/>
      <c r="Y86" s="9"/>
    </row>
    <row r="87" spans="1:25" s="2" customFormat="1">
      <c r="A87" s="126">
        <f t="shared" si="26"/>
        <v>62</v>
      </c>
      <c r="B87" s="127"/>
      <c r="C87" s="131" t="s">
        <v>1231</v>
      </c>
      <c r="D87" s="129" t="s">
        <v>164</v>
      </c>
      <c r="E87" s="130">
        <v>1</v>
      </c>
      <c r="F87" s="137"/>
      <c r="G87" s="138"/>
      <c r="H87" s="28">
        <f t="shared" si="0"/>
        <v>0</v>
      </c>
      <c r="I87" s="137"/>
      <c r="J87" s="138"/>
      <c r="K87" s="28">
        <f t="shared" si="14"/>
        <v>0</v>
      </c>
      <c r="L87" s="28">
        <f t="shared" si="15"/>
        <v>0</v>
      </c>
      <c r="M87" s="28">
        <f t="shared" si="16"/>
        <v>0</v>
      </c>
      <c r="N87" s="28">
        <f t="shared" si="17"/>
        <v>0</v>
      </c>
      <c r="O87" s="28">
        <f t="shared" si="18"/>
        <v>0</v>
      </c>
      <c r="P87" s="141">
        <f t="shared" si="19"/>
        <v>0</v>
      </c>
      <c r="S87" s="9"/>
      <c r="T87" s="9"/>
      <c r="U87" s="9"/>
      <c r="V87" s="9"/>
      <c r="W87" s="9"/>
      <c r="X87" s="9"/>
      <c r="Y87" s="9"/>
    </row>
    <row r="88" spans="1:25" s="2" customFormat="1">
      <c r="A88" s="126"/>
      <c r="B88" s="127"/>
      <c r="C88" s="131"/>
      <c r="D88" s="129"/>
      <c r="E88" s="130"/>
      <c r="F88" s="27"/>
      <c r="G88" s="28"/>
      <c r="H88" s="28"/>
      <c r="I88" s="27"/>
      <c r="J88" s="28"/>
      <c r="K88" s="28"/>
      <c r="L88" s="28"/>
      <c r="M88" s="28"/>
      <c r="N88" s="28"/>
      <c r="O88" s="28"/>
      <c r="P88" s="141"/>
      <c r="S88" s="9"/>
      <c r="T88" s="9"/>
      <c r="U88" s="9"/>
      <c r="V88" s="9"/>
      <c r="W88" s="9"/>
      <c r="X88" s="9"/>
      <c r="Y88" s="9"/>
    </row>
    <row r="89" spans="1:25" s="2" customFormat="1">
      <c r="A89" s="126"/>
      <c r="B89" s="127"/>
      <c r="C89" s="134" t="s">
        <v>1246</v>
      </c>
      <c r="D89" s="129" t="s">
        <v>167</v>
      </c>
      <c r="E89" s="130">
        <v>1</v>
      </c>
      <c r="F89" s="81"/>
      <c r="G89" s="82"/>
      <c r="H89" s="28">
        <f t="shared" si="0"/>
        <v>0</v>
      </c>
      <c r="I89" s="81"/>
      <c r="J89" s="82"/>
      <c r="K89" s="28">
        <f t="shared" si="14"/>
        <v>0</v>
      </c>
      <c r="L89" s="28">
        <f t="shared" si="15"/>
        <v>0</v>
      </c>
      <c r="M89" s="28">
        <f t="shared" si="16"/>
        <v>0</v>
      </c>
      <c r="N89" s="28">
        <f t="shared" si="17"/>
        <v>0</v>
      </c>
      <c r="O89" s="28">
        <f t="shared" si="18"/>
        <v>0</v>
      </c>
      <c r="P89" s="141">
        <f t="shared" si="19"/>
        <v>0</v>
      </c>
      <c r="S89" s="9"/>
      <c r="T89" s="9"/>
      <c r="U89" s="9"/>
      <c r="V89" s="9"/>
      <c r="W89" s="9"/>
      <c r="X89" s="9"/>
      <c r="Y89" s="9"/>
    </row>
    <row r="90" spans="1:25" s="2" customFormat="1" ht="24">
      <c r="A90" s="126">
        <f>A87+1</f>
        <v>63</v>
      </c>
      <c r="B90" s="127"/>
      <c r="C90" s="131" t="s">
        <v>1233</v>
      </c>
      <c r="D90" s="129" t="s">
        <v>164</v>
      </c>
      <c r="E90" s="130">
        <v>2</v>
      </c>
      <c r="F90" s="137"/>
      <c r="G90" s="138"/>
      <c r="H90" s="28">
        <f t="shared" si="0"/>
        <v>0</v>
      </c>
      <c r="I90" s="137"/>
      <c r="J90" s="138"/>
      <c r="K90" s="28">
        <f t="shared" si="14"/>
        <v>0</v>
      </c>
      <c r="L90" s="28">
        <f t="shared" si="15"/>
        <v>0</v>
      </c>
      <c r="M90" s="28">
        <f t="shared" si="16"/>
        <v>0</v>
      </c>
      <c r="N90" s="28">
        <f t="shared" si="17"/>
        <v>0</v>
      </c>
      <c r="O90" s="28">
        <f t="shared" si="18"/>
        <v>0</v>
      </c>
      <c r="P90" s="141">
        <f t="shared" si="19"/>
        <v>0</v>
      </c>
      <c r="S90" s="9"/>
      <c r="T90" s="9"/>
      <c r="U90" s="9"/>
      <c r="V90" s="9"/>
      <c r="W90" s="9"/>
      <c r="X90" s="9"/>
      <c r="Y90" s="9"/>
    </row>
    <row r="91" spans="1:25" s="2" customFormat="1" ht="24">
      <c r="A91" s="126">
        <f t="shared" si="26"/>
        <v>64</v>
      </c>
      <c r="B91" s="127"/>
      <c r="C91" s="131" t="s">
        <v>1234</v>
      </c>
      <c r="D91" s="129" t="s">
        <v>164</v>
      </c>
      <c r="E91" s="130">
        <v>2</v>
      </c>
      <c r="F91" s="137"/>
      <c r="G91" s="138"/>
      <c r="H91" s="28">
        <f t="shared" si="0"/>
        <v>0</v>
      </c>
      <c r="I91" s="137"/>
      <c r="J91" s="138"/>
      <c r="K91" s="28">
        <f t="shared" si="14"/>
        <v>0</v>
      </c>
      <c r="L91" s="28">
        <f t="shared" si="15"/>
        <v>0</v>
      </c>
      <c r="M91" s="28">
        <f t="shared" si="16"/>
        <v>0</v>
      </c>
      <c r="N91" s="28">
        <f t="shared" si="17"/>
        <v>0</v>
      </c>
      <c r="O91" s="28">
        <f t="shared" si="18"/>
        <v>0</v>
      </c>
      <c r="P91" s="141">
        <f t="shared" si="19"/>
        <v>0</v>
      </c>
      <c r="S91" s="9"/>
      <c r="T91" s="9"/>
      <c r="U91" s="9"/>
      <c r="V91" s="9"/>
      <c r="W91" s="9"/>
      <c r="X91" s="9"/>
      <c r="Y91" s="9"/>
    </row>
    <row r="92" spans="1:25" s="2" customFormat="1" ht="24">
      <c r="A92" s="126">
        <f t="shared" si="26"/>
        <v>65</v>
      </c>
      <c r="B92" s="127"/>
      <c r="C92" s="131" t="s">
        <v>1247</v>
      </c>
      <c r="D92" s="129" t="s">
        <v>164</v>
      </c>
      <c r="E92" s="130">
        <v>2</v>
      </c>
      <c r="F92" s="137"/>
      <c r="G92" s="138"/>
      <c r="H92" s="28">
        <f t="shared" si="0"/>
        <v>0</v>
      </c>
      <c r="I92" s="137"/>
      <c r="J92" s="138"/>
      <c r="K92" s="28">
        <f t="shared" si="14"/>
        <v>0</v>
      </c>
      <c r="L92" s="28">
        <f t="shared" si="15"/>
        <v>0</v>
      </c>
      <c r="M92" s="28">
        <f t="shared" si="16"/>
        <v>0</v>
      </c>
      <c r="N92" s="28">
        <f t="shared" si="17"/>
        <v>0</v>
      </c>
      <c r="O92" s="28">
        <f t="shared" si="18"/>
        <v>0</v>
      </c>
      <c r="P92" s="141">
        <f t="shared" si="19"/>
        <v>0</v>
      </c>
      <c r="S92" s="9"/>
      <c r="T92" s="9"/>
      <c r="U92" s="9"/>
      <c r="V92" s="9"/>
      <c r="W92" s="9"/>
      <c r="X92" s="9"/>
      <c r="Y92" s="9"/>
    </row>
    <row r="93" spans="1:25" s="2" customFormat="1" ht="24">
      <c r="A93" s="126">
        <f t="shared" si="26"/>
        <v>66</v>
      </c>
      <c r="B93" s="127"/>
      <c r="C93" s="131" t="s">
        <v>1236</v>
      </c>
      <c r="D93" s="129" t="s">
        <v>164</v>
      </c>
      <c r="E93" s="130">
        <v>1</v>
      </c>
      <c r="F93" s="137"/>
      <c r="G93" s="138"/>
      <c r="H93" s="28">
        <f t="shared" si="0"/>
        <v>0</v>
      </c>
      <c r="I93" s="137"/>
      <c r="J93" s="138"/>
      <c r="K93" s="28">
        <f t="shared" si="14"/>
        <v>0</v>
      </c>
      <c r="L93" s="28">
        <f t="shared" si="15"/>
        <v>0</v>
      </c>
      <c r="M93" s="28">
        <f t="shared" si="16"/>
        <v>0</v>
      </c>
      <c r="N93" s="28">
        <f t="shared" si="17"/>
        <v>0</v>
      </c>
      <c r="O93" s="28">
        <f t="shared" si="18"/>
        <v>0</v>
      </c>
      <c r="P93" s="141">
        <f t="shared" si="19"/>
        <v>0</v>
      </c>
      <c r="S93" s="9"/>
      <c r="T93" s="9"/>
      <c r="U93" s="9"/>
      <c r="V93" s="9"/>
      <c r="W93" s="9"/>
      <c r="X93" s="9"/>
      <c r="Y93" s="9"/>
    </row>
    <row r="94" spans="1:25" s="2" customFormat="1" ht="24">
      <c r="A94" s="126">
        <f t="shared" si="26"/>
        <v>67</v>
      </c>
      <c r="B94" s="127"/>
      <c r="C94" s="131" t="s">
        <v>1226</v>
      </c>
      <c r="D94" s="129" t="s">
        <v>164</v>
      </c>
      <c r="E94" s="130">
        <v>3</v>
      </c>
      <c r="F94" s="137"/>
      <c r="G94" s="138"/>
      <c r="H94" s="28">
        <f t="shared" si="0"/>
        <v>0</v>
      </c>
      <c r="I94" s="137"/>
      <c r="J94" s="138"/>
      <c r="K94" s="28">
        <f t="shared" si="14"/>
        <v>0</v>
      </c>
      <c r="L94" s="28">
        <f t="shared" si="15"/>
        <v>0</v>
      </c>
      <c r="M94" s="28">
        <f t="shared" si="16"/>
        <v>0</v>
      </c>
      <c r="N94" s="28">
        <f t="shared" si="17"/>
        <v>0</v>
      </c>
      <c r="O94" s="28">
        <f t="shared" si="18"/>
        <v>0</v>
      </c>
      <c r="P94" s="141">
        <f t="shared" si="19"/>
        <v>0</v>
      </c>
      <c r="S94" s="9"/>
      <c r="T94" s="9"/>
      <c r="U94" s="9"/>
      <c r="V94" s="9"/>
      <c r="W94" s="9"/>
      <c r="X94" s="9"/>
      <c r="Y94" s="9"/>
    </row>
    <row r="95" spans="1:25" s="2" customFormat="1" ht="24">
      <c r="A95" s="126">
        <f t="shared" si="26"/>
        <v>68</v>
      </c>
      <c r="B95" s="127"/>
      <c r="C95" s="131" t="s">
        <v>1237</v>
      </c>
      <c r="D95" s="129" t="s">
        <v>164</v>
      </c>
      <c r="E95" s="130">
        <v>4</v>
      </c>
      <c r="F95" s="132"/>
      <c r="G95" s="132"/>
      <c r="H95" s="28">
        <f t="shared" si="0"/>
        <v>0</v>
      </c>
      <c r="I95" s="132"/>
      <c r="J95" s="132"/>
      <c r="K95" s="28">
        <f t="shared" si="14"/>
        <v>0</v>
      </c>
      <c r="L95" s="28">
        <f t="shared" si="15"/>
        <v>0</v>
      </c>
      <c r="M95" s="28">
        <f t="shared" si="16"/>
        <v>0</v>
      </c>
      <c r="N95" s="28">
        <f t="shared" si="17"/>
        <v>0</v>
      </c>
      <c r="O95" s="28">
        <f t="shared" si="18"/>
        <v>0</v>
      </c>
      <c r="P95" s="141">
        <f t="shared" si="19"/>
        <v>0</v>
      </c>
      <c r="S95" s="9"/>
      <c r="T95" s="9"/>
      <c r="U95" s="9"/>
      <c r="V95" s="9"/>
      <c r="W95" s="9"/>
      <c r="X95" s="9"/>
      <c r="Y95" s="9"/>
    </row>
    <row r="96" spans="1:25" s="2" customFormat="1" ht="24">
      <c r="A96" s="126">
        <f t="shared" si="26"/>
        <v>69</v>
      </c>
      <c r="B96" s="127"/>
      <c r="C96" s="131" t="s">
        <v>1242</v>
      </c>
      <c r="D96" s="129" t="s">
        <v>164</v>
      </c>
      <c r="E96" s="130">
        <v>7</v>
      </c>
      <c r="F96" s="137"/>
      <c r="G96" s="138"/>
      <c r="H96" s="28">
        <f t="shared" si="0"/>
        <v>0</v>
      </c>
      <c r="I96" s="137"/>
      <c r="J96" s="138"/>
      <c r="K96" s="28">
        <f t="shared" si="14"/>
        <v>0</v>
      </c>
      <c r="L96" s="28">
        <f t="shared" si="15"/>
        <v>0</v>
      </c>
      <c r="M96" s="28">
        <f t="shared" si="16"/>
        <v>0</v>
      </c>
      <c r="N96" s="28">
        <f t="shared" si="17"/>
        <v>0</v>
      </c>
      <c r="O96" s="28">
        <f t="shared" si="18"/>
        <v>0</v>
      </c>
      <c r="P96" s="141">
        <f t="shared" si="19"/>
        <v>0</v>
      </c>
      <c r="S96" s="9"/>
      <c r="T96" s="9"/>
      <c r="U96" s="9"/>
      <c r="V96" s="9"/>
      <c r="W96" s="9"/>
      <c r="X96" s="9"/>
      <c r="Y96" s="9"/>
    </row>
    <row r="97" spans="1:25" s="2" customFormat="1">
      <c r="A97" s="126">
        <f t="shared" si="26"/>
        <v>70</v>
      </c>
      <c r="B97" s="127"/>
      <c r="C97" s="131" t="s">
        <v>1230</v>
      </c>
      <c r="D97" s="129" t="s">
        <v>167</v>
      </c>
      <c r="E97" s="130">
        <v>1</v>
      </c>
      <c r="F97" s="137"/>
      <c r="G97" s="138"/>
      <c r="H97" s="28">
        <f t="shared" si="0"/>
        <v>0</v>
      </c>
      <c r="I97" s="137"/>
      <c r="J97" s="138"/>
      <c r="K97" s="28">
        <f t="shared" si="8"/>
        <v>0</v>
      </c>
      <c r="L97" s="28">
        <f t="shared" si="9"/>
        <v>0</v>
      </c>
      <c r="M97" s="28">
        <f t="shared" si="10"/>
        <v>0</v>
      </c>
      <c r="N97" s="28">
        <f t="shared" si="11"/>
        <v>0</v>
      </c>
      <c r="O97" s="28">
        <f t="shared" si="12"/>
        <v>0</v>
      </c>
      <c r="P97" s="141">
        <f t="shared" si="13"/>
        <v>0</v>
      </c>
      <c r="S97" s="9"/>
      <c r="T97" s="9"/>
      <c r="U97" s="9"/>
      <c r="V97" s="9"/>
      <c r="W97" s="9"/>
      <c r="X97" s="9"/>
      <c r="Y97" s="9"/>
    </row>
    <row r="98" spans="1:25" s="2" customFormat="1">
      <c r="A98" s="126">
        <f t="shared" si="26"/>
        <v>71</v>
      </c>
      <c r="B98" s="127"/>
      <c r="C98" s="131" t="s">
        <v>1231</v>
      </c>
      <c r="D98" s="129" t="s">
        <v>164</v>
      </c>
      <c r="E98" s="130">
        <v>1</v>
      </c>
      <c r="F98" s="137"/>
      <c r="G98" s="138"/>
      <c r="H98" s="28">
        <f t="shared" si="0"/>
        <v>0</v>
      </c>
      <c r="I98" s="137"/>
      <c r="J98" s="138"/>
      <c r="K98" s="28">
        <f t="shared" si="8"/>
        <v>0</v>
      </c>
      <c r="L98" s="28">
        <f t="shared" si="9"/>
        <v>0</v>
      </c>
      <c r="M98" s="28">
        <f t="shared" si="10"/>
        <v>0</v>
      </c>
      <c r="N98" s="28">
        <f t="shared" si="11"/>
        <v>0</v>
      </c>
      <c r="O98" s="28">
        <f t="shared" si="12"/>
        <v>0</v>
      </c>
      <c r="P98" s="141">
        <f t="shared" si="13"/>
        <v>0</v>
      </c>
      <c r="S98" s="9"/>
      <c r="T98" s="9"/>
      <c r="U98" s="9"/>
      <c r="V98" s="9"/>
      <c r="W98" s="9"/>
      <c r="X98" s="9"/>
      <c r="Y98" s="9"/>
    </row>
    <row r="99" spans="1:25" s="2" customFormat="1">
      <c r="A99" s="126"/>
      <c r="B99" s="127"/>
      <c r="C99" s="131"/>
      <c r="D99" s="129"/>
      <c r="E99" s="130"/>
      <c r="F99" s="27"/>
      <c r="G99" s="28"/>
      <c r="H99" s="28"/>
      <c r="I99" s="27"/>
      <c r="J99" s="28"/>
      <c r="K99" s="28"/>
      <c r="L99" s="28"/>
      <c r="M99" s="28"/>
      <c r="N99" s="28"/>
      <c r="O99" s="28"/>
      <c r="P99" s="141"/>
      <c r="S99" s="9"/>
      <c r="T99" s="9"/>
      <c r="U99" s="9"/>
      <c r="V99" s="9"/>
      <c r="W99" s="9"/>
      <c r="X99" s="9"/>
      <c r="Y99" s="9"/>
    </row>
    <row r="100" spans="1:25" s="2" customFormat="1">
      <c r="A100" s="126"/>
      <c r="B100" s="127"/>
      <c r="C100" s="134" t="s">
        <v>1248</v>
      </c>
      <c r="D100" s="129" t="s">
        <v>167</v>
      </c>
      <c r="E100" s="130">
        <v>1</v>
      </c>
      <c r="F100" s="81"/>
      <c r="G100" s="82"/>
      <c r="H100" s="28">
        <f t="shared" si="0"/>
        <v>0</v>
      </c>
      <c r="I100" s="81"/>
      <c r="J100" s="82"/>
      <c r="K100" s="28">
        <f t="shared" si="8"/>
        <v>0</v>
      </c>
      <c r="L100" s="28">
        <f t="shared" si="9"/>
        <v>0</v>
      </c>
      <c r="M100" s="28">
        <f t="shared" si="10"/>
        <v>0</v>
      </c>
      <c r="N100" s="28">
        <f t="shared" si="11"/>
        <v>0</v>
      </c>
      <c r="O100" s="28">
        <f t="shared" si="12"/>
        <v>0</v>
      </c>
      <c r="P100" s="141">
        <f t="shared" si="13"/>
        <v>0</v>
      </c>
      <c r="S100" s="9"/>
      <c r="T100" s="9"/>
      <c r="U100" s="9"/>
      <c r="V100" s="9"/>
      <c r="W100" s="9"/>
      <c r="X100" s="9"/>
      <c r="Y100" s="9"/>
    </row>
    <row r="101" spans="1:25" s="2" customFormat="1" ht="24">
      <c r="A101" s="126">
        <f>A98+1</f>
        <v>72</v>
      </c>
      <c r="B101" s="127"/>
      <c r="C101" s="131" t="s">
        <v>1249</v>
      </c>
      <c r="D101" s="129" t="s">
        <v>164</v>
      </c>
      <c r="E101" s="130">
        <v>2</v>
      </c>
      <c r="F101" s="137"/>
      <c r="G101" s="138"/>
      <c r="H101" s="28">
        <f t="shared" si="0"/>
        <v>0</v>
      </c>
      <c r="I101" s="137"/>
      <c r="J101" s="138"/>
      <c r="K101" s="28">
        <f t="shared" si="8"/>
        <v>0</v>
      </c>
      <c r="L101" s="28">
        <f t="shared" si="9"/>
        <v>0</v>
      </c>
      <c r="M101" s="28">
        <f t="shared" si="10"/>
        <v>0</v>
      </c>
      <c r="N101" s="28">
        <f t="shared" si="11"/>
        <v>0</v>
      </c>
      <c r="O101" s="28">
        <f t="shared" si="12"/>
        <v>0</v>
      </c>
      <c r="P101" s="141">
        <f t="shared" si="13"/>
        <v>0</v>
      </c>
      <c r="S101" s="9"/>
      <c r="T101" s="9"/>
      <c r="U101" s="9"/>
      <c r="V101" s="9"/>
      <c r="W101" s="9"/>
      <c r="X101" s="9"/>
      <c r="Y101" s="9"/>
    </row>
    <row r="102" spans="1:25" s="2" customFormat="1" ht="24">
      <c r="A102" s="126">
        <f t="shared" si="26"/>
        <v>73</v>
      </c>
      <c r="B102" s="127"/>
      <c r="C102" s="131" t="s">
        <v>1228</v>
      </c>
      <c r="D102" s="129" t="s">
        <v>164</v>
      </c>
      <c r="E102" s="130">
        <v>2</v>
      </c>
      <c r="F102" s="137"/>
      <c r="G102" s="138"/>
      <c r="H102" s="28">
        <f t="shared" si="0"/>
        <v>0</v>
      </c>
      <c r="I102" s="137"/>
      <c r="J102" s="138"/>
      <c r="K102" s="28">
        <f t="shared" si="8"/>
        <v>0</v>
      </c>
      <c r="L102" s="28">
        <f t="shared" si="9"/>
        <v>0</v>
      </c>
      <c r="M102" s="28">
        <f t="shared" si="10"/>
        <v>0</v>
      </c>
      <c r="N102" s="28">
        <f t="shared" si="11"/>
        <v>0</v>
      </c>
      <c r="O102" s="28">
        <f t="shared" si="12"/>
        <v>0</v>
      </c>
      <c r="P102" s="141">
        <f t="shared" si="13"/>
        <v>0</v>
      </c>
      <c r="S102" s="9"/>
      <c r="T102" s="9"/>
      <c r="U102" s="9"/>
      <c r="V102" s="9"/>
      <c r="W102" s="9"/>
      <c r="X102" s="9"/>
      <c r="Y102" s="9"/>
    </row>
    <row r="103" spans="1:25" s="2" customFormat="1">
      <c r="A103" s="126">
        <f t="shared" si="26"/>
        <v>74</v>
      </c>
      <c r="B103" s="127"/>
      <c r="C103" s="131" t="s">
        <v>1230</v>
      </c>
      <c r="D103" s="129" t="s">
        <v>167</v>
      </c>
      <c r="E103" s="130">
        <v>1</v>
      </c>
      <c r="F103" s="132"/>
      <c r="G103" s="132"/>
      <c r="H103" s="28">
        <f t="shared" si="0"/>
        <v>0</v>
      </c>
      <c r="I103" s="132"/>
      <c r="J103" s="132"/>
      <c r="K103" s="28">
        <f t="shared" si="8"/>
        <v>0</v>
      </c>
      <c r="L103" s="28">
        <f t="shared" si="9"/>
        <v>0</v>
      </c>
      <c r="M103" s="28">
        <f t="shared" si="10"/>
        <v>0</v>
      </c>
      <c r="N103" s="28">
        <f t="shared" si="11"/>
        <v>0</v>
      </c>
      <c r="O103" s="28">
        <f t="shared" si="12"/>
        <v>0</v>
      </c>
      <c r="P103" s="141">
        <f t="shared" si="13"/>
        <v>0</v>
      </c>
      <c r="S103" s="9"/>
      <c r="T103" s="9"/>
      <c r="U103" s="9"/>
      <c r="V103" s="9"/>
      <c r="W103" s="9"/>
      <c r="X103" s="9"/>
      <c r="Y103" s="9"/>
    </row>
    <row r="104" spans="1:25" s="2" customFormat="1">
      <c r="A104" s="126">
        <f t="shared" si="26"/>
        <v>75</v>
      </c>
      <c r="B104" s="127"/>
      <c r="C104" s="131" t="s">
        <v>1231</v>
      </c>
      <c r="D104" s="129" t="s">
        <v>164</v>
      </c>
      <c r="E104" s="130">
        <v>1</v>
      </c>
      <c r="F104" s="137"/>
      <c r="G104" s="138"/>
      <c r="H104" s="28">
        <f t="shared" si="0"/>
        <v>0</v>
      </c>
      <c r="I104" s="137"/>
      <c r="J104" s="138"/>
      <c r="K104" s="28">
        <f t="shared" si="8"/>
        <v>0</v>
      </c>
      <c r="L104" s="28">
        <f t="shared" si="9"/>
        <v>0</v>
      </c>
      <c r="M104" s="28">
        <f t="shared" si="10"/>
        <v>0</v>
      </c>
      <c r="N104" s="28">
        <f t="shared" si="11"/>
        <v>0</v>
      </c>
      <c r="O104" s="28">
        <f t="shared" si="12"/>
        <v>0</v>
      </c>
      <c r="P104" s="141">
        <f t="shared" si="13"/>
        <v>0</v>
      </c>
      <c r="S104" s="9"/>
      <c r="T104" s="9"/>
      <c r="U104" s="9"/>
      <c r="V104" s="9"/>
      <c r="W104" s="9"/>
      <c r="X104" s="9"/>
      <c r="Y104" s="9"/>
    </row>
    <row r="105" spans="1:25" s="2" customFormat="1">
      <c r="A105" s="126"/>
      <c r="B105" s="127"/>
      <c r="C105" s="122"/>
      <c r="D105" s="142"/>
      <c r="E105" s="143"/>
      <c r="F105" s="143"/>
      <c r="G105" s="143"/>
      <c r="H105" s="28"/>
      <c r="I105" s="143"/>
      <c r="J105" s="143"/>
      <c r="K105" s="28"/>
      <c r="L105" s="28"/>
      <c r="M105" s="28"/>
      <c r="N105" s="28"/>
      <c r="O105" s="28"/>
      <c r="P105" s="141"/>
      <c r="S105" s="9"/>
      <c r="T105" s="9"/>
      <c r="U105" s="9"/>
      <c r="V105" s="9"/>
      <c r="W105" s="9"/>
      <c r="X105" s="9"/>
      <c r="Y105" s="9"/>
    </row>
    <row r="106" spans="1:25" s="2" customFormat="1">
      <c r="A106" s="126"/>
      <c r="B106" s="127"/>
      <c r="C106" s="122" t="s">
        <v>342</v>
      </c>
      <c r="D106" s="142"/>
      <c r="E106" s="143"/>
      <c r="F106" s="144"/>
      <c r="G106" s="143"/>
      <c r="H106" s="28"/>
      <c r="I106" s="144"/>
      <c r="J106" s="143"/>
      <c r="K106" s="28"/>
      <c r="L106" s="28"/>
      <c r="M106" s="28"/>
      <c r="N106" s="28"/>
      <c r="O106" s="28"/>
      <c r="P106" s="141"/>
      <c r="S106" s="9"/>
      <c r="T106" s="9"/>
      <c r="U106" s="9"/>
      <c r="V106" s="9"/>
      <c r="W106" s="9"/>
      <c r="X106" s="9"/>
      <c r="Y106" s="9"/>
    </row>
    <row r="107" spans="1:25" s="2" customFormat="1">
      <c r="A107" s="126">
        <f>A104+1</f>
        <v>76</v>
      </c>
      <c r="B107" s="127"/>
      <c r="C107" s="131" t="s">
        <v>1250</v>
      </c>
      <c r="D107" s="142" t="s">
        <v>228</v>
      </c>
      <c r="E107" s="143">
        <v>900</v>
      </c>
      <c r="F107" s="135"/>
      <c r="G107" s="136"/>
      <c r="H107" s="28">
        <f t="shared" si="0"/>
        <v>0</v>
      </c>
      <c r="I107" s="135"/>
      <c r="J107" s="136"/>
      <c r="K107" s="28">
        <f t="shared" ref="K107:K123" si="27">J107+I107+H107</f>
        <v>0</v>
      </c>
      <c r="L107" s="28">
        <f t="shared" ref="L107:L123" si="28">ROUND(F107*E107,2)</f>
        <v>0</v>
      </c>
      <c r="M107" s="28">
        <f t="shared" ref="M107:M123" si="29">ROUND(H107*E107,2)</f>
        <v>0</v>
      </c>
      <c r="N107" s="28">
        <f t="shared" ref="N107:N123" si="30">ROUND(I107*E107,2)</f>
        <v>0</v>
      </c>
      <c r="O107" s="28">
        <f t="shared" ref="O107:O123" si="31">ROUND(J107*E107,2)</f>
        <v>0</v>
      </c>
      <c r="P107" s="141">
        <f t="shared" ref="P107:P123" si="32">O107+N107+M107</f>
        <v>0</v>
      </c>
      <c r="S107" s="9"/>
      <c r="T107" s="9"/>
      <c r="U107" s="9"/>
      <c r="V107" s="9"/>
      <c r="W107" s="9"/>
      <c r="X107" s="9"/>
      <c r="Y107" s="9"/>
    </row>
    <row r="108" spans="1:25" s="2" customFormat="1">
      <c r="A108" s="126">
        <f t="shared" si="26"/>
        <v>77</v>
      </c>
      <c r="B108" s="127"/>
      <c r="C108" s="131" t="s">
        <v>1251</v>
      </c>
      <c r="D108" s="142" t="s">
        <v>228</v>
      </c>
      <c r="E108" s="143">
        <v>100</v>
      </c>
      <c r="F108" s="135"/>
      <c r="G108" s="136"/>
      <c r="H108" s="28">
        <f t="shared" si="0"/>
        <v>0</v>
      </c>
      <c r="I108" s="135"/>
      <c r="J108" s="136"/>
      <c r="K108" s="28">
        <f t="shared" si="27"/>
        <v>0</v>
      </c>
      <c r="L108" s="28">
        <f t="shared" si="28"/>
        <v>0</v>
      </c>
      <c r="M108" s="28">
        <f t="shared" si="29"/>
        <v>0</v>
      </c>
      <c r="N108" s="28">
        <f t="shared" si="30"/>
        <v>0</v>
      </c>
      <c r="O108" s="28">
        <f t="shared" si="31"/>
        <v>0</v>
      </c>
      <c r="P108" s="141">
        <f t="shared" si="32"/>
        <v>0</v>
      </c>
      <c r="S108" s="9"/>
      <c r="T108" s="9"/>
      <c r="U108" s="9"/>
      <c r="V108" s="9"/>
      <c r="W108" s="9"/>
      <c r="X108" s="9"/>
      <c r="Y108" s="9"/>
    </row>
    <row r="109" spans="1:25" s="2" customFormat="1">
      <c r="A109" s="126">
        <f t="shared" si="26"/>
        <v>78</v>
      </c>
      <c r="B109" s="127"/>
      <c r="C109" s="131" t="s">
        <v>1252</v>
      </c>
      <c r="D109" s="142" t="s">
        <v>228</v>
      </c>
      <c r="E109" s="143">
        <v>245</v>
      </c>
      <c r="F109" s="135"/>
      <c r="G109" s="136"/>
      <c r="H109" s="28">
        <f t="shared" si="0"/>
        <v>0</v>
      </c>
      <c r="I109" s="135"/>
      <c r="J109" s="136"/>
      <c r="K109" s="28">
        <f t="shared" si="27"/>
        <v>0</v>
      </c>
      <c r="L109" s="28">
        <f t="shared" si="28"/>
        <v>0</v>
      </c>
      <c r="M109" s="28">
        <f t="shared" si="29"/>
        <v>0</v>
      </c>
      <c r="N109" s="28">
        <f t="shared" si="30"/>
        <v>0</v>
      </c>
      <c r="O109" s="28">
        <f t="shared" si="31"/>
        <v>0</v>
      </c>
      <c r="P109" s="141">
        <f t="shared" si="32"/>
        <v>0</v>
      </c>
      <c r="S109" s="9"/>
      <c r="T109" s="9"/>
      <c r="U109" s="9"/>
      <c r="V109" s="9"/>
      <c r="W109" s="9"/>
      <c r="X109" s="9"/>
      <c r="Y109" s="9"/>
    </row>
    <row r="110" spans="1:25" s="2" customFormat="1">
      <c r="A110" s="126">
        <f t="shared" si="26"/>
        <v>79</v>
      </c>
      <c r="B110" s="127"/>
      <c r="C110" s="131" t="s">
        <v>1253</v>
      </c>
      <c r="D110" s="142" t="s">
        <v>228</v>
      </c>
      <c r="E110" s="143">
        <v>30</v>
      </c>
      <c r="F110" s="135"/>
      <c r="G110" s="136"/>
      <c r="H110" s="28">
        <f t="shared" si="0"/>
        <v>0</v>
      </c>
      <c r="I110" s="135"/>
      <c r="J110" s="136"/>
      <c r="K110" s="28">
        <f t="shared" si="27"/>
        <v>0</v>
      </c>
      <c r="L110" s="28">
        <f t="shared" si="28"/>
        <v>0</v>
      </c>
      <c r="M110" s="28">
        <f t="shared" si="29"/>
        <v>0</v>
      </c>
      <c r="N110" s="28">
        <f t="shared" si="30"/>
        <v>0</v>
      </c>
      <c r="O110" s="28">
        <f t="shared" si="31"/>
        <v>0</v>
      </c>
      <c r="P110" s="141">
        <f t="shared" si="32"/>
        <v>0</v>
      </c>
      <c r="S110" s="9"/>
      <c r="T110" s="9"/>
      <c r="U110" s="9"/>
      <c r="V110" s="9"/>
      <c r="W110" s="9"/>
      <c r="X110" s="9"/>
      <c r="Y110" s="9"/>
    </row>
    <row r="111" spans="1:25" s="2" customFormat="1">
      <c r="A111" s="126">
        <f t="shared" si="26"/>
        <v>80</v>
      </c>
      <c r="B111" s="127"/>
      <c r="C111" s="131" t="s">
        <v>1254</v>
      </c>
      <c r="D111" s="142" t="s">
        <v>228</v>
      </c>
      <c r="E111" s="143">
        <v>50</v>
      </c>
      <c r="F111" s="135"/>
      <c r="G111" s="136"/>
      <c r="H111" s="28">
        <f t="shared" si="0"/>
        <v>0</v>
      </c>
      <c r="I111" s="135"/>
      <c r="J111" s="136"/>
      <c r="K111" s="28">
        <f t="shared" si="27"/>
        <v>0</v>
      </c>
      <c r="L111" s="28">
        <f t="shared" si="28"/>
        <v>0</v>
      </c>
      <c r="M111" s="28">
        <f t="shared" si="29"/>
        <v>0</v>
      </c>
      <c r="N111" s="28">
        <f t="shared" si="30"/>
        <v>0</v>
      </c>
      <c r="O111" s="28">
        <f t="shared" si="31"/>
        <v>0</v>
      </c>
      <c r="P111" s="141">
        <f t="shared" si="32"/>
        <v>0</v>
      </c>
      <c r="S111" s="9"/>
      <c r="T111" s="9"/>
      <c r="U111" s="9"/>
      <c r="V111" s="9"/>
      <c r="W111" s="9"/>
      <c r="X111" s="9"/>
      <c r="Y111" s="9"/>
    </row>
    <row r="112" spans="1:25" s="2" customFormat="1">
      <c r="A112" s="126"/>
      <c r="B112" s="127"/>
      <c r="C112" s="122"/>
      <c r="D112" s="142"/>
      <c r="E112" s="143"/>
      <c r="F112" s="144"/>
      <c r="G112" s="143"/>
      <c r="H112" s="28"/>
      <c r="I112" s="144"/>
      <c r="J112" s="143"/>
      <c r="K112" s="28"/>
      <c r="L112" s="28"/>
      <c r="M112" s="28"/>
      <c r="N112" s="28"/>
      <c r="O112" s="28"/>
      <c r="P112" s="141"/>
      <c r="S112" s="9"/>
      <c r="T112" s="9"/>
      <c r="U112" s="9"/>
      <c r="V112" s="9"/>
      <c r="W112" s="9"/>
      <c r="X112" s="9"/>
      <c r="Y112" s="9"/>
    </row>
    <row r="113" spans="1:25" s="2" customFormat="1" ht="24">
      <c r="A113" s="126"/>
      <c r="B113" s="127"/>
      <c r="C113" s="122" t="s">
        <v>345</v>
      </c>
      <c r="D113" s="142"/>
      <c r="E113" s="143"/>
      <c r="F113" s="144"/>
      <c r="G113" s="143"/>
      <c r="H113" s="28"/>
      <c r="I113" s="144"/>
      <c r="J113" s="143"/>
      <c r="K113" s="28"/>
      <c r="L113" s="28"/>
      <c r="M113" s="28"/>
      <c r="N113" s="28"/>
      <c r="O113" s="28"/>
      <c r="P113" s="141"/>
      <c r="S113" s="9"/>
      <c r="T113" s="9"/>
      <c r="U113" s="9"/>
      <c r="V113" s="9"/>
      <c r="W113" s="9"/>
      <c r="X113" s="9"/>
      <c r="Y113" s="9"/>
    </row>
    <row r="114" spans="1:25" s="2" customFormat="1" ht="24">
      <c r="A114" s="126">
        <f>A111+1</f>
        <v>81</v>
      </c>
      <c r="B114" s="127"/>
      <c r="C114" s="131" t="s">
        <v>1255</v>
      </c>
      <c r="D114" s="142" t="s">
        <v>164</v>
      </c>
      <c r="E114" s="143">
        <v>7</v>
      </c>
      <c r="F114" s="135"/>
      <c r="G114" s="136"/>
      <c r="H114" s="28">
        <f t="shared" si="0"/>
        <v>0</v>
      </c>
      <c r="I114" s="135"/>
      <c r="J114" s="136"/>
      <c r="K114" s="28">
        <f t="shared" si="27"/>
        <v>0</v>
      </c>
      <c r="L114" s="28">
        <f t="shared" si="28"/>
        <v>0</v>
      </c>
      <c r="M114" s="28">
        <f t="shared" si="29"/>
        <v>0</v>
      </c>
      <c r="N114" s="28">
        <f t="shared" si="30"/>
        <v>0</v>
      </c>
      <c r="O114" s="28">
        <f t="shared" si="31"/>
        <v>0</v>
      </c>
      <c r="P114" s="141">
        <f t="shared" si="32"/>
        <v>0</v>
      </c>
      <c r="S114" s="9"/>
      <c r="T114" s="9"/>
      <c r="U114" s="9"/>
      <c r="V114" s="9"/>
      <c r="W114" s="9"/>
      <c r="X114" s="9"/>
      <c r="Y114" s="9"/>
    </row>
    <row r="115" spans="1:25" s="2" customFormat="1">
      <c r="A115" s="126">
        <f t="shared" si="26"/>
        <v>82</v>
      </c>
      <c r="B115" s="127"/>
      <c r="C115" s="131" t="s">
        <v>347</v>
      </c>
      <c r="D115" s="142" t="s">
        <v>228</v>
      </c>
      <c r="E115" s="143">
        <v>4</v>
      </c>
      <c r="F115" s="135"/>
      <c r="G115" s="136"/>
      <c r="H115" s="28">
        <f t="shared" si="0"/>
        <v>0</v>
      </c>
      <c r="I115" s="135"/>
      <c r="J115" s="136"/>
      <c r="K115" s="28">
        <f t="shared" si="27"/>
        <v>0</v>
      </c>
      <c r="L115" s="28">
        <f t="shared" si="28"/>
        <v>0</v>
      </c>
      <c r="M115" s="28">
        <f t="shared" si="29"/>
        <v>0</v>
      </c>
      <c r="N115" s="28">
        <f t="shared" si="30"/>
        <v>0</v>
      </c>
      <c r="O115" s="28">
        <f t="shared" si="31"/>
        <v>0</v>
      </c>
      <c r="P115" s="141">
        <f t="shared" si="32"/>
        <v>0</v>
      </c>
      <c r="S115" s="9"/>
      <c r="T115" s="9"/>
      <c r="U115" s="9"/>
      <c r="V115" s="9"/>
      <c r="W115" s="9"/>
      <c r="X115" s="9"/>
      <c r="Y115" s="9"/>
    </row>
    <row r="116" spans="1:25" s="2" customFormat="1">
      <c r="A116" s="126">
        <f t="shared" si="26"/>
        <v>83</v>
      </c>
      <c r="B116" s="127"/>
      <c r="C116" s="131" t="s">
        <v>348</v>
      </c>
      <c r="D116" s="142" t="s">
        <v>228</v>
      </c>
      <c r="E116" s="143">
        <v>151</v>
      </c>
      <c r="F116" s="135"/>
      <c r="G116" s="136"/>
      <c r="H116" s="28">
        <f t="shared" si="0"/>
        <v>0</v>
      </c>
      <c r="I116" s="135"/>
      <c r="J116" s="136"/>
      <c r="K116" s="28">
        <f t="shared" si="27"/>
        <v>0</v>
      </c>
      <c r="L116" s="28">
        <f t="shared" si="28"/>
        <v>0</v>
      </c>
      <c r="M116" s="28">
        <f t="shared" si="29"/>
        <v>0</v>
      </c>
      <c r="N116" s="28">
        <f t="shared" si="30"/>
        <v>0</v>
      </c>
      <c r="O116" s="28">
        <f t="shared" si="31"/>
        <v>0</v>
      </c>
      <c r="P116" s="141">
        <f t="shared" si="32"/>
        <v>0</v>
      </c>
      <c r="S116" s="9"/>
      <c r="T116" s="9"/>
      <c r="U116" s="9"/>
      <c r="V116" s="9"/>
      <c r="W116" s="9"/>
      <c r="X116" s="9"/>
      <c r="Y116" s="9"/>
    </row>
    <row r="117" spans="1:25" s="2" customFormat="1">
      <c r="A117" s="126">
        <f t="shared" si="26"/>
        <v>84</v>
      </c>
      <c r="B117" s="127"/>
      <c r="C117" s="131" t="s">
        <v>349</v>
      </c>
      <c r="D117" s="142" t="s">
        <v>228</v>
      </c>
      <c r="E117" s="143">
        <v>398</v>
      </c>
      <c r="F117" s="135"/>
      <c r="G117" s="136"/>
      <c r="H117" s="28">
        <f t="shared" si="0"/>
        <v>0</v>
      </c>
      <c r="I117" s="135"/>
      <c r="J117" s="136"/>
      <c r="K117" s="28">
        <f t="shared" si="27"/>
        <v>0</v>
      </c>
      <c r="L117" s="28">
        <f t="shared" si="28"/>
        <v>0</v>
      </c>
      <c r="M117" s="28">
        <f t="shared" si="29"/>
        <v>0</v>
      </c>
      <c r="N117" s="28">
        <f t="shared" si="30"/>
        <v>0</v>
      </c>
      <c r="O117" s="28">
        <f t="shared" si="31"/>
        <v>0</v>
      </c>
      <c r="P117" s="141">
        <f t="shared" si="32"/>
        <v>0</v>
      </c>
      <c r="S117" s="9"/>
      <c r="T117" s="9"/>
      <c r="U117" s="9"/>
      <c r="V117" s="9"/>
      <c r="W117" s="9"/>
      <c r="X117" s="9"/>
      <c r="Y117" s="9"/>
    </row>
    <row r="118" spans="1:25" s="2" customFormat="1">
      <c r="A118" s="126"/>
      <c r="B118" s="127"/>
      <c r="C118" s="122"/>
      <c r="D118" s="142"/>
      <c r="E118" s="143"/>
      <c r="F118" s="144"/>
      <c r="G118" s="143"/>
      <c r="H118" s="28"/>
      <c r="I118" s="144"/>
      <c r="J118" s="143"/>
      <c r="K118" s="28"/>
      <c r="L118" s="28"/>
      <c r="M118" s="28"/>
      <c r="N118" s="28"/>
      <c r="O118" s="28"/>
      <c r="P118" s="141"/>
      <c r="S118" s="9"/>
      <c r="T118" s="9"/>
      <c r="U118" s="9"/>
      <c r="V118" s="9"/>
      <c r="W118" s="9"/>
      <c r="X118" s="9"/>
      <c r="Y118" s="9"/>
    </row>
    <row r="119" spans="1:25" s="2" customFormat="1">
      <c r="A119" s="126"/>
      <c r="B119" s="127"/>
      <c r="C119" s="122" t="s">
        <v>1256</v>
      </c>
      <c r="D119" s="142"/>
      <c r="E119" s="143"/>
      <c r="F119" s="144"/>
      <c r="G119" s="143"/>
      <c r="H119" s="28"/>
      <c r="I119" s="144"/>
      <c r="J119" s="143"/>
      <c r="K119" s="28"/>
      <c r="L119" s="28"/>
      <c r="M119" s="28"/>
      <c r="N119" s="28"/>
      <c r="O119" s="28"/>
      <c r="P119" s="141"/>
      <c r="S119" s="9"/>
      <c r="T119" s="9"/>
      <c r="U119" s="9"/>
      <c r="V119" s="9"/>
      <c r="W119" s="9"/>
      <c r="X119" s="9"/>
      <c r="Y119" s="9"/>
    </row>
    <row r="120" spans="1:25" s="2" customFormat="1" ht="24">
      <c r="A120" s="126">
        <f>A117+1</f>
        <v>85</v>
      </c>
      <c r="B120" s="127"/>
      <c r="C120" s="131" t="s">
        <v>1257</v>
      </c>
      <c r="D120" s="142" t="s">
        <v>164</v>
      </c>
      <c r="E120" s="143">
        <v>7</v>
      </c>
      <c r="F120" s="135"/>
      <c r="G120" s="136"/>
      <c r="H120" s="28">
        <f t="shared" si="0"/>
        <v>0</v>
      </c>
      <c r="I120" s="135"/>
      <c r="J120" s="136"/>
      <c r="K120" s="28">
        <f t="shared" si="27"/>
        <v>0</v>
      </c>
      <c r="L120" s="28">
        <f t="shared" si="28"/>
        <v>0</v>
      </c>
      <c r="M120" s="28">
        <f t="shared" si="29"/>
        <v>0</v>
      </c>
      <c r="N120" s="28">
        <f t="shared" si="30"/>
        <v>0</v>
      </c>
      <c r="O120" s="28">
        <f t="shared" si="31"/>
        <v>0</v>
      </c>
      <c r="P120" s="141">
        <f t="shared" si="32"/>
        <v>0</v>
      </c>
      <c r="S120" s="9"/>
      <c r="T120" s="9"/>
      <c r="U120" s="9"/>
      <c r="V120" s="9"/>
      <c r="W120" s="9"/>
      <c r="X120" s="9"/>
      <c r="Y120" s="9"/>
    </row>
    <row r="121" spans="1:25" s="2" customFormat="1" ht="24">
      <c r="A121" s="126">
        <f t="shared" si="26"/>
        <v>86</v>
      </c>
      <c r="B121" s="127"/>
      <c r="C121" s="131" t="s">
        <v>1258</v>
      </c>
      <c r="D121" s="142" t="s">
        <v>164</v>
      </c>
      <c r="E121" s="143">
        <v>7</v>
      </c>
      <c r="F121" s="135"/>
      <c r="G121" s="136"/>
      <c r="H121" s="28">
        <f t="shared" si="0"/>
        <v>0</v>
      </c>
      <c r="I121" s="135"/>
      <c r="J121" s="136"/>
      <c r="K121" s="28">
        <f t="shared" si="27"/>
        <v>0</v>
      </c>
      <c r="L121" s="28">
        <f t="shared" si="28"/>
        <v>0</v>
      </c>
      <c r="M121" s="28">
        <f t="shared" si="29"/>
        <v>0</v>
      </c>
      <c r="N121" s="28">
        <f t="shared" si="30"/>
        <v>0</v>
      </c>
      <c r="O121" s="28">
        <f t="shared" si="31"/>
        <v>0</v>
      </c>
      <c r="P121" s="141">
        <f t="shared" si="32"/>
        <v>0</v>
      </c>
      <c r="S121" s="9"/>
      <c r="T121" s="9"/>
      <c r="U121" s="9"/>
      <c r="V121" s="9"/>
      <c r="W121" s="9"/>
      <c r="X121" s="9"/>
      <c r="Y121" s="9"/>
    </row>
    <row r="122" spans="1:25" s="2" customFormat="1" ht="24">
      <c r="A122" s="126">
        <f t="shared" si="26"/>
        <v>87</v>
      </c>
      <c r="B122" s="127"/>
      <c r="C122" s="131" t="s">
        <v>1259</v>
      </c>
      <c r="D122" s="142" t="s">
        <v>164</v>
      </c>
      <c r="E122" s="143">
        <v>7</v>
      </c>
      <c r="F122" s="135"/>
      <c r="G122" s="136"/>
      <c r="H122" s="28">
        <f t="shared" si="0"/>
        <v>0</v>
      </c>
      <c r="I122" s="135"/>
      <c r="J122" s="136"/>
      <c r="K122" s="28">
        <f t="shared" si="27"/>
        <v>0</v>
      </c>
      <c r="L122" s="28">
        <f t="shared" si="28"/>
        <v>0</v>
      </c>
      <c r="M122" s="28">
        <f t="shared" si="29"/>
        <v>0</v>
      </c>
      <c r="N122" s="28">
        <f t="shared" si="30"/>
        <v>0</v>
      </c>
      <c r="O122" s="28">
        <f t="shared" si="31"/>
        <v>0</v>
      </c>
      <c r="P122" s="141">
        <f t="shared" si="32"/>
        <v>0</v>
      </c>
      <c r="S122" s="9"/>
      <c r="T122" s="9"/>
      <c r="U122" s="9"/>
      <c r="V122" s="9"/>
      <c r="W122" s="9"/>
      <c r="X122" s="9"/>
      <c r="Y122" s="9"/>
    </row>
    <row r="123" spans="1:25" s="2" customFormat="1" ht="36">
      <c r="A123" s="126">
        <f t="shared" si="26"/>
        <v>88</v>
      </c>
      <c r="B123" s="127"/>
      <c r="C123" s="131" t="s">
        <v>1260</v>
      </c>
      <c r="D123" s="142" t="s">
        <v>164</v>
      </c>
      <c r="E123" s="143">
        <v>7</v>
      </c>
      <c r="F123" s="135"/>
      <c r="G123" s="136"/>
      <c r="H123" s="28">
        <f t="shared" si="0"/>
        <v>0</v>
      </c>
      <c r="I123" s="135"/>
      <c r="J123" s="136"/>
      <c r="K123" s="28">
        <f t="shared" si="27"/>
        <v>0</v>
      </c>
      <c r="L123" s="28">
        <f t="shared" si="28"/>
        <v>0</v>
      </c>
      <c r="M123" s="28">
        <f t="shared" si="29"/>
        <v>0</v>
      </c>
      <c r="N123" s="28">
        <f t="shared" si="30"/>
        <v>0</v>
      </c>
      <c r="O123" s="28">
        <f t="shared" si="31"/>
        <v>0</v>
      </c>
      <c r="P123" s="141">
        <f t="shared" si="32"/>
        <v>0</v>
      </c>
      <c r="S123" s="9"/>
      <c r="T123" s="9"/>
      <c r="U123" s="9"/>
      <c r="V123" s="9"/>
      <c r="W123" s="9"/>
      <c r="X123" s="9"/>
      <c r="Y123" s="9"/>
    </row>
    <row r="124" spans="1:25" s="3" customFormat="1" ht="15" customHeight="1">
      <c r="A124" s="126"/>
      <c r="B124" s="127"/>
      <c r="C124" s="145"/>
      <c r="D124" s="146"/>
      <c r="E124" s="146"/>
      <c r="F124" s="146"/>
      <c r="G124" s="146"/>
      <c r="H124" s="28"/>
      <c r="I124" s="146"/>
      <c r="J124" s="146"/>
      <c r="K124" s="28"/>
      <c r="L124" s="28"/>
      <c r="M124" s="28"/>
      <c r="N124" s="28"/>
      <c r="O124" s="28"/>
      <c r="P124" s="141"/>
    </row>
    <row r="125" spans="1:25" s="3" customFormat="1" ht="19.5" customHeight="1">
      <c r="A125" s="126"/>
      <c r="B125" s="127"/>
      <c r="C125" s="122" t="s">
        <v>1261</v>
      </c>
      <c r="D125" s="129"/>
      <c r="E125" s="130"/>
      <c r="F125" s="147"/>
      <c r="G125" s="146"/>
      <c r="H125" s="28"/>
      <c r="I125" s="147"/>
      <c r="J125" s="146"/>
      <c r="K125" s="28"/>
      <c r="L125" s="28"/>
      <c r="M125" s="28"/>
      <c r="N125" s="28"/>
      <c r="O125" s="28"/>
      <c r="P125" s="141"/>
    </row>
    <row r="126" spans="1:25" s="3" customFormat="1" ht="24">
      <c r="A126" s="126">
        <f>A123+1</f>
        <v>89</v>
      </c>
      <c r="B126" s="127"/>
      <c r="C126" s="128" t="s">
        <v>1262</v>
      </c>
      <c r="D126" s="129" t="s">
        <v>115</v>
      </c>
      <c r="E126" s="130">
        <v>20</v>
      </c>
      <c r="F126" s="135"/>
      <c r="G126" s="136"/>
      <c r="H126" s="28">
        <f t="shared" si="0"/>
        <v>0</v>
      </c>
      <c r="I126" s="147"/>
      <c r="J126" s="146"/>
      <c r="K126" s="28">
        <f t="shared" ref="K126:K131" si="33">J126+I126+H126</f>
        <v>0</v>
      </c>
      <c r="L126" s="28">
        <f t="shared" ref="L126:L131" si="34">ROUND(F126*E126,2)</f>
        <v>0</v>
      </c>
      <c r="M126" s="28">
        <f t="shared" ref="M126:M131" si="35">ROUND(H126*E126,2)</f>
        <v>0</v>
      </c>
      <c r="N126" s="28">
        <f t="shared" ref="N126:N131" si="36">ROUND(I126*E126,2)</f>
        <v>0</v>
      </c>
      <c r="O126" s="28">
        <f t="shared" ref="O126:O131" si="37">ROUND(J126*E126,2)</f>
        <v>0</v>
      </c>
      <c r="P126" s="141">
        <f t="shared" ref="P126:P131" si="38">O126+N126+M126</f>
        <v>0</v>
      </c>
    </row>
    <row r="127" spans="1:25" s="3" customFormat="1" ht="19.5" customHeight="1">
      <c r="A127" s="126"/>
      <c r="B127" s="127"/>
      <c r="C127" s="122" t="s">
        <v>1263</v>
      </c>
      <c r="D127" s="142"/>
      <c r="E127" s="143"/>
      <c r="F127" s="147"/>
      <c r="G127" s="146"/>
      <c r="H127" s="28"/>
      <c r="I127" s="147"/>
      <c r="J127" s="146"/>
      <c r="K127" s="28"/>
      <c r="L127" s="28"/>
      <c r="M127" s="28"/>
      <c r="N127" s="28"/>
      <c r="O127" s="28"/>
      <c r="P127" s="141"/>
    </row>
    <row r="128" spans="1:25" s="3" customFormat="1" ht="19.5" customHeight="1">
      <c r="A128" s="126">
        <f>A126+1</f>
        <v>90</v>
      </c>
      <c r="B128" s="127"/>
      <c r="C128" s="128" t="s">
        <v>1264</v>
      </c>
      <c r="D128" s="142" t="s">
        <v>167</v>
      </c>
      <c r="E128" s="143">
        <v>1</v>
      </c>
      <c r="F128" s="135"/>
      <c r="G128" s="136"/>
      <c r="H128" s="28">
        <f t="shared" si="0"/>
        <v>0</v>
      </c>
      <c r="I128" s="135"/>
      <c r="J128" s="136"/>
      <c r="K128" s="28">
        <f t="shared" si="33"/>
        <v>0</v>
      </c>
      <c r="L128" s="28">
        <f t="shared" si="34"/>
        <v>0</v>
      </c>
      <c r="M128" s="28">
        <f t="shared" si="35"/>
        <v>0</v>
      </c>
      <c r="N128" s="28">
        <f t="shared" si="36"/>
        <v>0</v>
      </c>
      <c r="O128" s="28">
        <f t="shared" si="37"/>
        <v>0</v>
      </c>
      <c r="P128" s="141">
        <f t="shared" si="38"/>
        <v>0</v>
      </c>
    </row>
    <row r="129" spans="1:21" s="3" customFormat="1" ht="19.5" customHeight="1">
      <c r="A129" s="126">
        <f t="shared" si="26"/>
        <v>91</v>
      </c>
      <c r="B129" s="127"/>
      <c r="C129" s="128" t="s">
        <v>1265</v>
      </c>
      <c r="D129" s="142" t="s">
        <v>167</v>
      </c>
      <c r="E129" s="143">
        <v>1</v>
      </c>
      <c r="F129" s="135"/>
      <c r="G129" s="136"/>
      <c r="H129" s="28">
        <f t="shared" si="0"/>
        <v>0</v>
      </c>
      <c r="I129" s="135"/>
      <c r="J129" s="136"/>
      <c r="K129" s="28">
        <f t="shared" si="33"/>
        <v>0</v>
      </c>
      <c r="L129" s="28">
        <f t="shared" si="34"/>
        <v>0</v>
      </c>
      <c r="M129" s="28">
        <f t="shared" si="35"/>
        <v>0</v>
      </c>
      <c r="N129" s="28">
        <f t="shared" si="36"/>
        <v>0</v>
      </c>
      <c r="O129" s="28">
        <f t="shared" si="37"/>
        <v>0</v>
      </c>
      <c r="P129" s="141">
        <f t="shared" si="38"/>
        <v>0</v>
      </c>
    </row>
    <row r="130" spans="1:21" s="3" customFormat="1" ht="19.5" customHeight="1">
      <c r="A130" s="126">
        <f t="shared" si="26"/>
        <v>92</v>
      </c>
      <c r="B130" s="127"/>
      <c r="C130" s="128" t="s">
        <v>1266</v>
      </c>
      <c r="D130" s="142" t="s">
        <v>167</v>
      </c>
      <c r="E130" s="143">
        <v>1</v>
      </c>
      <c r="F130" s="135"/>
      <c r="G130" s="136"/>
      <c r="H130" s="28">
        <f t="shared" si="0"/>
        <v>0</v>
      </c>
      <c r="I130" s="135"/>
      <c r="J130" s="136"/>
      <c r="K130" s="28">
        <f t="shared" si="33"/>
        <v>0</v>
      </c>
      <c r="L130" s="28">
        <f t="shared" si="34"/>
        <v>0</v>
      </c>
      <c r="M130" s="28">
        <f t="shared" si="35"/>
        <v>0</v>
      </c>
      <c r="N130" s="28">
        <f t="shared" si="36"/>
        <v>0</v>
      </c>
      <c r="O130" s="28">
        <f t="shared" si="37"/>
        <v>0</v>
      </c>
      <c r="P130" s="141">
        <f t="shared" si="38"/>
        <v>0</v>
      </c>
    </row>
    <row r="131" spans="1:21" s="3" customFormat="1" ht="19.5" customHeight="1">
      <c r="A131" s="126">
        <f t="shared" si="26"/>
        <v>93</v>
      </c>
      <c r="B131" s="127"/>
      <c r="C131" s="128" t="s">
        <v>1267</v>
      </c>
      <c r="D131" s="142" t="s">
        <v>167</v>
      </c>
      <c r="E131" s="143">
        <v>1</v>
      </c>
      <c r="F131" s="135"/>
      <c r="G131" s="136"/>
      <c r="H131" s="28">
        <f t="shared" si="0"/>
        <v>0</v>
      </c>
      <c r="I131" s="135"/>
      <c r="J131" s="136"/>
      <c r="K131" s="28">
        <f t="shared" si="33"/>
        <v>0</v>
      </c>
      <c r="L131" s="28">
        <f t="shared" si="34"/>
        <v>0</v>
      </c>
      <c r="M131" s="28">
        <f t="shared" si="35"/>
        <v>0</v>
      </c>
      <c r="N131" s="28">
        <f t="shared" si="36"/>
        <v>0</v>
      </c>
      <c r="O131" s="28">
        <f t="shared" si="37"/>
        <v>0</v>
      </c>
      <c r="P131" s="141">
        <f t="shared" si="38"/>
        <v>0</v>
      </c>
    </row>
    <row r="132" spans="1:21" s="3" customFormat="1" ht="19.5" customHeight="1">
      <c r="A132" s="126"/>
      <c r="B132" s="127"/>
      <c r="C132" s="145"/>
      <c r="D132" s="146"/>
      <c r="E132" s="146"/>
      <c r="F132" s="147"/>
      <c r="G132" s="146"/>
      <c r="H132" s="28"/>
      <c r="I132" s="147"/>
      <c r="J132" s="146"/>
      <c r="K132" s="28"/>
      <c r="L132" s="28"/>
      <c r="M132" s="28"/>
      <c r="N132" s="28"/>
      <c r="O132" s="28"/>
      <c r="P132" s="141"/>
    </row>
    <row r="133" spans="1:21" s="3" customFormat="1" ht="32.25" customHeight="1">
      <c r="A133" s="126">
        <f>A131+1</f>
        <v>94</v>
      </c>
      <c r="B133" s="79"/>
      <c r="C133" s="26" t="s">
        <v>1268</v>
      </c>
      <c r="D133" s="80" t="s">
        <v>167</v>
      </c>
      <c r="E133" s="25">
        <v>1</v>
      </c>
      <c r="F133" s="137"/>
      <c r="G133" s="138"/>
      <c r="H133" s="28">
        <f t="shared" si="0"/>
        <v>0</v>
      </c>
      <c r="I133" s="137"/>
      <c r="J133" s="138"/>
      <c r="K133" s="28">
        <f t="shared" si="8"/>
        <v>0</v>
      </c>
      <c r="L133" s="28">
        <f t="shared" si="9"/>
        <v>0</v>
      </c>
      <c r="M133" s="28">
        <f t="shared" si="10"/>
        <v>0</v>
      </c>
      <c r="N133" s="28">
        <f t="shared" si="11"/>
        <v>0</v>
      </c>
      <c r="O133" s="28">
        <f t="shared" si="12"/>
        <v>0</v>
      </c>
      <c r="P133" s="141">
        <f t="shared" si="13"/>
        <v>0</v>
      </c>
      <c r="R133" s="148"/>
      <c r="U133" s="148"/>
    </row>
    <row r="134" spans="1:21" s="4" customFormat="1" ht="18" customHeight="1">
      <c r="A134" s="30"/>
      <c r="B134" s="31"/>
      <c r="C134" s="32"/>
      <c r="D134" s="33"/>
      <c r="E134" s="34"/>
      <c r="F134" s="35"/>
      <c r="G134" s="35"/>
      <c r="H134" s="35"/>
      <c r="I134" s="35"/>
      <c r="J134" s="35"/>
      <c r="K134" s="35"/>
      <c r="L134" s="54"/>
      <c r="M134" s="55"/>
      <c r="N134" s="55"/>
      <c r="O134" s="55"/>
      <c r="P134" s="56"/>
    </row>
    <row r="135" spans="1:21" s="4" customFormat="1" ht="18" customHeight="1">
      <c r="A135" s="99"/>
      <c r="B135" s="100"/>
      <c r="C135" s="101" t="s">
        <v>122</v>
      </c>
      <c r="D135" s="102"/>
      <c r="E135" s="103"/>
      <c r="F135" s="104"/>
      <c r="G135" s="104"/>
      <c r="H135" s="104"/>
      <c r="I135" s="104"/>
      <c r="J135" s="104"/>
      <c r="K135" s="104"/>
      <c r="L135" s="115">
        <f>SUM(L16:L133)</f>
        <v>0</v>
      </c>
      <c r="M135" s="115">
        <f>SUM(M16:M133)</f>
        <v>0</v>
      </c>
      <c r="N135" s="115">
        <f>SUM(N16:N133)</f>
        <v>0</v>
      </c>
      <c r="O135" s="115">
        <f>SUM(O16:O133)</f>
        <v>0</v>
      </c>
      <c r="P135" s="115">
        <f>SUM(P16:P133)</f>
        <v>0</v>
      </c>
    </row>
    <row r="136" spans="1:21" ht="18" customHeight="1">
      <c r="A136" s="39"/>
      <c r="B136" s="39"/>
      <c r="C136" s="40" t="s">
        <v>17</v>
      </c>
      <c r="D136" s="41"/>
      <c r="E136" s="42"/>
      <c r="F136" s="43"/>
      <c r="G136" s="44"/>
      <c r="I136" s="59"/>
      <c r="J136" s="59"/>
      <c r="K136" s="59"/>
      <c r="M136" s="60"/>
      <c r="N136" s="61" t="s">
        <v>1089</v>
      </c>
      <c r="O136" s="62"/>
      <c r="P136" s="63">
        <f>ROUND(O136*P135,2)</f>
        <v>0</v>
      </c>
      <c r="R136" s="149"/>
    </row>
    <row r="137" spans="1:21" ht="15">
      <c r="C137" s="45"/>
      <c r="D137" s="45" t="s">
        <v>18</v>
      </c>
      <c r="M137" s="60"/>
      <c r="N137" s="61" t="s">
        <v>1090</v>
      </c>
      <c r="O137" s="62"/>
      <c r="P137" s="64">
        <f>ROUND(P136*O137,2)</f>
        <v>0</v>
      </c>
    </row>
    <row r="138" spans="1:21" ht="15">
      <c r="C138" s="45"/>
      <c r="D138" s="45"/>
      <c r="M138" s="60"/>
      <c r="N138" s="61" t="s">
        <v>1091</v>
      </c>
      <c r="O138" s="62"/>
      <c r="P138" s="65">
        <f>ROUND(P135*O138,2)</f>
        <v>0</v>
      </c>
    </row>
    <row r="139" spans="1:21" ht="15">
      <c r="C139" s="40" t="s">
        <v>123</v>
      </c>
      <c r="D139" s="45"/>
      <c r="M139" s="60"/>
      <c r="O139" s="66" t="s">
        <v>76</v>
      </c>
      <c r="P139" s="67">
        <f>P138+P136+P135</f>
        <v>0</v>
      </c>
    </row>
    <row r="140" spans="1:21">
      <c r="C140" s="9"/>
      <c r="D140" s="9"/>
      <c r="E140" s="9"/>
      <c r="F140" s="9"/>
      <c r="G140" s="9"/>
      <c r="N140"/>
      <c r="O140"/>
      <c r="P140"/>
    </row>
    <row r="141" spans="1:21">
      <c r="A141" s="105"/>
      <c r="B141" s="105"/>
      <c r="C141" s="40" t="s">
        <v>124</v>
      </c>
      <c r="D141" s="41"/>
      <c r="E141" s="42"/>
      <c r="F141" s="43"/>
      <c r="G141" s="44"/>
      <c r="N141"/>
      <c r="O141"/>
      <c r="P141"/>
    </row>
    <row r="142" spans="1:21">
      <c r="C142" s="45"/>
      <c r="D142" s="45" t="s">
        <v>18</v>
      </c>
      <c r="N142"/>
      <c r="O142"/>
      <c r="P142"/>
    </row>
    <row r="143" spans="1:21">
      <c r="C143" s="40" t="s">
        <v>123</v>
      </c>
      <c r="D143" s="45"/>
    </row>
    <row r="144" spans="1:21" ht="12.75" customHeight="1">
      <c r="A144" s="46"/>
      <c r="B144" s="9"/>
      <c r="C144" s="9"/>
      <c r="D144" s="592"/>
      <c r="E144" s="580"/>
      <c r="F144" s="580"/>
      <c r="G144" s="9"/>
      <c r="H144" s="9"/>
      <c r="I144" s="9"/>
      <c r="J144" s="9"/>
    </row>
    <row r="145" spans="1:16" ht="15" customHeight="1">
      <c r="A145" s="106" t="s">
        <v>77</v>
      </c>
      <c r="B145" s="107"/>
      <c r="C145" s="108"/>
      <c r="D145" s="108"/>
      <c r="E145" s="108"/>
      <c r="F145" s="108"/>
      <c r="G145" s="108"/>
      <c r="H145" s="108"/>
      <c r="I145" s="108"/>
      <c r="J145" s="108"/>
      <c r="K145" s="108"/>
      <c r="L145" s="108"/>
      <c r="M145" s="108"/>
      <c r="N145" s="108"/>
      <c r="O145" s="108"/>
      <c r="P145" s="107"/>
    </row>
    <row r="146" spans="1:16" ht="12.75" customHeight="1">
      <c r="A146" s="109">
        <v>1</v>
      </c>
      <c r="B146" s="581" t="s">
        <v>125</v>
      </c>
      <c r="C146" s="582"/>
      <c r="D146" s="582"/>
      <c r="E146" s="582"/>
      <c r="F146" s="582"/>
      <c r="G146" s="582"/>
      <c r="H146" s="582"/>
      <c r="I146" s="582"/>
      <c r="J146" s="582"/>
      <c r="K146" s="582"/>
      <c r="L146" s="582"/>
      <c r="M146" s="582"/>
      <c r="N146" s="582"/>
      <c r="O146" s="582"/>
      <c r="P146" s="582"/>
    </row>
    <row r="147" spans="1:16" ht="12.75" customHeight="1">
      <c r="A147" s="109">
        <f>A146+1</f>
        <v>2</v>
      </c>
      <c r="B147" s="581" t="s">
        <v>126</v>
      </c>
      <c r="C147" s="582"/>
      <c r="D147" s="582"/>
      <c r="E147" s="582"/>
      <c r="F147" s="582"/>
      <c r="G147" s="582"/>
      <c r="H147" s="582"/>
      <c r="I147" s="582"/>
      <c r="J147" s="582"/>
      <c r="K147" s="582"/>
      <c r="L147" s="582"/>
      <c r="M147" s="582"/>
      <c r="N147" s="582"/>
      <c r="O147" s="582"/>
      <c r="P147" s="582"/>
    </row>
    <row r="148" spans="1:16" ht="12.75" customHeight="1">
      <c r="A148" s="109">
        <f t="shared" ref="A148:A151" si="39">A147+1</f>
        <v>3</v>
      </c>
      <c r="B148" s="581" t="s">
        <v>127</v>
      </c>
      <c r="C148" s="582"/>
      <c r="D148" s="582"/>
      <c r="E148" s="582"/>
      <c r="F148" s="582"/>
      <c r="G148" s="582"/>
      <c r="H148" s="582"/>
      <c r="I148" s="582"/>
      <c r="J148" s="582"/>
      <c r="K148" s="582"/>
      <c r="L148" s="582"/>
      <c r="M148" s="582"/>
      <c r="N148" s="582"/>
      <c r="O148" s="582"/>
      <c r="P148" s="582"/>
    </row>
    <row r="149" spans="1:16" ht="12.75" customHeight="1">
      <c r="A149" s="109">
        <f t="shared" si="39"/>
        <v>4</v>
      </c>
      <c r="B149" s="581" t="s">
        <v>128</v>
      </c>
      <c r="C149" s="582"/>
      <c r="D149" s="582"/>
      <c r="E149" s="582"/>
      <c r="F149" s="582"/>
      <c r="G149" s="582"/>
      <c r="H149" s="582"/>
      <c r="I149" s="582"/>
      <c r="J149" s="582"/>
      <c r="K149" s="582"/>
      <c r="L149" s="582"/>
      <c r="M149" s="582"/>
      <c r="N149" s="582"/>
      <c r="O149" s="582"/>
      <c r="P149" s="582"/>
    </row>
    <row r="150" spans="1:16" ht="15.75" customHeight="1">
      <c r="A150" s="109">
        <f t="shared" si="39"/>
        <v>5</v>
      </c>
      <c r="B150" s="581" t="s">
        <v>129</v>
      </c>
      <c r="C150" s="582"/>
      <c r="D150" s="582"/>
      <c r="E150" s="582"/>
      <c r="F150" s="582"/>
      <c r="G150" s="582"/>
      <c r="H150" s="582"/>
      <c r="I150" s="582"/>
      <c r="J150" s="582"/>
      <c r="K150" s="582"/>
      <c r="L150" s="582"/>
      <c r="M150" s="582"/>
      <c r="N150" s="582"/>
      <c r="O150" s="582"/>
      <c r="P150" s="582"/>
    </row>
    <row r="151" spans="1:16" ht="12.75" customHeight="1">
      <c r="A151" s="109">
        <f t="shared" si="39"/>
        <v>6</v>
      </c>
      <c r="B151" s="581" t="s">
        <v>130</v>
      </c>
      <c r="C151" s="582"/>
      <c r="D151" s="582"/>
      <c r="E151" s="582"/>
      <c r="F151" s="582"/>
      <c r="G151" s="582"/>
      <c r="H151" s="582"/>
      <c r="I151" s="582"/>
      <c r="J151" s="582"/>
      <c r="K151" s="582"/>
      <c r="L151" s="582"/>
      <c r="M151" s="582"/>
      <c r="N151" s="582"/>
      <c r="O151" s="582"/>
      <c r="P151" s="582"/>
    </row>
  </sheetData>
  <sheetProtection selectLockedCells="1" selectUnlockedCells="1"/>
  <mergeCells count="17">
    <mergeCell ref="B147:P147"/>
    <mergeCell ref="B148:P148"/>
    <mergeCell ref="B149:P149"/>
    <mergeCell ref="B150:P150"/>
    <mergeCell ref="B151:P151"/>
    <mergeCell ref="A1:P1"/>
    <mergeCell ref="A2:P2"/>
    <mergeCell ref="A8:H8"/>
    <mergeCell ref="D144:F144"/>
    <mergeCell ref="B146:P146"/>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tint="0.39994506668294322"/>
  </sheetPr>
  <dimension ref="A1:T59"/>
  <sheetViews>
    <sheetView view="pageBreakPreview" topLeftCell="A31" zoomScaleNormal="100" workbookViewId="0">
      <selection activeCell="C17" sqref="C17"/>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5" style="7" customWidth="1"/>
    <col min="17" max="17" width="9.140625" style="9"/>
    <col min="18" max="18" width="14.42578125" style="9" customWidth="1"/>
    <col min="19" max="16384" width="9.140625" style="9"/>
  </cols>
  <sheetData>
    <row r="1" spans="1:16" s="1" customFormat="1" ht="18" customHeight="1">
      <c r="A1" s="577" t="s">
        <v>1269</v>
      </c>
      <c r="B1" s="577"/>
      <c r="C1" s="577"/>
      <c r="D1" s="577"/>
      <c r="E1" s="577"/>
      <c r="F1" s="577"/>
      <c r="G1" s="577"/>
      <c r="H1" s="577"/>
      <c r="I1" s="577"/>
      <c r="J1" s="577"/>
      <c r="K1" s="577"/>
      <c r="L1" s="577"/>
      <c r="M1" s="577"/>
      <c r="N1" s="577"/>
      <c r="O1" s="577"/>
      <c r="P1" s="577"/>
    </row>
    <row r="2" spans="1:16" s="1" customFormat="1" ht="35.25" customHeight="1">
      <c r="A2" s="578" t="s">
        <v>15</v>
      </c>
      <c r="B2" s="578"/>
      <c r="C2" s="578"/>
      <c r="D2" s="578"/>
      <c r="E2" s="578"/>
      <c r="F2" s="578"/>
      <c r="G2" s="578"/>
      <c r="H2" s="578"/>
      <c r="I2" s="578"/>
      <c r="J2" s="578"/>
      <c r="K2" s="578"/>
      <c r="L2" s="578"/>
      <c r="M2" s="578"/>
      <c r="N2" s="578"/>
      <c r="O2" s="578"/>
      <c r="P2" s="578"/>
    </row>
    <row r="3" spans="1:16" s="1" customFormat="1" ht="18" customHeight="1">
      <c r="A3" s="10" t="s">
        <v>85</v>
      </c>
      <c r="B3" s="10"/>
      <c r="C3" s="11"/>
      <c r="D3" s="12"/>
      <c r="E3" s="11"/>
      <c r="F3" s="11"/>
      <c r="G3" s="11"/>
      <c r="H3" s="11"/>
      <c r="I3" s="11"/>
      <c r="J3" s="11"/>
      <c r="K3" s="11"/>
      <c r="L3" s="11"/>
      <c r="M3" s="11"/>
      <c r="N3" s="11"/>
      <c r="O3" s="11"/>
      <c r="P3" s="11"/>
    </row>
    <row r="4" spans="1:16" s="1" customFormat="1" ht="18" customHeight="1">
      <c r="A4" s="10" t="s">
        <v>1270</v>
      </c>
      <c r="B4" s="10"/>
      <c r="C4" s="10"/>
      <c r="D4" s="12"/>
      <c r="E4" s="13"/>
      <c r="F4" s="14"/>
      <c r="G4" s="14"/>
      <c r="H4" s="14"/>
      <c r="I4" s="14"/>
      <c r="J4" s="14"/>
      <c r="K4" s="14"/>
      <c r="L4" s="14"/>
      <c r="M4" s="14"/>
      <c r="N4" s="14"/>
      <c r="O4" s="14"/>
      <c r="P4" s="14"/>
    </row>
    <row r="5" spans="1:16" s="1" customFormat="1" ht="18" customHeight="1">
      <c r="A5" s="10" t="s">
        <v>86</v>
      </c>
      <c r="B5" s="10"/>
      <c r="C5" s="10" t="s">
        <v>87</v>
      </c>
      <c r="D5" s="12"/>
      <c r="E5" s="13"/>
      <c r="F5" s="14"/>
      <c r="G5" s="14"/>
      <c r="H5" s="14"/>
      <c r="I5" s="14"/>
      <c r="J5" s="14"/>
      <c r="K5" s="14"/>
      <c r="L5" s="14"/>
      <c r="M5" s="14"/>
      <c r="N5" s="14"/>
      <c r="O5" s="14"/>
      <c r="P5" s="14"/>
    </row>
    <row r="6" spans="1:16" s="1" customFormat="1" ht="18" customHeight="1">
      <c r="A6" s="10" t="s">
        <v>88</v>
      </c>
      <c r="B6" s="10"/>
      <c r="C6" s="20"/>
      <c r="D6" s="14"/>
      <c r="E6" s="13"/>
      <c r="F6" s="14"/>
      <c r="G6" s="14"/>
      <c r="H6" s="14"/>
      <c r="I6" s="14"/>
      <c r="J6" s="14"/>
      <c r="K6" s="14"/>
      <c r="L6" s="14"/>
      <c r="M6" s="14"/>
      <c r="N6" s="14"/>
      <c r="O6" s="14"/>
      <c r="P6" s="14"/>
    </row>
    <row r="7" spans="1:16" s="1" customFormat="1" ht="18" customHeight="1">
      <c r="A7" s="15" t="s">
        <v>2</v>
      </c>
      <c r="B7" s="15"/>
      <c r="C7" s="16"/>
      <c r="D7" s="17"/>
      <c r="E7" s="13"/>
      <c r="F7" s="14"/>
      <c r="G7" s="14"/>
      <c r="H7" s="14"/>
      <c r="I7" s="14"/>
      <c r="J7" s="14"/>
      <c r="K7" s="14"/>
      <c r="L7" s="14"/>
      <c r="M7" s="14"/>
      <c r="N7" s="14"/>
      <c r="O7" s="14"/>
      <c r="P7" s="14"/>
    </row>
    <row r="8" spans="1:16" s="1" customFormat="1" ht="18" customHeight="1">
      <c r="A8" s="579" t="s">
        <v>1271</v>
      </c>
      <c r="B8" s="579"/>
      <c r="C8" s="579"/>
      <c r="D8" s="579"/>
      <c r="E8" s="579"/>
      <c r="F8" s="579"/>
      <c r="G8" s="579"/>
      <c r="H8" s="580"/>
      <c r="I8" s="14"/>
      <c r="J8" s="14"/>
      <c r="K8" s="14"/>
      <c r="L8" s="14"/>
      <c r="M8" s="14"/>
      <c r="N8" s="14"/>
      <c r="O8" s="14"/>
      <c r="P8" s="14"/>
    </row>
    <row r="9" spans="1:16" s="1" customFormat="1" ht="18" customHeight="1">
      <c r="A9" s="18"/>
      <c r="B9" s="18"/>
      <c r="C9" s="6"/>
      <c r="D9" s="7"/>
      <c r="E9" s="13"/>
      <c r="F9" s="12"/>
      <c r="G9" s="14"/>
      <c r="H9" s="14"/>
      <c r="I9" s="14"/>
      <c r="J9" s="14"/>
      <c r="K9" s="14"/>
      <c r="L9" s="12" t="s">
        <v>90</v>
      </c>
      <c r="M9" s="14"/>
      <c r="N9" s="47"/>
      <c r="O9" s="48">
        <f>P42</f>
        <v>0</v>
      </c>
      <c r="P9" s="14"/>
    </row>
    <row r="10" spans="1:16" s="1" customFormat="1" ht="18" customHeight="1">
      <c r="A10" s="18"/>
      <c r="B10" s="18"/>
      <c r="C10" s="6"/>
      <c r="D10" s="7"/>
      <c r="E10" s="13"/>
      <c r="F10" s="12"/>
      <c r="G10" s="14"/>
      <c r="H10" s="14"/>
      <c r="I10" s="14"/>
      <c r="J10" s="14"/>
      <c r="K10" s="14"/>
      <c r="L10" s="49" t="s">
        <v>1272</v>
      </c>
      <c r="M10" s="50"/>
      <c r="N10" s="48"/>
      <c r="O10" s="50"/>
      <c r="P10" s="50"/>
    </row>
    <row r="11" spans="1:16" s="1" customFormat="1" ht="5.25" customHeight="1">
      <c r="A11" s="19"/>
      <c r="B11" s="19"/>
      <c r="C11" s="20"/>
      <c r="D11" s="14"/>
      <c r="E11" s="13"/>
      <c r="F11" s="14"/>
      <c r="G11" s="14"/>
      <c r="H11" s="14"/>
      <c r="I11" s="14"/>
      <c r="J11" s="14"/>
      <c r="K11" s="14"/>
      <c r="L11" s="14"/>
      <c r="M11" s="14"/>
      <c r="N11" s="14"/>
      <c r="O11" s="14"/>
      <c r="P11" s="14"/>
    </row>
    <row r="12" spans="1:16"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16" s="2" customFormat="1" ht="12.75" customHeight="1">
      <c r="A13" s="583"/>
      <c r="B13" s="585"/>
      <c r="C13" s="587"/>
      <c r="D13" s="588"/>
      <c r="E13" s="589"/>
      <c r="F13" s="590"/>
      <c r="G13" s="590"/>
      <c r="H13" s="590"/>
      <c r="I13" s="590"/>
      <c r="J13" s="590"/>
      <c r="K13" s="590"/>
      <c r="L13" s="591" t="s">
        <v>99</v>
      </c>
      <c r="M13" s="591"/>
      <c r="N13" s="591" t="s">
        <v>100</v>
      </c>
      <c r="O13" s="591"/>
      <c r="P13" s="591" t="s">
        <v>101</v>
      </c>
    </row>
    <row r="14" spans="1:16" s="2" customFormat="1" ht="48">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row>
    <row r="15" spans="1:16" s="68" customFormat="1">
      <c r="A15" s="72"/>
      <c r="B15" s="73"/>
      <c r="C15" s="74" t="s">
        <v>1273</v>
      </c>
      <c r="D15" s="75"/>
      <c r="E15" s="76"/>
      <c r="F15" s="77"/>
      <c r="G15" s="77"/>
      <c r="H15" s="77"/>
      <c r="I15" s="77"/>
      <c r="J15" s="77"/>
      <c r="K15" s="77"/>
      <c r="L15" s="77"/>
      <c r="M15" s="77"/>
      <c r="N15" s="77"/>
      <c r="O15" s="77"/>
      <c r="P15" s="112"/>
    </row>
    <row r="16" spans="1:16" s="2" customFormat="1" ht="24" customHeight="1">
      <c r="A16" s="78" t="s">
        <v>133</v>
      </c>
      <c r="B16" s="79"/>
      <c r="C16" s="26" t="s">
        <v>1274</v>
      </c>
      <c r="D16" s="80" t="s">
        <v>1275</v>
      </c>
      <c r="E16" s="25">
        <v>1</v>
      </c>
      <c r="F16" s="81"/>
      <c r="G16" s="82"/>
      <c r="H16" s="29">
        <f t="shared" ref="H16:H35" si="0">ROUND(G16*F16,2)</f>
        <v>0</v>
      </c>
      <c r="I16" s="81"/>
      <c r="J16" s="82"/>
      <c r="K16" s="29">
        <f t="shared" ref="K16:K35" si="1">J16+I16+H16</f>
        <v>0</v>
      </c>
      <c r="L16" s="29">
        <f t="shared" ref="L16:L35" si="2">ROUND(F16*E16,2)</f>
        <v>0</v>
      </c>
      <c r="M16" s="29">
        <f t="shared" ref="M16:M35" si="3">ROUND(H16*E16,2)</f>
        <v>0</v>
      </c>
      <c r="N16" s="29">
        <f t="shared" ref="N16:N35" si="4">ROUND(I16*E16,2)</f>
        <v>0</v>
      </c>
      <c r="O16" s="29">
        <f t="shared" ref="O16:O35" si="5">ROUND(J16*E16,2)</f>
        <v>0</v>
      </c>
      <c r="P16" s="53">
        <f t="shared" ref="P16:P35" si="6">O16+N16+M16</f>
        <v>0</v>
      </c>
    </row>
    <row r="17" spans="1:18" s="2" customFormat="1" ht="30" customHeight="1">
      <c r="A17" s="83">
        <f>A16+1</f>
        <v>2</v>
      </c>
      <c r="B17" s="79"/>
      <c r="C17" s="26" t="s">
        <v>1276</v>
      </c>
      <c r="D17" s="80" t="s">
        <v>1275</v>
      </c>
      <c r="E17" s="25">
        <v>1</v>
      </c>
      <c r="F17" s="81"/>
      <c r="G17" s="82"/>
      <c r="H17" s="29">
        <f t="shared" si="0"/>
        <v>0</v>
      </c>
      <c r="I17" s="81"/>
      <c r="J17" s="82"/>
      <c r="K17" s="29">
        <f t="shared" si="1"/>
        <v>0</v>
      </c>
      <c r="L17" s="29">
        <f t="shared" si="2"/>
        <v>0</v>
      </c>
      <c r="M17" s="29">
        <f t="shared" si="3"/>
        <v>0</v>
      </c>
      <c r="N17" s="29">
        <f t="shared" si="4"/>
        <v>0</v>
      </c>
      <c r="O17" s="29">
        <f t="shared" si="5"/>
        <v>0</v>
      </c>
      <c r="P17" s="53">
        <f t="shared" si="6"/>
        <v>0</v>
      </c>
    </row>
    <row r="18" spans="1:18" s="2" customFormat="1" ht="18" customHeight="1">
      <c r="A18" s="83">
        <f t="shared" ref="A18:A35" si="7">A17+1</f>
        <v>3</v>
      </c>
      <c r="B18" s="79"/>
      <c r="C18" s="26" t="s">
        <v>1277</v>
      </c>
      <c r="D18" s="80" t="s">
        <v>1275</v>
      </c>
      <c r="E18" s="25">
        <v>1</v>
      </c>
      <c r="F18" s="81"/>
      <c r="G18" s="82"/>
      <c r="H18" s="29">
        <f t="shared" si="0"/>
        <v>0</v>
      </c>
      <c r="I18" s="81"/>
      <c r="J18" s="82"/>
      <c r="K18" s="29">
        <f t="shared" si="1"/>
        <v>0</v>
      </c>
      <c r="L18" s="29">
        <f t="shared" si="2"/>
        <v>0</v>
      </c>
      <c r="M18" s="29">
        <f t="shared" si="3"/>
        <v>0</v>
      </c>
      <c r="N18" s="29">
        <f t="shared" si="4"/>
        <v>0</v>
      </c>
      <c r="O18" s="29">
        <f t="shared" si="5"/>
        <v>0</v>
      </c>
      <c r="P18" s="53">
        <f t="shared" si="6"/>
        <v>0</v>
      </c>
    </row>
    <row r="19" spans="1:18" s="2" customFormat="1" ht="18.75" customHeight="1">
      <c r="A19" s="83">
        <f t="shared" si="7"/>
        <v>4</v>
      </c>
      <c r="B19" s="79"/>
      <c r="C19" s="26" t="s">
        <v>1278</v>
      </c>
      <c r="D19" s="80" t="s">
        <v>115</v>
      </c>
      <c r="E19" s="25">
        <v>60</v>
      </c>
      <c r="F19" s="81"/>
      <c r="G19" s="82"/>
      <c r="H19" s="29">
        <f t="shared" si="0"/>
        <v>0</v>
      </c>
      <c r="I19" s="81"/>
      <c r="J19" s="82"/>
      <c r="K19" s="29">
        <f t="shared" si="1"/>
        <v>0</v>
      </c>
      <c r="L19" s="29">
        <f t="shared" si="2"/>
        <v>0</v>
      </c>
      <c r="M19" s="29">
        <f t="shared" si="3"/>
        <v>0</v>
      </c>
      <c r="N19" s="29">
        <f t="shared" si="4"/>
        <v>0</v>
      </c>
      <c r="O19" s="29">
        <f t="shared" si="5"/>
        <v>0</v>
      </c>
      <c r="P19" s="53">
        <f t="shared" si="6"/>
        <v>0</v>
      </c>
    </row>
    <row r="20" spans="1:18" s="2" customFormat="1" ht="41.25" customHeight="1">
      <c r="A20" s="83">
        <f t="shared" si="7"/>
        <v>5</v>
      </c>
      <c r="B20" s="79"/>
      <c r="C20" s="26" t="s">
        <v>1279</v>
      </c>
      <c r="D20" s="80" t="s">
        <v>1275</v>
      </c>
      <c r="E20" s="25">
        <v>1</v>
      </c>
      <c r="F20" s="81"/>
      <c r="G20" s="82"/>
      <c r="H20" s="29">
        <f t="shared" si="0"/>
        <v>0</v>
      </c>
      <c r="I20" s="81"/>
      <c r="J20" s="82"/>
      <c r="K20" s="29">
        <f t="shared" si="1"/>
        <v>0</v>
      </c>
      <c r="L20" s="29">
        <f t="shared" si="2"/>
        <v>0</v>
      </c>
      <c r="M20" s="29">
        <f t="shared" si="3"/>
        <v>0</v>
      </c>
      <c r="N20" s="29">
        <f t="shared" si="4"/>
        <v>0</v>
      </c>
      <c r="O20" s="29">
        <f t="shared" si="5"/>
        <v>0</v>
      </c>
      <c r="P20" s="53">
        <f t="shared" si="6"/>
        <v>0</v>
      </c>
    </row>
    <row r="21" spans="1:18" s="2" customFormat="1" ht="33.75" customHeight="1">
      <c r="A21" s="83">
        <f t="shared" si="7"/>
        <v>6</v>
      </c>
      <c r="B21" s="79"/>
      <c r="C21" s="26" t="s">
        <v>1280</v>
      </c>
      <c r="D21" s="80" t="s">
        <v>1275</v>
      </c>
      <c r="E21" s="25">
        <v>1</v>
      </c>
      <c r="F21" s="81"/>
      <c r="G21" s="82"/>
      <c r="H21" s="29">
        <f t="shared" si="0"/>
        <v>0</v>
      </c>
      <c r="I21" s="81"/>
      <c r="J21" s="82"/>
      <c r="K21" s="29">
        <f t="shared" si="1"/>
        <v>0</v>
      </c>
      <c r="L21" s="29">
        <f t="shared" si="2"/>
        <v>0</v>
      </c>
      <c r="M21" s="29">
        <f t="shared" si="3"/>
        <v>0</v>
      </c>
      <c r="N21" s="29">
        <f t="shared" si="4"/>
        <v>0</v>
      </c>
      <c r="O21" s="29">
        <f t="shared" si="5"/>
        <v>0</v>
      </c>
      <c r="P21" s="53">
        <f t="shared" si="6"/>
        <v>0</v>
      </c>
    </row>
    <row r="22" spans="1:18" s="2" customFormat="1" ht="51">
      <c r="A22" s="83">
        <f t="shared" si="7"/>
        <v>7</v>
      </c>
      <c r="B22" s="79"/>
      <c r="C22" s="26" t="s">
        <v>1281</v>
      </c>
      <c r="D22" s="80" t="s">
        <v>1275</v>
      </c>
      <c r="E22" s="25">
        <v>1</v>
      </c>
      <c r="F22" s="81"/>
      <c r="G22" s="82"/>
      <c r="H22" s="29">
        <f t="shared" si="0"/>
        <v>0</v>
      </c>
      <c r="I22" s="81"/>
      <c r="J22" s="82"/>
      <c r="K22" s="29">
        <f t="shared" si="1"/>
        <v>0</v>
      </c>
      <c r="L22" s="29">
        <f t="shared" si="2"/>
        <v>0</v>
      </c>
      <c r="M22" s="29">
        <f t="shared" si="3"/>
        <v>0</v>
      </c>
      <c r="N22" s="29">
        <f t="shared" si="4"/>
        <v>0</v>
      </c>
      <c r="O22" s="29">
        <f t="shared" si="5"/>
        <v>0</v>
      </c>
      <c r="P22" s="53">
        <f t="shared" si="6"/>
        <v>0</v>
      </c>
    </row>
    <row r="23" spans="1:18" s="2" customFormat="1" ht="38.25">
      <c r="A23" s="83">
        <f t="shared" si="7"/>
        <v>8</v>
      </c>
      <c r="B23" s="79"/>
      <c r="C23" s="26" t="s">
        <v>1282</v>
      </c>
      <c r="D23" s="80" t="s">
        <v>1275</v>
      </c>
      <c r="E23" s="25">
        <v>1</v>
      </c>
      <c r="F23" s="81"/>
      <c r="G23" s="82"/>
      <c r="H23" s="29">
        <f t="shared" si="0"/>
        <v>0</v>
      </c>
      <c r="I23" s="81"/>
      <c r="J23" s="82"/>
      <c r="K23" s="29">
        <f t="shared" si="1"/>
        <v>0</v>
      </c>
      <c r="L23" s="29">
        <f t="shared" si="2"/>
        <v>0</v>
      </c>
      <c r="M23" s="29">
        <f t="shared" si="3"/>
        <v>0</v>
      </c>
      <c r="N23" s="29">
        <f t="shared" si="4"/>
        <v>0</v>
      </c>
      <c r="O23" s="29">
        <f t="shared" si="5"/>
        <v>0</v>
      </c>
      <c r="P23" s="53">
        <f t="shared" si="6"/>
        <v>0</v>
      </c>
    </row>
    <row r="24" spans="1:18" s="2" customFormat="1" ht="63.75">
      <c r="A24" s="83">
        <f t="shared" si="7"/>
        <v>9</v>
      </c>
      <c r="B24" s="79"/>
      <c r="C24" s="26" t="s">
        <v>1283</v>
      </c>
      <c r="D24" s="80" t="s">
        <v>1275</v>
      </c>
      <c r="E24" s="25">
        <v>1</v>
      </c>
      <c r="F24" s="81"/>
      <c r="G24" s="82"/>
      <c r="H24" s="29">
        <f t="shared" si="0"/>
        <v>0</v>
      </c>
      <c r="I24" s="81"/>
      <c r="J24" s="82"/>
      <c r="K24" s="29">
        <f t="shared" si="1"/>
        <v>0</v>
      </c>
      <c r="L24" s="29">
        <f t="shared" si="2"/>
        <v>0</v>
      </c>
      <c r="M24" s="29">
        <f t="shared" si="3"/>
        <v>0</v>
      </c>
      <c r="N24" s="29">
        <f t="shared" si="4"/>
        <v>0</v>
      </c>
      <c r="O24" s="29">
        <f t="shared" si="5"/>
        <v>0</v>
      </c>
      <c r="P24" s="53">
        <f t="shared" si="6"/>
        <v>0</v>
      </c>
    </row>
    <row r="25" spans="1:18" s="2" customFormat="1" ht="51">
      <c r="A25" s="83">
        <f t="shared" si="7"/>
        <v>10</v>
      </c>
      <c r="B25" s="79"/>
      <c r="C25" s="26" t="s">
        <v>1284</v>
      </c>
      <c r="D25" s="80" t="s">
        <v>1275</v>
      </c>
      <c r="E25" s="25">
        <v>1</v>
      </c>
      <c r="F25" s="81"/>
      <c r="G25" s="82"/>
      <c r="H25" s="29">
        <f t="shared" si="0"/>
        <v>0</v>
      </c>
      <c r="I25" s="81"/>
      <c r="J25" s="82"/>
      <c r="K25" s="29">
        <f t="shared" si="1"/>
        <v>0</v>
      </c>
      <c r="L25" s="29">
        <f t="shared" si="2"/>
        <v>0</v>
      </c>
      <c r="M25" s="29">
        <f t="shared" si="3"/>
        <v>0</v>
      </c>
      <c r="N25" s="29">
        <f t="shared" si="4"/>
        <v>0</v>
      </c>
      <c r="O25" s="29">
        <f t="shared" si="5"/>
        <v>0</v>
      </c>
      <c r="P25" s="53">
        <f t="shared" si="6"/>
        <v>0</v>
      </c>
    </row>
    <row r="26" spans="1:18" s="2" customFormat="1" ht="25.5">
      <c r="A26" s="83">
        <f t="shared" si="7"/>
        <v>11</v>
      </c>
      <c r="B26" s="79"/>
      <c r="C26" s="26" t="s">
        <v>1285</v>
      </c>
      <c r="D26" s="80" t="s">
        <v>119</v>
      </c>
      <c r="E26" s="25">
        <v>1</v>
      </c>
      <c r="F26" s="81"/>
      <c r="G26" s="82"/>
      <c r="H26" s="29">
        <f t="shared" si="0"/>
        <v>0</v>
      </c>
      <c r="I26" s="81"/>
      <c r="J26" s="82"/>
      <c r="K26" s="29">
        <f t="shared" si="1"/>
        <v>0</v>
      </c>
      <c r="L26" s="29">
        <f t="shared" si="2"/>
        <v>0</v>
      </c>
      <c r="M26" s="29">
        <f t="shared" si="3"/>
        <v>0</v>
      </c>
      <c r="N26" s="29">
        <f t="shared" si="4"/>
        <v>0</v>
      </c>
      <c r="O26" s="29">
        <f t="shared" si="5"/>
        <v>0</v>
      </c>
      <c r="P26" s="53">
        <f t="shared" si="6"/>
        <v>0</v>
      </c>
    </row>
    <row r="27" spans="1:18" s="2" customFormat="1" ht="25.5">
      <c r="A27" s="83">
        <f t="shared" si="7"/>
        <v>12</v>
      </c>
      <c r="B27" s="79"/>
      <c r="C27" s="26" t="s">
        <v>1286</v>
      </c>
      <c r="D27" s="80" t="s">
        <v>1275</v>
      </c>
      <c r="E27" s="25">
        <v>1</v>
      </c>
      <c r="F27" s="81"/>
      <c r="G27" s="82"/>
      <c r="H27" s="29">
        <f t="shared" si="0"/>
        <v>0</v>
      </c>
      <c r="I27" s="81"/>
      <c r="J27" s="82"/>
      <c r="K27" s="29">
        <f t="shared" si="1"/>
        <v>0</v>
      </c>
      <c r="L27" s="29">
        <f t="shared" si="2"/>
        <v>0</v>
      </c>
      <c r="M27" s="29">
        <f t="shared" si="3"/>
        <v>0</v>
      </c>
      <c r="N27" s="29">
        <f t="shared" si="4"/>
        <v>0</v>
      </c>
      <c r="O27" s="29">
        <f t="shared" si="5"/>
        <v>0</v>
      </c>
      <c r="P27" s="53">
        <f t="shared" si="6"/>
        <v>0</v>
      </c>
    </row>
    <row r="28" spans="1:18" s="2" customFormat="1" ht="39.75" customHeight="1">
      <c r="A28" s="83">
        <f t="shared" si="7"/>
        <v>13</v>
      </c>
      <c r="B28" s="79"/>
      <c r="C28" s="26" t="s">
        <v>1287</v>
      </c>
      <c r="D28" s="80" t="s">
        <v>119</v>
      </c>
      <c r="E28" s="25">
        <v>1</v>
      </c>
      <c r="F28" s="81"/>
      <c r="G28" s="82"/>
      <c r="H28" s="29">
        <f t="shared" si="0"/>
        <v>0</v>
      </c>
      <c r="I28" s="81"/>
      <c r="J28" s="82"/>
      <c r="K28" s="29">
        <f t="shared" si="1"/>
        <v>0</v>
      </c>
      <c r="L28" s="29">
        <f t="shared" si="2"/>
        <v>0</v>
      </c>
      <c r="M28" s="29">
        <f t="shared" si="3"/>
        <v>0</v>
      </c>
      <c r="N28" s="29">
        <f t="shared" si="4"/>
        <v>0</v>
      </c>
      <c r="O28" s="29">
        <f t="shared" si="5"/>
        <v>0</v>
      </c>
      <c r="P28" s="53">
        <f t="shared" si="6"/>
        <v>0</v>
      </c>
    </row>
    <row r="29" spans="1:18" s="2" customFormat="1" ht="24" customHeight="1">
      <c r="A29" s="83">
        <f t="shared" si="7"/>
        <v>14</v>
      </c>
      <c r="B29" s="79"/>
      <c r="C29" s="26" t="s">
        <v>1288</v>
      </c>
      <c r="D29" s="80" t="s">
        <v>119</v>
      </c>
      <c r="E29" s="25">
        <v>1</v>
      </c>
      <c r="F29" s="81"/>
      <c r="G29" s="82"/>
      <c r="H29" s="29">
        <f t="shared" si="0"/>
        <v>0</v>
      </c>
      <c r="I29" s="81"/>
      <c r="J29" s="82"/>
      <c r="K29" s="29">
        <f t="shared" si="1"/>
        <v>0</v>
      </c>
      <c r="L29" s="29">
        <f t="shared" si="2"/>
        <v>0</v>
      </c>
      <c r="M29" s="29">
        <f t="shared" si="3"/>
        <v>0</v>
      </c>
      <c r="N29" s="29">
        <f t="shared" si="4"/>
        <v>0</v>
      </c>
      <c r="O29" s="29">
        <f t="shared" si="5"/>
        <v>0</v>
      </c>
      <c r="P29" s="53">
        <f t="shared" si="6"/>
        <v>0</v>
      </c>
      <c r="R29" s="116"/>
    </row>
    <row r="30" spans="1:18" s="2" customFormat="1" ht="24" customHeight="1">
      <c r="A30" s="83">
        <f t="shared" si="7"/>
        <v>15</v>
      </c>
      <c r="B30" s="84"/>
      <c r="C30" s="85" t="s">
        <v>1289</v>
      </c>
      <c r="D30" s="80" t="s">
        <v>119</v>
      </c>
      <c r="E30" s="25">
        <v>1</v>
      </c>
      <c r="F30" s="81"/>
      <c r="G30" s="82"/>
      <c r="H30" s="29">
        <f t="shared" si="0"/>
        <v>0</v>
      </c>
      <c r="I30" s="81"/>
      <c r="J30" s="82"/>
      <c r="K30" s="29">
        <f t="shared" si="1"/>
        <v>0</v>
      </c>
      <c r="L30" s="29">
        <f t="shared" si="2"/>
        <v>0</v>
      </c>
      <c r="M30" s="29">
        <f t="shared" si="3"/>
        <v>0</v>
      </c>
      <c r="N30" s="29">
        <f t="shared" si="4"/>
        <v>0</v>
      </c>
      <c r="O30" s="29">
        <f t="shared" si="5"/>
        <v>0</v>
      </c>
      <c r="P30" s="53">
        <f t="shared" si="6"/>
        <v>0</v>
      </c>
    </row>
    <row r="31" spans="1:18" s="2" customFormat="1" ht="25.5">
      <c r="A31" s="83">
        <f t="shared" si="7"/>
        <v>16</v>
      </c>
      <c r="B31" s="84"/>
      <c r="C31" s="85" t="s">
        <v>1290</v>
      </c>
      <c r="D31" s="80" t="s">
        <v>1275</v>
      </c>
      <c r="E31" s="25">
        <v>1</v>
      </c>
      <c r="F31" s="81"/>
      <c r="G31" s="82"/>
      <c r="H31" s="29">
        <f t="shared" si="0"/>
        <v>0</v>
      </c>
      <c r="I31" s="81"/>
      <c r="J31" s="82"/>
      <c r="K31" s="29">
        <f t="shared" si="1"/>
        <v>0</v>
      </c>
      <c r="L31" s="29">
        <f t="shared" si="2"/>
        <v>0</v>
      </c>
      <c r="M31" s="29">
        <f t="shared" si="3"/>
        <v>0</v>
      </c>
      <c r="N31" s="29">
        <f t="shared" si="4"/>
        <v>0</v>
      </c>
      <c r="O31" s="29">
        <f t="shared" si="5"/>
        <v>0</v>
      </c>
      <c r="P31" s="53">
        <f t="shared" si="6"/>
        <v>0</v>
      </c>
    </row>
    <row r="32" spans="1:18" s="2" customFormat="1" ht="25.5">
      <c r="A32" s="83">
        <f t="shared" si="7"/>
        <v>17</v>
      </c>
      <c r="B32" s="84"/>
      <c r="C32" s="85" t="s">
        <v>1291</v>
      </c>
      <c r="D32" s="80" t="s">
        <v>1275</v>
      </c>
      <c r="E32" s="25">
        <v>1</v>
      </c>
      <c r="F32" s="81"/>
      <c r="G32" s="82"/>
      <c r="H32" s="29">
        <f t="shared" si="0"/>
        <v>0</v>
      </c>
      <c r="I32" s="81"/>
      <c r="J32" s="82"/>
      <c r="K32" s="29">
        <f t="shared" si="1"/>
        <v>0</v>
      </c>
      <c r="L32" s="29">
        <f t="shared" si="2"/>
        <v>0</v>
      </c>
      <c r="M32" s="29">
        <f t="shared" si="3"/>
        <v>0</v>
      </c>
      <c r="N32" s="29">
        <f t="shared" si="4"/>
        <v>0</v>
      </c>
      <c r="O32" s="29">
        <f t="shared" si="5"/>
        <v>0</v>
      </c>
      <c r="P32" s="53">
        <f t="shared" si="6"/>
        <v>0</v>
      </c>
    </row>
    <row r="33" spans="1:20" s="2" customFormat="1" ht="24" customHeight="1">
      <c r="A33" s="83">
        <f t="shared" si="7"/>
        <v>18</v>
      </c>
      <c r="B33" s="84"/>
      <c r="C33" s="85" t="s">
        <v>1292</v>
      </c>
      <c r="D33" s="80" t="s">
        <v>119</v>
      </c>
      <c r="E33" s="25">
        <v>1</v>
      </c>
      <c r="F33" s="81"/>
      <c r="G33" s="82"/>
      <c r="H33" s="29">
        <f t="shared" si="0"/>
        <v>0</v>
      </c>
      <c r="I33" s="81"/>
      <c r="J33" s="82"/>
      <c r="K33" s="29">
        <f t="shared" si="1"/>
        <v>0</v>
      </c>
      <c r="L33" s="29">
        <f t="shared" si="2"/>
        <v>0</v>
      </c>
      <c r="M33" s="29">
        <f t="shared" si="3"/>
        <v>0</v>
      </c>
      <c r="N33" s="29">
        <f t="shared" si="4"/>
        <v>0</v>
      </c>
      <c r="O33" s="29">
        <f t="shared" si="5"/>
        <v>0</v>
      </c>
      <c r="P33" s="53">
        <f t="shared" si="6"/>
        <v>0</v>
      </c>
    </row>
    <row r="34" spans="1:20" s="2" customFormat="1" ht="24" customHeight="1">
      <c r="A34" s="83">
        <f t="shared" si="7"/>
        <v>19</v>
      </c>
      <c r="B34" s="84"/>
      <c r="C34" s="85" t="s">
        <v>1293</v>
      </c>
      <c r="D34" s="80" t="s">
        <v>119</v>
      </c>
      <c r="E34" s="25">
        <v>1</v>
      </c>
      <c r="F34" s="81"/>
      <c r="G34" s="82"/>
      <c r="H34" s="29">
        <f t="shared" si="0"/>
        <v>0</v>
      </c>
      <c r="I34" s="81"/>
      <c r="J34" s="82"/>
      <c r="K34" s="29">
        <f t="shared" si="1"/>
        <v>0</v>
      </c>
      <c r="L34" s="29">
        <f t="shared" si="2"/>
        <v>0</v>
      </c>
      <c r="M34" s="29">
        <f t="shared" si="3"/>
        <v>0</v>
      </c>
      <c r="N34" s="29">
        <f t="shared" si="4"/>
        <v>0</v>
      </c>
      <c r="O34" s="29">
        <f t="shared" si="5"/>
        <v>0</v>
      </c>
      <c r="P34" s="53">
        <f t="shared" si="6"/>
        <v>0</v>
      </c>
      <c r="Q34"/>
      <c r="R34"/>
    </row>
    <row r="35" spans="1:20" s="69" customFormat="1" ht="36.75" customHeight="1">
      <c r="A35" s="83">
        <f t="shared" si="7"/>
        <v>20</v>
      </c>
      <c r="B35" s="86"/>
      <c r="C35" s="85" t="s">
        <v>1294</v>
      </c>
      <c r="D35" s="80" t="s">
        <v>119</v>
      </c>
      <c r="E35" s="25">
        <v>1</v>
      </c>
      <c r="F35" s="87"/>
      <c r="G35" s="87"/>
      <c r="H35" s="29">
        <f t="shared" si="0"/>
        <v>0</v>
      </c>
      <c r="I35" s="87"/>
      <c r="J35" s="87"/>
      <c r="K35" s="29">
        <f t="shared" si="1"/>
        <v>0</v>
      </c>
      <c r="L35" s="29">
        <f t="shared" si="2"/>
        <v>0</v>
      </c>
      <c r="M35" s="29">
        <f t="shared" si="3"/>
        <v>0</v>
      </c>
      <c r="N35" s="29">
        <f t="shared" si="4"/>
        <v>0</v>
      </c>
      <c r="O35" s="29">
        <f t="shared" si="5"/>
        <v>0</v>
      </c>
      <c r="P35" s="53">
        <f t="shared" si="6"/>
        <v>0</v>
      </c>
      <c r="Q35"/>
      <c r="R35"/>
      <c r="S35" s="117"/>
      <c r="T35" s="117"/>
    </row>
    <row r="36" spans="1:20" s="70" customFormat="1" ht="17.25" customHeight="1">
      <c r="A36" s="88"/>
      <c r="B36" s="89"/>
      <c r="C36" s="90" t="s">
        <v>1295</v>
      </c>
      <c r="D36" s="91"/>
      <c r="E36" s="92"/>
      <c r="F36" s="92"/>
      <c r="G36" s="92"/>
      <c r="H36" s="92"/>
      <c r="I36" s="92"/>
      <c r="J36" s="92"/>
      <c r="K36" s="92"/>
      <c r="L36" s="92"/>
      <c r="M36" s="92"/>
      <c r="N36" s="113"/>
      <c r="O36" s="113"/>
      <c r="P36" s="114"/>
      <c r="Q36" s="118"/>
      <c r="R36" s="118"/>
      <c r="S36" s="119"/>
      <c r="T36" s="119"/>
    </row>
    <row r="37" spans="1:20" s="69" customFormat="1" ht="29.25" customHeight="1">
      <c r="A37" s="93">
        <f>A35+1</f>
        <v>21</v>
      </c>
      <c r="B37" s="94"/>
      <c r="C37" s="95" t="s">
        <v>1296</v>
      </c>
      <c r="D37" s="96" t="s">
        <v>228</v>
      </c>
      <c r="E37" s="97">
        <v>10.63</v>
      </c>
      <c r="F37" s="87"/>
      <c r="G37" s="87"/>
      <c r="H37" s="29">
        <f>ROUND(G37*F37,2)</f>
        <v>0</v>
      </c>
      <c r="I37" s="87"/>
      <c r="J37" s="87"/>
      <c r="K37" s="29">
        <f>J37+I37+H37</f>
        <v>0</v>
      </c>
      <c r="L37" s="29">
        <f>ROUND(F37*E37,2)</f>
        <v>0</v>
      </c>
      <c r="M37" s="29">
        <f>ROUND(H37*E37,2)</f>
        <v>0</v>
      </c>
      <c r="N37" s="29">
        <f>ROUND(I37*E37,2)</f>
        <v>0</v>
      </c>
      <c r="O37" s="29">
        <f>ROUND(J37*E37,2)</f>
        <v>0</v>
      </c>
      <c r="P37" s="53">
        <f>O37+N37+M37</f>
        <v>0</v>
      </c>
      <c r="Q37"/>
      <c r="R37"/>
      <c r="S37" s="117"/>
      <c r="T37" s="117"/>
    </row>
    <row r="38" spans="1:20" s="69" customFormat="1" ht="22.5" customHeight="1">
      <c r="A38" s="93">
        <f>A37+1</f>
        <v>22</v>
      </c>
      <c r="B38" s="94"/>
      <c r="C38" s="95" t="s">
        <v>1297</v>
      </c>
      <c r="D38" s="96" t="s">
        <v>228</v>
      </c>
      <c r="E38" s="97">
        <f>10.63+3.5</f>
        <v>14.13</v>
      </c>
      <c r="F38" s="98"/>
      <c r="G38" s="98"/>
      <c r="H38" s="29">
        <f>ROUND(G38*F38,2)</f>
        <v>0</v>
      </c>
      <c r="I38" s="87"/>
      <c r="J38" s="87"/>
      <c r="K38" s="29">
        <f>J38+I38+H38</f>
        <v>0</v>
      </c>
      <c r="L38" s="29">
        <f>ROUND(F38*E38,2)</f>
        <v>0</v>
      </c>
      <c r="M38" s="29">
        <f>ROUND(H38*E38,2)</f>
        <v>0</v>
      </c>
      <c r="N38" s="29">
        <f>ROUND(I38*E38,2)</f>
        <v>0</v>
      </c>
      <c r="O38" s="29">
        <f>ROUND(J38*E38,2)</f>
        <v>0</v>
      </c>
      <c r="P38" s="53">
        <f>O38+N38+M38</f>
        <v>0</v>
      </c>
      <c r="Q38"/>
      <c r="R38"/>
      <c r="S38" s="117"/>
      <c r="T38" s="117"/>
    </row>
    <row r="39" spans="1:20" s="69" customFormat="1" ht="29.25" customHeight="1">
      <c r="A39" s="93">
        <f t="shared" ref="A39:A40" si="8">A38+1</f>
        <v>23</v>
      </c>
      <c r="B39" s="94"/>
      <c r="C39" s="95" t="s">
        <v>1298</v>
      </c>
      <c r="D39" s="96" t="s">
        <v>164</v>
      </c>
      <c r="E39" s="97">
        <v>1</v>
      </c>
      <c r="F39" s="98"/>
      <c r="G39" s="98"/>
      <c r="H39" s="29">
        <f>ROUND(G39*F39,2)</f>
        <v>0</v>
      </c>
      <c r="I39" s="87"/>
      <c r="J39" s="87"/>
      <c r="K39" s="29">
        <f>J39+I39+H39</f>
        <v>0</v>
      </c>
      <c r="L39" s="29">
        <f>ROUND(F39*E39,2)</f>
        <v>0</v>
      </c>
      <c r="M39" s="29">
        <f>ROUND(H39*E39,2)</f>
        <v>0</v>
      </c>
      <c r="N39" s="29">
        <f>ROUND(I39*E39,2)</f>
        <v>0</v>
      </c>
      <c r="O39" s="29">
        <f>ROUND(J39*E39,2)</f>
        <v>0</v>
      </c>
      <c r="P39" s="53">
        <f>O39+N39+M39</f>
        <v>0</v>
      </c>
      <c r="Q39"/>
      <c r="R39"/>
      <c r="S39" s="117"/>
      <c r="T39" s="117"/>
    </row>
    <row r="40" spans="1:20" s="69" customFormat="1" ht="30.75" customHeight="1">
      <c r="A40" s="93">
        <f t="shared" si="8"/>
        <v>24</v>
      </c>
      <c r="B40" s="94"/>
      <c r="C40" s="95" t="s">
        <v>1299</v>
      </c>
      <c r="D40" s="96" t="s">
        <v>112</v>
      </c>
      <c r="E40" s="97">
        <v>600</v>
      </c>
      <c r="F40" s="98"/>
      <c r="G40" s="98"/>
      <c r="H40" s="29">
        <f>ROUND(G40*F40,2)</f>
        <v>0</v>
      </c>
      <c r="I40" s="87"/>
      <c r="J40" s="87"/>
      <c r="K40" s="29">
        <f>J40+I40+H40</f>
        <v>0</v>
      </c>
      <c r="L40" s="29">
        <f>ROUND(F40*E40,2)</f>
        <v>0</v>
      </c>
      <c r="M40" s="29">
        <f>ROUND(H40*E40,2)</f>
        <v>0</v>
      </c>
      <c r="N40" s="29">
        <f>ROUND(I40*E40,2)</f>
        <v>0</v>
      </c>
      <c r="O40" s="29">
        <f>ROUND(J40*E40,2)</f>
        <v>0</v>
      </c>
      <c r="P40" s="53">
        <f>O40+N40+M40</f>
        <v>0</v>
      </c>
      <c r="Q40"/>
      <c r="R40"/>
      <c r="S40" s="117"/>
      <c r="T40" s="117"/>
    </row>
    <row r="41" spans="1:20" s="4" customFormat="1" ht="18" customHeight="1">
      <c r="A41" s="30"/>
      <c r="B41" s="31"/>
      <c r="C41" s="32"/>
      <c r="D41" s="33"/>
      <c r="E41" s="34"/>
      <c r="F41" s="35"/>
      <c r="G41" s="35"/>
      <c r="H41" s="35"/>
      <c r="I41" s="35"/>
      <c r="J41" s="35"/>
      <c r="K41" s="35"/>
      <c r="L41" s="54"/>
      <c r="M41" s="55"/>
      <c r="N41" s="55"/>
      <c r="O41" s="55"/>
      <c r="P41" s="56"/>
      <c r="Q41"/>
      <c r="R41"/>
    </row>
    <row r="42" spans="1:20" s="4" customFormat="1" ht="18" customHeight="1">
      <c r="A42" s="99"/>
      <c r="B42" s="100"/>
      <c r="C42" s="101" t="s">
        <v>122</v>
      </c>
      <c r="D42" s="102"/>
      <c r="E42" s="103"/>
      <c r="F42" s="104"/>
      <c r="G42" s="104"/>
      <c r="H42" s="104"/>
      <c r="I42" s="104"/>
      <c r="J42" s="104"/>
      <c r="K42" s="104"/>
      <c r="L42" s="115">
        <f>SUM(L16:L40)</f>
        <v>0</v>
      </c>
      <c r="M42" s="115">
        <f>SUM(M16:M40)</f>
        <v>0</v>
      </c>
      <c r="N42" s="115">
        <f>SUM(N16:N40)</f>
        <v>0</v>
      </c>
      <c r="O42" s="115">
        <f>SUM(O16:O40)</f>
        <v>0</v>
      </c>
      <c r="P42" s="115">
        <f>SUM(P16:P40)</f>
        <v>0</v>
      </c>
      <c r="R42"/>
    </row>
    <row r="43" spans="1:20" ht="18" customHeight="1">
      <c r="A43" s="39"/>
      <c r="B43" s="39"/>
      <c r="C43" s="40" t="s">
        <v>17</v>
      </c>
      <c r="D43" s="41"/>
      <c r="E43" s="42"/>
      <c r="F43" s="43"/>
      <c r="G43" s="44"/>
      <c r="I43" s="59"/>
      <c r="J43" s="59"/>
      <c r="K43" s="59"/>
      <c r="M43" s="60"/>
      <c r="N43" s="61" t="s">
        <v>1089</v>
      </c>
      <c r="O43" s="62"/>
      <c r="P43" s="63">
        <f>ROUND(O43*P42,2)</f>
        <v>0</v>
      </c>
      <c r="R43"/>
    </row>
    <row r="44" spans="1:20" ht="15">
      <c r="C44" s="45"/>
      <c r="D44" s="45" t="s">
        <v>18</v>
      </c>
      <c r="M44" s="60"/>
      <c r="N44" s="61" t="s">
        <v>1090</v>
      </c>
      <c r="O44" s="62"/>
      <c r="P44" s="64">
        <f>ROUND(P43*O44,2)</f>
        <v>0</v>
      </c>
      <c r="R44"/>
    </row>
    <row r="45" spans="1:20" ht="15">
      <c r="C45" s="45"/>
      <c r="D45" s="45"/>
      <c r="M45" s="60"/>
      <c r="N45" s="61" t="s">
        <v>1091</v>
      </c>
      <c r="O45" s="62"/>
      <c r="P45" s="65">
        <f>ROUND(P42*O45,2)</f>
        <v>0</v>
      </c>
      <c r="R45"/>
    </row>
    <row r="46" spans="1:20" ht="15">
      <c r="C46" s="40" t="s">
        <v>123</v>
      </c>
      <c r="D46" s="45"/>
      <c r="M46" s="60"/>
      <c r="O46" s="66" t="s">
        <v>76</v>
      </c>
      <c r="P46" s="67">
        <f>P45+P43+P42</f>
        <v>0</v>
      </c>
      <c r="R46"/>
    </row>
    <row r="47" spans="1:20">
      <c r="C47" s="9"/>
      <c r="D47" s="9"/>
      <c r="E47" s="9"/>
      <c r="F47" s="9"/>
      <c r="G47" s="9"/>
      <c r="N47"/>
      <c r="O47"/>
      <c r="P47"/>
    </row>
    <row r="48" spans="1:20">
      <c r="A48" s="105"/>
      <c r="B48" s="105"/>
      <c r="C48" s="40" t="s">
        <v>124</v>
      </c>
      <c r="D48" s="41"/>
      <c r="E48" s="42"/>
      <c r="F48" s="43"/>
      <c r="G48" s="44"/>
      <c r="N48"/>
      <c r="O48"/>
      <c r="P48"/>
    </row>
    <row r="49" spans="1:16">
      <c r="C49" s="45"/>
      <c r="D49" s="45" t="s">
        <v>18</v>
      </c>
      <c r="N49"/>
      <c r="O49"/>
      <c r="P49"/>
    </row>
    <row r="50" spans="1:16">
      <c r="C50" s="40" t="s">
        <v>123</v>
      </c>
      <c r="D50" s="45"/>
    </row>
    <row r="51" spans="1:16" ht="12.75" customHeight="1">
      <c r="A51" s="46"/>
      <c r="B51" s="9"/>
      <c r="C51" s="9"/>
      <c r="D51" s="9"/>
      <c r="E51" s="9"/>
      <c r="F51" s="9"/>
      <c r="G51" s="9"/>
      <c r="H51" s="9"/>
      <c r="I51" s="9"/>
      <c r="J51" s="9"/>
    </row>
    <row r="52" spans="1:16" ht="15" customHeight="1">
      <c r="A52" s="106" t="s">
        <v>77</v>
      </c>
      <c r="B52" s="107"/>
      <c r="C52" s="108"/>
      <c r="D52" s="108"/>
      <c r="E52" s="108"/>
      <c r="F52" s="108"/>
      <c r="G52" s="108"/>
      <c r="H52" s="108"/>
      <c r="I52" s="108"/>
      <c r="J52" s="108"/>
      <c r="K52" s="108"/>
      <c r="L52" s="108"/>
      <c r="M52" s="108"/>
      <c r="N52" s="108"/>
      <c r="O52" s="108"/>
      <c r="P52" s="107"/>
    </row>
    <row r="53" spans="1:16" ht="12.75" customHeight="1">
      <c r="A53" s="109">
        <v>1</v>
      </c>
      <c r="B53" s="581" t="s">
        <v>125</v>
      </c>
      <c r="C53" s="582"/>
      <c r="D53" s="582"/>
      <c r="E53" s="582"/>
      <c r="F53" s="582"/>
      <c r="G53" s="582"/>
      <c r="H53" s="582"/>
      <c r="I53" s="582"/>
      <c r="J53" s="582"/>
      <c r="K53" s="582"/>
      <c r="L53" s="582"/>
      <c r="M53" s="582"/>
      <c r="N53" s="582"/>
      <c r="O53" s="582"/>
      <c r="P53" s="582"/>
    </row>
    <row r="54" spans="1:16" ht="20.25" customHeight="1">
      <c r="A54" s="109">
        <f>A53+1</f>
        <v>2</v>
      </c>
      <c r="B54" s="581" t="s">
        <v>126</v>
      </c>
      <c r="C54" s="582"/>
      <c r="D54" s="582"/>
      <c r="E54" s="582"/>
      <c r="F54" s="582"/>
      <c r="G54" s="582"/>
      <c r="H54" s="582"/>
      <c r="I54" s="582"/>
      <c r="J54" s="582"/>
      <c r="K54" s="582"/>
      <c r="L54" s="582"/>
      <c r="M54" s="582"/>
      <c r="N54" s="582"/>
      <c r="O54" s="582"/>
      <c r="P54" s="582"/>
    </row>
    <row r="55" spans="1:16" ht="12.75" customHeight="1">
      <c r="A55" s="109">
        <f t="shared" ref="A55:A58" si="9">A54+1</f>
        <v>3</v>
      </c>
      <c r="B55" s="581" t="s">
        <v>127</v>
      </c>
      <c r="C55" s="582"/>
      <c r="D55" s="582"/>
      <c r="E55" s="582"/>
      <c r="F55" s="582"/>
      <c r="G55" s="582"/>
      <c r="H55" s="582"/>
      <c r="I55" s="582"/>
      <c r="J55" s="582"/>
      <c r="K55" s="582"/>
      <c r="L55" s="582"/>
      <c r="M55" s="582"/>
      <c r="N55" s="582"/>
      <c r="O55" s="582"/>
      <c r="P55" s="582"/>
    </row>
    <row r="56" spans="1:16" ht="12.75" customHeight="1">
      <c r="A56" s="109">
        <f t="shared" si="9"/>
        <v>4</v>
      </c>
      <c r="B56" s="581" t="s">
        <v>128</v>
      </c>
      <c r="C56" s="582"/>
      <c r="D56" s="582"/>
      <c r="E56" s="582"/>
      <c r="F56" s="582"/>
      <c r="G56" s="582"/>
      <c r="H56" s="582"/>
      <c r="I56" s="582"/>
      <c r="J56" s="582"/>
      <c r="K56" s="582"/>
      <c r="L56" s="582"/>
      <c r="M56" s="582"/>
      <c r="N56" s="582"/>
      <c r="O56" s="582"/>
      <c r="P56" s="582"/>
    </row>
    <row r="57" spans="1:16" ht="21.75" customHeight="1">
      <c r="A57" s="109">
        <f t="shared" si="9"/>
        <v>5</v>
      </c>
      <c r="B57" s="581" t="s">
        <v>129</v>
      </c>
      <c r="C57" s="582"/>
      <c r="D57" s="582"/>
      <c r="E57" s="582"/>
      <c r="F57" s="582"/>
      <c r="G57" s="582"/>
      <c r="H57" s="582"/>
      <c r="I57" s="582"/>
      <c r="J57" s="582"/>
      <c r="K57" s="582"/>
      <c r="L57" s="582"/>
      <c r="M57" s="582"/>
      <c r="N57" s="582"/>
      <c r="O57" s="582"/>
      <c r="P57" s="582"/>
    </row>
    <row r="58" spans="1:16" ht="16.5" customHeight="1">
      <c r="A58" s="109">
        <f t="shared" si="9"/>
        <v>6</v>
      </c>
      <c r="B58" s="581" t="s">
        <v>130</v>
      </c>
      <c r="C58" s="582"/>
      <c r="D58" s="582"/>
      <c r="E58" s="582"/>
      <c r="F58" s="582"/>
      <c r="G58" s="582"/>
      <c r="H58" s="582"/>
      <c r="I58" s="582"/>
      <c r="J58" s="582"/>
      <c r="K58" s="582"/>
      <c r="L58" s="582"/>
      <c r="M58" s="582"/>
      <c r="N58" s="582"/>
      <c r="O58" s="582"/>
      <c r="P58" s="582"/>
    </row>
    <row r="59" spans="1:16" ht="18" customHeight="1">
      <c r="A59" s="109">
        <v>7</v>
      </c>
      <c r="B59" s="610" t="s">
        <v>1300</v>
      </c>
      <c r="C59" s="611"/>
      <c r="D59" s="611"/>
      <c r="E59" s="611"/>
      <c r="F59" s="611"/>
      <c r="G59" s="611"/>
      <c r="H59" s="611"/>
      <c r="I59" s="611"/>
      <c r="J59" s="611"/>
      <c r="K59" s="611"/>
      <c r="L59" s="611"/>
      <c r="M59" s="611"/>
      <c r="N59" s="611"/>
      <c r="O59" s="611"/>
      <c r="P59" s="611"/>
    </row>
  </sheetData>
  <sheetProtection selectLockedCells="1" selectUnlockedCells="1"/>
  <mergeCells count="17">
    <mergeCell ref="B55:P55"/>
    <mergeCell ref="B56:P56"/>
    <mergeCell ref="B57:P57"/>
    <mergeCell ref="B58:P58"/>
    <mergeCell ref="B59:P59"/>
    <mergeCell ref="A1:P1"/>
    <mergeCell ref="A2:P2"/>
    <mergeCell ref="A8:H8"/>
    <mergeCell ref="B53:P53"/>
    <mergeCell ref="B54:P54"/>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61" firstPageNumber="0" orientation="landscape" useFirstPageNumber="1" r:id="rId1"/>
  <headerFooter alignWithMargins="0">
    <oddFooter>&amp;R&amp;P</oddFooter>
  </headerFooter>
  <rowBreaks count="1" manualBreakCount="1">
    <brk id="24" max="15"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tint="0.39994506668294322"/>
  </sheetPr>
  <dimension ref="A1:AH34"/>
  <sheetViews>
    <sheetView view="pageBreakPreview" zoomScaleNormal="90" workbookViewId="0">
      <selection activeCell="G21" sqref="G21"/>
    </sheetView>
  </sheetViews>
  <sheetFormatPr defaultColWidth="9.140625" defaultRowHeight="12.75"/>
  <cols>
    <col min="1" max="1" width="13.5703125" style="5" customWidth="1"/>
    <col min="2" max="2" width="7.85546875" style="5" customWidth="1"/>
    <col min="3" max="3" width="42.7109375" style="6" customWidth="1"/>
    <col min="4" max="4" width="7.28515625"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50.140625" style="9" customWidth="1"/>
    <col min="19" max="16384" width="9.140625" style="9"/>
  </cols>
  <sheetData>
    <row r="1" spans="1:34" s="1" customFormat="1" ht="18" customHeight="1">
      <c r="A1" s="577" t="s">
        <v>1301</v>
      </c>
      <c r="B1" s="577"/>
      <c r="C1" s="577"/>
      <c r="D1" s="577"/>
      <c r="E1" s="577"/>
      <c r="F1" s="577"/>
      <c r="G1" s="577"/>
      <c r="H1" s="577"/>
      <c r="I1" s="577"/>
      <c r="J1" s="577"/>
      <c r="K1" s="577"/>
      <c r="L1" s="577"/>
      <c r="M1" s="577"/>
      <c r="N1" s="577"/>
      <c r="O1" s="577"/>
      <c r="P1" s="577"/>
    </row>
    <row r="2" spans="1:34" s="1" customFormat="1" ht="20.25" customHeight="1">
      <c r="A2" s="578" t="s">
        <v>1302</v>
      </c>
      <c r="B2" s="578"/>
      <c r="C2" s="578"/>
      <c r="D2" s="578"/>
      <c r="E2" s="578"/>
      <c r="F2" s="578"/>
      <c r="G2" s="578"/>
      <c r="H2" s="578"/>
      <c r="I2" s="578"/>
      <c r="J2" s="578"/>
      <c r="K2" s="578"/>
      <c r="L2" s="578"/>
      <c r="M2" s="578"/>
      <c r="N2" s="578"/>
      <c r="O2" s="578"/>
      <c r="P2" s="578"/>
      <c r="R2"/>
      <c r="S2"/>
      <c r="T2"/>
      <c r="U2"/>
      <c r="V2"/>
      <c r="W2"/>
      <c r="X2"/>
      <c r="Y2"/>
      <c r="Z2"/>
      <c r="AA2"/>
      <c r="AB2"/>
      <c r="AC2"/>
      <c r="AD2"/>
      <c r="AE2"/>
      <c r="AF2"/>
      <c r="AG2"/>
      <c r="AH2"/>
    </row>
    <row r="3" spans="1:34" s="1" customFormat="1" ht="18" customHeight="1">
      <c r="A3" s="10" t="s">
        <v>85</v>
      </c>
      <c r="B3" s="10"/>
      <c r="C3" s="11"/>
      <c r="D3" s="12"/>
      <c r="E3" s="11"/>
      <c r="F3" s="11"/>
      <c r="G3" s="11"/>
      <c r="H3" s="11"/>
      <c r="I3" s="11"/>
      <c r="J3" s="11"/>
      <c r="K3" s="11"/>
      <c r="L3" s="11"/>
      <c r="M3" s="11"/>
      <c r="N3" s="11"/>
      <c r="O3" s="11"/>
      <c r="P3" s="11"/>
    </row>
    <row r="4" spans="1:34" s="1" customFormat="1" ht="18" customHeight="1">
      <c r="A4" s="10" t="s">
        <v>1303</v>
      </c>
      <c r="B4" s="10"/>
      <c r="C4" s="10"/>
      <c r="D4" s="12"/>
      <c r="E4" s="13"/>
      <c r="F4" s="14"/>
      <c r="G4" s="14"/>
      <c r="H4" s="14"/>
      <c r="I4" s="14"/>
      <c r="J4" s="14"/>
      <c r="K4" s="14"/>
      <c r="L4" s="14"/>
      <c r="M4" s="14"/>
      <c r="N4" s="14"/>
      <c r="O4" s="14"/>
      <c r="P4" s="14"/>
    </row>
    <row r="5" spans="1:34" s="1" customFormat="1" ht="18" customHeight="1">
      <c r="A5" s="10" t="s">
        <v>1304</v>
      </c>
      <c r="B5" s="10"/>
      <c r="C5" s="10"/>
      <c r="D5" s="12"/>
      <c r="E5" s="13"/>
      <c r="F5" s="14"/>
      <c r="G5" s="14"/>
      <c r="H5" s="14"/>
      <c r="I5" s="14"/>
      <c r="J5" s="14"/>
      <c r="K5" s="14"/>
      <c r="L5" s="14"/>
      <c r="M5" s="14"/>
      <c r="N5" s="14"/>
      <c r="O5" s="14"/>
      <c r="P5" s="14"/>
      <c r="R5"/>
      <c r="S5"/>
      <c r="T5"/>
      <c r="U5"/>
      <c r="V5"/>
      <c r="W5"/>
      <c r="X5"/>
      <c r="Y5"/>
      <c r="Z5"/>
      <c r="AA5"/>
      <c r="AB5"/>
      <c r="AC5"/>
      <c r="AD5"/>
      <c r="AE5"/>
      <c r="AF5"/>
      <c r="AG5"/>
      <c r="AH5"/>
    </row>
    <row r="6" spans="1:34" s="1" customFormat="1" ht="18" customHeight="1">
      <c r="A6" s="15" t="s">
        <v>2</v>
      </c>
      <c r="B6" s="15"/>
      <c r="C6" s="16"/>
      <c r="D6" s="17"/>
      <c r="E6" s="13"/>
      <c r="F6" s="14"/>
      <c r="G6" s="14"/>
      <c r="H6" s="14"/>
      <c r="I6" s="14"/>
      <c r="J6" s="14"/>
      <c r="K6" s="14"/>
      <c r="L6" s="14"/>
      <c r="M6" s="14"/>
      <c r="N6" s="14"/>
      <c r="O6" s="14"/>
      <c r="P6" s="14"/>
      <c r="R6"/>
      <c r="S6"/>
      <c r="T6"/>
      <c r="U6"/>
      <c r="V6"/>
      <c r="W6"/>
      <c r="X6"/>
      <c r="Y6"/>
      <c r="Z6"/>
      <c r="AA6"/>
      <c r="AB6"/>
      <c r="AC6"/>
      <c r="AD6"/>
      <c r="AE6"/>
      <c r="AF6"/>
      <c r="AG6"/>
      <c r="AH6"/>
    </row>
    <row r="7" spans="1:34" s="1" customFormat="1" ht="18" customHeight="1">
      <c r="A7" s="612" t="s">
        <v>1305</v>
      </c>
      <c r="B7" s="612"/>
      <c r="C7" s="612"/>
      <c r="D7" s="612"/>
      <c r="E7" s="612"/>
      <c r="F7" s="612"/>
      <c r="G7" s="612"/>
      <c r="H7" s="14"/>
      <c r="I7" s="14"/>
      <c r="J7" s="14"/>
      <c r="K7" s="14"/>
      <c r="L7" s="14"/>
      <c r="M7" s="14"/>
      <c r="N7" s="14"/>
      <c r="O7" s="14"/>
      <c r="P7" s="14"/>
      <c r="R7"/>
      <c r="S7"/>
      <c r="T7"/>
      <c r="U7"/>
      <c r="V7"/>
      <c r="W7"/>
      <c r="X7"/>
      <c r="Y7"/>
      <c r="Z7"/>
      <c r="AA7"/>
      <c r="AB7"/>
      <c r="AC7"/>
      <c r="AD7"/>
      <c r="AE7"/>
      <c r="AF7"/>
      <c r="AG7"/>
      <c r="AH7"/>
    </row>
    <row r="8" spans="1:34" s="1" customFormat="1" ht="18" customHeight="1">
      <c r="A8" s="18"/>
      <c r="B8" s="18"/>
      <c r="C8" s="6"/>
      <c r="D8" s="7"/>
      <c r="E8" s="13"/>
      <c r="F8" s="12"/>
      <c r="G8" s="14"/>
      <c r="H8" s="14"/>
      <c r="I8" s="14"/>
      <c r="J8" s="14"/>
      <c r="K8" s="14"/>
      <c r="L8" s="12" t="s">
        <v>90</v>
      </c>
      <c r="M8" s="14"/>
      <c r="N8" s="47"/>
      <c r="O8" s="48">
        <f>P27</f>
        <v>0</v>
      </c>
      <c r="P8" s="14"/>
      <c r="R8"/>
      <c r="S8"/>
      <c r="T8"/>
      <c r="U8"/>
      <c r="V8"/>
      <c r="W8"/>
      <c r="X8"/>
      <c r="Y8"/>
      <c r="Z8"/>
      <c r="AA8"/>
      <c r="AB8"/>
      <c r="AC8"/>
      <c r="AD8"/>
      <c r="AE8"/>
      <c r="AF8"/>
      <c r="AG8"/>
      <c r="AH8"/>
    </row>
    <row r="9" spans="1:34" s="1" customFormat="1" ht="18" customHeight="1">
      <c r="A9" s="18"/>
      <c r="B9" s="18"/>
      <c r="C9" s="6"/>
      <c r="D9" s="7"/>
      <c r="E9" s="13"/>
      <c r="F9" s="12"/>
      <c r="G9" s="14"/>
      <c r="H9" s="14"/>
      <c r="I9" s="14"/>
      <c r="J9" s="14"/>
      <c r="K9" s="14"/>
      <c r="L9" s="49" t="s">
        <v>1306</v>
      </c>
      <c r="M9" s="50"/>
      <c r="N9" s="48"/>
      <c r="O9" s="50"/>
      <c r="P9" s="50"/>
      <c r="R9"/>
      <c r="S9"/>
      <c r="T9"/>
      <c r="U9"/>
      <c r="V9"/>
      <c r="W9"/>
      <c r="X9"/>
      <c r="Y9"/>
      <c r="Z9"/>
      <c r="AA9"/>
      <c r="AB9"/>
      <c r="AC9"/>
      <c r="AD9"/>
      <c r="AE9"/>
      <c r="AF9"/>
      <c r="AG9"/>
      <c r="AH9"/>
    </row>
    <row r="10" spans="1:34" s="1" customFormat="1" ht="5.25" customHeight="1">
      <c r="A10" s="19"/>
      <c r="B10" s="19"/>
      <c r="C10" s="20"/>
      <c r="D10" s="14"/>
      <c r="E10" s="13"/>
      <c r="F10" s="14"/>
      <c r="G10" s="14"/>
      <c r="H10" s="14"/>
      <c r="I10" s="14"/>
      <c r="J10" s="14"/>
      <c r="K10" s="14"/>
      <c r="L10" s="14"/>
      <c r="M10" s="14"/>
      <c r="N10" s="14"/>
      <c r="O10" s="14"/>
      <c r="P10" s="14"/>
      <c r="R10"/>
      <c r="S10"/>
      <c r="T10"/>
      <c r="U10"/>
      <c r="V10"/>
      <c r="W10"/>
      <c r="X10"/>
      <c r="Y10"/>
      <c r="Z10"/>
      <c r="AA10"/>
      <c r="AB10"/>
      <c r="AC10"/>
      <c r="AD10"/>
      <c r="AE10"/>
      <c r="AF10"/>
      <c r="AG10"/>
      <c r="AH10"/>
    </row>
    <row r="11" spans="1:34" ht="12.75" customHeight="1">
      <c r="A11" s="583" t="s">
        <v>92</v>
      </c>
      <c r="B11" s="584" t="s">
        <v>93</v>
      </c>
      <c r="C11" s="587" t="s">
        <v>94</v>
      </c>
      <c r="D11" s="588" t="s">
        <v>95</v>
      </c>
      <c r="E11" s="589" t="s">
        <v>96</v>
      </c>
      <c r="F11" s="590" t="s">
        <v>97</v>
      </c>
      <c r="G11" s="590"/>
      <c r="H11" s="590"/>
      <c r="I11" s="590"/>
      <c r="J11" s="590"/>
      <c r="K11" s="590"/>
      <c r="L11" s="591" t="s">
        <v>98</v>
      </c>
      <c r="M11" s="591"/>
      <c r="N11" s="591"/>
      <c r="O11" s="591"/>
      <c r="P11" s="591"/>
      <c r="R11"/>
      <c r="S11"/>
      <c r="T11"/>
      <c r="U11"/>
      <c r="V11"/>
      <c r="W11"/>
      <c r="X11"/>
      <c r="Y11"/>
      <c r="Z11"/>
      <c r="AA11"/>
      <c r="AB11"/>
      <c r="AC11"/>
      <c r="AD11"/>
      <c r="AE11"/>
      <c r="AF11"/>
      <c r="AG11"/>
      <c r="AH11"/>
    </row>
    <row r="12" spans="1:34" s="2" customFormat="1" ht="12.75" customHeight="1">
      <c r="A12" s="583"/>
      <c r="B12" s="585"/>
      <c r="C12" s="587"/>
      <c r="D12" s="588"/>
      <c r="E12" s="589"/>
      <c r="F12" s="590"/>
      <c r="G12" s="590"/>
      <c r="H12" s="590"/>
      <c r="I12" s="590"/>
      <c r="J12" s="590"/>
      <c r="K12" s="590"/>
      <c r="L12" s="591" t="s">
        <v>99</v>
      </c>
      <c r="M12" s="591"/>
      <c r="N12" s="591" t="s">
        <v>100</v>
      </c>
      <c r="O12" s="591"/>
      <c r="P12" s="591" t="s">
        <v>101</v>
      </c>
      <c r="R12"/>
      <c r="S12"/>
      <c r="T12"/>
      <c r="U12"/>
      <c r="V12"/>
      <c r="W12"/>
      <c r="X12"/>
      <c r="Y12"/>
      <c r="Z12"/>
      <c r="AA12"/>
      <c r="AB12"/>
      <c r="AC12"/>
      <c r="AD12"/>
      <c r="AE12"/>
      <c r="AF12"/>
      <c r="AG12"/>
      <c r="AH12"/>
    </row>
    <row r="13" spans="1:34" s="2" customFormat="1" ht="48.75" thickBot="1">
      <c r="A13" s="583"/>
      <c r="B13" s="586"/>
      <c r="C13" s="587"/>
      <c r="D13" s="588"/>
      <c r="E13" s="589"/>
      <c r="F13" s="21" t="s">
        <v>102</v>
      </c>
      <c r="G13" s="22" t="s">
        <v>103</v>
      </c>
      <c r="H13" s="22" t="s">
        <v>104</v>
      </c>
      <c r="I13" s="22" t="s">
        <v>105</v>
      </c>
      <c r="J13" s="51" t="s">
        <v>106</v>
      </c>
      <c r="K13" s="51" t="s">
        <v>107</v>
      </c>
      <c r="L13" s="22" t="s">
        <v>108</v>
      </c>
      <c r="M13" s="21" t="s">
        <v>104</v>
      </c>
      <c r="N13" s="22" t="s">
        <v>105</v>
      </c>
      <c r="O13" s="51" t="s">
        <v>106</v>
      </c>
      <c r="P13" s="52" t="s">
        <v>109</v>
      </c>
      <c r="R13"/>
      <c r="S13"/>
      <c r="T13"/>
      <c r="U13"/>
      <c r="V13"/>
      <c r="W13"/>
      <c r="X13"/>
      <c r="Y13"/>
      <c r="Z13"/>
      <c r="AA13"/>
      <c r="AB13"/>
      <c r="AC13"/>
      <c r="AD13"/>
      <c r="AE13"/>
      <c r="AF13"/>
      <c r="AG13"/>
      <c r="AH13"/>
    </row>
    <row r="14" spans="1:34" s="3" customFormat="1" ht="18.75" customHeight="1">
      <c r="A14" s="377"/>
      <c r="B14" s="378"/>
      <c r="C14" s="375" t="s">
        <v>1302</v>
      </c>
      <c r="D14" s="25"/>
      <c r="E14" s="25"/>
      <c r="F14" s="25"/>
      <c r="G14" s="25"/>
      <c r="H14" s="25"/>
      <c r="I14" s="25"/>
      <c r="J14" s="25"/>
      <c r="K14" s="25"/>
      <c r="L14" s="29"/>
      <c r="M14" s="29"/>
      <c r="N14" s="29"/>
      <c r="O14" s="29"/>
      <c r="P14" s="53"/>
      <c r="R14"/>
      <c r="S14"/>
      <c r="T14"/>
      <c r="U14"/>
      <c r="V14"/>
      <c r="W14"/>
      <c r="X14"/>
      <c r="Y14"/>
      <c r="Z14"/>
      <c r="AA14"/>
      <c r="AB14"/>
      <c r="AC14"/>
      <c r="AD14"/>
      <c r="AE14"/>
      <c r="AF14"/>
      <c r="AG14"/>
      <c r="AH14"/>
    </row>
    <row r="15" spans="1:34" s="3" customFormat="1" ht="26.25" customHeight="1">
      <c r="A15" s="380">
        <v>1</v>
      </c>
      <c r="B15" s="381"/>
      <c r="C15" s="390" t="s">
        <v>1312</v>
      </c>
      <c r="D15" s="25" t="s">
        <v>119</v>
      </c>
      <c r="E15" s="25">
        <v>1</v>
      </c>
      <c r="F15" s="376"/>
      <c r="G15" s="342"/>
      <c r="H15" s="25"/>
      <c r="I15" s="25"/>
      <c r="J15" s="25"/>
      <c r="K15" s="29">
        <f t="shared" ref="K15" si="0">J15+I15+H15</f>
        <v>0</v>
      </c>
      <c r="L15" s="29">
        <f t="shared" ref="L15" si="1">ROUND(F15*E15,2)</f>
        <v>0</v>
      </c>
      <c r="M15" s="29">
        <f t="shared" ref="M15" si="2">ROUND(H15*E15,2)</f>
        <v>0</v>
      </c>
      <c r="N15" s="29">
        <f t="shared" ref="N15" si="3">ROUND(I15*E15,2)</f>
        <v>0</v>
      </c>
      <c r="O15" s="29">
        <f t="shared" ref="O15" si="4">ROUND(J15*E15,2)</f>
        <v>0</v>
      </c>
      <c r="P15" s="53">
        <f t="shared" ref="P15" si="5">O15+N15+M15</f>
        <v>0</v>
      </c>
      <c r="R15"/>
      <c r="S15"/>
      <c r="T15"/>
      <c r="U15"/>
      <c r="V15"/>
      <c r="W15"/>
      <c r="X15"/>
      <c r="Y15"/>
      <c r="Z15"/>
      <c r="AA15"/>
      <c r="AB15"/>
      <c r="AC15"/>
      <c r="AD15"/>
      <c r="AE15"/>
      <c r="AF15"/>
      <c r="AG15"/>
      <c r="AH15"/>
    </row>
    <row r="16" spans="1:34" s="3" customFormat="1" ht="27.75" customHeight="1">
      <c r="A16" s="23">
        <v>2</v>
      </c>
      <c r="B16" s="379"/>
      <c r="C16" s="391" t="s">
        <v>1307</v>
      </c>
      <c r="D16" s="25" t="s">
        <v>119</v>
      </c>
      <c r="E16" s="25">
        <v>1</v>
      </c>
      <c r="F16" s="27"/>
      <c r="G16" s="28"/>
      <c r="H16" s="29"/>
      <c r="I16" s="29"/>
      <c r="J16" s="29"/>
      <c r="K16" s="29">
        <f t="shared" ref="K16:K21" si="6">J16+I16+H16</f>
        <v>0</v>
      </c>
      <c r="L16" s="29">
        <f t="shared" ref="L16:L21" si="7">ROUND(F16*E16,2)</f>
        <v>0</v>
      </c>
      <c r="M16" s="29">
        <f t="shared" ref="M16:M21" si="8">ROUND(H16*E16,2)</f>
        <v>0</v>
      </c>
      <c r="N16" s="29">
        <f t="shared" ref="N16:N21" si="9">ROUND(I16*E16,2)</f>
        <v>0</v>
      </c>
      <c r="O16" s="29">
        <f t="shared" ref="O16:O21" si="10">ROUND(J16*E16,2)</f>
        <v>0</v>
      </c>
      <c r="P16" s="53">
        <f t="shared" ref="P16:P21" si="11">O16+N16+M16</f>
        <v>0</v>
      </c>
      <c r="Q16"/>
      <c r="R16"/>
      <c r="S16"/>
      <c r="T16"/>
      <c r="U16"/>
      <c r="V16"/>
      <c r="W16"/>
      <c r="X16"/>
      <c r="Y16"/>
      <c r="Z16"/>
      <c r="AA16"/>
      <c r="AB16"/>
      <c r="AC16"/>
      <c r="AD16"/>
      <c r="AE16"/>
      <c r="AF16"/>
      <c r="AG16"/>
      <c r="AH16"/>
    </row>
    <row r="17" spans="1:34" s="3" customFormat="1" ht="27.75" customHeight="1">
      <c r="A17" s="23">
        <v>3</v>
      </c>
      <c r="B17" s="24"/>
      <c r="C17" s="392" t="s">
        <v>1309</v>
      </c>
      <c r="D17" s="374" t="s">
        <v>119</v>
      </c>
      <c r="E17" s="25">
        <v>1</v>
      </c>
      <c r="F17" s="27"/>
      <c r="G17" s="28"/>
      <c r="H17" s="29"/>
      <c r="I17" s="29"/>
      <c r="J17" s="29"/>
      <c r="K17" s="29">
        <f t="shared" ref="K17:K18" si="12">J17+I17+H17</f>
        <v>0</v>
      </c>
      <c r="L17" s="29">
        <f t="shared" ref="L17:L18" si="13">ROUND(F17*E17,2)</f>
        <v>0</v>
      </c>
      <c r="M17" s="29">
        <f t="shared" ref="M17:M18" si="14">ROUND(H17*E17,2)</f>
        <v>0</v>
      </c>
      <c r="N17" s="29">
        <f t="shared" ref="N17:N18" si="15">ROUND(I17*E17,2)</f>
        <v>0</v>
      </c>
      <c r="O17" s="29">
        <f t="shared" ref="O17:O18" si="16">ROUND(J17*E17,2)</f>
        <v>0</v>
      </c>
      <c r="P17" s="53">
        <f t="shared" ref="P17:P18" si="17">O17+N17+M17</f>
        <v>0</v>
      </c>
      <c r="Q17"/>
      <c r="R17"/>
      <c r="S17"/>
      <c r="T17"/>
      <c r="U17"/>
      <c r="V17"/>
      <c r="W17"/>
      <c r="X17"/>
      <c r="Y17"/>
      <c r="Z17"/>
      <c r="AA17"/>
      <c r="AB17"/>
      <c r="AC17"/>
      <c r="AD17"/>
      <c r="AE17"/>
      <c r="AF17"/>
      <c r="AG17"/>
      <c r="AH17"/>
    </row>
    <row r="18" spans="1:34" s="3" customFormat="1" ht="27.75" customHeight="1">
      <c r="A18" s="23">
        <v>4</v>
      </c>
      <c r="B18" s="24"/>
      <c r="C18" s="393" t="s">
        <v>1308</v>
      </c>
      <c r="D18" s="25" t="s">
        <v>119</v>
      </c>
      <c r="E18" s="25">
        <v>1</v>
      </c>
      <c r="F18" s="27"/>
      <c r="G18" s="28"/>
      <c r="H18" s="29"/>
      <c r="I18" s="29"/>
      <c r="J18" s="29"/>
      <c r="K18" s="29">
        <f t="shared" si="12"/>
        <v>0</v>
      </c>
      <c r="L18" s="29">
        <f t="shared" si="13"/>
        <v>0</v>
      </c>
      <c r="M18" s="29">
        <f t="shared" si="14"/>
        <v>0</v>
      </c>
      <c r="N18" s="29">
        <f t="shared" si="15"/>
        <v>0</v>
      </c>
      <c r="O18" s="29">
        <f t="shared" si="16"/>
        <v>0</v>
      </c>
      <c r="P18" s="53">
        <f t="shared" si="17"/>
        <v>0</v>
      </c>
      <c r="Q18"/>
      <c r="R18"/>
      <c r="S18"/>
      <c r="T18"/>
      <c r="U18"/>
      <c r="V18"/>
      <c r="W18"/>
      <c r="X18"/>
      <c r="Y18"/>
      <c r="Z18"/>
      <c r="AA18"/>
      <c r="AB18"/>
      <c r="AC18"/>
      <c r="AD18"/>
      <c r="AE18"/>
      <c r="AF18"/>
      <c r="AG18"/>
      <c r="AH18"/>
    </row>
    <row r="19" spans="1:34" s="3" customFormat="1" ht="26.25" customHeight="1">
      <c r="A19" s="23">
        <v>5</v>
      </c>
      <c r="B19" s="24"/>
      <c r="C19" s="394" t="s">
        <v>1310</v>
      </c>
      <c r="D19" s="25" t="s">
        <v>119</v>
      </c>
      <c r="E19" s="25">
        <v>1</v>
      </c>
      <c r="F19" s="27"/>
      <c r="G19" s="28"/>
      <c r="H19" s="29"/>
      <c r="I19" s="29"/>
      <c r="J19" s="29"/>
      <c r="K19" s="29">
        <f t="shared" si="6"/>
        <v>0</v>
      </c>
      <c r="L19" s="29">
        <f t="shared" si="7"/>
        <v>0</v>
      </c>
      <c r="M19" s="29">
        <f t="shared" si="8"/>
        <v>0</v>
      </c>
      <c r="N19" s="29">
        <f t="shared" si="9"/>
        <v>0</v>
      </c>
      <c r="O19" s="29">
        <f t="shared" si="10"/>
        <v>0</v>
      </c>
      <c r="P19" s="53">
        <f t="shared" si="11"/>
        <v>0</v>
      </c>
      <c r="Q19"/>
      <c r="R19"/>
      <c r="S19"/>
      <c r="T19"/>
      <c r="U19"/>
      <c r="V19"/>
      <c r="W19"/>
      <c r="X19"/>
      <c r="Y19"/>
      <c r="Z19"/>
      <c r="AA19"/>
      <c r="AB19"/>
      <c r="AC19"/>
      <c r="AD19"/>
      <c r="AE19"/>
      <c r="AF19"/>
      <c r="AG19"/>
      <c r="AH19"/>
    </row>
    <row r="20" spans="1:34" s="3" customFormat="1" ht="25.5" customHeight="1">
      <c r="A20" s="23">
        <v>6</v>
      </c>
      <c r="B20" s="24"/>
      <c r="C20" s="394" t="s">
        <v>1311</v>
      </c>
      <c r="D20" s="25" t="s">
        <v>119</v>
      </c>
      <c r="E20" s="25">
        <v>1</v>
      </c>
      <c r="F20" s="27"/>
      <c r="G20" s="28"/>
      <c r="H20" s="29"/>
      <c r="I20" s="29"/>
      <c r="J20" s="29"/>
      <c r="K20" s="29">
        <f t="shared" si="6"/>
        <v>0</v>
      </c>
      <c r="L20" s="29">
        <f t="shared" si="7"/>
        <v>0</v>
      </c>
      <c r="M20" s="29">
        <f t="shared" si="8"/>
        <v>0</v>
      </c>
      <c r="N20" s="29">
        <f t="shared" si="9"/>
        <v>0</v>
      </c>
      <c r="O20" s="29">
        <f t="shared" si="10"/>
        <v>0</v>
      </c>
      <c r="P20" s="53">
        <f t="shared" si="11"/>
        <v>0</v>
      </c>
      <c r="Q20"/>
      <c r="R20"/>
      <c r="S20"/>
      <c r="T20"/>
      <c r="U20"/>
      <c r="V20"/>
      <c r="W20"/>
      <c r="X20"/>
      <c r="Y20"/>
      <c r="Z20"/>
      <c r="AA20"/>
      <c r="AB20"/>
      <c r="AC20"/>
      <c r="AD20"/>
      <c r="AE20"/>
      <c r="AF20"/>
      <c r="AG20"/>
      <c r="AH20"/>
    </row>
    <row r="21" spans="1:34" s="3" customFormat="1" ht="27" customHeight="1">
      <c r="A21" s="23">
        <f t="shared" ref="A21" si="18">A20+1</f>
        <v>7</v>
      </c>
      <c r="B21" s="24"/>
      <c r="C21" s="394" t="s">
        <v>1313</v>
      </c>
      <c r="D21" s="25" t="s">
        <v>119</v>
      </c>
      <c r="E21" s="25">
        <v>1</v>
      </c>
      <c r="F21" s="27"/>
      <c r="G21" s="28"/>
      <c r="H21" s="29"/>
      <c r="I21" s="29"/>
      <c r="J21" s="29"/>
      <c r="K21" s="29">
        <f t="shared" si="6"/>
        <v>0</v>
      </c>
      <c r="L21" s="29">
        <f t="shared" si="7"/>
        <v>0</v>
      </c>
      <c r="M21" s="29">
        <f t="shared" si="8"/>
        <v>0</v>
      </c>
      <c r="N21" s="29">
        <f t="shared" si="9"/>
        <v>0</v>
      </c>
      <c r="O21" s="29">
        <f t="shared" si="10"/>
        <v>0</v>
      </c>
      <c r="P21" s="53">
        <f t="shared" si="11"/>
        <v>0</v>
      </c>
      <c r="Q21"/>
      <c r="R21"/>
      <c r="S21"/>
      <c r="T21"/>
      <c r="U21"/>
      <c r="V21"/>
      <c r="W21"/>
      <c r="X21"/>
      <c r="Y21"/>
      <c r="Z21"/>
      <c r="AA21"/>
      <c r="AB21"/>
      <c r="AC21"/>
      <c r="AD21"/>
      <c r="AE21"/>
      <c r="AF21"/>
      <c r="AG21"/>
      <c r="AH21"/>
    </row>
    <row r="22" spans="1:34" s="4" customFormat="1" ht="18" customHeight="1">
      <c r="A22" s="30"/>
      <c r="B22" s="31"/>
      <c r="C22" s="32"/>
      <c r="D22" s="33"/>
      <c r="E22" s="34"/>
      <c r="F22" s="35"/>
      <c r="G22" s="35"/>
      <c r="H22" s="35"/>
      <c r="I22" s="35"/>
      <c r="J22" s="35"/>
      <c r="K22" s="35"/>
      <c r="L22" s="54"/>
      <c r="M22" s="55"/>
      <c r="N22" s="55"/>
      <c r="O22" s="55"/>
      <c r="P22" s="56"/>
      <c r="Q22"/>
      <c r="R22"/>
    </row>
    <row r="23" spans="1:34" ht="14.25" customHeight="1">
      <c r="A23" s="36"/>
      <c r="B23" s="36"/>
      <c r="C23" s="36"/>
      <c r="D23" s="37"/>
      <c r="E23" s="38"/>
      <c r="F23" s="37"/>
      <c r="G23" s="37"/>
      <c r="H23" s="37"/>
      <c r="I23" s="37"/>
      <c r="J23" s="57"/>
      <c r="K23" s="57"/>
      <c r="L23" s="57" t="s">
        <v>122</v>
      </c>
      <c r="M23" s="58">
        <f>SUM(M16:M21)</f>
        <v>0</v>
      </c>
      <c r="N23" s="58">
        <f t="shared" ref="N23:P23" si="19">SUM(N16:N21)</f>
        <v>0</v>
      </c>
      <c r="O23" s="58">
        <f t="shared" si="19"/>
        <v>0</v>
      </c>
      <c r="P23" s="58">
        <f t="shared" si="19"/>
        <v>0</v>
      </c>
    </row>
    <row r="24" spans="1:34" ht="18" customHeight="1">
      <c r="A24" s="39"/>
      <c r="B24" s="39"/>
      <c r="C24" s="40" t="s">
        <v>17</v>
      </c>
      <c r="D24" s="41"/>
      <c r="E24" s="42"/>
      <c r="F24" s="43"/>
      <c r="G24" s="44"/>
      <c r="I24" s="59"/>
      <c r="J24" s="59"/>
      <c r="K24" s="59"/>
      <c r="M24" s="60"/>
      <c r="N24" s="61" t="s">
        <v>1089</v>
      </c>
      <c r="O24" s="62">
        <v>0</v>
      </c>
      <c r="P24" s="63">
        <f>ROUND(O24*P23,2)</f>
        <v>0</v>
      </c>
    </row>
    <row r="25" spans="1:34" ht="15">
      <c r="C25" s="45"/>
      <c r="D25" s="45" t="s">
        <v>18</v>
      </c>
      <c r="M25" s="60"/>
      <c r="N25" s="61" t="s">
        <v>1090</v>
      </c>
      <c r="O25" s="62">
        <v>0</v>
      </c>
      <c r="P25" s="64">
        <f>ROUND(P24*O25,2)</f>
        <v>0</v>
      </c>
    </row>
    <row r="26" spans="1:34" ht="15">
      <c r="C26" s="40" t="s">
        <v>123</v>
      </c>
      <c r="D26" s="45"/>
      <c r="M26" s="60"/>
      <c r="N26" s="61" t="s">
        <v>1091</v>
      </c>
      <c r="O26" s="62">
        <v>0</v>
      </c>
      <c r="P26" s="65">
        <f>ROUND(P23*O26,2)</f>
        <v>0</v>
      </c>
    </row>
    <row r="27" spans="1:34" ht="14.25">
      <c r="D27" s="45"/>
      <c r="M27"/>
      <c r="O27" s="66" t="s">
        <v>76</v>
      </c>
      <c r="P27" s="67">
        <f>P26+P24+P23</f>
        <v>0</v>
      </c>
      <c r="Q27"/>
      <c r="R27"/>
      <c r="S27"/>
      <c r="T27"/>
      <c r="U27"/>
    </row>
    <row r="28" spans="1:34">
      <c r="C28" s="40" t="s">
        <v>124</v>
      </c>
      <c r="D28" s="41"/>
      <c r="E28" s="42"/>
      <c r="F28" s="43"/>
      <c r="G28" s="44"/>
    </row>
    <row r="29" spans="1:34">
      <c r="C29" s="45"/>
      <c r="D29" s="45" t="s">
        <v>18</v>
      </c>
    </row>
    <row r="30" spans="1:34" ht="12.75" customHeight="1">
      <c r="A30" s="46"/>
      <c r="B30" s="9"/>
      <c r="C30" s="40" t="s">
        <v>123</v>
      </c>
      <c r="D30" s="45"/>
      <c r="H30" s="9"/>
      <c r="I30" s="9"/>
      <c r="J30" s="9"/>
    </row>
    <row r="32" spans="1:34">
      <c r="C32" s="9"/>
      <c r="D32" s="9"/>
      <c r="E32" s="9"/>
      <c r="F32" s="9"/>
      <c r="G32" s="9"/>
    </row>
    <row r="33" spans="3:7">
      <c r="C33" s="9"/>
      <c r="D33" s="9"/>
      <c r="E33" s="9"/>
      <c r="F33" s="9"/>
      <c r="G33" s="9"/>
    </row>
    <row r="34" spans="3:7">
      <c r="C34" s="9"/>
      <c r="D34" s="9"/>
      <c r="E34" s="9"/>
      <c r="F34" s="9"/>
      <c r="G34" s="9"/>
    </row>
  </sheetData>
  <sheetProtection selectLockedCells="1" selectUnlockedCells="1"/>
  <mergeCells count="10">
    <mergeCell ref="A1:P1"/>
    <mergeCell ref="A2:P2"/>
    <mergeCell ref="A7:G7"/>
    <mergeCell ref="A11:A13"/>
    <mergeCell ref="B11:B13"/>
    <mergeCell ref="C11:C13"/>
    <mergeCell ref="D11:D13"/>
    <mergeCell ref="E11:E13"/>
    <mergeCell ref="F11:K12"/>
    <mergeCell ref="L11:P12"/>
  </mergeCells>
  <printOptions horizontalCentered="1" verticalCentered="1"/>
  <pageMargins left="0.70866141732283505" right="0.70866141732283505" top="0.74803149606299202" bottom="0.74803149606299202" header="0.511811023622047" footer="0.511811023622047"/>
  <pageSetup paperSize="9" scale="55" firstPageNumber="0" orientation="landscape" useFirstPageNumber="1" r:id="rId1"/>
  <headerFooter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76"/>
  <sheetViews>
    <sheetView view="pageBreakPreview" zoomScaleNormal="100" workbookViewId="0">
      <selection activeCell="R162" sqref="R162"/>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1" s="1" customFormat="1" ht="18" customHeight="1">
      <c r="A1" s="577" t="s">
        <v>131</v>
      </c>
      <c r="B1" s="577"/>
      <c r="C1" s="577"/>
      <c r="D1" s="577"/>
      <c r="E1" s="577"/>
      <c r="F1" s="577"/>
      <c r="G1" s="577"/>
      <c r="H1" s="577"/>
      <c r="I1" s="577"/>
      <c r="J1" s="577"/>
      <c r="K1" s="577"/>
      <c r="L1" s="577"/>
      <c r="M1" s="577"/>
      <c r="N1" s="577"/>
      <c r="O1" s="577"/>
      <c r="P1" s="577"/>
    </row>
    <row r="2" spans="1:21" s="1" customFormat="1" ht="35.25" customHeight="1">
      <c r="A2" s="578" t="s">
        <v>39</v>
      </c>
      <c r="B2" s="578"/>
      <c r="C2" s="578"/>
      <c r="D2" s="578"/>
      <c r="E2" s="578"/>
      <c r="F2" s="578"/>
      <c r="G2" s="578"/>
      <c r="H2" s="578"/>
      <c r="I2" s="578"/>
      <c r="J2" s="578"/>
      <c r="K2" s="578"/>
      <c r="L2" s="578"/>
      <c r="M2" s="578"/>
      <c r="N2" s="578"/>
      <c r="O2" s="578"/>
      <c r="P2" s="578"/>
    </row>
    <row r="3" spans="1:21" s="1" customFormat="1" ht="18" customHeight="1">
      <c r="A3" s="10" t="s">
        <v>85</v>
      </c>
      <c r="B3" s="10"/>
      <c r="C3" s="11"/>
      <c r="D3" s="12"/>
      <c r="E3" s="11"/>
      <c r="F3" s="11"/>
      <c r="G3" s="11"/>
      <c r="H3" s="11"/>
      <c r="I3" s="11"/>
      <c r="J3" s="11"/>
      <c r="K3" s="11"/>
      <c r="L3" s="11"/>
      <c r="M3" s="11"/>
      <c r="N3" s="11"/>
      <c r="O3" s="11"/>
      <c r="P3" s="11"/>
    </row>
    <row r="4" spans="1:21" s="1" customFormat="1" ht="18" customHeight="1">
      <c r="A4" s="10" t="s">
        <v>24</v>
      </c>
      <c r="B4" s="10"/>
      <c r="C4" s="10"/>
      <c r="D4" s="12"/>
      <c r="E4" s="13"/>
      <c r="F4" s="14"/>
      <c r="G4" s="14"/>
      <c r="H4" s="14"/>
      <c r="I4" s="14"/>
      <c r="J4" s="14"/>
      <c r="K4" s="14"/>
      <c r="L4" s="14"/>
      <c r="M4" s="14"/>
      <c r="N4" s="14"/>
      <c r="O4" s="14"/>
      <c r="P4" s="14"/>
    </row>
    <row r="5" spans="1:21" s="1" customFormat="1" ht="18" customHeight="1">
      <c r="A5" s="10" t="s">
        <v>86</v>
      </c>
      <c r="B5" s="10"/>
      <c r="C5" s="10" t="s">
        <v>87</v>
      </c>
      <c r="D5" s="12"/>
      <c r="E5" s="13"/>
      <c r="F5" s="14"/>
      <c r="G5" s="14"/>
      <c r="H5" s="14"/>
      <c r="I5" s="14"/>
      <c r="J5" s="14"/>
      <c r="K5" s="14"/>
      <c r="L5" s="14"/>
      <c r="M5" s="14"/>
      <c r="N5" s="14"/>
      <c r="O5" s="14"/>
      <c r="P5" s="14"/>
    </row>
    <row r="6" spans="1:21" s="1" customFormat="1" ht="18" customHeight="1">
      <c r="A6" s="10" t="s">
        <v>88</v>
      </c>
      <c r="B6" s="10"/>
      <c r="C6" s="20"/>
      <c r="D6" s="14"/>
      <c r="E6" s="13"/>
      <c r="F6" s="14"/>
      <c r="G6" s="14"/>
      <c r="H6" s="14"/>
      <c r="I6" s="14"/>
      <c r="J6" s="14"/>
      <c r="K6" s="14"/>
      <c r="L6" s="14"/>
      <c r="M6" s="14"/>
      <c r="N6" s="14"/>
      <c r="O6" s="14"/>
      <c r="P6" s="14"/>
    </row>
    <row r="7" spans="1:21" s="1" customFormat="1" ht="18" customHeight="1">
      <c r="A7" s="15" t="s">
        <v>2</v>
      </c>
      <c r="B7" s="15"/>
      <c r="C7" s="16"/>
      <c r="D7" s="17"/>
      <c r="E7" s="13"/>
      <c r="F7" s="14"/>
      <c r="G7" s="14"/>
      <c r="H7" s="14"/>
      <c r="I7" s="14"/>
      <c r="J7" s="14"/>
      <c r="K7" s="14"/>
      <c r="L7" s="14"/>
      <c r="M7" s="14"/>
      <c r="N7" s="14"/>
      <c r="O7" s="14"/>
      <c r="P7" s="14"/>
    </row>
    <row r="8" spans="1:21" s="1" customFormat="1" ht="18" customHeight="1">
      <c r="A8" s="579" t="s">
        <v>89</v>
      </c>
      <c r="B8" s="579"/>
      <c r="C8" s="579"/>
      <c r="D8" s="579"/>
      <c r="E8" s="579"/>
      <c r="F8" s="579"/>
      <c r="G8" s="579"/>
      <c r="H8" s="580"/>
      <c r="I8" s="14"/>
      <c r="J8" s="14"/>
      <c r="K8" s="14"/>
      <c r="L8" s="14"/>
      <c r="M8" s="14"/>
      <c r="N8" s="14"/>
      <c r="O8" s="14"/>
      <c r="P8" s="14"/>
    </row>
    <row r="9" spans="1:21" s="1" customFormat="1" ht="18" customHeight="1">
      <c r="A9" s="18"/>
      <c r="B9" s="18"/>
      <c r="C9" s="6"/>
      <c r="D9" s="7"/>
      <c r="E9" s="13"/>
      <c r="F9" s="12"/>
      <c r="G9" s="14"/>
      <c r="H9" s="14"/>
      <c r="I9" s="14"/>
      <c r="J9" s="14"/>
      <c r="K9" s="14"/>
      <c r="L9" s="12" t="s">
        <v>90</v>
      </c>
      <c r="M9" s="14"/>
      <c r="N9" s="47"/>
      <c r="O9" s="48">
        <f>P160</f>
        <v>0</v>
      </c>
      <c r="P9" s="14"/>
    </row>
    <row r="10" spans="1:21" s="1" customFormat="1" ht="18" customHeight="1">
      <c r="A10" s="18"/>
      <c r="B10" s="18"/>
      <c r="C10" s="6"/>
      <c r="D10" s="7"/>
      <c r="E10" s="13"/>
      <c r="F10" s="12"/>
      <c r="G10" s="14"/>
      <c r="H10" s="14"/>
      <c r="I10" s="14"/>
      <c r="J10" s="14"/>
      <c r="K10" s="14"/>
      <c r="L10" s="49" t="s">
        <v>91</v>
      </c>
      <c r="M10" s="50"/>
      <c r="N10" s="48"/>
      <c r="O10" s="50"/>
      <c r="P10" s="50"/>
    </row>
    <row r="11" spans="1:21" s="1" customFormat="1" ht="11.25" customHeight="1">
      <c r="A11" s="19"/>
      <c r="B11" s="19"/>
      <c r="C11" s="20"/>
      <c r="D11" s="14"/>
      <c r="E11" s="13"/>
      <c r="F11" s="14"/>
      <c r="G11" s="14"/>
      <c r="H11" s="14"/>
      <c r="I11" s="14"/>
      <c r="J11" s="14"/>
      <c r="K11" s="14"/>
      <c r="L11" s="14"/>
      <c r="M11" s="14"/>
      <c r="N11" s="14"/>
      <c r="O11" s="14"/>
      <c r="P11" s="14"/>
    </row>
    <row r="12" spans="1:21"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1" s="2" customFormat="1" ht="12.75" customHeight="1">
      <c r="A13" s="583"/>
      <c r="B13" s="585"/>
      <c r="C13" s="587"/>
      <c r="D13" s="588"/>
      <c r="E13" s="589"/>
      <c r="F13" s="590"/>
      <c r="G13" s="590"/>
      <c r="H13" s="590"/>
      <c r="I13" s="590"/>
      <c r="J13" s="590"/>
      <c r="K13" s="590"/>
      <c r="L13" s="591" t="s">
        <v>99</v>
      </c>
      <c r="M13" s="591"/>
      <c r="N13" s="591" t="s">
        <v>100</v>
      </c>
      <c r="O13" s="591"/>
      <c r="P13" s="591" t="s">
        <v>101</v>
      </c>
    </row>
    <row r="14" spans="1:21" s="2" customFormat="1" ht="48">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S14" s="310"/>
      <c r="U14" s="311"/>
    </row>
    <row r="15" spans="1:21" s="68" customFormat="1" ht="14.25" customHeight="1">
      <c r="A15" s="207"/>
      <c r="B15" s="208"/>
      <c r="C15" s="300" t="s">
        <v>132</v>
      </c>
      <c r="D15" s="301"/>
      <c r="E15" s="302"/>
      <c r="F15" s="300"/>
      <c r="G15" s="300"/>
      <c r="H15" s="300"/>
      <c r="I15" s="300"/>
      <c r="J15" s="300"/>
      <c r="K15" s="300"/>
      <c r="L15" s="300"/>
      <c r="M15" s="300"/>
      <c r="N15" s="300"/>
      <c r="O15" s="300"/>
      <c r="P15" s="309"/>
      <c r="S15" s="312"/>
      <c r="U15" s="313"/>
    </row>
    <row r="16" spans="1:21" s="2" customFormat="1">
      <c r="A16" s="126" t="s">
        <v>133</v>
      </c>
      <c r="B16" s="303"/>
      <c r="C16" s="304" t="s">
        <v>134</v>
      </c>
      <c r="D16" s="305" t="s">
        <v>135</v>
      </c>
      <c r="E16" s="306">
        <v>18</v>
      </c>
      <c r="F16" s="304"/>
      <c r="G16" s="304"/>
      <c r="H16" s="304"/>
      <c r="I16" s="304"/>
      <c r="J16" s="304"/>
      <c r="K16" s="304"/>
      <c r="L16" s="304"/>
      <c r="M16" s="304"/>
      <c r="N16" s="304"/>
      <c r="O16" s="304"/>
      <c r="P16" s="304"/>
      <c r="S16" s="314"/>
      <c r="U16" s="315"/>
    </row>
    <row r="17" spans="1:23" s="2" customFormat="1" ht="24" customHeight="1">
      <c r="A17" s="126">
        <f t="shared" ref="A17:A26" si="0">A16+1</f>
        <v>2</v>
      </c>
      <c r="B17" s="127"/>
      <c r="C17" s="131" t="s">
        <v>136</v>
      </c>
      <c r="D17" s="129" t="s">
        <v>112</v>
      </c>
      <c r="E17" s="130">
        <v>10.6</v>
      </c>
      <c r="F17" s="292"/>
      <c r="G17" s="293"/>
      <c r="H17" s="28">
        <f t="shared" ref="H17:H26" si="1">ROUND(G17*F17,2)</f>
        <v>0</v>
      </c>
      <c r="I17" s="292"/>
      <c r="J17" s="293"/>
      <c r="K17" s="28">
        <f t="shared" ref="K17:K44" si="2">J17+I17+H17</f>
        <v>0</v>
      </c>
      <c r="L17" s="28">
        <f t="shared" ref="L17:L44" si="3">ROUND(F17*E17,2)</f>
        <v>0</v>
      </c>
      <c r="M17" s="28">
        <f t="shared" ref="M17:M44" si="4">ROUND(H17*E17,2)</f>
        <v>0</v>
      </c>
      <c r="N17" s="28">
        <f t="shared" ref="N17:N44" si="5">ROUND(I17*E17,2)</f>
        <v>0</v>
      </c>
      <c r="O17" s="28">
        <f t="shared" ref="O17:O44" si="6">ROUND(J17*E17,2)</f>
        <v>0</v>
      </c>
      <c r="P17" s="141">
        <f t="shared" ref="P17:P44" si="7">O17+N17+M17</f>
        <v>0</v>
      </c>
      <c r="S17" s="314"/>
      <c r="U17" s="315"/>
    </row>
    <row r="18" spans="1:23" s="2" customFormat="1" ht="16.5" customHeight="1">
      <c r="A18" s="126"/>
      <c r="B18" s="127"/>
      <c r="C18" s="200" t="s">
        <v>137</v>
      </c>
      <c r="D18" s="129" t="s">
        <v>112</v>
      </c>
      <c r="E18" s="130">
        <f>ROUND(E17*1.4,2)</f>
        <v>14.84</v>
      </c>
      <c r="F18" s="292"/>
      <c r="G18" s="293"/>
      <c r="H18" s="28">
        <f t="shared" si="1"/>
        <v>0</v>
      </c>
      <c r="I18" s="292"/>
      <c r="J18" s="293"/>
      <c r="K18" s="28">
        <f t="shared" si="2"/>
        <v>0</v>
      </c>
      <c r="L18" s="28">
        <f t="shared" si="3"/>
        <v>0</v>
      </c>
      <c r="M18" s="28">
        <f t="shared" si="4"/>
        <v>0</v>
      </c>
      <c r="N18" s="28">
        <f t="shared" si="5"/>
        <v>0</v>
      </c>
      <c r="O18" s="28">
        <f t="shared" si="6"/>
        <v>0</v>
      </c>
      <c r="P18" s="141">
        <f t="shared" si="7"/>
        <v>0</v>
      </c>
      <c r="S18" s="314"/>
      <c r="U18" s="315"/>
    </row>
    <row r="19" spans="1:23" s="2" customFormat="1" ht="16.5" customHeight="1">
      <c r="A19" s="126">
        <f>A17+1</f>
        <v>3</v>
      </c>
      <c r="B19" s="127"/>
      <c r="C19" s="131" t="s">
        <v>138</v>
      </c>
      <c r="D19" s="80" t="s">
        <v>112</v>
      </c>
      <c r="E19" s="25">
        <v>28.8</v>
      </c>
      <c r="F19" s="292"/>
      <c r="G19" s="293"/>
      <c r="H19" s="28">
        <f t="shared" si="1"/>
        <v>0</v>
      </c>
      <c r="I19" s="292"/>
      <c r="J19" s="293"/>
      <c r="K19" s="28">
        <f t="shared" si="2"/>
        <v>0</v>
      </c>
      <c r="L19" s="28">
        <f t="shared" si="3"/>
        <v>0</v>
      </c>
      <c r="M19" s="28">
        <f t="shared" si="4"/>
        <v>0</v>
      </c>
      <c r="N19" s="28">
        <f t="shared" si="5"/>
        <v>0</v>
      </c>
      <c r="O19" s="28">
        <f t="shared" si="6"/>
        <v>0</v>
      </c>
      <c r="P19" s="141">
        <f t="shared" si="7"/>
        <v>0</v>
      </c>
      <c r="S19" s="314"/>
      <c r="U19" s="315"/>
      <c r="V19" s="314"/>
      <c r="W19" s="314"/>
    </row>
    <row r="20" spans="1:23" s="2" customFormat="1" ht="26.25" customHeight="1">
      <c r="A20" s="126">
        <f t="shared" si="0"/>
        <v>4</v>
      </c>
      <c r="B20" s="127"/>
      <c r="C20" s="200" t="s">
        <v>139</v>
      </c>
      <c r="D20" s="80" t="s">
        <v>112</v>
      </c>
      <c r="E20" s="25">
        <f>ROUND(E19*1.1,2)</f>
        <v>31.68</v>
      </c>
      <c r="F20" s="292"/>
      <c r="G20" s="293"/>
      <c r="H20" s="28">
        <f t="shared" si="1"/>
        <v>0</v>
      </c>
      <c r="I20" s="292"/>
      <c r="J20" s="293"/>
      <c r="K20" s="28">
        <f t="shared" si="2"/>
        <v>0</v>
      </c>
      <c r="L20" s="28">
        <f t="shared" si="3"/>
        <v>0</v>
      </c>
      <c r="M20" s="28">
        <f t="shared" si="4"/>
        <v>0</v>
      </c>
      <c r="N20" s="28">
        <f t="shared" si="5"/>
        <v>0</v>
      </c>
      <c r="O20" s="28">
        <f t="shared" si="6"/>
        <v>0</v>
      </c>
      <c r="P20" s="141">
        <f t="shared" si="7"/>
        <v>0</v>
      </c>
    </row>
    <row r="21" spans="1:23" s="2" customFormat="1" ht="25.5">
      <c r="A21" s="126">
        <f t="shared" si="0"/>
        <v>5</v>
      </c>
      <c r="B21" s="127"/>
      <c r="C21" s="26" t="s">
        <v>140</v>
      </c>
      <c r="D21" s="80" t="s">
        <v>141</v>
      </c>
      <c r="E21" s="25">
        <v>2210.3000000000002</v>
      </c>
      <c r="F21" s="292"/>
      <c r="G21" s="293"/>
      <c r="H21" s="28">
        <f t="shared" si="1"/>
        <v>0</v>
      </c>
      <c r="I21" s="292"/>
      <c r="J21" s="293"/>
      <c r="K21" s="28">
        <f t="shared" si="2"/>
        <v>0</v>
      </c>
      <c r="L21" s="28">
        <f t="shared" si="3"/>
        <v>0</v>
      </c>
      <c r="M21" s="28">
        <f t="shared" si="4"/>
        <v>0</v>
      </c>
      <c r="N21" s="28">
        <f t="shared" si="5"/>
        <v>0</v>
      </c>
      <c r="O21" s="28">
        <f t="shared" si="6"/>
        <v>0</v>
      </c>
      <c r="P21" s="141">
        <f t="shared" si="7"/>
        <v>0</v>
      </c>
    </row>
    <row r="22" spans="1:23" s="2" customFormat="1">
      <c r="A22" s="126">
        <f t="shared" si="0"/>
        <v>6</v>
      </c>
      <c r="B22" s="127"/>
      <c r="C22" s="224" t="s">
        <v>142</v>
      </c>
      <c r="D22" s="80" t="s">
        <v>141</v>
      </c>
      <c r="E22" s="25">
        <f>ROUND(E21*1.1,2)</f>
        <v>2431.33</v>
      </c>
      <c r="F22" s="292"/>
      <c r="G22" s="293"/>
      <c r="H22" s="28">
        <f t="shared" si="1"/>
        <v>0</v>
      </c>
      <c r="I22" s="292"/>
      <c r="J22" s="293"/>
      <c r="K22" s="28">
        <f t="shared" si="2"/>
        <v>0</v>
      </c>
      <c r="L22" s="28">
        <f t="shared" si="3"/>
        <v>0</v>
      </c>
      <c r="M22" s="28">
        <f t="shared" si="4"/>
        <v>0</v>
      </c>
      <c r="N22" s="28">
        <f t="shared" si="5"/>
        <v>0</v>
      </c>
      <c r="O22" s="28">
        <f t="shared" si="6"/>
        <v>0</v>
      </c>
      <c r="P22" s="141">
        <f t="shared" si="7"/>
        <v>0</v>
      </c>
      <c r="S22" s="310"/>
      <c r="U22" s="310"/>
      <c r="V22" s="310"/>
      <c r="W22" s="310"/>
    </row>
    <row r="23" spans="1:23" s="2" customFormat="1" ht="24">
      <c r="A23" s="126">
        <f t="shared" si="0"/>
        <v>7</v>
      </c>
      <c r="B23" s="127"/>
      <c r="C23" s="212" t="s">
        <v>143</v>
      </c>
      <c r="D23" s="130" t="s">
        <v>115</v>
      </c>
      <c r="E23" s="130">
        <v>63.1</v>
      </c>
      <c r="F23" s="292"/>
      <c r="G23" s="293"/>
      <c r="H23" s="29">
        <f t="shared" si="1"/>
        <v>0</v>
      </c>
      <c r="I23" s="294"/>
      <c r="J23" s="294"/>
      <c r="K23" s="28">
        <f t="shared" si="2"/>
        <v>0</v>
      </c>
      <c r="L23" s="28">
        <f t="shared" si="3"/>
        <v>0</v>
      </c>
      <c r="M23" s="28">
        <f t="shared" si="4"/>
        <v>0</v>
      </c>
      <c r="N23" s="28">
        <f t="shared" si="5"/>
        <v>0</v>
      </c>
      <c r="O23" s="28">
        <f t="shared" si="6"/>
        <v>0</v>
      </c>
      <c r="P23" s="141">
        <f t="shared" si="7"/>
        <v>0</v>
      </c>
      <c r="S23" s="310"/>
      <c r="U23" s="310"/>
      <c r="V23" s="310"/>
      <c r="W23" s="310"/>
    </row>
    <row r="24" spans="1:23" s="2" customFormat="1">
      <c r="A24" s="126">
        <f t="shared" si="0"/>
        <v>8</v>
      </c>
      <c r="B24" s="127"/>
      <c r="C24" s="206" t="s">
        <v>144</v>
      </c>
      <c r="D24" s="130" t="s">
        <v>115</v>
      </c>
      <c r="E24" s="130">
        <f>ROUND(E23*1.05,2)</f>
        <v>66.260000000000005</v>
      </c>
      <c r="F24" s="292"/>
      <c r="G24" s="293"/>
      <c r="H24" s="29">
        <f t="shared" si="1"/>
        <v>0</v>
      </c>
      <c r="I24" s="294"/>
      <c r="J24" s="294"/>
      <c r="K24" s="28">
        <f t="shared" si="2"/>
        <v>0</v>
      </c>
      <c r="L24" s="28">
        <f t="shared" si="3"/>
        <v>0</v>
      </c>
      <c r="M24" s="28">
        <f t="shared" si="4"/>
        <v>0</v>
      </c>
      <c r="N24" s="28">
        <f t="shared" si="5"/>
        <v>0</v>
      </c>
      <c r="O24" s="28">
        <f t="shared" si="6"/>
        <v>0</v>
      </c>
      <c r="P24" s="141">
        <f t="shared" si="7"/>
        <v>0</v>
      </c>
    </row>
    <row r="25" spans="1:23" s="2" customFormat="1">
      <c r="A25" s="126">
        <f t="shared" si="0"/>
        <v>9</v>
      </c>
      <c r="B25" s="127"/>
      <c r="C25" s="206" t="s">
        <v>145</v>
      </c>
      <c r="D25" s="130" t="s">
        <v>115</v>
      </c>
      <c r="E25" s="130">
        <f>E23</f>
        <v>63.1</v>
      </c>
      <c r="F25" s="292"/>
      <c r="G25" s="293"/>
      <c r="H25" s="29">
        <f t="shared" si="1"/>
        <v>0</v>
      </c>
      <c r="I25" s="294"/>
      <c r="J25" s="294"/>
      <c r="K25" s="28">
        <f t="shared" si="2"/>
        <v>0</v>
      </c>
      <c r="L25" s="28">
        <f t="shared" si="3"/>
        <v>0</v>
      </c>
      <c r="M25" s="28">
        <f t="shared" si="4"/>
        <v>0</v>
      </c>
      <c r="N25" s="28">
        <f t="shared" si="5"/>
        <v>0</v>
      </c>
      <c r="O25" s="28">
        <f t="shared" si="6"/>
        <v>0</v>
      </c>
      <c r="P25" s="141">
        <f t="shared" si="7"/>
        <v>0</v>
      </c>
    </row>
    <row r="26" spans="1:23" s="2" customFormat="1" ht="25.5">
      <c r="A26" s="126">
        <f t="shared" si="0"/>
        <v>10</v>
      </c>
      <c r="B26" s="127"/>
      <c r="C26" s="26" t="s">
        <v>146</v>
      </c>
      <c r="D26" s="25" t="s">
        <v>119</v>
      </c>
      <c r="E26" s="25">
        <v>1</v>
      </c>
      <c r="F26" s="292"/>
      <c r="G26" s="293"/>
      <c r="H26" s="29">
        <f t="shared" si="1"/>
        <v>0</v>
      </c>
      <c r="I26" s="294"/>
      <c r="J26" s="294"/>
      <c r="K26" s="29">
        <f t="shared" si="2"/>
        <v>0</v>
      </c>
      <c r="L26" s="29">
        <f t="shared" si="3"/>
        <v>0</v>
      </c>
      <c r="M26" s="29">
        <f t="shared" si="4"/>
        <v>0</v>
      </c>
      <c r="N26" s="29">
        <f t="shared" si="5"/>
        <v>0</v>
      </c>
      <c r="O26" s="29">
        <f t="shared" si="6"/>
        <v>0</v>
      </c>
      <c r="P26" s="53">
        <f t="shared" si="7"/>
        <v>0</v>
      </c>
    </row>
    <row r="27" spans="1:23" s="2" customFormat="1">
      <c r="A27" s="126"/>
      <c r="B27" s="127"/>
      <c r="C27" s="262" t="s">
        <v>147</v>
      </c>
      <c r="D27" s="25"/>
      <c r="E27" s="25"/>
      <c r="F27" s="27"/>
      <c r="G27" s="28"/>
      <c r="H27" s="28"/>
      <c r="I27" s="27"/>
      <c r="J27" s="28"/>
      <c r="K27" s="29">
        <f t="shared" ref="K27:K30" si="8">J27+I27+H27</f>
        <v>0</v>
      </c>
      <c r="L27" s="29">
        <f t="shared" ref="L27:L30" si="9">ROUND(F27*E27,2)</f>
        <v>0</v>
      </c>
      <c r="M27" s="29">
        <f t="shared" ref="M27:M30" si="10">ROUND(H27*E27,2)</f>
        <v>0</v>
      </c>
      <c r="N27" s="29">
        <f t="shared" ref="N27:N30" si="11">ROUND(I27*E27,2)</f>
        <v>0</v>
      </c>
      <c r="O27" s="29">
        <f t="shared" ref="O27:O30" si="12">ROUND(J27*E27,2)</f>
        <v>0</v>
      </c>
      <c r="P27" s="53">
        <f t="shared" ref="P27:P30" si="13">O27+N27+M27</f>
        <v>0</v>
      </c>
    </row>
    <row r="28" spans="1:23" s="2" customFormat="1" ht="24">
      <c r="A28" s="126"/>
      <c r="B28" s="127"/>
      <c r="C28" s="131" t="s">
        <v>148</v>
      </c>
      <c r="D28" s="129" t="s">
        <v>112</v>
      </c>
      <c r="E28" s="130">
        <f>95*0.5*0.15</f>
        <v>7.125</v>
      </c>
      <c r="F28" s="292"/>
      <c r="G28" s="293"/>
      <c r="H28" s="28">
        <f t="shared" ref="H28:H39" si="14">ROUND(G28*F28,2)</f>
        <v>0</v>
      </c>
      <c r="I28" s="292"/>
      <c r="J28" s="293"/>
      <c r="K28" s="29">
        <f t="shared" si="8"/>
        <v>0</v>
      </c>
      <c r="L28" s="29">
        <f t="shared" si="9"/>
        <v>0</v>
      </c>
      <c r="M28" s="29">
        <f t="shared" si="10"/>
        <v>0</v>
      </c>
      <c r="N28" s="29">
        <f t="shared" si="11"/>
        <v>0</v>
      </c>
      <c r="O28" s="29">
        <f t="shared" si="12"/>
        <v>0</v>
      </c>
      <c r="P28" s="53">
        <f t="shared" si="13"/>
        <v>0</v>
      </c>
    </row>
    <row r="29" spans="1:23" s="2" customFormat="1">
      <c r="A29" s="126"/>
      <c r="B29" s="127"/>
      <c r="C29" s="200" t="s">
        <v>137</v>
      </c>
      <c r="D29" s="129" t="s">
        <v>112</v>
      </c>
      <c r="E29" s="130">
        <f>ROUND(E28*1.4,2)</f>
        <v>9.98</v>
      </c>
      <c r="F29" s="292"/>
      <c r="G29" s="293"/>
      <c r="H29" s="28">
        <f t="shared" si="14"/>
        <v>0</v>
      </c>
      <c r="I29" s="292"/>
      <c r="J29" s="293"/>
      <c r="K29" s="29">
        <f t="shared" si="8"/>
        <v>0</v>
      </c>
      <c r="L29" s="29">
        <f t="shared" si="9"/>
        <v>0</v>
      </c>
      <c r="M29" s="29">
        <f t="shared" si="10"/>
        <v>0</v>
      </c>
      <c r="N29" s="29">
        <f t="shared" si="11"/>
        <v>0</v>
      </c>
      <c r="O29" s="29">
        <f t="shared" si="12"/>
        <v>0</v>
      </c>
      <c r="P29" s="53">
        <f t="shared" si="13"/>
        <v>0</v>
      </c>
    </row>
    <row r="30" spans="1:23" s="2" customFormat="1">
      <c r="A30" s="126">
        <f>A26+1</f>
        <v>11</v>
      </c>
      <c r="B30" s="127"/>
      <c r="C30" s="131" t="s">
        <v>149</v>
      </c>
      <c r="D30" s="80" t="s">
        <v>112</v>
      </c>
      <c r="E30" s="25">
        <v>18.690000000000001</v>
      </c>
      <c r="F30" s="292"/>
      <c r="G30" s="293"/>
      <c r="H30" s="28">
        <f t="shared" si="14"/>
        <v>0</v>
      </c>
      <c r="I30" s="292"/>
      <c r="J30" s="293"/>
      <c r="K30" s="29">
        <f t="shared" si="8"/>
        <v>0</v>
      </c>
      <c r="L30" s="29">
        <f t="shared" si="9"/>
        <v>0</v>
      </c>
      <c r="M30" s="29">
        <f t="shared" si="10"/>
        <v>0</v>
      </c>
      <c r="N30" s="29">
        <f t="shared" si="11"/>
        <v>0</v>
      </c>
      <c r="O30" s="29">
        <f t="shared" si="12"/>
        <v>0</v>
      </c>
      <c r="P30" s="53">
        <f t="shared" si="13"/>
        <v>0</v>
      </c>
    </row>
    <row r="31" spans="1:23" s="2" customFormat="1" ht="24">
      <c r="A31" s="126">
        <f>A30+1</f>
        <v>12</v>
      </c>
      <c r="B31" s="127"/>
      <c r="C31" s="200" t="s">
        <v>150</v>
      </c>
      <c r="D31" s="80" t="s">
        <v>112</v>
      </c>
      <c r="E31" s="25">
        <f>ROUND(E30*1.1,2)</f>
        <v>20.56</v>
      </c>
      <c r="F31" s="292"/>
      <c r="G31" s="293"/>
      <c r="H31" s="28">
        <f t="shared" si="14"/>
        <v>0</v>
      </c>
      <c r="I31" s="292"/>
      <c r="J31" s="293"/>
      <c r="K31" s="28">
        <f t="shared" ref="K31:K37" si="15">J31+I31+H31</f>
        <v>0</v>
      </c>
      <c r="L31" s="28">
        <f t="shared" ref="L31:L37" si="16">ROUND(F31*E31,2)</f>
        <v>0</v>
      </c>
      <c r="M31" s="28">
        <f t="shared" ref="M31:M37" si="17">ROUND(H31*E31,2)</f>
        <v>0</v>
      </c>
      <c r="N31" s="28">
        <f t="shared" ref="N31:N37" si="18">ROUND(I31*E31,2)</f>
        <v>0</v>
      </c>
      <c r="O31" s="28">
        <f t="shared" ref="O31:O37" si="19">ROUND(J31*E31,2)</f>
        <v>0</v>
      </c>
      <c r="P31" s="141">
        <f t="shared" ref="P31:P37" si="20">O31+N31+M31</f>
        <v>0</v>
      </c>
    </row>
    <row r="32" spans="1:23" s="2" customFormat="1">
      <c r="A32" s="126">
        <f t="shared" ref="A32:A42" si="21">A31+1</f>
        <v>13</v>
      </c>
      <c r="B32" s="127"/>
      <c r="C32" s="26" t="s">
        <v>151</v>
      </c>
      <c r="D32" s="80" t="s">
        <v>141</v>
      </c>
      <c r="E32" s="25">
        <f>5+164.3+652</f>
        <v>821.3</v>
      </c>
      <c r="F32" s="292"/>
      <c r="G32" s="293"/>
      <c r="H32" s="28">
        <f t="shared" si="14"/>
        <v>0</v>
      </c>
      <c r="I32" s="292"/>
      <c r="J32" s="293"/>
      <c r="K32" s="28">
        <f t="shared" si="15"/>
        <v>0</v>
      </c>
      <c r="L32" s="28">
        <f t="shared" si="16"/>
        <v>0</v>
      </c>
      <c r="M32" s="28">
        <f t="shared" si="17"/>
        <v>0</v>
      </c>
      <c r="N32" s="28">
        <f t="shared" si="18"/>
        <v>0</v>
      </c>
      <c r="O32" s="28">
        <f t="shared" si="19"/>
        <v>0</v>
      </c>
      <c r="P32" s="141">
        <f t="shared" si="20"/>
        <v>0</v>
      </c>
    </row>
    <row r="33" spans="1:16" s="2" customFormat="1">
      <c r="A33" s="126">
        <f t="shared" si="21"/>
        <v>14</v>
      </c>
      <c r="B33" s="127"/>
      <c r="C33" s="224" t="s">
        <v>142</v>
      </c>
      <c r="D33" s="80" t="s">
        <v>141</v>
      </c>
      <c r="E33" s="25">
        <f>ROUND(E32*1.1,2)</f>
        <v>903.43</v>
      </c>
      <c r="F33" s="292"/>
      <c r="G33" s="293"/>
      <c r="H33" s="28">
        <f t="shared" si="14"/>
        <v>0</v>
      </c>
      <c r="I33" s="292"/>
      <c r="J33" s="293"/>
      <c r="K33" s="28">
        <f t="shared" si="15"/>
        <v>0</v>
      </c>
      <c r="L33" s="28">
        <f t="shared" si="16"/>
        <v>0</v>
      </c>
      <c r="M33" s="28">
        <f t="shared" si="17"/>
        <v>0</v>
      </c>
      <c r="N33" s="28">
        <f t="shared" si="18"/>
        <v>0</v>
      </c>
      <c r="O33" s="28">
        <f t="shared" si="19"/>
        <v>0</v>
      </c>
      <c r="P33" s="141">
        <f t="shared" si="20"/>
        <v>0</v>
      </c>
    </row>
    <row r="34" spans="1:16" s="2" customFormat="1">
      <c r="A34" s="126">
        <f t="shared" si="21"/>
        <v>15</v>
      </c>
      <c r="B34" s="127"/>
      <c r="C34" s="212" t="s">
        <v>152</v>
      </c>
      <c r="D34" s="130" t="s">
        <v>115</v>
      </c>
      <c r="E34" s="130">
        <f>95.4*2*0.8</f>
        <v>152.64000000000001</v>
      </c>
      <c r="F34" s="292"/>
      <c r="G34" s="293"/>
      <c r="H34" s="29">
        <f t="shared" si="14"/>
        <v>0</v>
      </c>
      <c r="I34" s="294"/>
      <c r="J34" s="294"/>
      <c r="K34" s="28">
        <f t="shared" si="15"/>
        <v>0</v>
      </c>
      <c r="L34" s="28">
        <f t="shared" si="16"/>
        <v>0</v>
      </c>
      <c r="M34" s="28">
        <f t="shared" si="17"/>
        <v>0</v>
      </c>
      <c r="N34" s="28">
        <f t="shared" si="18"/>
        <v>0</v>
      </c>
      <c r="O34" s="28">
        <f t="shared" si="19"/>
        <v>0</v>
      </c>
      <c r="P34" s="141">
        <f t="shared" si="20"/>
        <v>0</v>
      </c>
    </row>
    <row r="35" spans="1:16" s="2" customFormat="1">
      <c r="A35" s="126">
        <f t="shared" si="21"/>
        <v>16</v>
      </c>
      <c r="B35" s="127"/>
      <c r="C35" s="206" t="s">
        <v>153</v>
      </c>
      <c r="D35" s="130" t="s">
        <v>115</v>
      </c>
      <c r="E35" s="130">
        <f>ROUND(E34*1.05,2)</f>
        <v>160.27000000000001</v>
      </c>
      <c r="F35" s="292"/>
      <c r="G35" s="293"/>
      <c r="H35" s="29">
        <f t="shared" si="14"/>
        <v>0</v>
      </c>
      <c r="I35" s="294"/>
      <c r="J35" s="294"/>
      <c r="K35" s="28">
        <f t="shared" si="15"/>
        <v>0</v>
      </c>
      <c r="L35" s="28">
        <f t="shared" si="16"/>
        <v>0</v>
      </c>
      <c r="M35" s="28">
        <f t="shared" si="17"/>
        <v>0</v>
      </c>
      <c r="N35" s="28">
        <f t="shared" si="18"/>
        <v>0</v>
      </c>
      <c r="O35" s="28">
        <f t="shared" si="19"/>
        <v>0</v>
      </c>
      <c r="P35" s="141">
        <f t="shared" si="20"/>
        <v>0</v>
      </c>
    </row>
    <row r="36" spans="1:16" s="2" customFormat="1">
      <c r="A36" s="126">
        <f t="shared" si="21"/>
        <v>17</v>
      </c>
      <c r="B36" s="127"/>
      <c r="C36" s="206" t="s">
        <v>145</v>
      </c>
      <c r="D36" s="130" t="s">
        <v>115</v>
      </c>
      <c r="E36" s="130">
        <f>E34</f>
        <v>152.64000000000001</v>
      </c>
      <c r="F36" s="292"/>
      <c r="G36" s="293"/>
      <c r="H36" s="29">
        <f t="shared" si="14"/>
        <v>0</v>
      </c>
      <c r="I36" s="294"/>
      <c r="J36" s="294"/>
      <c r="K36" s="28">
        <f t="shared" si="15"/>
        <v>0</v>
      </c>
      <c r="L36" s="28">
        <f t="shared" si="16"/>
        <v>0</v>
      </c>
      <c r="M36" s="28">
        <f t="shared" si="17"/>
        <v>0</v>
      </c>
      <c r="N36" s="28">
        <f t="shared" si="18"/>
        <v>0</v>
      </c>
      <c r="O36" s="28">
        <f t="shared" si="19"/>
        <v>0</v>
      </c>
      <c r="P36" s="141">
        <f t="shared" si="20"/>
        <v>0</v>
      </c>
    </row>
    <row r="37" spans="1:16" s="2" customFormat="1">
      <c r="A37" s="126">
        <f t="shared" si="21"/>
        <v>18</v>
      </c>
      <c r="B37" s="127"/>
      <c r="C37" s="26" t="s">
        <v>154</v>
      </c>
      <c r="D37" s="25" t="s">
        <v>119</v>
      </c>
      <c r="E37" s="25">
        <v>1</v>
      </c>
      <c r="F37" s="292"/>
      <c r="G37" s="293"/>
      <c r="H37" s="29">
        <f t="shared" si="14"/>
        <v>0</v>
      </c>
      <c r="I37" s="294"/>
      <c r="J37" s="294"/>
      <c r="K37" s="29">
        <f t="shared" si="15"/>
        <v>0</v>
      </c>
      <c r="L37" s="29">
        <f t="shared" si="16"/>
        <v>0</v>
      </c>
      <c r="M37" s="29">
        <f t="shared" si="17"/>
        <v>0</v>
      </c>
      <c r="N37" s="29">
        <f t="shared" si="18"/>
        <v>0</v>
      </c>
      <c r="O37" s="29">
        <f t="shared" si="19"/>
        <v>0</v>
      </c>
      <c r="P37" s="53">
        <f t="shared" si="20"/>
        <v>0</v>
      </c>
    </row>
    <row r="38" spans="1:16" s="2" customFormat="1" ht="25.5">
      <c r="A38" s="126">
        <f t="shared" si="21"/>
        <v>19</v>
      </c>
      <c r="B38" s="127"/>
      <c r="C38" s="133" t="s">
        <v>155</v>
      </c>
      <c r="D38" s="25" t="s">
        <v>115</v>
      </c>
      <c r="E38" s="25">
        <f>95.4*0.8</f>
        <v>76.320000000000007</v>
      </c>
      <c r="F38" s="292"/>
      <c r="G38" s="293"/>
      <c r="H38" s="28">
        <f t="shared" si="14"/>
        <v>0</v>
      </c>
      <c r="I38" s="292"/>
      <c r="J38" s="293"/>
      <c r="K38" s="29">
        <f t="shared" ref="K38" si="22">J38+I38+H38</f>
        <v>0</v>
      </c>
      <c r="L38" s="29">
        <f t="shared" ref="L38" si="23">ROUND(F38*E38,2)</f>
        <v>0</v>
      </c>
      <c r="M38" s="29">
        <f t="shared" ref="M38" si="24">ROUND(H38*E38,2)</f>
        <v>0</v>
      </c>
      <c r="N38" s="29">
        <f t="shared" ref="N38" si="25">ROUND(I38*E38,2)</f>
        <v>0</v>
      </c>
      <c r="O38" s="29">
        <f t="shared" ref="O38" si="26">ROUND(J38*E38,2)</f>
        <v>0</v>
      </c>
      <c r="P38" s="53">
        <f t="shared" ref="P38" si="27">O38+N38+M38</f>
        <v>0</v>
      </c>
    </row>
    <row r="39" spans="1:16" s="2" customFormat="1" ht="25.5">
      <c r="A39" s="126">
        <f t="shared" si="21"/>
        <v>20</v>
      </c>
      <c r="B39" s="127"/>
      <c r="C39" s="133" t="s">
        <v>156</v>
      </c>
      <c r="D39" s="25" t="s">
        <v>119</v>
      </c>
      <c r="E39" s="25">
        <v>1</v>
      </c>
      <c r="F39" s="292"/>
      <c r="G39" s="293"/>
      <c r="H39" s="28">
        <f t="shared" si="14"/>
        <v>0</v>
      </c>
      <c r="I39" s="292"/>
      <c r="J39" s="293"/>
      <c r="K39" s="29">
        <f t="shared" ref="K39:K42" si="28">J39+I39+H39</f>
        <v>0</v>
      </c>
      <c r="L39" s="29">
        <f t="shared" ref="L39:L42" si="29">ROUND(F39*E39,2)</f>
        <v>0</v>
      </c>
      <c r="M39" s="29">
        <f t="shared" ref="M39:M42" si="30">ROUND(H39*E39,2)</f>
        <v>0</v>
      </c>
      <c r="N39" s="29">
        <f t="shared" ref="N39:N42" si="31">ROUND(I39*E39,2)</f>
        <v>0</v>
      </c>
      <c r="O39" s="29">
        <f t="shared" ref="O39:O42" si="32">ROUND(J39*E39,2)</f>
        <v>0</v>
      </c>
      <c r="P39" s="53">
        <f t="shared" ref="P39:P42" si="33">O39+N39+M39</f>
        <v>0</v>
      </c>
    </row>
    <row r="40" spans="1:16" s="2" customFormat="1" ht="15" customHeight="1">
      <c r="A40" s="126">
        <f t="shared" si="21"/>
        <v>21</v>
      </c>
      <c r="B40" s="127"/>
      <c r="C40" s="262" t="s">
        <v>157</v>
      </c>
      <c r="D40" s="25"/>
      <c r="E40" s="25"/>
      <c r="F40" s="27"/>
      <c r="G40" s="28"/>
      <c r="H40" s="28"/>
      <c r="I40" s="27"/>
      <c r="J40" s="28"/>
      <c r="K40" s="28">
        <f t="shared" si="28"/>
        <v>0</v>
      </c>
      <c r="L40" s="28">
        <f t="shared" si="29"/>
        <v>0</v>
      </c>
      <c r="M40" s="28">
        <f t="shared" si="30"/>
        <v>0</v>
      </c>
      <c r="N40" s="28">
        <f t="shared" si="31"/>
        <v>0</v>
      </c>
      <c r="O40" s="28">
        <f t="shared" si="32"/>
        <v>0</v>
      </c>
      <c r="P40" s="141">
        <f t="shared" si="33"/>
        <v>0</v>
      </c>
    </row>
    <row r="41" spans="1:16" s="2" customFormat="1" ht="25.5">
      <c r="A41" s="126">
        <f t="shared" si="21"/>
        <v>22</v>
      </c>
      <c r="B41" s="127"/>
      <c r="C41" s="133" t="s">
        <v>158</v>
      </c>
      <c r="D41" s="25" t="s">
        <v>135</v>
      </c>
      <c r="E41" s="25">
        <v>18</v>
      </c>
      <c r="F41" s="292"/>
      <c r="G41" s="293"/>
      <c r="H41" s="28">
        <f t="shared" ref="H41:H42" si="34">ROUND(G41*F41,2)</f>
        <v>0</v>
      </c>
      <c r="I41" s="292"/>
      <c r="J41" s="293"/>
      <c r="K41" s="28">
        <f t="shared" si="28"/>
        <v>0</v>
      </c>
      <c r="L41" s="28">
        <f t="shared" si="29"/>
        <v>0</v>
      </c>
      <c r="M41" s="28">
        <f t="shared" si="30"/>
        <v>0</v>
      </c>
      <c r="N41" s="28">
        <f t="shared" si="31"/>
        <v>0</v>
      </c>
      <c r="O41" s="28">
        <f t="shared" si="32"/>
        <v>0</v>
      </c>
      <c r="P41" s="141">
        <f t="shared" si="33"/>
        <v>0</v>
      </c>
    </row>
    <row r="42" spans="1:16" s="2" customFormat="1" ht="25.5">
      <c r="A42" s="126">
        <f t="shared" si="21"/>
        <v>23</v>
      </c>
      <c r="B42" s="127"/>
      <c r="C42" s="133" t="s">
        <v>159</v>
      </c>
      <c r="D42" s="25" t="s">
        <v>135</v>
      </c>
      <c r="E42" s="25">
        <v>20</v>
      </c>
      <c r="F42" s="292"/>
      <c r="G42" s="293"/>
      <c r="H42" s="28">
        <f t="shared" si="34"/>
        <v>0</v>
      </c>
      <c r="I42" s="292"/>
      <c r="J42" s="293"/>
      <c r="K42" s="28">
        <f t="shared" si="28"/>
        <v>0</v>
      </c>
      <c r="L42" s="28">
        <f t="shared" si="29"/>
        <v>0</v>
      </c>
      <c r="M42" s="28">
        <f t="shared" si="30"/>
        <v>0</v>
      </c>
      <c r="N42" s="28">
        <f t="shared" si="31"/>
        <v>0</v>
      </c>
      <c r="O42" s="28">
        <f t="shared" si="32"/>
        <v>0</v>
      </c>
      <c r="P42" s="141">
        <f t="shared" si="33"/>
        <v>0</v>
      </c>
    </row>
    <row r="43" spans="1:16" s="2" customFormat="1">
      <c r="A43" s="126"/>
      <c r="B43" s="127"/>
      <c r="C43" s="127" t="s">
        <v>160</v>
      </c>
      <c r="D43" s="127"/>
      <c r="E43" s="127"/>
      <c r="F43" s="27"/>
      <c r="G43" s="28"/>
      <c r="H43" s="28"/>
      <c r="I43" s="27"/>
      <c r="J43" s="28"/>
      <c r="K43" s="28"/>
      <c r="L43" s="28"/>
      <c r="M43" s="28"/>
      <c r="N43" s="28"/>
      <c r="O43" s="28"/>
      <c r="P43" s="141"/>
    </row>
    <row r="44" spans="1:16" s="2" customFormat="1" ht="42" customHeight="1">
      <c r="A44" s="126">
        <f>A42+1</f>
        <v>24</v>
      </c>
      <c r="B44" s="127"/>
      <c r="C44" s="133" t="s">
        <v>161</v>
      </c>
      <c r="D44" s="25" t="s">
        <v>135</v>
      </c>
      <c r="E44" s="25">
        <v>18</v>
      </c>
      <c r="F44" s="292"/>
      <c r="G44" s="293"/>
      <c r="H44" s="28">
        <f t="shared" ref="H44" si="35">ROUND(G44*F44,2)</f>
        <v>0</v>
      </c>
      <c r="I44" s="292"/>
      <c r="J44" s="293"/>
      <c r="K44" s="28">
        <f t="shared" si="2"/>
        <v>0</v>
      </c>
      <c r="L44" s="28">
        <f t="shared" si="3"/>
        <v>0</v>
      </c>
      <c r="M44" s="28">
        <f t="shared" si="4"/>
        <v>0</v>
      </c>
      <c r="N44" s="28">
        <f t="shared" si="5"/>
        <v>0</v>
      </c>
      <c r="O44" s="28">
        <f t="shared" si="6"/>
        <v>0</v>
      </c>
      <c r="P44" s="141">
        <f t="shared" si="7"/>
        <v>0</v>
      </c>
    </row>
    <row r="45" spans="1:16" s="2" customFormat="1">
      <c r="A45" s="126"/>
      <c r="B45" s="127"/>
      <c r="C45" s="122" t="s">
        <v>162</v>
      </c>
      <c r="D45" s="80"/>
      <c r="E45" s="25"/>
      <c r="F45" s="27"/>
      <c r="G45" s="28"/>
      <c r="H45" s="28"/>
      <c r="I45" s="27"/>
      <c r="J45" s="28"/>
      <c r="K45" s="28"/>
      <c r="L45" s="28"/>
      <c r="M45" s="28"/>
      <c r="N45" s="28"/>
      <c r="O45" s="28"/>
      <c r="P45" s="141"/>
    </row>
    <row r="46" spans="1:16" s="2" customFormat="1">
      <c r="A46" s="126">
        <f>A44+1</f>
        <v>25</v>
      </c>
      <c r="B46" s="127"/>
      <c r="C46" s="131" t="s">
        <v>163</v>
      </c>
      <c r="D46" s="80" t="s">
        <v>164</v>
      </c>
      <c r="E46" s="307">
        <v>124</v>
      </c>
      <c r="F46" s="292"/>
      <c r="G46" s="293"/>
      <c r="H46" s="28">
        <f t="shared" ref="H46" si="36">ROUND(G46*F46,2)</f>
        <v>0</v>
      </c>
      <c r="I46" s="292"/>
      <c r="J46" s="293"/>
      <c r="K46" s="28">
        <f t="shared" ref="K46" si="37">J46+I46+H46</f>
        <v>0</v>
      </c>
      <c r="L46" s="28">
        <f t="shared" ref="L46" si="38">ROUND(F46*E46,2)</f>
        <v>0</v>
      </c>
      <c r="M46" s="28">
        <f t="shared" ref="M46" si="39">ROUND(H46*E46,2)</f>
        <v>0</v>
      </c>
      <c r="N46" s="28">
        <f t="shared" ref="N46" si="40">ROUND(I46*E46,2)</f>
        <v>0</v>
      </c>
      <c r="O46" s="28">
        <f t="shared" ref="O46" si="41">ROUND(J46*E46,2)</f>
        <v>0</v>
      </c>
      <c r="P46" s="141">
        <f t="shared" ref="P46" si="42">O46+N46+M46</f>
        <v>0</v>
      </c>
    </row>
    <row r="47" spans="1:16" s="2" customFormat="1">
      <c r="A47" s="126"/>
      <c r="B47" s="127"/>
      <c r="C47" s="131"/>
      <c r="D47" s="174"/>
      <c r="E47" s="308"/>
      <c r="F47" s="308"/>
      <c r="G47" s="308"/>
      <c r="H47" s="308"/>
      <c r="I47" s="308"/>
      <c r="J47" s="308"/>
      <c r="K47" s="308"/>
      <c r="L47" s="308"/>
      <c r="M47" s="308"/>
      <c r="N47" s="308"/>
      <c r="O47" s="28"/>
      <c r="P47" s="141"/>
    </row>
    <row r="48" spans="1:16" s="2" customFormat="1" ht="24">
      <c r="A48" s="126">
        <f>A46+1</f>
        <v>26</v>
      </c>
      <c r="B48" s="127"/>
      <c r="C48" s="127" t="s">
        <v>165</v>
      </c>
      <c r="D48" s="127"/>
      <c r="E48" s="127"/>
      <c r="F48" s="27"/>
      <c r="G48" s="28"/>
      <c r="H48" s="28"/>
      <c r="I48" s="27"/>
      <c r="J48" s="28"/>
      <c r="K48" s="28">
        <f t="shared" ref="K48:K50" si="43">J48+I48+H48</f>
        <v>0</v>
      </c>
      <c r="L48" s="28">
        <f t="shared" ref="L48:L50" si="44">ROUND(F48*E48,2)</f>
        <v>0</v>
      </c>
      <c r="M48" s="28">
        <f t="shared" ref="M48:M50" si="45">ROUND(H48*E48,2)</f>
        <v>0</v>
      </c>
      <c r="N48" s="28">
        <f t="shared" ref="N48:N50" si="46">ROUND(I48*E48,2)</f>
        <v>0</v>
      </c>
      <c r="O48" s="28">
        <f t="shared" ref="O48:O50" si="47">ROUND(J48*E48,2)</f>
        <v>0</v>
      </c>
      <c r="P48" s="141">
        <f t="shared" ref="P48:P50" si="48">O48+N48+M48</f>
        <v>0</v>
      </c>
    </row>
    <row r="49" spans="1:16" s="2" customFormat="1" ht="36">
      <c r="A49" s="126">
        <f>A48+1</f>
        <v>27</v>
      </c>
      <c r="B49" s="127"/>
      <c r="C49" s="131" t="s">
        <v>166</v>
      </c>
      <c r="D49" s="80" t="s">
        <v>167</v>
      </c>
      <c r="E49" s="307">
        <v>1</v>
      </c>
      <c r="F49" s="292"/>
      <c r="G49" s="293"/>
      <c r="H49" s="28">
        <f t="shared" ref="H49" si="49">ROUND(G49*F49,2)</f>
        <v>0</v>
      </c>
      <c r="I49" s="292"/>
      <c r="J49" s="293"/>
      <c r="K49" s="28">
        <f t="shared" si="43"/>
        <v>0</v>
      </c>
      <c r="L49" s="28">
        <f t="shared" si="44"/>
        <v>0</v>
      </c>
      <c r="M49" s="28">
        <f t="shared" si="45"/>
        <v>0</v>
      </c>
      <c r="N49" s="28">
        <f t="shared" si="46"/>
        <v>0</v>
      </c>
      <c r="O49" s="28">
        <f t="shared" si="47"/>
        <v>0</v>
      </c>
      <c r="P49" s="141">
        <f t="shared" si="48"/>
        <v>0</v>
      </c>
    </row>
    <row r="50" spans="1:16" s="2" customFormat="1">
      <c r="A50" s="126">
        <f t="shared" ref="A50:A143" si="50">A49+1</f>
        <v>28</v>
      </c>
      <c r="B50" s="127"/>
      <c r="C50" s="200"/>
      <c r="D50" s="129"/>
      <c r="E50" s="130"/>
      <c r="F50" s="27"/>
      <c r="G50" s="28"/>
      <c r="H50" s="28"/>
      <c r="I50" s="27"/>
      <c r="J50" s="28"/>
      <c r="K50" s="28">
        <f t="shared" si="43"/>
        <v>0</v>
      </c>
      <c r="L50" s="28">
        <f t="shared" si="44"/>
        <v>0</v>
      </c>
      <c r="M50" s="28">
        <f t="shared" si="45"/>
        <v>0</v>
      </c>
      <c r="N50" s="28">
        <f t="shared" si="46"/>
        <v>0</v>
      </c>
      <c r="O50" s="28">
        <f t="shared" si="47"/>
        <v>0</v>
      </c>
      <c r="P50" s="141">
        <f t="shared" si="48"/>
        <v>0</v>
      </c>
    </row>
    <row r="51" spans="1:16" s="68" customFormat="1" ht="17.25" customHeight="1">
      <c r="A51" s="160">
        <f t="shared" si="50"/>
        <v>29</v>
      </c>
      <c r="B51" s="73"/>
      <c r="C51" s="77" t="s">
        <v>168</v>
      </c>
      <c r="D51" s="198"/>
      <c r="E51" s="199"/>
      <c r="F51" s="288"/>
      <c r="G51" s="165"/>
      <c r="H51" s="165"/>
      <c r="I51" s="288"/>
      <c r="J51" s="165"/>
      <c r="K51" s="165"/>
      <c r="L51" s="165"/>
      <c r="M51" s="165"/>
      <c r="N51" s="165"/>
      <c r="O51" s="165"/>
      <c r="P51" s="171"/>
    </row>
    <row r="52" spans="1:16" s="2" customFormat="1" ht="17.25" customHeight="1">
      <c r="A52" s="126"/>
      <c r="B52" s="127"/>
      <c r="C52" s="122"/>
      <c r="D52" s="142"/>
      <c r="E52" s="143"/>
      <c r="F52" s="27"/>
      <c r="G52" s="28"/>
      <c r="H52" s="28"/>
      <c r="I52" s="27"/>
      <c r="J52" s="28"/>
      <c r="K52" s="28"/>
      <c r="L52" s="28"/>
      <c r="M52" s="28"/>
      <c r="N52" s="28"/>
      <c r="O52" s="28"/>
      <c r="P52" s="141"/>
    </row>
    <row r="53" spans="1:16" s="2" customFormat="1" ht="17.25" customHeight="1">
      <c r="A53" s="126">
        <f>A51+1</f>
        <v>30</v>
      </c>
      <c r="B53" s="127"/>
      <c r="C53" s="122" t="s">
        <v>169</v>
      </c>
      <c r="D53" s="142"/>
      <c r="E53" s="143"/>
      <c r="F53" s="27"/>
      <c r="G53" s="28"/>
      <c r="H53" s="28"/>
      <c r="I53" s="27"/>
      <c r="J53" s="28"/>
      <c r="K53" s="28">
        <f t="shared" ref="K53:K142" si="51">J53+I53+H53</f>
        <v>0</v>
      </c>
      <c r="L53" s="28">
        <f t="shared" ref="L53:L142" si="52">ROUND(F53*E53,2)</f>
        <v>0</v>
      </c>
      <c r="M53" s="28">
        <f t="shared" ref="M53:M142" si="53">ROUND(H53*E53,2)</f>
        <v>0</v>
      </c>
      <c r="N53" s="28">
        <f t="shared" ref="N53:N142" si="54">ROUND(I53*E53,2)</f>
        <v>0</v>
      </c>
      <c r="O53" s="28">
        <f t="shared" ref="O53:O142" si="55">ROUND(J53*E53,2)</f>
        <v>0</v>
      </c>
      <c r="P53" s="141">
        <f t="shared" ref="P53:P142" si="56">O53+N53+M53</f>
        <v>0</v>
      </c>
    </row>
    <row r="54" spans="1:16" s="2" customFormat="1">
      <c r="A54" s="126">
        <f t="shared" si="50"/>
        <v>31</v>
      </c>
      <c r="B54" s="127"/>
      <c r="C54" s="134" t="s">
        <v>170</v>
      </c>
      <c r="D54" s="142"/>
      <c r="E54" s="143"/>
      <c r="F54" s="27"/>
      <c r="G54" s="28"/>
      <c r="H54" s="28"/>
      <c r="I54" s="27"/>
      <c r="J54" s="28"/>
      <c r="K54" s="28"/>
      <c r="L54" s="28"/>
      <c r="M54" s="28"/>
      <c r="N54" s="28"/>
      <c r="O54" s="28"/>
      <c r="P54" s="141"/>
    </row>
    <row r="55" spans="1:16" s="2" customFormat="1" ht="15" customHeight="1">
      <c r="A55" s="126">
        <f t="shared" si="50"/>
        <v>32</v>
      </c>
      <c r="B55" s="127"/>
      <c r="C55" s="131" t="s">
        <v>171</v>
      </c>
      <c r="D55" s="142" t="s">
        <v>115</v>
      </c>
      <c r="E55" s="143">
        <f>9*5*3</f>
        <v>135</v>
      </c>
      <c r="F55" s="292"/>
      <c r="G55" s="293"/>
      <c r="H55" s="28">
        <f t="shared" ref="H55:H64" si="57">ROUND(G55*F55,2)</f>
        <v>0</v>
      </c>
      <c r="I55" s="292"/>
      <c r="J55" s="293"/>
      <c r="K55" s="28">
        <f t="shared" ref="K55:K59" si="58">J55+I55+H55</f>
        <v>0</v>
      </c>
      <c r="L55" s="28">
        <f t="shared" ref="L55:L59" si="59">ROUND(F55*E55,2)</f>
        <v>0</v>
      </c>
      <c r="M55" s="28">
        <f t="shared" ref="M55:M59" si="60">ROUND(H55*E55,2)</f>
        <v>0</v>
      </c>
      <c r="N55" s="28">
        <f t="shared" ref="N55:N59" si="61">ROUND(I55*E55,2)</f>
        <v>0</v>
      </c>
      <c r="O55" s="28">
        <f t="shared" ref="O55:O59" si="62">ROUND(J55*E55,2)</f>
        <v>0</v>
      </c>
      <c r="P55" s="141">
        <f t="shared" ref="P55:P59" si="63">O55+N55+M55</f>
        <v>0</v>
      </c>
    </row>
    <row r="56" spans="1:16" s="2" customFormat="1" ht="18" customHeight="1">
      <c r="A56" s="126">
        <f t="shared" si="50"/>
        <v>33</v>
      </c>
      <c r="B56" s="127"/>
      <c r="C56" s="131" t="s">
        <v>172</v>
      </c>
      <c r="D56" s="80" t="s">
        <v>112</v>
      </c>
      <c r="E56" s="25">
        <f>(8*4*0.6)*3</f>
        <v>57.599999999999994</v>
      </c>
      <c r="F56" s="292"/>
      <c r="G56" s="293"/>
      <c r="H56" s="28">
        <f t="shared" si="57"/>
        <v>0</v>
      </c>
      <c r="I56" s="292"/>
      <c r="J56" s="293"/>
      <c r="K56" s="28">
        <f t="shared" si="58"/>
        <v>0</v>
      </c>
      <c r="L56" s="28">
        <f t="shared" si="59"/>
        <v>0</v>
      </c>
      <c r="M56" s="28">
        <f t="shared" si="60"/>
        <v>0</v>
      </c>
      <c r="N56" s="28">
        <f t="shared" si="61"/>
        <v>0</v>
      </c>
      <c r="O56" s="28">
        <f t="shared" si="62"/>
        <v>0</v>
      </c>
      <c r="P56" s="141">
        <f t="shared" si="63"/>
        <v>0</v>
      </c>
    </row>
    <row r="57" spans="1:16" s="2" customFormat="1" ht="26.25" customHeight="1">
      <c r="A57" s="126">
        <f t="shared" si="50"/>
        <v>34</v>
      </c>
      <c r="B57" s="127"/>
      <c r="C57" s="200" t="s">
        <v>173</v>
      </c>
      <c r="D57" s="80" t="s">
        <v>112</v>
      </c>
      <c r="E57" s="25">
        <f>ROUND(E56*1.05,2)</f>
        <v>60.48</v>
      </c>
      <c r="F57" s="292"/>
      <c r="G57" s="293"/>
      <c r="H57" s="28">
        <f t="shared" si="57"/>
        <v>0</v>
      </c>
      <c r="I57" s="292"/>
      <c r="J57" s="293"/>
      <c r="K57" s="28">
        <f t="shared" si="58"/>
        <v>0</v>
      </c>
      <c r="L57" s="28">
        <f t="shared" si="59"/>
        <v>0</v>
      </c>
      <c r="M57" s="28">
        <f t="shared" si="60"/>
        <v>0</v>
      </c>
      <c r="N57" s="28">
        <f t="shared" si="61"/>
        <v>0</v>
      </c>
      <c r="O57" s="28">
        <f t="shared" si="62"/>
        <v>0</v>
      </c>
      <c r="P57" s="141">
        <f t="shared" si="63"/>
        <v>0</v>
      </c>
    </row>
    <row r="58" spans="1:16" s="2" customFormat="1" ht="15" customHeight="1">
      <c r="A58" s="126">
        <f t="shared" si="50"/>
        <v>35</v>
      </c>
      <c r="B58" s="127"/>
      <c r="C58" s="212" t="s">
        <v>174</v>
      </c>
      <c r="D58" s="130" t="s">
        <v>115</v>
      </c>
      <c r="E58" s="130">
        <f>14.4*3</f>
        <v>43.2</v>
      </c>
      <c r="F58" s="292"/>
      <c r="G58" s="293"/>
      <c r="H58" s="28">
        <f t="shared" si="57"/>
        <v>0</v>
      </c>
      <c r="I58" s="292"/>
      <c r="J58" s="293"/>
      <c r="K58" s="28">
        <f t="shared" si="58"/>
        <v>0</v>
      </c>
      <c r="L58" s="28">
        <f t="shared" si="59"/>
        <v>0</v>
      </c>
      <c r="M58" s="28">
        <f t="shared" si="60"/>
        <v>0</v>
      </c>
      <c r="N58" s="28">
        <f t="shared" si="61"/>
        <v>0</v>
      </c>
      <c r="O58" s="28">
        <f t="shared" si="62"/>
        <v>0</v>
      </c>
      <c r="P58" s="141">
        <f t="shared" si="63"/>
        <v>0</v>
      </c>
    </row>
    <row r="59" spans="1:16" s="2" customFormat="1" ht="15" customHeight="1">
      <c r="A59" s="126">
        <f t="shared" si="50"/>
        <v>36</v>
      </c>
      <c r="B59" s="127"/>
      <c r="C59" s="206" t="s">
        <v>175</v>
      </c>
      <c r="D59" s="130" t="s">
        <v>115</v>
      </c>
      <c r="E59" s="130">
        <f>ROUND(E58*1.05,2)</f>
        <v>45.36</v>
      </c>
      <c r="F59" s="292"/>
      <c r="G59" s="293"/>
      <c r="H59" s="28">
        <f t="shared" si="57"/>
        <v>0</v>
      </c>
      <c r="I59" s="292"/>
      <c r="J59" s="293"/>
      <c r="K59" s="28">
        <f t="shared" si="58"/>
        <v>0</v>
      </c>
      <c r="L59" s="28">
        <f t="shared" si="59"/>
        <v>0</v>
      </c>
      <c r="M59" s="28">
        <f t="shared" si="60"/>
        <v>0</v>
      </c>
      <c r="N59" s="28">
        <f t="shared" si="61"/>
        <v>0</v>
      </c>
      <c r="O59" s="28">
        <f t="shared" si="62"/>
        <v>0</v>
      </c>
      <c r="P59" s="141">
        <f t="shared" si="63"/>
        <v>0</v>
      </c>
    </row>
    <row r="60" spans="1:16" s="2" customFormat="1" ht="15" customHeight="1">
      <c r="A60" s="126">
        <f t="shared" si="50"/>
        <v>37</v>
      </c>
      <c r="B60" s="127"/>
      <c r="C60" s="206" t="s">
        <v>145</v>
      </c>
      <c r="D60" s="130" t="s">
        <v>115</v>
      </c>
      <c r="E60" s="130">
        <f>E58</f>
        <v>43.2</v>
      </c>
      <c r="F60" s="292"/>
      <c r="G60" s="293"/>
      <c r="H60" s="28">
        <f t="shared" si="57"/>
        <v>0</v>
      </c>
      <c r="I60" s="292"/>
      <c r="J60" s="293"/>
      <c r="K60" s="28">
        <f t="shared" ref="K60:K62" si="64">J60+I60+H60</f>
        <v>0</v>
      </c>
      <c r="L60" s="28">
        <f t="shared" ref="L60:L62" si="65">ROUND(F60*E60,2)</f>
        <v>0</v>
      </c>
      <c r="M60" s="28">
        <f t="shared" ref="M60:M62" si="66">ROUND(H60*E60,2)</f>
        <v>0</v>
      </c>
      <c r="N60" s="28">
        <f t="shared" ref="N60:N62" si="67">ROUND(I60*E60,2)</f>
        <v>0</v>
      </c>
      <c r="O60" s="28">
        <f t="shared" ref="O60:O62" si="68">ROUND(J60*E60,2)</f>
        <v>0</v>
      </c>
      <c r="P60" s="141">
        <f t="shared" ref="P60:P62" si="69">O60+N60+M60</f>
        <v>0</v>
      </c>
    </row>
    <row r="61" spans="1:16" s="2" customFormat="1" ht="15" customHeight="1">
      <c r="A61" s="126">
        <f t="shared" si="50"/>
        <v>38</v>
      </c>
      <c r="B61" s="127"/>
      <c r="C61" s="26" t="s">
        <v>176</v>
      </c>
      <c r="D61" s="80" t="s">
        <v>141</v>
      </c>
      <c r="E61" s="25">
        <f>382*3</f>
        <v>1146</v>
      </c>
      <c r="F61" s="292"/>
      <c r="G61" s="293"/>
      <c r="H61" s="28">
        <f t="shared" si="57"/>
        <v>0</v>
      </c>
      <c r="I61" s="292"/>
      <c r="J61" s="293"/>
      <c r="K61" s="28">
        <f t="shared" si="64"/>
        <v>0</v>
      </c>
      <c r="L61" s="28">
        <f t="shared" si="65"/>
        <v>0</v>
      </c>
      <c r="M61" s="28">
        <f t="shared" si="66"/>
        <v>0</v>
      </c>
      <c r="N61" s="28">
        <f t="shared" si="67"/>
        <v>0</v>
      </c>
      <c r="O61" s="28">
        <f t="shared" si="68"/>
        <v>0</v>
      </c>
      <c r="P61" s="141">
        <f t="shared" si="69"/>
        <v>0</v>
      </c>
    </row>
    <row r="62" spans="1:16" s="2" customFormat="1" ht="15" customHeight="1">
      <c r="A62" s="126">
        <f t="shared" si="50"/>
        <v>39</v>
      </c>
      <c r="B62" s="127"/>
      <c r="C62" s="224" t="s">
        <v>142</v>
      </c>
      <c r="D62" s="80" t="s">
        <v>141</v>
      </c>
      <c r="E62" s="25">
        <f>ROUND(E61*1.1,2)</f>
        <v>1260.5999999999999</v>
      </c>
      <c r="F62" s="292"/>
      <c r="G62" s="293"/>
      <c r="H62" s="28">
        <f t="shared" si="57"/>
        <v>0</v>
      </c>
      <c r="I62" s="292"/>
      <c r="J62" s="293"/>
      <c r="K62" s="28">
        <f t="shared" si="64"/>
        <v>0</v>
      </c>
      <c r="L62" s="28">
        <f t="shared" si="65"/>
        <v>0</v>
      </c>
      <c r="M62" s="28">
        <f t="shared" si="66"/>
        <v>0</v>
      </c>
      <c r="N62" s="28">
        <f t="shared" si="67"/>
        <v>0</v>
      </c>
      <c r="O62" s="28">
        <f t="shared" si="68"/>
        <v>0</v>
      </c>
      <c r="P62" s="141">
        <f t="shared" si="69"/>
        <v>0</v>
      </c>
    </row>
    <row r="63" spans="1:16" s="2" customFormat="1" ht="15" customHeight="1">
      <c r="A63" s="126">
        <f t="shared" si="50"/>
        <v>40</v>
      </c>
      <c r="B63" s="127"/>
      <c r="C63" s="131" t="s">
        <v>177</v>
      </c>
      <c r="D63" s="142" t="s">
        <v>178</v>
      </c>
      <c r="E63" s="143">
        <f>16*3</f>
        <v>48</v>
      </c>
      <c r="F63" s="292"/>
      <c r="G63" s="293"/>
      <c r="H63" s="28">
        <f t="shared" si="57"/>
        <v>0</v>
      </c>
      <c r="I63" s="292"/>
      <c r="J63" s="293"/>
      <c r="K63" s="28">
        <f t="shared" si="51"/>
        <v>0</v>
      </c>
      <c r="L63" s="28">
        <f t="shared" si="52"/>
        <v>0</v>
      </c>
      <c r="M63" s="28">
        <f t="shared" si="53"/>
        <v>0</v>
      </c>
      <c r="N63" s="28">
        <f t="shared" si="54"/>
        <v>0</v>
      </c>
      <c r="O63" s="28">
        <f t="shared" si="55"/>
        <v>0</v>
      </c>
      <c r="P63" s="141">
        <f t="shared" si="56"/>
        <v>0</v>
      </c>
    </row>
    <row r="64" spans="1:16" s="2" customFormat="1" ht="15" customHeight="1">
      <c r="A64" s="126">
        <f t="shared" si="50"/>
        <v>41</v>
      </c>
      <c r="B64" s="127"/>
      <c r="C64" s="131" t="s">
        <v>179</v>
      </c>
      <c r="D64" s="142" t="s">
        <v>178</v>
      </c>
      <c r="E64" s="143">
        <f>8*3</f>
        <v>24</v>
      </c>
      <c r="F64" s="292"/>
      <c r="G64" s="293"/>
      <c r="H64" s="28">
        <f t="shared" si="57"/>
        <v>0</v>
      </c>
      <c r="I64" s="292"/>
      <c r="J64" s="293"/>
      <c r="K64" s="28">
        <f t="shared" si="51"/>
        <v>0</v>
      </c>
      <c r="L64" s="28">
        <f t="shared" si="52"/>
        <v>0</v>
      </c>
      <c r="M64" s="28">
        <f t="shared" si="53"/>
        <v>0</v>
      </c>
      <c r="N64" s="28">
        <f t="shared" si="54"/>
        <v>0</v>
      </c>
      <c r="O64" s="28">
        <f t="shared" si="55"/>
        <v>0</v>
      </c>
      <c r="P64" s="141">
        <f t="shared" si="56"/>
        <v>0</v>
      </c>
    </row>
    <row r="65" spans="1:16" s="2" customFormat="1" ht="15" customHeight="1">
      <c r="A65" s="126">
        <f t="shared" si="50"/>
        <v>42</v>
      </c>
      <c r="B65" s="127"/>
      <c r="C65" s="134" t="s">
        <v>180</v>
      </c>
      <c r="D65" s="142"/>
      <c r="E65" s="143"/>
      <c r="F65" s="27"/>
      <c r="G65" s="28"/>
      <c r="H65" s="28"/>
      <c r="I65" s="27"/>
      <c r="J65" s="28"/>
      <c r="K65" s="28">
        <f t="shared" si="51"/>
        <v>0</v>
      </c>
      <c r="L65" s="28">
        <f t="shared" si="52"/>
        <v>0</v>
      </c>
      <c r="M65" s="28">
        <f t="shared" si="53"/>
        <v>0</v>
      </c>
      <c r="N65" s="28">
        <f t="shared" si="54"/>
        <v>0</v>
      </c>
      <c r="O65" s="28">
        <f t="shared" si="55"/>
        <v>0</v>
      </c>
      <c r="P65" s="141">
        <f t="shared" si="56"/>
        <v>0</v>
      </c>
    </row>
    <row r="66" spans="1:16" s="2" customFormat="1" ht="15" customHeight="1">
      <c r="A66" s="126">
        <f t="shared" si="50"/>
        <v>43</v>
      </c>
      <c r="B66" s="127"/>
      <c r="C66" s="131" t="s">
        <v>181</v>
      </c>
      <c r="D66" s="80" t="s">
        <v>112</v>
      </c>
      <c r="E66" s="25">
        <f>13.6*3</f>
        <v>40.799999999999997</v>
      </c>
      <c r="F66" s="292"/>
      <c r="G66" s="293"/>
      <c r="H66" s="28">
        <f t="shared" ref="H66:H72" si="70">ROUND(G66*F66,2)</f>
        <v>0</v>
      </c>
      <c r="I66" s="292"/>
      <c r="J66" s="293"/>
      <c r="K66" s="28">
        <f t="shared" ref="K66:K82" si="71">J66+I66+H66</f>
        <v>0</v>
      </c>
      <c r="L66" s="28">
        <f t="shared" ref="L66:L82" si="72">ROUND(F66*E66,2)</f>
        <v>0</v>
      </c>
      <c r="M66" s="28">
        <f t="shared" ref="M66:M82" si="73">ROUND(H66*E66,2)</f>
        <v>0</v>
      </c>
      <c r="N66" s="28">
        <f t="shared" ref="N66:N82" si="74">ROUND(I66*E66,2)</f>
        <v>0</v>
      </c>
      <c r="O66" s="28">
        <f t="shared" ref="O66:O82" si="75">ROUND(J66*E66,2)</f>
        <v>0</v>
      </c>
      <c r="P66" s="141">
        <f t="shared" ref="P66:P82" si="76">O66+N66+M66</f>
        <v>0</v>
      </c>
    </row>
    <row r="67" spans="1:16" s="2" customFormat="1" ht="24">
      <c r="A67" s="126">
        <f t="shared" si="50"/>
        <v>44</v>
      </c>
      <c r="B67" s="127"/>
      <c r="C67" s="200" t="s">
        <v>173</v>
      </c>
      <c r="D67" s="80" t="s">
        <v>112</v>
      </c>
      <c r="E67" s="25">
        <f>ROUND(E66*1.05,2)</f>
        <v>42.84</v>
      </c>
      <c r="F67" s="292"/>
      <c r="G67" s="293"/>
      <c r="H67" s="28">
        <f t="shared" si="70"/>
        <v>0</v>
      </c>
      <c r="I67" s="292"/>
      <c r="J67" s="293"/>
      <c r="K67" s="28">
        <f t="shared" ref="K67:K80" si="77">J67+I67+H67</f>
        <v>0</v>
      </c>
      <c r="L67" s="28">
        <f t="shared" ref="L67:L80" si="78">ROUND(F67*E67,2)</f>
        <v>0</v>
      </c>
      <c r="M67" s="28">
        <f t="shared" ref="M67:M80" si="79">ROUND(H67*E67,2)</f>
        <v>0</v>
      </c>
      <c r="N67" s="28">
        <f t="shared" ref="N67:N80" si="80">ROUND(I67*E67,2)</f>
        <v>0</v>
      </c>
      <c r="O67" s="28">
        <f t="shared" ref="O67:O80" si="81">ROUND(J67*E67,2)</f>
        <v>0</v>
      </c>
      <c r="P67" s="141">
        <f t="shared" ref="P67:P80" si="82">O67+N67+M67</f>
        <v>0</v>
      </c>
    </row>
    <row r="68" spans="1:16" s="2" customFormat="1" ht="15" customHeight="1">
      <c r="A68" s="126">
        <f t="shared" si="50"/>
        <v>45</v>
      </c>
      <c r="B68" s="127"/>
      <c r="C68" s="212" t="s">
        <v>174</v>
      </c>
      <c r="D68" s="130" t="s">
        <v>115</v>
      </c>
      <c r="E68" s="130">
        <f>7.95*3</f>
        <v>23.85</v>
      </c>
      <c r="F68" s="292"/>
      <c r="G68" s="293"/>
      <c r="H68" s="28">
        <f t="shared" si="70"/>
        <v>0</v>
      </c>
      <c r="I68" s="292"/>
      <c r="J68" s="293"/>
      <c r="K68" s="28">
        <f t="shared" si="77"/>
        <v>0</v>
      </c>
      <c r="L68" s="28">
        <f t="shared" si="78"/>
        <v>0</v>
      </c>
      <c r="M68" s="28">
        <f t="shared" si="79"/>
        <v>0</v>
      </c>
      <c r="N68" s="28">
        <f t="shared" si="80"/>
        <v>0</v>
      </c>
      <c r="O68" s="28">
        <f t="shared" si="81"/>
        <v>0</v>
      </c>
      <c r="P68" s="141">
        <f t="shared" si="82"/>
        <v>0</v>
      </c>
    </row>
    <row r="69" spans="1:16" s="2" customFormat="1" ht="15" customHeight="1">
      <c r="A69" s="126">
        <f t="shared" si="50"/>
        <v>46</v>
      </c>
      <c r="B69" s="127"/>
      <c r="C69" s="206" t="s">
        <v>175</v>
      </c>
      <c r="D69" s="130" t="s">
        <v>115</v>
      </c>
      <c r="E69" s="130">
        <f>ROUND(E68*1.05,2)</f>
        <v>25.04</v>
      </c>
      <c r="F69" s="292"/>
      <c r="G69" s="293"/>
      <c r="H69" s="28">
        <f t="shared" si="70"/>
        <v>0</v>
      </c>
      <c r="I69" s="292"/>
      <c r="J69" s="293"/>
      <c r="K69" s="28">
        <f t="shared" si="77"/>
        <v>0</v>
      </c>
      <c r="L69" s="28">
        <f t="shared" si="78"/>
        <v>0</v>
      </c>
      <c r="M69" s="28">
        <f t="shared" si="79"/>
        <v>0</v>
      </c>
      <c r="N69" s="28">
        <f t="shared" si="80"/>
        <v>0</v>
      </c>
      <c r="O69" s="28">
        <f t="shared" si="81"/>
        <v>0</v>
      </c>
      <c r="P69" s="141">
        <f t="shared" si="82"/>
        <v>0</v>
      </c>
    </row>
    <row r="70" spans="1:16" s="2" customFormat="1" ht="15" customHeight="1">
      <c r="A70" s="126">
        <f t="shared" si="50"/>
        <v>47</v>
      </c>
      <c r="B70" s="127"/>
      <c r="C70" s="206" t="s">
        <v>145</v>
      </c>
      <c r="D70" s="130" t="s">
        <v>115</v>
      </c>
      <c r="E70" s="130">
        <f>E68</f>
        <v>23.85</v>
      </c>
      <c r="F70" s="292"/>
      <c r="G70" s="293"/>
      <c r="H70" s="28">
        <f t="shared" si="70"/>
        <v>0</v>
      </c>
      <c r="I70" s="292"/>
      <c r="J70" s="293"/>
      <c r="K70" s="28">
        <f t="shared" si="77"/>
        <v>0</v>
      </c>
      <c r="L70" s="28">
        <f t="shared" si="78"/>
        <v>0</v>
      </c>
      <c r="M70" s="28">
        <f t="shared" si="79"/>
        <v>0</v>
      </c>
      <c r="N70" s="28">
        <f t="shared" si="80"/>
        <v>0</v>
      </c>
      <c r="O70" s="28">
        <f t="shared" si="81"/>
        <v>0</v>
      </c>
      <c r="P70" s="141">
        <f t="shared" si="82"/>
        <v>0</v>
      </c>
    </row>
    <row r="71" spans="1:16" s="2" customFormat="1" ht="15" customHeight="1">
      <c r="A71" s="126">
        <f t="shared" si="50"/>
        <v>48</v>
      </c>
      <c r="B71" s="127"/>
      <c r="C71" s="26" t="s">
        <v>176</v>
      </c>
      <c r="D71" s="80" t="s">
        <v>141</v>
      </c>
      <c r="E71" s="25">
        <f>331*3</f>
        <v>993</v>
      </c>
      <c r="F71" s="292"/>
      <c r="G71" s="293"/>
      <c r="H71" s="28">
        <f t="shared" si="70"/>
        <v>0</v>
      </c>
      <c r="I71" s="292"/>
      <c r="J71" s="293"/>
      <c r="K71" s="28">
        <f t="shared" si="77"/>
        <v>0</v>
      </c>
      <c r="L71" s="28">
        <f t="shared" si="78"/>
        <v>0</v>
      </c>
      <c r="M71" s="28">
        <f t="shared" si="79"/>
        <v>0</v>
      </c>
      <c r="N71" s="28">
        <f t="shared" si="80"/>
        <v>0</v>
      </c>
      <c r="O71" s="28">
        <f t="shared" si="81"/>
        <v>0</v>
      </c>
      <c r="P71" s="141">
        <f t="shared" si="82"/>
        <v>0</v>
      </c>
    </row>
    <row r="72" spans="1:16" s="2" customFormat="1" ht="15" customHeight="1">
      <c r="A72" s="126">
        <f t="shared" si="50"/>
        <v>49</v>
      </c>
      <c r="B72" s="127"/>
      <c r="C72" s="224" t="s">
        <v>142</v>
      </c>
      <c r="D72" s="80" t="s">
        <v>141</v>
      </c>
      <c r="E72" s="25">
        <f>ROUND(E71*1.1,2)</f>
        <v>1092.3</v>
      </c>
      <c r="F72" s="292"/>
      <c r="G72" s="293"/>
      <c r="H72" s="28">
        <f t="shared" si="70"/>
        <v>0</v>
      </c>
      <c r="I72" s="292"/>
      <c r="J72" s="293"/>
      <c r="K72" s="28">
        <f t="shared" si="77"/>
        <v>0</v>
      </c>
      <c r="L72" s="28">
        <f t="shared" si="78"/>
        <v>0</v>
      </c>
      <c r="M72" s="28">
        <f t="shared" si="79"/>
        <v>0</v>
      </c>
      <c r="N72" s="28">
        <f t="shared" si="80"/>
        <v>0</v>
      </c>
      <c r="O72" s="28">
        <f t="shared" si="81"/>
        <v>0</v>
      </c>
      <c r="P72" s="141">
        <f t="shared" si="82"/>
        <v>0</v>
      </c>
    </row>
    <row r="73" spans="1:16" s="2" customFormat="1" ht="15" customHeight="1">
      <c r="A73" s="126">
        <f t="shared" si="50"/>
        <v>50</v>
      </c>
      <c r="B73" s="127"/>
      <c r="C73" s="131"/>
      <c r="D73" s="142"/>
      <c r="E73" s="143"/>
      <c r="F73" s="27"/>
      <c r="G73" s="28"/>
      <c r="H73" s="28"/>
      <c r="I73" s="27"/>
      <c r="J73" s="28"/>
      <c r="K73" s="28">
        <f t="shared" si="77"/>
        <v>0</v>
      </c>
      <c r="L73" s="28">
        <f t="shared" si="78"/>
        <v>0</v>
      </c>
      <c r="M73" s="28">
        <f t="shared" si="79"/>
        <v>0</v>
      </c>
      <c r="N73" s="28">
        <f t="shared" si="80"/>
        <v>0</v>
      </c>
      <c r="O73" s="28">
        <f t="shared" si="81"/>
        <v>0</v>
      </c>
      <c r="P73" s="141">
        <f t="shared" si="82"/>
        <v>0</v>
      </c>
    </row>
    <row r="74" spans="1:16" s="2" customFormat="1" ht="15" customHeight="1">
      <c r="A74" s="126">
        <f t="shared" si="50"/>
        <v>51</v>
      </c>
      <c r="B74" s="127"/>
      <c r="C74" s="122" t="s">
        <v>182</v>
      </c>
      <c r="D74" s="142"/>
      <c r="E74" s="143"/>
      <c r="F74" s="27"/>
      <c r="G74" s="28"/>
      <c r="H74" s="28"/>
      <c r="I74" s="27"/>
      <c r="J74" s="28"/>
      <c r="K74" s="28">
        <f t="shared" si="77"/>
        <v>0</v>
      </c>
      <c r="L74" s="28">
        <f t="shared" si="78"/>
        <v>0</v>
      </c>
      <c r="M74" s="28">
        <f t="shared" si="79"/>
        <v>0</v>
      </c>
      <c r="N74" s="28">
        <f t="shared" si="80"/>
        <v>0</v>
      </c>
      <c r="O74" s="28">
        <f t="shared" si="81"/>
        <v>0</v>
      </c>
      <c r="P74" s="141">
        <f t="shared" si="82"/>
        <v>0</v>
      </c>
    </row>
    <row r="75" spans="1:16" s="2" customFormat="1" ht="15" customHeight="1">
      <c r="A75" s="126">
        <f t="shared" si="50"/>
        <v>52</v>
      </c>
      <c r="B75" s="127"/>
      <c r="C75" s="134" t="s">
        <v>170</v>
      </c>
      <c r="D75" s="142"/>
      <c r="E75" s="143"/>
      <c r="F75" s="27"/>
      <c r="G75" s="28"/>
      <c r="H75" s="28"/>
      <c r="I75" s="27"/>
      <c r="J75" s="28"/>
      <c r="K75" s="28">
        <f t="shared" si="77"/>
        <v>0</v>
      </c>
      <c r="L75" s="28">
        <f t="shared" si="78"/>
        <v>0</v>
      </c>
      <c r="M75" s="28">
        <f t="shared" si="79"/>
        <v>0</v>
      </c>
      <c r="N75" s="28">
        <f t="shared" si="80"/>
        <v>0</v>
      </c>
      <c r="O75" s="28">
        <f t="shared" si="81"/>
        <v>0</v>
      </c>
      <c r="P75" s="141">
        <f t="shared" si="82"/>
        <v>0</v>
      </c>
    </row>
    <row r="76" spans="1:16" s="2" customFormat="1" ht="15" customHeight="1">
      <c r="A76" s="126">
        <f t="shared" si="50"/>
        <v>53</v>
      </c>
      <c r="B76" s="127"/>
      <c r="C76" s="131" t="s">
        <v>171</v>
      </c>
      <c r="D76" s="142" t="s">
        <v>115</v>
      </c>
      <c r="E76" s="143">
        <f>11*5</f>
        <v>55</v>
      </c>
      <c r="F76" s="292"/>
      <c r="G76" s="293"/>
      <c r="H76" s="28">
        <f t="shared" ref="H76:H85" si="83">ROUND(G76*F76,2)</f>
        <v>0</v>
      </c>
      <c r="I76" s="292"/>
      <c r="J76" s="293"/>
      <c r="K76" s="28">
        <f t="shared" si="77"/>
        <v>0</v>
      </c>
      <c r="L76" s="28">
        <f t="shared" si="78"/>
        <v>0</v>
      </c>
      <c r="M76" s="28">
        <f t="shared" si="79"/>
        <v>0</v>
      </c>
      <c r="N76" s="28">
        <f t="shared" si="80"/>
        <v>0</v>
      </c>
      <c r="O76" s="28">
        <f t="shared" si="81"/>
        <v>0</v>
      </c>
      <c r="P76" s="141">
        <f t="shared" si="82"/>
        <v>0</v>
      </c>
    </row>
    <row r="77" spans="1:16" s="2" customFormat="1" ht="15" customHeight="1">
      <c r="A77" s="126">
        <f t="shared" si="50"/>
        <v>54</v>
      </c>
      <c r="B77" s="127"/>
      <c r="C77" s="131" t="s">
        <v>183</v>
      </c>
      <c r="D77" s="80" t="s">
        <v>112</v>
      </c>
      <c r="E77" s="25">
        <f>10*4*0.6</f>
        <v>24</v>
      </c>
      <c r="F77" s="292"/>
      <c r="G77" s="293"/>
      <c r="H77" s="28">
        <f t="shared" si="83"/>
        <v>0</v>
      </c>
      <c r="I77" s="292"/>
      <c r="J77" s="293"/>
      <c r="K77" s="28">
        <f t="shared" si="77"/>
        <v>0</v>
      </c>
      <c r="L77" s="28">
        <f t="shared" si="78"/>
        <v>0</v>
      </c>
      <c r="M77" s="28">
        <f t="shared" si="79"/>
        <v>0</v>
      </c>
      <c r="N77" s="28">
        <f t="shared" si="80"/>
        <v>0</v>
      </c>
      <c r="O77" s="28">
        <f t="shared" si="81"/>
        <v>0</v>
      </c>
      <c r="P77" s="141">
        <f t="shared" si="82"/>
        <v>0</v>
      </c>
    </row>
    <row r="78" spans="1:16" s="2" customFormat="1" ht="24">
      <c r="A78" s="126">
        <f t="shared" si="50"/>
        <v>55</v>
      </c>
      <c r="B78" s="127"/>
      <c r="C78" s="200" t="s">
        <v>173</v>
      </c>
      <c r="D78" s="80" t="s">
        <v>112</v>
      </c>
      <c r="E78" s="25">
        <f>ROUND(E77*1.05,2)</f>
        <v>25.2</v>
      </c>
      <c r="F78" s="292"/>
      <c r="G78" s="293"/>
      <c r="H78" s="28">
        <f t="shared" si="83"/>
        <v>0</v>
      </c>
      <c r="I78" s="292"/>
      <c r="J78" s="293"/>
      <c r="K78" s="28">
        <f t="shared" si="77"/>
        <v>0</v>
      </c>
      <c r="L78" s="28">
        <f t="shared" si="78"/>
        <v>0</v>
      </c>
      <c r="M78" s="28">
        <f t="shared" si="79"/>
        <v>0</v>
      </c>
      <c r="N78" s="28">
        <f t="shared" si="80"/>
        <v>0</v>
      </c>
      <c r="O78" s="28">
        <f t="shared" si="81"/>
        <v>0</v>
      </c>
      <c r="P78" s="141">
        <f t="shared" si="82"/>
        <v>0</v>
      </c>
    </row>
    <row r="79" spans="1:16" s="2" customFormat="1" ht="15" customHeight="1">
      <c r="A79" s="126">
        <f t="shared" si="50"/>
        <v>56</v>
      </c>
      <c r="B79" s="127"/>
      <c r="C79" s="212" t="s">
        <v>174</v>
      </c>
      <c r="D79" s="130" t="s">
        <v>115</v>
      </c>
      <c r="E79" s="130">
        <v>16.8</v>
      </c>
      <c r="F79" s="292"/>
      <c r="G79" s="293"/>
      <c r="H79" s="28">
        <f t="shared" si="83"/>
        <v>0</v>
      </c>
      <c r="I79" s="292"/>
      <c r="J79" s="293"/>
      <c r="K79" s="28">
        <f t="shared" si="77"/>
        <v>0</v>
      </c>
      <c r="L79" s="28">
        <f t="shared" si="78"/>
        <v>0</v>
      </c>
      <c r="M79" s="28">
        <f t="shared" si="79"/>
        <v>0</v>
      </c>
      <c r="N79" s="28">
        <f t="shared" si="80"/>
        <v>0</v>
      </c>
      <c r="O79" s="28">
        <f t="shared" si="81"/>
        <v>0</v>
      </c>
      <c r="P79" s="141">
        <f t="shared" si="82"/>
        <v>0</v>
      </c>
    </row>
    <row r="80" spans="1:16" s="2" customFormat="1" ht="15" customHeight="1">
      <c r="A80" s="126">
        <f t="shared" si="50"/>
        <v>57</v>
      </c>
      <c r="B80" s="127"/>
      <c r="C80" s="206" t="s">
        <v>175</v>
      </c>
      <c r="D80" s="130" t="s">
        <v>115</v>
      </c>
      <c r="E80" s="130">
        <f>ROUND(E79*1.05,2)</f>
        <v>17.64</v>
      </c>
      <c r="F80" s="292"/>
      <c r="G80" s="293"/>
      <c r="H80" s="28">
        <f t="shared" si="83"/>
        <v>0</v>
      </c>
      <c r="I80" s="292"/>
      <c r="J80" s="293"/>
      <c r="K80" s="28">
        <f t="shared" si="77"/>
        <v>0</v>
      </c>
      <c r="L80" s="28">
        <f t="shared" si="78"/>
        <v>0</v>
      </c>
      <c r="M80" s="28">
        <f t="shared" si="79"/>
        <v>0</v>
      </c>
      <c r="N80" s="28">
        <f t="shared" si="80"/>
        <v>0</v>
      </c>
      <c r="O80" s="28">
        <f t="shared" si="81"/>
        <v>0</v>
      </c>
      <c r="P80" s="141">
        <f t="shared" si="82"/>
        <v>0</v>
      </c>
    </row>
    <row r="81" spans="1:16" s="2" customFormat="1" ht="15" customHeight="1">
      <c r="A81" s="126">
        <f t="shared" si="50"/>
        <v>58</v>
      </c>
      <c r="B81" s="127"/>
      <c r="C81" s="206" t="s">
        <v>145</v>
      </c>
      <c r="D81" s="130" t="s">
        <v>115</v>
      </c>
      <c r="E81" s="130">
        <f>E79</f>
        <v>16.8</v>
      </c>
      <c r="F81" s="292"/>
      <c r="G81" s="293"/>
      <c r="H81" s="28">
        <f t="shared" si="83"/>
        <v>0</v>
      </c>
      <c r="I81" s="292"/>
      <c r="J81" s="293"/>
      <c r="K81" s="28">
        <f t="shared" si="71"/>
        <v>0</v>
      </c>
      <c r="L81" s="28">
        <f t="shared" si="72"/>
        <v>0</v>
      </c>
      <c r="M81" s="28">
        <f t="shared" si="73"/>
        <v>0</v>
      </c>
      <c r="N81" s="28">
        <f t="shared" si="74"/>
        <v>0</v>
      </c>
      <c r="O81" s="28">
        <f t="shared" si="75"/>
        <v>0</v>
      </c>
      <c r="P81" s="141">
        <f t="shared" si="76"/>
        <v>0</v>
      </c>
    </row>
    <row r="82" spans="1:16" s="2" customFormat="1" ht="15" customHeight="1">
      <c r="A82" s="126">
        <f t="shared" si="50"/>
        <v>59</v>
      </c>
      <c r="B82" s="127"/>
      <c r="C82" s="26" t="s">
        <v>176</v>
      </c>
      <c r="D82" s="80" t="s">
        <v>141</v>
      </c>
      <c r="E82" s="25">
        <v>472</v>
      </c>
      <c r="F82" s="292"/>
      <c r="G82" s="293"/>
      <c r="H82" s="28">
        <f t="shared" si="83"/>
        <v>0</v>
      </c>
      <c r="I82" s="292"/>
      <c r="J82" s="293"/>
      <c r="K82" s="28">
        <f t="shared" si="71"/>
        <v>0</v>
      </c>
      <c r="L82" s="28">
        <f t="shared" si="72"/>
        <v>0</v>
      </c>
      <c r="M82" s="28">
        <f t="shared" si="73"/>
        <v>0</v>
      </c>
      <c r="N82" s="28">
        <f t="shared" si="74"/>
        <v>0</v>
      </c>
      <c r="O82" s="28">
        <f t="shared" si="75"/>
        <v>0</v>
      </c>
      <c r="P82" s="141">
        <f t="shared" si="76"/>
        <v>0</v>
      </c>
    </row>
    <row r="83" spans="1:16" s="2" customFormat="1" ht="15" customHeight="1">
      <c r="A83" s="126">
        <f t="shared" si="50"/>
        <v>60</v>
      </c>
      <c r="B83" s="127"/>
      <c r="C83" s="224" t="s">
        <v>142</v>
      </c>
      <c r="D83" s="80" t="s">
        <v>141</v>
      </c>
      <c r="E83" s="25">
        <f>ROUND(E82*1.1,2)</f>
        <v>519.20000000000005</v>
      </c>
      <c r="F83" s="292"/>
      <c r="G83" s="293"/>
      <c r="H83" s="28">
        <f t="shared" si="83"/>
        <v>0</v>
      </c>
      <c r="I83" s="292"/>
      <c r="J83" s="293"/>
      <c r="K83" s="28">
        <f t="shared" si="51"/>
        <v>0</v>
      </c>
      <c r="L83" s="28">
        <f t="shared" si="52"/>
        <v>0</v>
      </c>
      <c r="M83" s="28">
        <f t="shared" si="53"/>
        <v>0</v>
      </c>
      <c r="N83" s="28">
        <f t="shared" si="54"/>
        <v>0</v>
      </c>
      <c r="O83" s="28">
        <f t="shared" si="55"/>
        <v>0</v>
      </c>
      <c r="P83" s="141">
        <f t="shared" si="56"/>
        <v>0</v>
      </c>
    </row>
    <row r="84" spans="1:16" s="2" customFormat="1" ht="15" customHeight="1">
      <c r="A84" s="126">
        <f t="shared" si="50"/>
        <v>61</v>
      </c>
      <c r="B84" s="127"/>
      <c r="C84" s="131" t="s">
        <v>177</v>
      </c>
      <c r="D84" s="142" t="s">
        <v>178</v>
      </c>
      <c r="E84" s="143">
        <v>10</v>
      </c>
      <c r="F84" s="292"/>
      <c r="G84" s="293"/>
      <c r="H84" s="28">
        <f t="shared" si="83"/>
        <v>0</v>
      </c>
      <c r="I84" s="292"/>
      <c r="J84" s="293"/>
      <c r="K84" s="28">
        <f t="shared" si="51"/>
        <v>0</v>
      </c>
      <c r="L84" s="28">
        <f t="shared" si="52"/>
        <v>0</v>
      </c>
      <c r="M84" s="28">
        <f t="shared" si="53"/>
        <v>0</v>
      </c>
      <c r="N84" s="28">
        <f t="shared" si="54"/>
        <v>0</v>
      </c>
      <c r="O84" s="28">
        <f t="shared" si="55"/>
        <v>0</v>
      </c>
      <c r="P84" s="141">
        <f t="shared" si="56"/>
        <v>0</v>
      </c>
    </row>
    <row r="85" spans="1:16" s="2" customFormat="1" ht="15" customHeight="1">
      <c r="A85" s="126">
        <f t="shared" si="50"/>
        <v>62</v>
      </c>
      <c r="B85" s="127"/>
      <c r="C85" s="131" t="s">
        <v>179</v>
      </c>
      <c r="D85" s="142" t="s">
        <v>178</v>
      </c>
      <c r="E85" s="143">
        <v>20</v>
      </c>
      <c r="F85" s="292"/>
      <c r="G85" s="293"/>
      <c r="H85" s="28">
        <f t="shared" si="83"/>
        <v>0</v>
      </c>
      <c r="I85" s="292"/>
      <c r="J85" s="293"/>
      <c r="K85" s="28">
        <f t="shared" si="51"/>
        <v>0</v>
      </c>
      <c r="L85" s="28">
        <f t="shared" si="52"/>
        <v>0</v>
      </c>
      <c r="M85" s="28">
        <f t="shared" si="53"/>
        <v>0</v>
      </c>
      <c r="N85" s="28">
        <f t="shared" si="54"/>
        <v>0</v>
      </c>
      <c r="O85" s="28">
        <f t="shared" si="55"/>
        <v>0</v>
      </c>
      <c r="P85" s="141">
        <f t="shared" si="56"/>
        <v>0</v>
      </c>
    </row>
    <row r="86" spans="1:16" s="2" customFormat="1" ht="15" customHeight="1">
      <c r="A86" s="126">
        <f t="shared" si="50"/>
        <v>63</v>
      </c>
      <c r="B86" s="127"/>
      <c r="C86" s="134" t="s">
        <v>180</v>
      </c>
      <c r="D86" s="142"/>
      <c r="E86" s="143"/>
      <c r="F86" s="27"/>
      <c r="G86" s="28"/>
      <c r="H86" s="28"/>
      <c r="I86" s="27"/>
      <c r="J86" s="28"/>
      <c r="K86" s="28">
        <f t="shared" si="51"/>
        <v>0</v>
      </c>
      <c r="L86" s="28">
        <f t="shared" si="52"/>
        <v>0</v>
      </c>
      <c r="M86" s="28">
        <f t="shared" si="53"/>
        <v>0</v>
      </c>
      <c r="N86" s="28">
        <f t="shared" si="54"/>
        <v>0</v>
      </c>
      <c r="O86" s="28">
        <f t="shared" si="55"/>
        <v>0</v>
      </c>
      <c r="P86" s="141">
        <f t="shared" si="56"/>
        <v>0</v>
      </c>
    </row>
    <row r="87" spans="1:16" s="2" customFormat="1" ht="15" customHeight="1">
      <c r="A87" s="126">
        <f t="shared" si="50"/>
        <v>64</v>
      </c>
      <c r="B87" s="127"/>
      <c r="C87" s="131" t="s">
        <v>184</v>
      </c>
      <c r="D87" s="80" t="s">
        <v>112</v>
      </c>
      <c r="E87" s="25">
        <v>15.8</v>
      </c>
      <c r="F87" s="292"/>
      <c r="G87" s="293"/>
      <c r="H87" s="28">
        <f t="shared" ref="H87:H93" si="84">ROUND(G87*F87,2)</f>
        <v>0</v>
      </c>
      <c r="I87" s="292"/>
      <c r="J87" s="293"/>
      <c r="K87" s="28">
        <f t="shared" ref="K87:K140" si="85">J87+I87+H87</f>
        <v>0</v>
      </c>
      <c r="L87" s="28">
        <f t="shared" ref="L87:L140" si="86">ROUND(F87*E87,2)</f>
        <v>0</v>
      </c>
      <c r="M87" s="28">
        <f t="shared" ref="M87:M140" si="87">ROUND(H87*E87,2)</f>
        <v>0</v>
      </c>
      <c r="N87" s="28">
        <f t="shared" ref="N87:N140" si="88">ROUND(I87*E87,2)</f>
        <v>0</v>
      </c>
      <c r="O87" s="28">
        <f t="shared" ref="O87:O140" si="89">ROUND(J87*E87,2)</f>
        <v>0</v>
      </c>
      <c r="P87" s="141">
        <f t="shared" ref="P87:P140" si="90">O87+N87+M87</f>
        <v>0</v>
      </c>
    </row>
    <row r="88" spans="1:16" s="2" customFormat="1" ht="24">
      <c r="A88" s="126">
        <f t="shared" si="50"/>
        <v>65</v>
      </c>
      <c r="B88" s="127"/>
      <c r="C88" s="200" t="s">
        <v>173</v>
      </c>
      <c r="D88" s="80" t="s">
        <v>112</v>
      </c>
      <c r="E88" s="25">
        <f>ROUND(E87*1.05,2)</f>
        <v>16.59</v>
      </c>
      <c r="F88" s="292"/>
      <c r="G88" s="293"/>
      <c r="H88" s="28">
        <f t="shared" si="84"/>
        <v>0</v>
      </c>
      <c r="I88" s="292"/>
      <c r="J88" s="293"/>
      <c r="K88" s="28">
        <f t="shared" si="85"/>
        <v>0</v>
      </c>
      <c r="L88" s="28">
        <f t="shared" si="86"/>
        <v>0</v>
      </c>
      <c r="M88" s="28">
        <f t="shared" si="87"/>
        <v>0</v>
      </c>
      <c r="N88" s="28">
        <f t="shared" si="88"/>
        <v>0</v>
      </c>
      <c r="O88" s="28">
        <f t="shared" si="89"/>
        <v>0</v>
      </c>
      <c r="P88" s="141">
        <f t="shared" si="90"/>
        <v>0</v>
      </c>
    </row>
    <row r="89" spans="1:16" s="2" customFormat="1" ht="15" customHeight="1">
      <c r="A89" s="126">
        <f t="shared" si="50"/>
        <v>66</v>
      </c>
      <c r="B89" s="127"/>
      <c r="C89" s="212" t="s">
        <v>174</v>
      </c>
      <c r="D89" s="130" t="s">
        <v>115</v>
      </c>
      <c r="E89" s="130">
        <v>8.85</v>
      </c>
      <c r="F89" s="292"/>
      <c r="G89" s="293"/>
      <c r="H89" s="28">
        <f t="shared" si="84"/>
        <v>0</v>
      </c>
      <c r="I89" s="292"/>
      <c r="J89" s="293"/>
      <c r="K89" s="28">
        <f t="shared" si="85"/>
        <v>0</v>
      </c>
      <c r="L89" s="28">
        <f t="shared" si="86"/>
        <v>0</v>
      </c>
      <c r="M89" s="28">
        <f t="shared" si="87"/>
        <v>0</v>
      </c>
      <c r="N89" s="28">
        <f t="shared" si="88"/>
        <v>0</v>
      </c>
      <c r="O89" s="28">
        <f t="shared" si="89"/>
        <v>0</v>
      </c>
      <c r="P89" s="141">
        <f t="shared" si="90"/>
        <v>0</v>
      </c>
    </row>
    <row r="90" spans="1:16" s="2" customFormat="1" ht="15" customHeight="1">
      <c r="A90" s="126">
        <f t="shared" si="50"/>
        <v>67</v>
      </c>
      <c r="B90" s="127"/>
      <c r="C90" s="206" t="s">
        <v>175</v>
      </c>
      <c r="D90" s="130" t="s">
        <v>115</v>
      </c>
      <c r="E90" s="130">
        <f>ROUND(E89*1.05,2)</f>
        <v>9.2899999999999991</v>
      </c>
      <c r="F90" s="292"/>
      <c r="G90" s="293"/>
      <c r="H90" s="28">
        <f t="shared" si="84"/>
        <v>0</v>
      </c>
      <c r="I90" s="292"/>
      <c r="J90" s="293"/>
      <c r="K90" s="28">
        <f t="shared" si="85"/>
        <v>0</v>
      </c>
      <c r="L90" s="28">
        <f t="shared" si="86"/>
        <v>0</v>
      </c>
      <c r="M90" s="28">
        <f t="shared" si="87"/>
        <v>0</v>
      </c>
      <c r="N90" s="28">
        <f t="shared" si="88"/>
        <v>0</v>
      </c>
      <c r="O90" s="28">
        <f t="shared" si="89"/>
        <v>0</v>
      </c>
      <c r="P90" s="141">
        <f t="shared" si="90"/>
        <v>0</v>
      </c>
    </row>
    <row r="91" spans="1:16" s="2" customFormat="1" ht="15" customHeight="1">
      <c r="A91" s="126">
        <f t="shared" si="50"/>
        <v>68</v>
      </c>
      <c r="B91" s="127"/>
      <c r="C91" s="206" t="s">
        <v>145</v>
      </c>
      <c r="D91" s="130" t="s">
        <v>115</v>
      </c>
      <c r="E91" s="130">
        <f>E89</f>
        <v>8.85</v>
      </c>
      <c r="F91" s="292"/>
      <c r="G91" s="293"/>
      <c r="H91" s="28">
        <f t="shared" si="84"/>
        <v>0</v>
      </c>
      <c r="I91" s="292"/>
      <c r="J91" s="293"/>
      <c r="K91" s="28">
        <f t="shared" si="85"/>
        <v>0</v>
      </c>
      <c r="L91" s="28">
        <f t="shared" si="86"/>
        <v>0</v>
      </c>
      <c r="M91" s="28">
        <f t="shared" si="87"/>
        <v>0</v>
      </c>
      <c r="N91" s="28">
        <f t="shared" si="88"/>
        <v>0</v>
      </c>
      <c r="O91" s="28">
        <f t="shared" si="89"/>
        <v>0</v>
      </c>
      <c r="P91" s="141">
        <f t="shared" si="90"/>
        <v>0</v>
      </c>
    </row>
    <row r="92" spans="1:16" s="2" customFormat="1" ht="13.5" customHeight="1">
      <c r="A92" s="126">
        <f t="shared" si="50"/>
        <v>69</v>
      </c>
      <c r="B92" s="127"/>
      <c r="C92" s="26" t="s">
        <v>176</v>
      </c>
      <c r="D92" s="80" t="s">
        <v>141</v>
      </c>
      <c r="E92" s="25">
        <v>388</v>
      </c>
      <c r="F92" s="292"/>
      <c r="G92" s="293"/>
      <c r="H92" s="28">
        <f t="shared" si="84"/>
        <v>0</v>
      </c>
      <c r="I92" s="292"/>
      <c r="J92" s="293"/>
      <c r="K92" s="28">
        <f t="shared" si="85"/>
        <v>0</v>
      </c>
      <c r="L92" s="28">
        <f t="shared" si="86"/>
        <v>0</v>
      </c>
      <c r="M92" s="28">
        <f t="shared" si="87"/>
        <v>0</v>
      </c>
      <c r="N92" s="28">
        <f t="shared" si="88"/>
        <v>0</v>
      </c>
      <c r="O92" s="28">
        <f t="shared" si="89"/>
        <v>0</v>
      </c>
      <c r="P92" s="141">
        <f t="shared" si="90"/>
        <v>0</v>
      </c>
    </row>
    <row r="93" spans="1:16" s="2" customFormat="1" ht="15" customHeight="1">
      <c r="A93" s="126">
        <f t="shared" si="50"/>
        <v>70</v>
      </c>
      <c r="B93" s="127"/>
      <c r="C93" s="224" t="s">
        <v>142</v>
      </c>
      <c r="D93" s="80" t="s">
        <v>141</v>
      </c>
      <c r="E93" s="25">
        <f>ROUND(E92*1.1,2)</f>
        <v>426.8</v>
      </c>
      <c r="F93" s="292"/>
      <c r="G93" s="293"/>
      <c r="H93" s="28">
        <f t="shared" si="84"/>
        <v>0</v>
      </c>
      <c r="I93" s="292"/>
      <c r="J93" s="293"/>
      <c r="K93" s="28">
        <f t="shared" si="85"/>
        <v>0</v>
      </c>
      <c r="L93" s="28">
        <f t="shared" si="86"/>
        <v>0</v>
      </c>
      <c r="M93" s="28">
        <f t="shared" si="87"/>
        <v>0</v>
      </c>
      <c r="N93" s="28">
        <f t="shared" si="88"/>
        <v>0</v>
      </c>
      <c r="O93" s="28">
        <f t="shared" si="89"/>
        <v>0</v>
      </c>
      <c r="P93" s="141">
        <f t="shared" si="90"/>
        <v>0</v>
      </c>
    </row>
    <row r="94" spans="1:16" s="2" customFormat="1" ht="15" customHeight="1">
      <c r="A94" s="126">
        <f t="shared" si="50"/>
        <v>71</v>
      </c>
      <c r="B94" s="127"/>
      <c r="C94" s="131"/>
      <c r="D94" s="142"/>
      <c r="E94" s="143"/>
      <c r="F94" s="27"/>
      <c r="G94" s="28"/>
      <c r="H94" s="28"/>
      <c r="I94" s="27"/>
      <c r="J94" s="28"/>
      <c r="K94" s="28">
        <f t="shared" si="85"/>
        <v>0</v>
      </c>
      <c r="L94" s="28">
        <f t="shared" si="86"/>
        <v>0</v>
      </c>
      <c r="M94" s="28">
        <f t="shared" si="87"/>
        <v>0</v>
      </c>
      <c r="N94" s="28">
        <f t="shared" si="88"/>
        <v>0</v>
      </c>
      <c r="O94" s="28">
        <f t="shared" si="89"/>
        <v>0</v>
      </c>
      <c r="P94" s="141">
        <f t="shared" si="90"/>
        <v>0</v>
      </c>
    </row>
    <row r="95" spans="1:16" s="2" customFormat="1" ht="15" customHeight="1">
      <c r="A95" s="126">
        <f t="shared" si="50"/>
        <v>72</v>
      </c>
      <c r="B95" s="127"/>
      <c r="C95" s="122" t="s">
        <v>185</v>
      </c>
      <c r="D95" s="142"/>
      <c r="E95" s="143"/>
      <c r="F95" s="27"/>
      <c r="G95" s="28"/>
      <c r="H95" s="28"/>
      <c r="I95" s="27"/>
      <c r="J95" s="28"/>
      <c r="K95" s="28">
        <f t="shared" ref="K95:K108" si="91">J95+I95+H95</f>
        <v>0</v>
      </c>
      <c r="L95" s="28">
        <f t="shared" ref="L95:L108" si="92">ROUND(F95*E95,2)</f>
        <v>0</v>
      </c>
      <c r="M95" s="28">
        <f t="shared" ref="M95:M108" si="93">ROUND(H95*E95,2)</f>
        <v>0</v>
      </c>
      <c r="N95" s="28">
        <f t="shared" ref="N95:N108" si="94">ROUND(I95*E95,2)</f>
        <v>0</v>
      </c>
      <c r="O95" s="28">
        <f t="shared" ref="O95:O108" si="95">ROUND(J95*E95,2)</f>
        <v>0</v>
      </c>
      <c r="P95" s="141">
        <f t="shared" ref="P95:P108" si="96">O95+N95+M95</f>
        <v>0</v>
      </c>
    </row>
    <row r="96" spans="1:16" s="2" customFormat="1" ht="15" customHeight="1">
      <c r="A96" s="126">
        <f t="shared" si="50"/>
        <v>73</v>
      </c>
      <c r="B96" s="127"/>
      <c r="C96" s="131" t="s">
        <v>186</v>
      </c>
      <c r="D96" s="129" t="s">
        <v>112</v>
      </c>
      <c r="E96" s="130">
        <f>11*4*0.15</f>
        <v>6.6</v>
      </c>
      <c r="F96" s="292"/>
      <c r="G96" s="293"/>
      <c r="H96" s="28">
        <f t="shared" ref="H96:H105" si="97">ROUND(G96*F96,2)</f>
        <v>0</v>
      </c>
      <c r="I96" s="292"/>
      <c r="J96" s="293"/>
      <c r="K96" s="28">
        <f t="shared" si="91"/>
        <v>0</v>
      </c>
      <c r="L96" s="28">
        <f t="shared" si="92"/>
        <v>0</v>
      </c>
      <c r="M96" s="28">
        <f t="shared" si="93"/>
        <v>0</v>
      </c>
      <c r="N96" s="28">
        <f t="shared" si="94"/>
        <v>0</v>
      </c>
      <c r="O96" s="28">
        <f t="shared" si="95"/>
        <v>0</v>
      </c>
      <c r="P96" s="141">
        <f t="shared" si="96"/>
        <v>0</v>
      </c>
    </row>
    <row r="97" spans="1:16" s="2" customFormat="1" ht="15" customHeight="1">
      <c r="A97" s="126">
        <f t="shared" si="50"/>
        <v>74</v>
      </c>
      <c r="B97" s="127"/>
      <c r="C97" s="200" t="s">
        <v>137</v>
      </c>
      <c r="D97" s="129" t="s">
        <v>112</v>
      </c>
      <c r="E97" s="130">
        <f>ROUND(E96*1.4,2)</f>
        <v>9.24</v>
      </c>
      <c r="F97" s="292"/>
      <c r="G97" s="293"/>
      <c r="H97" s="28">
        <f t="shared" si="97"/>
        <v>0</v>
      </c>
      <c r="I97" s="292"/>
      <c r="J97" s="293"/>
      <c r="K97" s="28">
        <f t="shared" si="91"/>
        <v>0</v>
      </c>
      <c r="L97" s="28">
        <f t="shared" si="92"/>
        <v>0</v>
      </c>
      <c r="M97" s="28">
        <f t="shared" si="93"/>
        <v>0</v>
      </c>
      <c r="N97" s="28">
        <f t="shared" si="94"/>
        <v>0</v>
      </c>
      <c r="O97" s="28">
        <f t="shared" si="95"/>
        <v>0</v>
      </c>
      <c r="P97" s="141">
        <f t="shared" si="96"/>
        <v>0</v>
      </c>
    </row>
    <row r="98" spans="1:16" s="2" customFormat="1" ht="15" customHeight="1">
      <c r="A98" s="126">
        <f t="shared" si="50"/>
        <v>75</v>
      </c>
      <c r="B98" s="127"/>
      <c r="C98" s="131" t="s">
        <v>187</v>
      </c>
      <c r="D98" s="80" t="s">
        <v>112</v>
      </c>
      <c r="E98" s="25">
        <f>3*10*0.4</f>
        <v>12</v>
      </c>
      <c r="F98" s="292"/>
      <c r="G98" s="293"/>
      <c r="H98" s="28">
        <f t="shared" si="97"/>
        <v>0</v>
      </c>
      <c r="I98" s="292"/>
      <c r="J98" s="293"/>
      <c r="K98" s="28">
        <f t="shared" si="91"/>
        <v>0</v>
      </c>
      <c r="L98" s="28">
        <f t="shared" si="92"/>
        <v>0</v>
      </c>
      <c r="M98" s="28">
        <f t="shared" si="93"/>
        <v>0</v>
      </c>
      <c r="N98" s="28">
        <f t="shared" si="94"/>
        <v>0</v>
      </c>
      <c r="O98" s="28">
        <f t="shared" si="95"/>
        <v>0</v>
      </c>
      <c r="P98" s="141">
        <f t="shared" si="96"/>
        <v>0</v>
      </c>
    </row>
    <row r="99" spans="1:16" s="2" customFormat="1" ht="24">
      <c r="A99" s="126">
        <f t="shared" si="50"/>
        <v>76</v>
      </c>
      <c r="B99" s="127"/>
      <c r="C99" s="200" t="s">
        <v>188</v>
      </c>
      <c r="D99" s="80" t="s">
        <v>112</v>
      </c>
      <c r="E99" s="25">
        <f>ROUND(E98*1.1,2)</f>
        <v>13.2</v>
      </c>
      <c r="F99" s="292"/>
      <c r="G99" s="293"/>
      <c r="H99" s="28">
        <f t="shared" si="97"/>
        <v>0</v>
      </c>
      <c r="I99" s="292"/>
      <c r="J99" s="293"/>
      <c r="K99" s="28">
        <f t="shared" si="91"/>
        <v>0</v>
      </c>
      <c r="L99" s="28">
        <f t="shared" si="92"/>
        <v>0</v>
      </c>
      <c r="M99" s="28">
        <f t="shared" si="93"/>
        <v>0</v>
      </c>
      <c r="N99" s="28">
        <f t="shared" si="94"/>
        <v>0</v>
      </c>
      <c r="O99" s="28">
        <f t="shared" si="95"/>
        <v>0</v>
      </c>
      <c r="P99" s="141">
        <f t="shared" si="96"/>
        <v>0</v>
      </c>
    </row>
    <row r="100" spans="1:16" s="2" customFormat="1">
      <c r="A100" s="126">
        <f t="shared" si="50"/>
        <v>77</v>
      </c>
      <c r="B100" s="127"/>
      <c r="C100" s="26" t="s">
        <v>189</v>
      </c>
      <c r="D100" s="80" t="s">
        <v>141</v>
      </c>
      <c r="E100" s="25">
        <v>790.02</v>
      </c>
      <c r="F100" s="292"/>
      <c r="G100" s="293"/>
      <c r="H100" s="28">
        <f t="shared" si="97"/>
        <v>0</v>
      </c>
      <c r="I100" s="292"/>
      <c r="J100" s="293"/>
      <c r="K100" s="28">
        <f t="shared" si="91"/>
        <v>0</v>
      </c>
      <c r="L100" s="28">
        <f t="shared" si="92"/>
        <v>0</v>
      </c>
      <c r="M100" s="28">
        <f t="shared" si="93"/>
        <v>0</v>
      </c>
      <c r="N100" s="28">
        <f t="shared" si="94"/>
        <v>0</v>
      </c>
      <c r="O100" s="28">
        <f t="shared" si="95"/>
        <v>0</v>
      </c>
      <c r="P100" s="141">
        <f t="shared" si="96"/>
        <v>0</v>
      </c>
    </row>
    <row r="101" spans="1:16" s="2" customFormat="1" ht="15" customHeight="1">
      <c r="A101" s="126">
        <f t="shared" si="50"/>
        <v>78</v>
      </c>
      <c r="B101" s="127"/>
      <c r="C101" s="224" t="s">
        <v>142</v>
      </c>
      <c r="D101" s="80" t="s">
        <v>141</v>
      </c>
      <c r="E101" s="25">
        <f>ROUND(E100*1.1,2)</f>
        <v>869.02</v>
      </c>
      <c r="F101" s="292"/>
      <c r="G101" s="293"/>
      <c r="H101" s="28">
        <f t="shared" si="97"/>
        <v>0</v>
      </c>
      <c r="I101" s="292"/>
      <c r="J101" s="293"/>
      <c r="K101" s="28">
        <f t="shared" si="91"/>
        <v>0</v>
      </c>
      <c r="L101" s="28">
        <f t="shared" si="92"/>
        <v>0</v>
      </c>
      <c r="M101" s="28">
        <f t="shared" si="93"/>
        <v>0</v>
      </c>
      <c r="N101" s="28">
        <f t="shared" si="94"/>
        <v>0</v>
      </c>
      <c r="O101" s="28">
        <f t="shared" si="95"/>
        <v>0</v>
      </c>
      <c r="P101" s="141">
        <f t="shared" si="96"/>
        <v>0</v>
      </c>
    </row>
    <row r="102" spans="1:16" s="2" customFormat="1" ht="15.75" customHeight="1">
      <c r="A102" s="126">
        <f t="shared" si="50"/>
        <v>79</v>
      </c>
      <c r="B102" s="127"/>
      <c r="C102" s="212" t="s">
        <v>190</v>
      </c>
      <c r="D102" s="130" t="s">
        <v>115</v>
      </c>
      <c r="E102" s="130">
        <v>10.4</v>
      </c>
      <c r="F102" s="292"/>
      <c r="G102" s="293"/>
      <c r="H102" s="28">
        <f t="shared" si="97"/>
        <v>0</v>
      </c>
      <c r="I102" s="292"/>
      <c r="J102" s="293"/>
      <c r="K102" s="28">
        <f t="shared" si="91"/>
        <v>0</v>
      </c>
      <c r="L102" s="28">
        <f t="shared" si="92"/>
        <v>0</v>
      </c>
      <c r="M102" s="28">
        <f t="shared" si="93"/>
        <v>0</v>
      </c>
      <c r="N102" s="28">
        <f t="shared" si="94"/>
        <v>0</v>
      </c>
      <c r="O102" s="28">
        <f t="shared" si="95"/>
        <v>0</v>
      </c>
      <c r="P102" s="141">
        <f t="shared" si="96"/>
        <v>0</v>
      </c>
    </row>
    <row r="103" spans="1:16" s="2" customFormat="1" ht="15" customHeight="1">
      <c r="A103" s="126">
        <f t="shared" si="50"/>
        <v>80</v>
      </c>
      <c r="B103" s="127"/>
      <c r="C103" s="206" t="s">
        <v>144</v>
      </c>
      <c r="D103" s="130" t="s">
        <v>115</v>
      </c>
      <c r="E103" s="130">
        <f>ROUND(E102*1.05,2)</f>
        <v>10.92</v>
      </c>
      <c r="F103" s="292"/>
      <c r="G103" s="293"/>
      <c r="H103" s="28">
        <f t="shared" si="97"/>
        <v>0</v>
      </c>
      <c r="I103" s="292"/>
      <c r="J103" s="293"/>
      <c r="K103" s="28">
        <f t="shared" si="91"/>
        <v>0</v>
      </c>
      <c r="L103" s="28">
        <f t="shared" si="92"/>
        <v>0</v>
      </c>
      <c r="M103" s="28">
        <f t="shared" si="93"/>
        <v>0</v>
      </c>
      <c r="N103" s="28">
        <f t="shared" si="94"/>
        <v>0</v>
      </c>
      <c r="O103" s="28">
        <f t="shared" si="95"/>
        <v>0</v>
      </c>
      <c r="P103" s="141">
        <f t="shared" si="96"/>
        <v>0</v>
      </c>
    </row>
    <row r="104" spans="1:16" s="2" customFormat="1" ht="15" customHeight="1">
      <c r="A104" s="126">
        <f t="shared" si="50"/>
        <v>81</v>
      </c>
      <c r="B104" s="127"/>
      <c r="C104" s="206" t="s">
        <v>145</v>
      </c>
      <c r="D104" s="130" t="s">
        <v>115</v>
      </c>
      <c r="E104" s="130">
        <f>E102</f>
        <v>10.4</v>
      </c>
      <c r="F104" s="292"/>
      <c r="G104" s="293"/>
      <c r="H104" s="28">
        <f t="shared" si="97"/>
        <v>0</v>
      </c>
      <c r="I104" s="292"/>
      <c r="J104" s="293"/>
      <c r="K104" s="28">
        <f t="shared" si="91"/>
        <v>0</v>
      </c>
      <c r="L104" s="28">
        <f t="shared" si="92"/>
        <v>0</v>
      </c>
      <c r="M104" s="28">
        <f t="shared" si="93"/>
        <v>0</v>
      </c>
      <c r="N104" s="28">
        <f t="shared" si="94"/>
        <v>0</v>
      </c>
      <c r="O104" s="28">
        <f t="shared" si="95"/>
        <v>0</v>
      </c>
      <c r="P104" s="141">
        <f t="shared" si="96"/>
        <v>0</v>
      </c>
    </row>
    <row r="105" spans="1:16" s="2" customFormat="1" ht="15.75" customHeight="1">
      <c r="A105" s="126">
        <f t="shared" si="50"/>
        <v>82</v>
      </c>
      <c r="B105" s="127"/>
      <c r="C105" s="26" t="s">
        <v>191</v>
      </c>
      <c r="D105" s="25" t="s">
        <v>119</v>
      </c>
      <c r="E105" s="25">
        <v>1</v>
      </c>
      <c r="F105" s="292"/>
      <c r="G105" s="293"/>
      <c r="H105" s="28">
        <f t="shared" si="97"/>
        <v>0</v>
      </c>
      <c r="I105" s="292"/>
      <c r="J105" s="293"/>
      <c r="K105" s="28">
        <f t="shared" si="91"/>
        <v>0</v>
      </c>
      <c r="L105" s="28">
        <f t="shared" si="92"/>
        <v>0</v>
      </c>
      <c r="M105" s="28">
        <f t="shared" si="93"/>
        <v>0</v>
      </c>
      <c r="N105" s="28">
        <f t="shared" si="94"/>
        <v>0</v>
      </c>
      <c r="O105" s="28">
        <f t="shared" si="95"/>
        <v>0</v>
      </c>
      <c r="P105" s="141">
        <f t="shared" si="96"/>
        <v>0</v>
      </c>
    </row>
    <row r="106" spans="1:16" s="2" customFormat="1" ht="15" customHeight="1">
      <c r="A106" s="126">
        <f t="shared" si="50"/>
        <v>83</v>
      </c>
      <c r="B106" s="127"/>
      <c r="C106" s="131"/>
      <c r="D106" s="142"/>
      <c r="E106" s="143"/>
      <c r="F106" s="27"/>
      <c r="G106" s="28"/>
      <c r="H106" s="28"/>
      <c r="I106" s="27"/>
      <c r="J106" s="28"/>
      <c r="K106" s="28">
        <f t="shared" si="91"/>
        <v>0</v>
      </c>
      <c r="L106" s="28">
        <f t="shared" si="92"/>
        <v>0</v>
      </c>
      <c r="M106" s="28">
        <f t="shared" si="93"/>
        <v>0</v>
      </c>
      <c r="N106" s="28">
        <f t="shared" si="94"/>
        <v>0</v>
      </c>
      <c r="O106" s="28">
        <f t="shared" si="95"/>
        <v>0</v>
      </c>
      <c r="P106" s="141">
        <f t="shared" si="96"/>
        <v>0</v>
      </c>
    </row>
    <row r="107" spans="1:16" s="2" customFormat="1" ht="15" customHeight="1">
      <c r="A107" s="126">
        <f t="shared" si="50"/>
        <v>84</v>
      </c>
      <c r="B107" s="127"/>
      <c r="C107" s="122" t="s">
        <v>192</v>
      </c>
      <c r="D107" s="142"/>
      <c r="E107" s="143"/>
      <c r="F107" s="27"/>
      <c r="G107" s="28"/>
      <c r="H107" s="28"/>
      <c r="I107" s="27"/>
      <c r="J107" s="28"/>
      <c r="K107" s="28">
        <f t="shared" si="91"/>
        <v>0</v>
      </c>
      <c r="L107" s="28">
        <f t="shared" si="92"/>
        <v>0</v>
      </c>
      <c r="M107" s="28">
        <f t="shared" si="93"/>
        <v>0</v>
      </c>
      <c r="N107" s="28">
        <f t="shared" si="94"/>
        <v>0</v>
      </c>
      <c r="O107" s="28">
        <f t="shared" si="95"/>
        <v>0</v>
      </c>
      <c r="P107" s="141">
        <f t="shared" si="96"/>
        <v>0</v>
      </c>
    </row>
    <row r="108" spans="1:16" s="2" customFormat="1" ht="15" customHeight="1">
      <c r="A108" s="126">
        <f t="shared" si="50"/>
        <v>85</v>
      </c>
      <c r="B108" s="127"/>
      <c r="C108" s="131" t="s">
        <v>186</v>
      </c>
      <c r="D108" s="129" t="s">
        <v>112</v>
      </c>
      <c r="E108" s="130">
        <f>5*5*0.15</f>
        <v>3.75</v>
      </c>
      <c r="F108" s="292"/>
      <c r="G108" s="293"/>
      <c r="H108" s="28">
        <f t="shared" ref="H108:H117" si="98">ROUND(G108*F108,2)</f>
        <v>0</v>
      </c>
      <c r="I108" s="292"/>
      <c r="J108" s="293"/>
      <c r="K108" s="28">
        <f t="shared" si="91"/>
        <v>0</v>
      </c>
      <c r="L108" s="28">
        <f t="shared" si="92"/>
        <v>0</v>
      </c>
      <c r="M108" s="28">
        <f t="shared" si="93"/>
        <v>0</v>
      </c>
      <c r="N108" s="28">
        <f t="shared" si="94"/>
        <v>0</v>
      </c>
      <c r="O108" s="28">
        <f t="shared" si="95"/>
        <v>0</v>
      </c>
      <c r="P108" s="141">
        <f t="shared" si="96"/>
        <v>0</v>
      </c>
    </row>
    <row r="109" spans="1:16" s="2" customFormat="1" ht="15" customHeight="1">
      <c r="A109" s="126">
        <f t="shared" si="50"/>
        <v>86</v>
      </c>
      <c r="B109" s="127"/>
      <c r="C109" s="200" t="s">
        <v>137</v>
      </c>
      <c r="D109" s="129" t="s">
        <v>112</v>
      </c>
      <c r="E109" s="130">
        <f>ROUND(E108*1.4,2)</f>
        <v>5.25</v>
      </c>
      <c r="F109" s="292"/>
      <c r="G109" s="293"/>
      <c r="H109" s="28">
        <f t="shared" si="98"/>
        <v>0</v>
      </c>
      <c r="I109" s="292"/>
      <c r="J109" s="293"/>
      <c r="K109" s="28">
        <f t="shared" ref="K109:K132" si="99">J109+I109+H109</f>
        <v>0</v>
      </c>
      <c r="L109" s="28">
        <f t="shared" ref="L109:L132" si="100">ROUND(F109*E109,2)</f>
        <v>0</v>
      </c>
      <c r="M109" s="28">
        <f t="shared" ref="M109:M132" si="101">ROUND(H109*E109,2)</f>
        <v>0</v>
      </c>
      <c r="N109" s="28">
        <f t="shared" ref="N109:N132" si="102">ROUND(I109*E109,2)</f>
        <v>0</v>
      </c>
      <c r="O109" s="28">
        <f t="shared" ref="O109:O132" si="103">ROUND(J109*E109,2)</f>
        <v>0</v>
      </c>
      <c r="P109" s="141">
        <f t="shared" ref="P109:P132" si="104">O109+N109+M109</f>
        <v>0</v>
      </c>
    </row>
    <row r="110" spans="1:16" s="2" customFormat="1" ht="15" customHeight="1">
      <c r="A110" s="126">
        <f t="shared" si="50"/>
        <v>87</v>
      </c>
      <c r="B110" s="127"/>
      <c r="C110" s="131" t="s">
        <v>187</v>
      </c>
      <c r="D110" s="80" t="s">
        <v>112</v>
      </c>
      <c r="E110" s="25">
        <f>4*4*0.4</f>
        <v>6.4</v>
      </c>
      <c r="F110" s="292"/>
      <c r="G110" s="293"/>
      <c r="H110" s="28">
        <f t="shared" si="98"/>
        <v>0</v>
      </c>
      <c r="I110" s="292"/>
      <c r="J110" s="293"/>
      <c r="K110" s="28">
        <f t="shared" si="99"/>
        <v>0</v>
      </c>
      <c r="L110" s="28">
        <f t="shared" si="100"/>
        <v>0</v>
      </c>
      <c r="M110" s="28">
        <f t="shared" si="101"/>
        <v>0</v>
      </c>
      <c r="N110" s="28">
        <f t="shared" si="102"/>
        <v>0</v>
      </c>
      <c r="O110" s="28">
        <f t="shared" si="103"/>
        <v>0</v>
      </c>
      <c r="P110" s="141">
        <f t="shared" si="104"/>
        <v>0</v>
      </c>
    </row>
    <row r="111" spans="1:16" s="2" customFormat="1" ht="24">
      <c r="A111" s="126">
        <f t="shared" si="50"/>
        <v>88</v>
      </c>
      <c r="B111" s="127"/>
      <c r="C111" s="200" t="s">
        <v>188</v>
      </c>
      <c r="D111" s="80" t="s">
        <v>112</v>
      </c>
      <c r="E111" s="25">
        <f>ROUND(E110*1.1,2)</f>
        <v>7.04</v>
      </c>
      <c r="F111" s="292"/>
      <c r="G111" s="293"/>
      <c r="H111" s="28">
        <f t="shared" si="98"/>
        <v>0</v>
      </c>
      <c r="I111" s="292"/>
      <c r="J111" s="293"/>
      <c r="K111" s="28">
        <f t="shared" si="99"/>
        <v>0</v>
      </c>
      <c r="L111" s="28">
        <f t="shared" si="100"/>
        <v>0</v>
      </c>
      <c r="M111" s="28">
        <f t="shared" si="101"/>
        <v>0</v>
      </c>
      <c r="N111" s="28">
        <f t="shared" si="102"/>
        <v>0</v>
      </c>
      <c r="O111" s="28">
        <f t="shared" si="103"/>
        <v>0</v>
      </c>
      <c r="P111" s="141">
        <f t="shared" si="104"/>
        <v>0</v>
      </c>
    </row>
    <row r="112" spans="1:16" s="2" customFormat="1" ht="15" customHeight="1">
      <c r="A112" s="126">
        <f t="shared" si="50"/>
        <v>89</v>
      </c>
      <c r="B112" s="127"/>
      <c r="C112" s="26" t="s">
        <v>189</v>
      </c>
      <c r="D112" s="80" t="s">
        <v>141</v>
      </c>
      <c r="E112" s="25">
        <v>421.35</v>
      </c>
      <c r="F112" s="292"/>
      <c r="G112" s="293"/>
      <c r="H112" s="28">
        <f t="shared" si="98"/>
        <v>0</v>
      </c>
      <c r="I112" s="292"/>
      <c r="J112" s="293"/>
      <c r="K112" s="28">
        <f t="shared" si="99"/>
        <v>0</v>
      </c>
      <c r="L112" s="28">
        <f t="shared" si="100"/>
        <v>0</v>
      </c>
      <c r="M112" s="28">
        <f t="shared" si="101"/>
        <v>0</v>
      </c>
      <c r="N112" s="28">
        <f t="shared" si="102"/>
        <v>0</v>
      </c>
      <c r="O112" s="28">
        <f t="shared" si="103"/>
        <v>0</v>
      </c>
      <c r="P112" s="141">
        <f t="shared" si="104"/>
        <v>0</v>
      </c>
    </row>
    <row r="113" spans="1:16" s="2" customFormat="1" ht="15" customHeight="1">
      <c r="A113" s="126">
        <f t="shared" si="50"/>
        <v>90</v>
      </c>
      <c r="B113" s="127"/>
      <c r="C113" s="224" t="s">
        <v>142</v>
      </c>
      <c r="D113" s="80" t="s">
        <v>141</v>
      </c>
      <c r="E113" s="25">
        <f>ROUND(E112*1.1,2)</f>
        <v>463.49</v>
      </c>
      <c r="F113" s="292"/>
      <c r="G113" s="293"/>
      <c r="H113" s="28">
        <f t="shared" si="98"/>
        <v>0</v>
      </c>
      <c r="I113" s="292"/>
      <c r="J113" s="293"/>
      <c r="K113" s="28">
        <f t="shared" si="99"/>
        <v>0</v>
      </c>
      <c r="L113" s="28">
        <f t="shared" si="100"/>
        <v>0</v>
      </c>
      <c r="M113" s="28">
        <f t="shared" si="101"/>
        <v>0</v>
      </c>
      <c r="N113" s="28">
        <f t="shared" si="102"/>
        <v>0</v>
      </c>
      <c r="O113" s="28">
        <f t="shared" si="103"/>
        <v>0</v>
      </c>
      <c r="P113" s="141">
        <f t="shared" si="104"/>
        <v>0</v>
      </c>
    </row>
    <row r="114" spans="1:16" s="2" customFormat="1" ht="15" customHeight="1">
      <c r="A114" s="126">
        <f t="shared" si="50"/>
        <v>91</v>
      </c>
      <c r="B114" s="127"/>
      <c r="C114" s="212" t="s">
        <v>190</v>
      </c>
      <c r="D114" s="130" t="s">
        <v>115</v>
      </c>
      <c r="E114" s="130">
        <f>6.4</f>
        <v>6.4</v>
      </c>
      <c r="F114" s="292"/>
      <c r="G114" s="293"/>
      <c r="H114" s="28">
        <f t="shared" si="98"/>
        <v>0</v>
      </c>
      <c r="I114" s="292"/>
      <c r="J114" s="293"/>
      <c r="K114" s="28">
        <f t="shared" si="99"/>
        <v>0</v>
      </c>
      <c r="L114" s="28">
        <f t="shared" si="100"/>
        <v>0</v>
      </c>
      <c r="M114" s="28">
        <f t="shared" si="101"/>
        <v>0</v>
      </c>
      <c r="N114" s="28">
        <f t="shared" si="102"/>
        <v>0</v>
      </c>
      <c r="O114" s="28">
        <f t="shared" si="103"/>
        <v>0</v>
      </c>
      <c r="P114" s="141">
        <f t="shared" si="104"/>
        <v>0</v>
      </c>
    </row>
    <row r="115" spans="1:16" s="2" customFormat="1" ht="15" customHeight="1">
      <c r="A115" s="126">
        <f t="shared" si="50"/>
        <v>92</v>
      </c>
      <c r="B115" s="127"/>
      <c r="C115" s="206" t="s">
        <v>144</v>
      </c>
      <c r="D115" s="130" t="s">
        <v>115</v>
      </c>
      <c r="E115" s="130">
        <f>ROUND(E114*1.05,2)</f>
        <v>6.72</v>
      </c>
      <c r="F115" s="292"/>
      <c r="G115" s="293"/>
      <c r="H115" s="28">
        <f t="shared" si="98"/>
        <v>0</v>
      </c>
      <c r="I115" s="292"/>
      <c r="J115" s="293"/>
      <c r="K115" s="28">
        <f t="shared" si="99"/>
        <v>0</v>
      </c>
      <c r="L115" s="28">
        <f t="shared" si="100"/>
        <v>0</v>
      </c>
      <c r="M115" s="28">
        <f t="shared" si="101"/>
        <v>0</v>
      </c>
      <c r="N115" s="28">
        <f t="shared" si="102"/>
        <v>0</v>
      </c>
      <c r="O115" s="28">
        <f t="shared" si="103"/>
        <v>0</v>
      </c>
      <c r="P115" s="141">
        <f t="shared" si="104"/>
        <v>0</v>
      </c>
    </row>
    <row r="116" spans="1:16" s="2" customFormat="1" ht="15" customHeight="1">
      <c r="A116" s="126">
        <f t="shared" si="50"/>
        <v>93</v>
      </c>
      <c r="B116" s="127"/>
      <c r="C116" s="206" t="s">
        <v>145</v>
      </c>
      <c r="D116" s="130" t="s">
        <v>115</v>
      </c>
      <c r="E116" s="130">
        <f>E114</f>
        <v>6.4</v>
      </c>
      <c r="F116" s="292"/>
      <c r="G116" s="293"/>
      <c r="H116" s="28">
        <f t="shared" si="98"/>
        <v>0</v>
      </c>
      <c r="I116" s="292"/>
      <c r="J116" s="293"/>
      <c r="K116" s="28">
        <f t="shared" si="99"/>
        <v>0</v>
      </c>
      <c r="L116" s="28">
        <f t="shared" si="100"/>
        <v>0</v>
      </c>
      <c r="M116" s="28">
        <f t="shared" si="101"/>
        <v>0</v>
      </c>
      <c r="N116" s="28">
        <f t="shared" si="102"/>
        <v>0</v>
      </c>
      <c r="O116" s="28">
        <f t="shared" si="103"/>
        <v>0</v>
      </c>
      <c r="P116" s="141">
        <f t="shared" si="104"/>
        <v>0</v>
      </c>
    </row>
    <row r="117" spans="1:16" s="2" customFormat="1" ht="15" customHeight="1">
      <c r="A117" s="126">
        <f t="shared" si="50"/>
        <v>94</v>
      </c>
      <c r="B117" s="127"/>
      <c r="C117" s="26" t="s">
        <v>193</v>
      </c>
      <c r="D117" s="25" t="s">
        <v>119</v>
      </c>
      <c r="E117" s="25">
        <v>1</v>
      </c>
      <c r="F117" s="292"/>
      <c r="G117" s="293"/>
      <c r="H117" s="28">
        <f t="shared" si="98"/>
        <v>0</v>
      </c>
      <c r="I117" s="292"/>
      <c r="J117" s="293"/>
      <c r="K117" s="28">
        <f t="shared" si="99"/>
        <v>0</v>
      </c>
      <c r="L117" s="28">
        <f t="shared" si="100"/>
        <v>0</v>
      </c>
      <c r="M117" s="28">
        <f t="shared" si="101"/>
        <v>0</v>
      </c>
      <c r="N117" s="28">
        <f t="shared" si="102"/>
        <v>0</v>
      </c>
      <c r="O117" s="28">
        <f t="shared" si="103"/>
        <v>0</v>
      </c>
      <c r="P117" s="141">
        <f t="shared" si="104"/>
        <v>0</v>
      </c>
    </row>
    <row r="118" spans="1:16" s="2" customFormat="1" ht="15" customHeight="1">
      <c r="A118" s="126">
        <f t="shared" si="50"/>
        <v>95</v>
      </c>
      <c r="B118" s="127"/>
      <c r="C118" s="131"/>
      <c r="D118" s="142"/>
      <c r="E118" s="143"/>
      <c r="F118" s="27"/>
      <c r="G118" s="28"/>
      <c r="H118" s="28"/>
      <c r="I118" s="27"/>
      <c r="J118" s="28"/>
      <c r="K118" s="28">
        <f t="shared" si="99"/>
        <v>0</v>
      </c>
      <c r="L118" s="28">
        <f t="shared" si="100"/>
        <v>0</v>
      </c>
      <c r="M118" s="28">
        <f t="shared" si="101"/>
        <v>0</v>
      </c>
      <c r="N118" s="28">
        <f t="shared" si="102"/>
        <v>0</v>
      </c>
      <c r="O118" s="28">
        <f t="shared" si="103"/>
        <v>0</v>
      </c>
      <c r="P118" s="141">
        <f t="shared" si="104"/>
        <v>0</v>
      </c>
    </row>
    <row r="119" spans="1:16" s="2" customFormat="1" ht="15" customHeight="1">
      <c r="A119" s="126">
        <f t="shared" si="50"/>
        <v>96</v>
      </c>
      <c r="B119" s="127"/>
      <c r="C119" s="122" t="s">
        <v>194</v>
      </c>
      <c r="D119" s="142"/>
      <c r="E119" s="143"/>
      <c r="F119" s="27"/>
      <c r="G119" s="28"/>
      <c r="H119" s="28"/>
      <c r="I119" s="27"/>
      <c r="J119" s="28"/>
      <c r="K119" s="28">
        <f t="shared" si="99"/>
        <v>0</v>
      </c>
      <c r="L119" s="28">
        <f t="shared" si="100"/>
        <v>0</v>
      </c>
      <c r="M119" s="28">
        <f t="shared" si="101"/>
        <v>0</v>
      </c>
      <c r="N119" s="28">
        <f t="shared" si="102"/>
        <v>0</v>
      </c>
      <c r="O119" s="28">
        <f t="shared" si="103"/>
        <v>0</v>
      </c>
      <c r="P119" s="141">
        <f t="shared" si="104"/>
        <v>0</v>
      </c>
    </row>
    <row r="120" spans="1:16" s="2" customFormat="1" ht="15" customHeight="1">
      <c r="A120" s="126">
        <f t="shared" si="50"/>
        <v>97</v>
      </c>
      <c r="B120" s="127"/>
      <c r="C120" s="131" t="s">
        <v>186</v>
      </c>
      <c r="D120" s="129" t="s">
        <v>112</v>
      </c>
      <c r="E120" s="130">
        <f>4*4*0.15</f>
        <v>2.4</v>
      </c>
      <c r="F120" s="292"/>
      <c r="G120" s="293"/>
      <c r="H120" s="28">
        <f t="shared" ref="H120:H129" si="105">ROUND(G120*F120,2)</f>
        <v>0</v>
      </c>
      <c r="I120" s="292"/>
      <c r="J120" s="293"/>
      <c r="K120" s="28">
        <f t="shared" si="99"/>
        <v>0</v>
      </c>
      <c r="L120" s="28">
        <f t="shared" si="100"/>
        <v>0</v>
      </c>
      <c r="M120" s="28">
        <f t="shared" si="101"/>
        <v>0</v>
      </c>
      <c r="N120" s="28">
        <f t="shared" si="102"/>
        <v>0</v>
      </c>
      <c r="O120" s="28">
        <f t="shared" si="103"/>
        <v>0</v>
      </c>
      <c r="P120" s="141">
        <f t="shared" si="104"/>
        <v>0</v>
      </c>
    </row>
    <row r="121" spans="1:16" s="2" customFormat="1" ht="15" customHeight="1">
      <c r="A121" s="126">
        <f t="shared" si="50"/>
        <v>98</v>
      </c>
      <c r="B121" s="127"/>
      <c r="C121" s="200" t="s">
        <v>137</v>
      </c>
      <c r="D121" s="129" t="s">
        <v>112</v>
      </c>
      <c r="E121" s="130">
        <f>ROUND(E120*1.4,2)</f>
        <v>3.36</v>
      </c>
      <c r="F121" s="292"/>
      <c r="G121" s="293"/>
      <c r="H121" s="28">
        <f t="shared" si="105"/>
        <v>0</v>
      </c>
      <c r="I121" s="292"/>
      <c r="J121" s="293"/>
      <c r="K121" s="28">
        <f t="shared" ref="K121:K129" si="106">J121+I121+H121</f>
        <v>0</v>
      </c>
      <c r="L121" s="28">
        <f t="shared" ref="L121:L129" si="107">ROUND(F121*E121,2)</f>
        <v>0</v>
      </c>
      <c r="M121" s="28">
        <f t="shared" ref="M121:M129" si="108">ROUND(H121*E121,2)</f>
        <v>0</v>
      </c>
      <c r="N121" s="28">
        <f t="shared" ref="N121:N129" si="109">ROUND(I121*E121,2)</f>
        <v>0</v>
      </c>
      <c r="O121" s="28">
        <f t="shared" ref="O121:O129" si="110">ROUND(J121*E121,2)</f>
        <v>0</v>
      </c>
      <c r="P121" s="141">
        <f t="shared" ref="P121:P129" si="111">O121+N121+M121</f>
        <v>0</v>
      </c>
    </row>
    <row r="122" spans="1:16" s="2" customFormat="1" ht="15" customHeight="1">
      <c r="A122" s="126">
        <f t="shared" si="50"/>
        <v>99</v>
      </c>
      <c r="B122" s="127"/>
      <c r="C122" s="131" t="s">
        <v>195</v>
      </c>
      <c r="D122" s="80" t="s">
        <v>112</v>
      </c>
      <c r="E122" s="25">
        <f>3*3*0.2</f>
        <v>1.8</v>
      </c>
      <c r="F122" s="292"/>
      <c r="G122" s="293"/>
      <c r="H122" s="28">
        <f t="shared" si="105"/>
        <v>0</v>
      </c>
      <c r="I122" s="292"/>
      <c r="J122" s="293"/>
      <c r="K122" s="28">
        <f t="shared" si="106"/>
        <v>0</v>
      </c>
      <c r="L122" s="28">
        <f t="shared" si="107"/>
        <v>0</v>
      </c>
      <c r="M122" s="28">
        <f t="shared" si="108"/>
        <v>0</v>
      </c>
      <c r="N122" s="28">
        <f t="shared" si="109"/>
        <v>0</v>
      </c>
      <c r="O122" s="28">
        <f t="shared" si="110"/>
        <v>0</v>
      </c>
      <c r="P122" s="141">
        <f t="shared" si="111"/>
        <v>0</v>
      </c>
    </row>
    <row r="123" spans="1:16" s="2" customFormat="1" ht="24">
      <c r="A123" s="126">
        <f t="shared" si="50"/>
        <v>100</v>
      </c>
      <c r="B123" s="127"/>
      <c r="C123" s="200" t="s">
        <v>188</v>
      </c>
      <c r="D123" s="80" t="s">
        <v>112</v>
      </c>
      <c r="E123" s="25">
        <f>ROUND(E122*1.1,2)</f>
        <v>1.98</v>
      </c>
      <c r="F123" s="292"/>
      <c r="G123" s="293"/>
      <c r="H123" s="28">
        <f t="shared" si="105"/>
        <v>0</v>
      </c>
      <c r="I123" s="292"/>
      <c r="J123" s="293"/>
      <c r="K123" s="28">
        <f t="shared" si="106"/>
        <v>0</v>
      </c>
      <c r="L123" s="28">
        <f t="shared" si="107"/>
        <v>0</v>
      </c>
      <c r="M123" s="28">
        <f t="shared" si="108"/>
        <v>0</v>
      </c>
      <c r="N123" s="28">
        <f t="shared" si="109"/>
        <v>0</v>
      </c>
      <c r="O123" s="28">
        <f t="shared" si="110"/>
        <v>0</v>
      </c>
      <c r="P123" s="141">
        <f t="shared" si="111"/>
        <v>0</v>
      </c>
    </row>
    <row r="124" spans="1:16" s="2" customFormat="1" ht="15" customHeight="1">
      <c r="A124" s="126">
        <f t="shared" si="50"/>
        <v>101</v>
      </c>
      <c r="B124" s="127"/>
      <c r="C124" s="26" t="s">
        <v>189</v>
      </c>
      <c r="D124" s="80" t="s">
        <v>141</v>
      </c>
      <c r="E124" s="25">
        <v>237.01</v>
      </c>
      <c r="F124" s="292"/>
      <c r="G124" s="293"/>
      <c r="H124" s="28">
        <f t="shared" si="105"/>
        <v>0</v>
      </c>
      <c r="I124" s="292"/>
      <c r="J124" s="293"/>
      <c r="K124" s="28">
        <f t="shared" si="106"/>
        <v>0</v>
      </c>
      <c r="L124" s="28">
        <f t="shared" si="107"/>
        <v>0</v>
      </c>
      <c r="M124" s="28">
        <f t="shared" si="108"/>
        <v>0</v>
      </c>
      <c r="N124" s="28">
        <f t="shared" si="109"/>
        <v>0</v>
      </c>
      <c r="O124" s="28">
        <f t="shared" si="110"/>
        <v>0</v>
      </c>
      <c r="P124" s="141">
        <f t="shared" si="111"/>
        <v>0</v>
      </c>
    </row>
    <row r="125" spans="1:16" s="2" customFormat="1" ht="15" customHeight="1">
      <c r="A125" s="126">
        <f t="shared" si="50"/>
        <v>102</v>
      </c>
      <c r="B125" s="127"/>
      <c r="C125" s="224" t="s">
        <v>142</v>
      </c>
      <c r="D125" s="80" t="s">
        <v>141</v>
      </c>
      <c r="E125" s="25">
        <f>ROUND(E124*1.1,2)</f>
        <v>260.70999999999998</v>
      </c>
      <c r="F125" s="292"/>
      <c r="G125" s="293"/>
      <c r="H125" s="28">
        <f t="shared" si="105"/>
        <v>0</v>
      </c>
      <c r="I125" s="292"/>
      <c r="J125" s="293"/>
      <c r="K125" s="28">
        <f t="shared" si="106"/>
        <v>0</v>
      </c>
      <c r="L125" s="28">
        <f t="shared" si="107"/>
        <v>0</v>
      </c>
      <c r="M125" s="28">
        <f t="shared" si="108"/>
        <v>0</v>
      </c>
      <c r="N125" s="28">
        <f t="shared" si="109"/>
        <v>0</v>
      </c>
      <c r="O125" s="28">
        <f t="shared" si="110"/>
        <v>0</v>
      </c>
      <c r="P125" s="141">
        <f t="shared" si="111"/>
        <v>0</v>
      </c>
    </row>
    <row r="126" spans="1:16" s="2" customFormat="1" ht="15" customHeight="1">
      <c r="A126" s="126">
        <f t="shared" si="50"/>
        <v>103</v>
      </c>
      <c r="B126" s="127"/>
      <c r="C126" s="212" t="s">
        <v>190</v>
      </c>
      <c r="D126" s="130" t="s">
        <v>115</v>
      </c>
      <c r="E126" s="130">
        <f>12*0.2</f>
        <v>2.4000000000000004</v>
      </c>
      <c r="F126" s="292"/>
      <c r="G126" s="293"/>
      <c r="H126" s="28">
        <f t="shared" si="105"/>
        <v>0</v>
      </c>
      <c r="I126" s="292"/>
      <c r="J126" s="293"/>
      <c r="K126" s="28">
        <f t="shared" si="106"/>
        <v>0</v>
      </c>
      <c r="L126" s="28">
        <f t="shared" si="107"/>
        <v>0</v>
      </c>
      <c r="M126" s="28">
        <f t="shared" si="108"/>
        <v>0</v>
      </c>
      <c r="N126" s="28">
        <f t="shared" si="109"/>
        <v>0</v>
      </c>
      <c r="O126" s="28">
        <f t="shared" si="110"/>
        <v>0</v>
      </c>
      <c r="P126" s="141">
        <f t="shared" si="111"/>
        <v>0</v>
      </c>
    </row>
    <row r="127" spans="1:16" s="2" customFormat="1" ht="15" customHeight="1">
      <c r="A127" s="126">
        <f t="shared" si="50"/>
        <v>104</v>
      </c>
      <c r="B127" s="127"/>
      <c r="C127" s="206" t="s">
        <v>144</v>
      </c>
      <c r="D127" s="130" t="s">
        <v>115</v>
      </c>
      <c r="E127" s="130">
        <f>ROUND(E126*1.05,2)</f>
        <v>2.52</v>
      </c>
      <c r="F127" s="292"/>
      <c r="G127" s="293"/>
      <c r="H127" s="28">
        <f t="shared" si="105"/>
        <v>0</v>
      </c>
      <c r="I127" s="292"/>
      <c r="J127" s="293"/>
      <c r="K127" s="28">
        <f t="shared" si="106"/>
        <v>0</v>
      </c>
      <c r="L127" s="28">
        <f t="shared" si="107"/>
        <v>0</v>
      </c>
      <c r="M127" s="28">
        <f t="shared" si="108"/>
        <v>0</v>
      </c>
      <c r="N127" s="28">
        <f t="shared" si="109"/>
        <v>0</v>
      </c>
      <c r="O127" s="28">
        <f t="shared" si="110"/>
        <v>0</v>
      </c>
      <c r="P127" s="141">
        <f t="shared" si="111"/>
        <v>0</v>
      </c>
    </row>
    <row r="128" spans="1:16" s="2" customFormat="1" ht="15" customHeight="1">
      <c r="A128" s="126">
        <f t="shared" si="50"/>
        <v>105</v>
      </c>
      <c r="B128" s="127"/>
      <c r="C128" s="206" t="s">
        <v>145</v>
      </c>
      <c r="D128" s="130" t="s">
        <v>115</v>
      </c>
      <c r="E128" s="130">
        <f>E126</f>
        <v>2.4000000000000004</v>
      </c>
      <c r="F128" s="292"/>
      <c r="G128" s="293"/>
      <c r="H128" s="28">
        <f t="shared" si="105"/>
        <v>0</v>
      </c>
      <c r="I128" s="292"/>
      <c r="J128" s="293"/>
      <c r="K128" s="28">
        <f t="shared" si="106"/>
        <v>0</v>
      </c>
      <c r="L128" s="28">
        <f t="shared" si="107"/>
        <v>0</v>
      </c>
      <c r="M128" s="28">
        <f t="shared" si="108"/>
        <v>0</v>
      </c>
      <c r="N128" s="28">
        <f t="shared" si="109"/>
        <v>0</v>
      </c>
      <c r="O128" s="28">
        <f t="shared" si="110"/>
        <v>0</v>
      </c>
      <c r="P128" s="141">
        <f t="shared" si="111"/>
        <v>0</v>
      </c>
    </row>
    <row r="129" spans="1:18" s="2" customFormat="1" ht="15" customHeight="1">
      <c r="A129" s="126">
        <f t="shared" si="50"/>
        <v>106</v>
      </c>
      <c r="B129" s="127"/>
      <c r="C129" s="26" t="s">
        <v>196</v>
      </c>
      <c r="D129" s="25" t="s">
        <v>119</v>
      </c>
      <c r="E129" s="25">
        <v>1</v>
      </c>
      <c r="F129" s="292"/>
      <c r="G129" s="293"/>
      <c r="H129" s="28">
        <f t="shared" si="105"/>
        <v>0</v>
      </c>
      <c r="I129" s="292"/>
      <c r="J129" s="293"/>
      <c r="K129" s="28">
        <f t="shared" si="106"/>
        <v>0</v>
      </c>
      <c r="L129" s="28">
        <f t="shared" si="107"/>
        <v>0</v>
      </c>
      <c r="M129" s="28">
        <f t="shared" si="108"/>
        <v>0</v>
      </c>
      <c r="N129" s="28">
        <f t="shared" si="109"/>
        <v>0</v>
      </c>
      <c r="O129" s="28">
        <f t="shared" si="110"/>
        <v>0</v>
      </c>
      <c r="P129" s="141">
        <f t="shared" si="111"/>
        <v>0</v>
      </c>
    </row>
    <row r="130" spans="1:18" s="2" customFormat="1" ht="15" customHeight="1">
      <c r="A130" s="126">
        <f t="shared" si="50"/>
        <v>107</v>
      </c>
      <c r="B130" s="127"/>
      <c r="C130" s="131"/>
      <c r="D130" s="142"/>
      <c r="E130" s="143"/>
      <c r="F130" s="27"/>
      <c r="G130" s="28"/>
      <c r="H130" s="28"/>
      <c r="I130" s="27"/>
      <c r="J130" s="28"/>
      <c r="K130" s="28">
        <f t="shared" si="99"/>
        <v>0</v>
      </c>
      <c r="L130" s="28">
        <f t="shared" si="100"/>
        <v>0</v>
      </c>
      <c r="M130" s="28">
        <f t="shared" si="101"/>
        <v>0</v>
      </c>
      <c r="N130" s="28">
        <f t="shared" si="102"/>
        <v>0</v>
      </c>
      <c r="O130" s="28">
        <f t="shared" si="103"/>
        <v>0</v>
      </c>
      <c r="P130" s="141">
        <f t="shared" si="104"/>
        <v>0</v>
      </c>
    </row>
    <row r="131" spans="1:18" s="2" customFormat="1" ht="15" customHeight="1">
      <c r="A131" s="126">
        <f t="shared" si="50"/>
        <v>108</v>
      </c>
      <c r="B131" s="127"/>
      <c r="C131" s="122" t="s">
        <v>197</v>
      </c>
      <c r="D131" s="142"/>
      <c r="E131" s="143"/>
      <c r="F131" s="27"/>
      <c r="G131" s="28"/>
      <c r="H131" s="28"/>
      <c r="I131" s="27"/>
      <c r="J131" s="28"/>
      <c r="K131" s="28">
        <f t="shared" si="99"/>
        <v>0</v>
      </c>
      <c r="L131" s="28">
        <f t="shared" si="100"/>
        <v>0</v>
      </c>
      <c r="M131" s="28">
        <f t="shared" si="101"/>
        <v>0</v>
      </c>
      <c r="N131" s="28">
        <f t="shared" si="102"/>
        <v>0</v>
      </c>
      <c r="O131" s="28">
        <f t="shared" si="103"/>
        <v>0</v>
      </c>
      <c r="P131" s="141">
        <f t="shared" si="104"/>
        <v>0</v>
      </c>
    </row>
    <row r="132" spans="1:18" s="2" customFormat="1" ht="15" customHeight="1">
      <c r="A132" s="126">
        <f t="shared" si="50"/>
        <v>109</v>
      </c>
      <c r="B132" s="127"/>
      <c r="C132" s="131" t="s">
        <v>198</v>
      </c>
      <c r="D132" s="129" t="s">
        <v>112</v>
      </c>
      <c r="E132" s="130">
        <f>1*1*0.15</f>
        <v>0.15</v>
      </c>
      <c r="F132" s="292"/>
      <c r="G132" s="293"/>
      <c r="H132" s="28">
        <f t="shared" ref="H132:H141" si="112">ROUND(G132*F132,2)</f>
        <v>0</v>
      </c>
      <c r="I132" s="292"/>
      <c r="J132" s="293"/>
      <c r="K132" s="28">
        <f t="shared" si="99"/>
        <v>0</v>
      </c>
      <c r="L132" s="28">
        <f t="shared" si="100"/>
        <v>0</v>
      </c>
      <c r="M132" s="28">
        <f t="shared" si="101"/>
        <v>0</v>
      </c>
      <c r="N132" s="28">
        <f t="shared" si="102"/>
        <v>0</v>
      </c>
      <c r="O132" s="28">
        <f t="shared" si="103"/>
        <v>0</v>
      </c>
      <c r="P132" s="141">
        <f t="shared" si="104"/>
        <v>0</v>
      </c>
    </row>
    <row r="133" spans="1:18" s="2" customFormat="1" ht="15" customHeight="1">
      <c r="A133" s="126">
        <f t="shared" si="50"/>
        <v>110</v>
      </c>
      <c r="B133" s="127"/>
      <c r="C133" s="200" t="s">
        <v>137</v>
      </c>
      <c r="D133" s="129" t="s">
        <v>112</v>
      </c>
      <c r="E133" s="130">
        <f>ROUND(E132*1.4,2)</f>
        <v>0.21</v>
      </c>
      <c r="F133" s="292"/>
      <c r="G133" s="293"/>
      <c r="H133" s="28">
        <f t="shared" si="112"/>
        <v>0</v>
      </c>
      <c r="I133" s="292"/>
      <c r="J133" s="293"/>
      <c r="K133" s="28">
        <f t="shared" ref="K133:K139" si="113">J133+I133+H133</f>
        <v>0</v>
      </c>
      <c r="L133" s="28">
        <f t="shared" ref="L133:L139" si="114">ROUND(F133*E133,2)</f>
        <v>0</v>
      </c>
      <c r="M133" s="28">
        <f t="shared" ref="M133:M139" si="115">ROUND(H133*E133,2)</f>
        <v>0</v>
      </c>
      <c r="N133" s="28">
        <f t="shared" ref="N133:N139" si="116">ROUND(I133*E133,2)</f>
        <v>0</v>
      </c>
      <c r="O133" s="28">
        <f t="shared" ref="O133:O139" si="117">ROUND(J133*E133,2)</f>
        <v>0</v>
      </c>
      <c r="P133" s="141">
        <f t="shared" ref="P133:P139" si="118">O133+N133+M133</f>
        <v>0</v>
      </c>
    </row>
    <row r="134" spans="1:18" s="2" customFormat="1" ht="15" customHeight="1">
      <c r="A134" s="126">
        <f t="shared" si="50"/>
        <v>111</v>
      </c>
      <c r="B134" s="127"/>
      <c r="C134" s="131" t="s">
        <v>199</v>
      </c>
      <c r="D134" s="80" t="s">
        <v>112</v>
      </c>
      <c r="E134" s="25">
        <f>0.6*0.5*0.9</f>
        <v>0.27</v>
      </c>
      <c r="F134" s="292"/>
      <c r="G134" s="293"/>
      <c r="H134" s="28">
        <f t="shared" si="112"/>
        <v>0</v>
      </c>
      <c r="I134" s="292"/>
      <c r="J134" s="293"/>
      <c r="K134" s="28">
        <f t="shared" si="113"/>
        <v>0</v>
      </c>
      <c r="L134" s="28">
        <f t="shared" si="114"/>
        <v>0</v>
      </c>
      <c r="M134" s="28">
        <f t="shared" si="115"/>
        <v>0</v>
      </c>
      <c r="N134" s="28">
        <f t="shared" si="116"/>
        <v>0</v>
      </c>
      <c r="O134" s="28">
        <f t="shared" si="117"/>
        <v>0</v>
      </c>
      <c r="P134" s="141">
        <f t="shared" si="118"/>
        <v>0</v>
      </c>
    </row>
    <row r="135" spans="1:18" s="2" customFormat="1" ht="24">
      <c r="A135" s="126">
        <f t="shared" si="50"/>
        <v>112</v>
      </c>
      <c r="B135" s="127"/>
      <c r="C135" s="200" t="s">
        <v>188</v>
      </c>
      <c r="D135" s="80" t="s">
        <v>112</v>
      </c>
      <c r="E135" s="25">
        <f>ROUND(E134*1.1,2)</f>
        <v>0.3</v>
      </c>
      <c r="F135" s="292"/>
      <c r="G135" s="293"/>
      <c r="H135" s="28">
        <f t="shared" si="112"/>
        <v>0</v>
      </c>
      <c r="I135" s="292"/>
      <c r="J135" s="293"/>
      <c r="K135" s="28">
        <f t="shared" si="113"/>
        <v>0</v>
      </c>
      <c r="L135" s="28">
        <f t="shared" si="114"/>
        <v>0</v>
      </c>
      <c r="M135" s="28">
        <f t="shared" si="115"/>
        <v>0</v>
      </c>
      <c r="N135" s="28">
        <f t="shared" si="116"/>
        <v>0</v>
      </c>
      <c r="O135" s="28">
        <f t="shared" si="117"/>
        <v>0</v>
      </c>
      <c r="P135" s="141">
        <f t="shared" si="118"/>
        <v>0</v>
      </c>
    </row>
    <row r="136" spans="1:18" s="2" customFormat="1" ht="15" customHeight="1">
      <c r="A136" s="126">
        <f t="shared" si="50"/>
        <v>113</v>
      </c>
      <c r="B136" s="127"/>
      <c r="C136" s="26" t="s">
        <v>200</v>
      </c>
      <c r="D136" s="80" t="s">
        <v>141</v>
      </c>
      <c r="E136" s="25">
        <v>7.64</v>
      </c>
      <c r="F136" s="292"/>
      <c r="G136" s="293"/>
      <c r="H136" s="28">
        <f t="shared" si="112"/>
        <v>0</v>
      </c>
      <c r="I136" s="292"/>
      <c r="J136" s="293"/>
      <c r="K136" s="28">
        <f t="shared" si="113"/>
        <v>0</v>
      </c>
      <c r="L136" s="28">
        <f t="shared" si="114"/>
        <v>0</v>
      </c>
      <c r="M136" s="28">
        <f t="shared" si="115"/>
        <v>0</v>
      </c>
      <c r="N136" s="28">
        <f t="shared" si="116"/>
        <v>0</v>
      </c>
      <c r="O136" s="28">
        <f t="shared" si="117"/>
        <v>0</v>
      </c>
      <c r="P136" s="141">
        <f t="shared" si="118"/>
        <v>0</v>
      </c>
    </row>
    <row r="137" spans="1:18" s="2" customFormat="1" ht="15" customHeight="1">
      <c r="A137" s="126">
        <f t="shared" si="50"/>
        <v>114</v>
      </c>
      <c r="B137" s="127"/>
      <c r="C137" s="224" t="s">
        <v>142</v>
      </c>
      <c r="D137" s="80" t="s">
        <v>141</v>
      </c>
      <c r="E137" s="25">
        <f>ROUND(E136*1.1,2)</f>
        <v>8.4</v>
      </c>
      <c r="F137" s="292"/>
      <c r="G137" s="293"/>
      <c r="H137" s="28">
        <f t="shared" si="112"/>
        <v>0</v>
      </c>
      <c r="I137" s="292"/>
      <c r="J137" s="293"/>
      <c r="K137" s="28">
        <f t="shared" si="113"/>
        <v>0</v>
      </c>
      <c r="L137" s="28">
        <f t="shared" si="114"/>
        <v>0</v>
      </c>
      <c r="M137" s="28">
        <f t="shared" si="115"/>
        <v>0</v>
      </c>
      <c r="N137" s="28">
        <f t="shared" si="116"/>
        <v>0</v>
      </c>
      <c r="O137" s="28">
        <f t="shared" si="117"/>
        <v>0</v>
      </c>
      <c r="P137" s="141">
        <f t="shared" si="118"/>
        <v>0</v>
      </c>
    </row>
    <row r="138" spans="1:18" s="2" customFormat="1" ht="15" customHeight="1">
      <c r="A138" s="126">
        <f t="shared" si="50"/>
        <v>115</v>
      </c>
      <c r="B138" s="127"/>
      <c r="C138" s="212" t="s">
        <v>190</v>
      </c>
      <c r="D138" s="130" t="s">
        <v>115</v>
      </c>
      <c r="E138" s="130">
        <v>1.98</v>
      </c>
      <c r="F138" s="292"/>
      <c r="G138" s="293"/>
      <c r="H138" s="28">
        <f t="shared" si="112"/>
        <v>0</v>
      </c>
      <c r="I138" s="292"/>
      <c r="J138" s="293"/>
      <c r="K138" s="28">
        <f t="shared" si="113"/>
        <v>0</v>
      </c>
      <c r="L138" s="28">
        <f t="shared" si="114"/>
        <v>0</v>
      </c>
      <c r="M138" s="28">
        <f t="shared" si="115"/>
        <v>0</v>
      </c>
      <c r="N138" s="28">
        <f t="shared" si="116"/>
        <v>0</v>
      </c>
      <c r="O138" s="28">
        <f t="shared" si="117"/>
        <v>0</v>
      </c>
      <c r="P138" s="141">
        <f t="shared" si="118"/>
        <v>0</v>
      </c>
    </row>
    <row r="139" spans="1:18" s="2" customFormat="1" ht="15" customHeight="1">
      <c r="A139" s="126">
        <f t="shared" si="50"/>
        <v>116</v>
      </c>
      <c r="B139" s="127"/>
      <c r="C139" s="206" t="s">
        <v>144</v>
      </c>
      <c r="D139" s="130" t="s">
        <v>115</v>
      </c>
      <c r="E139" s="130">
        <f>ROUND(E138*1.05,2)</f>
        <v>2.08</v>
      </c>
      <c r="F139" s="292"/>
      <c r="G139" s="293"/>
      <c r="H139" s="28">
        <f t="shared" si="112"/>
        <v>0</v>
      </c>
      <c r="I139" s="292"/>
      <c r="J139" s="293"/>
      <c r="K139" s="28">
        <f t="shared" si="113"/>
        <v>0</v>
      </c>
      <c r="L139" s="28">
        <f t="shared" si="114"/>
        <v>0</v>
      </c>
      <c r="M139" s="28">
        <f t="shared" si="115"/>
        <v>0</v>
      </c>
      <c r="N139" s="28">
        <f t="shared" si="116"/>
        <v>0</v>
      </c>
      <c r="O139" s="28">
        <f t="shared" si="117"/>
        <v>0</v>
      </c>
      <c r="P139" s="141">
        <f t="shared" si="118"/>
        <v>0</v>
      </c>
    </row>
    <row r="140" spans="1:18" s="2" customFormat="1" ht="15" customHeight="1">
      <c r="A140" s="126">
        <f t="shared" si="50"/>
        <v>117</v>
      </c>
      <c r="B140" s="127"/>
      <c r="C140" s="206" t="s">
        <v>145</v>
      </c>
      <c r="D140" s="130" t="s">
        <v>115</v>
      </c>
      <c r="E140" s="130">
        <f>E138</f>
        <v>1.98</v>
      </c>
      <c r="F140" s="292"/>
      <c r="G140" s="293"/>
      <c r="H140" s="28">
        <f t="shared" si="112"/>
        <v>0</v>
      </c>
      <c r="I140" s="292"/>
      <c r="J140" s="293"/>
      <c r="K140" s="28">
        <f t="shared" si="85"/>
        <v>0</v>
      </c>
      <c r="L140" s="28">
        <f t="shared" si="86"/>
        <v>0</v>
      </c>
      <c r="M140" s="28">
        <f t="shared" si="87"/>
        <v>0</v>
      </c>
      <c r="N140" s="28">
        <f t="shared" si="88"/>
        <v>0</v>
      </c>
      <c r="O140" s="28">
        <f t="shared" si="89"/>
        <v>0</v>
      </c>
      <c r="P140" s="141">
        <f t="shared" si="90"/>
        <v>0</v>
      </c>
    </row>
    <row r="141" spans="1:18" s="2" customFormat="1" ht="15" customHeight="1">
      <c r="A141" s="126">
        <f t="shared" si="50"/>
        <v>118</v>
      </c>
      <c r="B141" s="127"/>
      <c r="C141" s="26" t="s">
        <v>201</v>
      </c>
      <c r="D141" s="25" t="s">
        <v>119</v>
      </c>
      <c r="E141" s="25">
        <v>1</v>
      </c>
      <c r="F141" s="292"/>
      <c r="G141" s="293"/>
      <c r="H141" s="28">
        <f t="shared" si="112"/>
        <v>0</v>
      </c>
      <c r="I141" s="292"/>
      <c r="J141" s="293"/>
      <c r="K141" s="28">
        <f t="shared" si="51"/>
        <v>0</v>
      </c>
      <c r="L141" s="28">
        <f t="shared" si="52"/>
        <v>0</v>
      </c>
      <c r="M141" s="28">
        <f t="shared" si="53"/>
        <v>0</v>
      </c>
      <c r="N141" s="28">
        <f t="shared" si="54"/>
        <v>0</v>
      </c>
      <c r="O141" s="28">
        <f t="shared" si="55"/>
        <v>0</v>
      </c>
      <c r="P141" s="141">
        <f t="shared" si="56"/>
        <v>0</v>
      </c>
    </row>
    <row r="142" spans="1:18" s="2" customFormat="1">
      <c r="A142" s="126">
        <f t="shared" si="50"/>
        <v>119</v>
      </c>
      <c r="B142" s="127"/>
      <c r="C142" s="131"/>
      <c r="D142" s="174"/>
      <c r="E142" s="308"/>
      <c r="F142" s="27"/>
      <c r="G142" s="28"/>
      <c r="H142" s="28"/>
      <c r="I142" s="27"/>
      <c r="J142" s="28"/>
      <c r="K142" s="28">
        <f t="shared" si="51"/>
        <v>0</v>
      </c>
      <c r="L142" s="28">
        <f t="shared" si="52"/>
        <v>0</v>
      </c>
      <c r="M142" s="28">
        <f t="shared" si="53"/>
        <v>0</v>
      </c>
      <c r="N142" s="28">
        <f t="shared" si="54"/>
        <v>0</v>
      </c>
      <c r="O142" s="28">
        <f t="shared" si="55"/>
        <v>0</v>
      </c>
      <c r="P142" s="141">
        <f t="shared" si="56"/>
        <v>0</v>
      </c>
      <c r="R142" s="190"/>
    </row>
    <row r="143" spans="1:18" s="2" customFormat="1" ht="16.5" customHeight="1">
      <c r="A143" s="126">
        <f t="shared" si="50"/>
        <v>120</v>
      </c>
      <c r="B143" s="127"/>
      <c r="C143" s="122" t="s">
        <v>202</v>
      </c>
      <c r="D143" s="174"/>
      <c r="E143" s="308"/>
      <c r="F143" s="27"/>
      <c r="G143" s="28"/>
      <c r="H143" s="28"/>
      <c r="I143" s="27"/>
      <c r="J143" s="28"/>
      <c r="K143" s="28">
        <f t="shared" ref="K143:K157" si="119">J143+I143+H143</f>
        <v>0</v>
      </c>
      <c r="L143" s="28">
        <f t="shared" ref="L143:L157" si="120">ROUND(F143*E143,2)</f>
        <v>0</v>
      </c>
      <c r="M143" s="28">
        <f t="shared" ref="M143:M157" si="121">ROUND(H143*E143,2)</f>
        <v>0</v>
      </c>
      <c r="N143" s="28">
        <f t="shared" ref="N143:N157" si="122">ROUND(I143*E143,2)</f>
        <v>0</v>
      </c>
      <c r="O143" s="28">
        <f t="shared" ref="O143:O157" si="123">ROUND(J143*E143,2)</f>
        <v>0</v>
      </c>
      <c r="P143" s="141">
        <f t="shared" ref="P143:P157" si="124">O143+N143+M143</f>
        <v>0</v>
      </c>
      <c r="R143" s="190"/>
    </row>
    <row r="144" spans="1:18" s="2" customFormat="1" ht="48">
      <c r="A144" s="126">
        <f t="shared" ref="A144:A157" si="125">A143+1</f>
        <v>121</v>
      </c>
      <c r="B144" s="127"/>
      <c r="C144" s="131" t="s">
        <v>203</v>
      </c>
      <c r="D144" s="174" t="s">
        <v>112</v>
      </c>
      <c r="E144" s="316">
        <f>18*0.2</f>
        <v>3.6</v>
      </c>
      <c r="F144" s="292"/>
      <c r="G144" s="293"/>
      <c r="H144" s="28">
        <f t="shared" ref="H144:H148" si="126">ROUND(G144*F144,2)</f>
        <v>0</v>
      </c>
      <c r="I144" s="292"/>
      <c r="J144" s="293"/>
      <c r="K144" s="28">
        <f t="shared" si="119"/>
        <v>0</v>
      </c>
      <c r="L144" s="28">
        <f t="shared" si="120"/>
        <v>0</v>
      </c>
      <c r="M144" s="28">
        <f t="shared" si="121"/>
        <v>0</v>
      </c>
      <c r="N144" s="28">
        <f t="shared" si="122"/>
        <v>0</v>
      </c>
      <c r="O144" s="28">
        <f t="shared" si="123"/>
        <v>0</v>
      </c>
      <c r="P144" s="141">
        <f t="shared" si="124"/>
        <v>0</v>
      </c>
      <c r="R144" s="190"/>
    </row>
    <row r="145" spans="1:21" s="2" customFormat="1" ht="15" customHeight="1">
      <c r="A145" s="126">
        <f t="shared" si="125"/>
        <v>122</v>
      </c>
      <c r="B145" s="127"/>
      <c r="C145" s="128" t="s">
        <v>204</v>
      </c>
      <c r="D145" s="129" t="s">
        <v>115</v>
      </c>
      <c r="E145" s="317">
        <v>18</v>
      </c>
      <c r="F145" s="292"/>
      <c r="G145" s="293"/>
      <c r="H145" s="28">
        <f t="shared" si="126"/>
        <v>0</v>
      </c>
      <c r="I145" s="292"/>
      <c r="J145" s="293"/>
      <c r="K145" s="28">
        <f t="shared" ref="K145:K148" si="127">J145+I145+H145</f>
        <v>0</v>
      </c>
      <c r="L145" s="28">
        <f t="shared" ref="L145:L148" si="128">ROUND(F145*E145,2)</f>
        <v>0</v>
      </c>
      <c r="M145" s="28">
        <f t="shared" ref="M145:M148" si="129">ROUND(H145*E145,2)</f>
        <v>0</v>
      </c>
      <c r="N145" s="28">
        <f t="shared" ref="N145:N148" si="130">ROUND(I145*E145,2)</f>
        <v>0</v>
      </c>
      <c r="O145" s="28">
        <f t="shared" ref="O145:O148" si="131">ROUND(J145*E145,2)</f>
        <v>0</v>
      </c>
      <c r="P145" s="141">
        <f t="shared" ref="P145:P148" si="132">O145+N145+M145</f>
        <v>0</v>
      </c>
      <c r="R145" s="190"/>
    </row>
    <row r="146" spans="1:21" s="2" customFormat="1" ht="36">
      <c r="A146" s="126">
        <f t="shared" si="125"/>
        <v>123</v>
      </c>
      <c r="B146" s="127"/>
      <c r="C146" s="131" t="s">
        <v>205</v>
      </c>
      <c r="D146" s="174" t="s">
        <v>112</v>
      </c>
      <c r="E146" s="316">
        <v>15</v>
      </c>
      <c r="F146" s="292"/>
      <c r="G146" s="293"/>
      <c r="H146" s="28">
        <f t="shared" si="126"/>
        <v>0</v>
      </c>
      <c r="I146" s="292"/>
      <c r="J146" s="293"/>
      <c r="K146" s="28">
        <f t="shared" si="127"/>
        <v>0</v>
      </c>
      <c r="L146" s="28">
        <f t="shared" si="128"/>
        <v>0</v>
      </c>
      <c r="M146" s="28">
        <f t="shared" si="129"/>
        <v>0</v>
      </c>
      <c r="N146" s="28">
        <f t="shared" si="130"/>
        <v>0</v>
      </c>
      <c r="O146" s="28">
        <f t="shared" si="131"/>
        <v>0</v>
      </c>
      <c r="P146" s="141">
        <f t="shared" si="132"/>
        <v>0</v>
      </c>
      <c r="R146" s="190"/>
    </row>
    <row r="147" spans="1:21" s="2" customFormat="1" ht="15" customHeight="1">
      <c r="A147" s="126">
        <f t="shared" si="125"/>
        <v>124</v>
      </c>
      <c r="B147" s="127"/>
      <c r="C147" s="131" t="s">
        <v>206</v>
      </c>
      <c r="D147" s="174" t="s">
        <v>135</v>
      </c>
      <c r="E147" s="318">
        <v>8</v>
      </c>
      <c r="F147" s="292"/>
      <c r="G147" s="293"/>
      <c r="H147" s="28">
        <f t="shared" si="126"/>
        <v>0</v>
      </c>
      <c r="I147" s="292"/>
      <c r="J147" s="293"/>
      <c r="K147" s="28">
        <f t="shared" si="127"/>
        <v>0</v>
      </c>
      <c r="L147" s="28">
        <f t="shared" si="128"/>
        <v>0</v>
      </c>
      <c r="M147" s="28">
        <f t="shared" si="129"/>
        <v>0</v>
      </c>
      <c r="N147" s="28">
        <f t="shared" si="130"/>
        <v>0</v>
      </c>
      <c r="O147" s="28">
        <f t="shared" si="131"/>
        <v>0</v>
      </c>
      <c r="P147" s="141">
        <f t="shared" si="132"/>
        <v>0</v>
      </c>
      <c r="R147" s="190"/>
    </row>
    <row r="148" spans="1:21" s="2" customFormat="1" ht="15" customHeight="1">
      <c r="A148" s="126">
        <f t="shared" si="125"/>
        <v>125</v>
      </c>
      <c r="B148" s="127"/>
      <c r="C148" s="131" t="s">
        <v>207</v>
      </c>
      <c r="D148" s="174" t="s">
        <v>135</v>
      </c>
      <c r="E148" s="318">
        <v>2</v>
      </c>
      <c r="F148" s="292"/>
      <c r="G148" s="293"/>
      <c r="H148" s="28">
        <f t="shared" si="126"/>
        <v>0</v>
      </c>
      <c r="I148" s="292"/>
      <c r="J148" s="293"/>
      <c r="K148" s="28">
        <f t="shared" si="127"/>
        <v>0</v>
      </c>
      <c r="L148" s="28">
        <f t="shared" si="128"/>
        <v>0</v>
      </c>
      <c r="M148" s="28">
        <f t="shared" si="129"/>
        <v>0</v>
      </c>
      <c r="N148" s="28">
        <f t="shared" si="130"/>
        <v>0</v>
      </c>
      <c r="O148" s="28">
        <f t="shared" si="131"/>
        <v>0</v>
      </c>
      <c r="P148" s="141">
        <f t="shared" si="132"/>
        <v>0</v>
      </c>
      <c r="R148" s="190"/>
    </row>
    <row r="149" spans="1:21" s="2" customFormat="1" ht="15" customHeight="1">
      <c r="A149" s="126">
        <f t="shared" si="125"/>
        <v>126</v>
      </c>
      <c r="B149" s="127"/>
      <c r="C149" s="131"/>
      <c r="D149" s="174"/>
      <c r="E149" s="308"/>
      <c r="F149" s="27"/>
      <c r="G149" s="28"/>
      <c r="H149" s="28"/>
      <c r="I149" s="27"/>
      <c r="J149" s="28"/>
      <c r="K149" s="28">
        <f t="shared" ref="K149:K155" si="133">J149+I149+H149</f>
        <v>0</v>
      </c>
      <c r="L149" s="28">
        <f t="shared" ref="L149:L155" si="134">ROUND(F149*E149,2)</f>
        <v>0</v>
      </c>
      <c r="M149" s="28">
        <f t="shared" ref="M149:M155" si="135">ROUND(H149*E149,2)</f>
        <v>0</v>
      </c>
      <c r="N149" s="28">
        <f t="shared" ref="N149:N155" si="136">ROUND(I149*E149,2)</f>
        <v>0</v>
      </c>
      <c r="O149" s="28">
        <f t="shared" ref="O149:O155" si="137">ROUND(J149*E149,2)</f>
        <v>0</v>
      </c>
      <c r="P149" s="141">
        <f t="shared" ref="P149:P155" si="138">O149+N149+M149</f>
        <v>0</v>
      </c>
      <c r="R149" s="190"/>
    </row>
    <row r="150" spans="1:21" s="2" customFormat="1" ht="15" customHeight="1">
      <c r="A150" s="126">
        <f t="shared" si="125"/>
        <v>127</v>
      </c>
      <c r="B150" s="127"/>
      <c r="C150" s="134" t="s">
        <v>208</v>
      </c>
      <c r="D150" s="297" t="s">
        <v>115</v>
      </c>
      <c r="E150" s="319">
        <f>5.78*3.66*3</f>
        <v>63.464400000000005</v>
      </c>
      <c r="F150" s="27"/>
      <c r="G150" s="28"/>
      <c r="H150" s="28"/>
      <c r="I150" s="27"/>
      <c r="J150" s="28"/>
      <c r="K150" s="28">
        <f t="shared" si="133"/>
        <v>0</v>
      </c>
      <c r="L150" s="28">
        <f t="shared" si="134"/>
        <v>0</v>
      </c>
      <c r="M150" s="28">
        <f t="shared" si="135"/>
        <v>0</v>
      </c>
      <c r="N150" s="28">
        <f t="shared" si="136"/>
        <v>0</v>
      </c>
      <c r="O150" s="28">
        <f t="shared" si="137"/>
        <v>0</v>
      </c>
      <c r="P150" s="141">
        <f t="shared" si="138"/>
        <v>0</v>
      </c>
      <c r="R150" s="190"/>
    </row>
    <row r="151" spans="1:21" s="2" customFormat="1" ht="48">
      <c r="A151" s="126">
        <f t="shared" si="125"/>
        <v>128</v>
      </c>
      <c r="B151" s="127"/>
      <c r="C151" s="128" t="s">
        <v>209</v>
      </c>
      <c r="D151" s="129" t="s">
        <v>112</v>
      </c>
      <c r="E151" s="130">
        <f>E150*0.65</f>
        <v>41.251860000000008</v>
      </c>
      <c r="F151" s="292"/>
      <c r="G151" s="293"/>
      <c r="H151" s="28">
        <f t="shared" ref="H151:H155" si="139">ROUND(G151*F151,2)</f>
        <v>0</v>
      </c>
      <c r="I151" s="292"/>
      <c r="J151" s="293"/>
      <c r="K151" s="28">
        <f t="shared" si="133"/>
        <v>0</v>
      </c>
      <c r="L151" s="28">
        <f t="shared" si="134"/>
        <v>0</v>
      </c>
      <c r="M151" s="28">
        <f t="shared" si="135"/>
        <v>0</v>
      </c>
      <c r="N151" s="28">
        <f t="shared" si="136"/>
        <v>0</v>
      </c>
      <c r="O151" s="28">
        <f t="shared" si="137"/>
        <v>0</v>
      </c>
      <c r="P151" s="141">
        <f t="shared" si="138"/>
        <v>0</v>
      </c>
      <c r="R151" s="190"/>
    </row>
    <row r="152" spans="1:21" s="2" customFormat="1" ht="48">
      <c r="A152" s="126">
        <f t="shared" si="125"/>
        <v>129</v>
      </c>
      <c r="B152" s="127"/>
      <c r="C152" s="131" t="s">
        <v>210</v>
      </c>
      <c r="D152" s="129" t="s">
        <v>112</v>
      </c>
      <c r="E152" s="316">
        <f>E150*0.3</f>
        <v>19.03932</v>
      </c>
      <c r="F152" s="292"/>
      <c r="G152" s="293"/>
      <c r="H152" s="28">
        <f t="shared" si="139"/>
        <v>0</v>
      </c>
      <c r="I152" s="292"/>
      <c r="J152" s="293"/>
      <c r="K152" s="28">
        <f t="shared" si="133"/>
        <v>0</v>
      </c>
      <c r="L152" s="28">
        <f t="shared" si="134"/>
        <v>0</v>
      </c>
      <c r="M152" s="28">
        <f t="shared" si="135"/>
        <v>0</v>
      </c>
      <c r="N152" s="28">
        <f t="shared" si="136"/>
        <v>0</v>
      </c>
      <c r="O152" s="28">
        <f t="shared" si="137"/>
        <v>0</v>
      </c>
      <c r="P152" s="141">
        <f t="shared" si="138"/>
        <v>0</v>
      </c>
      <c r="R152" s="190"/>
    </row>
    <row r="153" spans="1:21" s="2" customFormat="1" ht="48">
      <c r="A153" s="126">
        <f t="shared" si="125"/>
        <v>130</v>
      </c>
      <c r="B153" s="127"/>
      <c r="C153" s="131" t="s">
        <v>211</v>
      </c>
      <c r="D153" s="129" t="s">
        <v>112</v>
      </c>
      <c r="E153" s="316">
        <f>E150*0.1</f>
        <v>6.3464400000000012</v>
      </c>
      <c r="F153" s="292"/>
      <c r="G153" s="293"/>
      <c r="H153" s="28">
        <f t="shared" si="139"/>
        <v>0</v>
      </c>
      <c r="I153" s="292"/>
      <c r="J153" s="293"/>
      <c r="K153" s="28">
        <f t="shared" si="133"/>
        <v>0</v>
      </c>
      <c r="L153" s="28">
        <f t="shared" si="134"/>
        <v>0</v>
      </c>
      <c r="M153" s="28">
        <f t="shared" si="135"/>
        <v>0</v>
      </c>
      <c r="N153" s="28">
        <f t="shared" si="136"/>
        <v>0</v>
      </c>
      <c r="O153" s="28">
        <f t="shared" si="137"/>
        <v>0</v>
      </c>
      <c r="P153" s="141">
        <f t="shared" si="138"/>
        <v>0</v>
      </c>
      <c r="R153" s="190"/>
    </row>
    <row r="154" spans="1:21" s="2" customFormat="1" ht="15" customHeight="1">
      <c r="A154" s="126">
        <f t="shared" si="125"/>
        <v>131</v>
      </c>
      <c r="B154" s="127"/>
      <c r="C154" s="128" t="s">
        <v>204</v>
      </c>
      <c r="D154" s="129" t="s">
        <v>115</v>
      </c>
      <c r="E154" s="130">
        <f>E150</f>
        <v>63.464400000000005</v>
      </c>
      <c r="F154" s="292"/>
      <c r="G154" s="293"/>
      <c r="H154" s="28">
        <f t="shared" si="139"/>
        <v>0</v>
      </c>
      <c r="I154" s="292"/>
      <c r="J154" s="293"/>
      <c r="K154" s="28">
        <f t="shared" si="133"/>
        <v>0</v>
      </c>
      <c r="L154" s="28">
        <f t="shared" si="134"/>
        <v>0</v>
      </c>
      <c r="M154" s="28">
        <f t="shared" si="135"/>
        <v>0</v>
      </c>
      <c r="N154" s="28">
        <f t="shared" si="136"/>
        <v>0</v>
      </c>
      <c r="O154" s="28">
        <f t="shared" si="137"/>
        <v>0</v>
      </c>
      <c r="P154" s="141">
        <f t="shared" si="138"/>
        <v>0</v>
      </c>
      <c r="R154" s="190"/>
    </row>
    <row r="155" spans="1:21" s="2" customFormat="1" ht="24">
      <c r="A155" s="126">
        <f t="shared" si="125"/>
        <v>132</v>
      </c>
      <c r="B155" s="127"/>
      <c r="C155" s="131" t="s">
        <v>212</v>
      </c>
      <c r="D155" s="174" t="s">
        <v>112</v>
      </c>
      <c r="E155" s="316">
        <f>E150*0.25</f>
        <v>15.866100000000001</v>
      </c>
      <c r="F155" s="292"/>
      <c r="G155" s="293"/>
      <c r="H155" s="28">
        <f t="shared" si="139"/>
        <v>0</v>
      </c>
      <c r="I155" s="292"/>
      <c r="J155" s="293"/>
      <c r="K155" s="28">
        <f t="shared" si="133"/>
        <v>0</v>
      </c>
      <c r="L155" s="28">
        <f t="shared" si="134"/>
        <v>0</v>
      </c>
      <c r="M155" s="28">
        <f t="shared" si="135"/>
        <v>0</v>
      </c>
      <c r="N155" s="28">
        <f t="shared" si="136"/>
        <v>0</v>
      </c>
      <c r="O155" s="28">
        <f t="shared" si="137"/>
        <v>0</v>
      </c>
      <c r="P155" s="141">
        <f t="shared" si="138"/>
        <v>0</v>
      </c>
      <c r="R155" s="190"/>
    </row>
    <row r="156" spans="1:21" s="2" customFormat="1" ht="15" customHeight="1">
      <c r="A156" s="126">
        <f t="shared" si="125"/>
        <v>133</v>
      </c>
      <c r="B156" s="127"/>
      <c r="C156" s="131"/>
      <c r="D156" s="174"/>
      <c r="E156" s="316"/>
      <c r="F156" s="27"/>
      <c r="G156" s="28"/>
      <c r="H156" s="28"/>
      <c r="I156" s="27"/>
      <c r="J156" s="28"/>
      <c r="K156" s="28">
        <f t="shared" si="119"/>
        <v>0</v>
      </c>
      <c r="L156" s="28">
        <f t="shared" si="120"/>
        <v>0</v>
      </c>
      <c r="M156" s="28">
        <f t="shared" si="121"/>
        <v>0</v>
      </c>
      <c r="N156" s="28">
        <f t="shared" si="122"/>
        <v>0</v>
      </c>
      <c r="O156" s="28">
        <f t="shared" si="123"/>
        <v>0</v>
      </c>
      <c r="P156" s="141">
        <f t="shared" si="124"/>
        <v>0</v>
      </c>
      <c r="R156" s="190"/>
    </row>
    <row r="157" spans="1:21" s="3" customFormat="1" ht="16.5" customHeight="1">
      <c r="A157" s="126">
        <f t="shared" si="125"/>
        <v>134</v>
      </c>
      <c r="B157" s="127"/>
      <c r="C157" s="145" t="s">
        <v>213</v>
      </c>
      <c r="D157" s="146"/>
      <c r="E157" s="146"/>
      <c r="F157" s="146"/>
      <c r="G157" s="146"/>
      <c r="H157" s="146"/>
      <c r="I157" s="146"/>
      <c r="J157" s="146"/>
      <c r="K157" s="28">
        <f t="shared" si="119"/>
        <v>0</v>
      </c>
      <c r="L157" s="28">
        <f t="shared" si="120"/>
        <v>0</v>
      </c>
      <c r="M157" s="28">
        <f t="shared" si="121"/>
        <v>0</v>
      </c>
      <c r="N157" s="28">
        <f t="shared" si="122"/>
        <v>0</v>
      </c>
      <c r="O157" s="28">
        <f t="shared" si="123"/>
        <v>0</v>
      </c>
      <c r="P157" s="141">
        <f t="shared" si="124"/>
        <v>0</v>
      </c>
    </row>
    <row r="158" spans="1:21" s="3" customFormat="1" ht="30" customHeight="1">
      <c r="A158" s="126">
        <f t="shared" ref="A158" si="140">A157+1</f>
        <v>135</v>
      </c>
      <c r="B158" s="79"/>
      <c r="C158" s="26" t="s">
        <v>214</v>
      </c>
      <c r="D158" s="80" t="s">
        <v>119</v>
      </c>
      <c r="E158" s="25">
        <v>1</v>
      </c>
      <c r="F158" s="292"/>
      <c r="G158" s="293"/>
      <c r="H158" s="29">
        <f t="shared" ref="H158" si="141">ROUND(G158*F158,2)</f>
        <v>0</v>
      </c>
      <c r="I158" s="292"/>
      <c r="J158" s="293"/>
      <c r="K158" s="29">
        <f t="shared" ref="K158" si="142">J158+I158+H158</f>
        <v>0</v>
      </c>
      <c r="L158" s="29">
        <f t="shared" ref="L158" si="143">ROUND(F158*E158,2)</f>
        <v>0</v>
      </c>
      <c r="M158" s="29">
        <f t="shared" ref="M158" si="144">ROUND(H158*E158,2)</f>
        <v>0</v>
      </c>
      <c r="N158" s="29">
        <f t="shared" ref="N158" si="145">ROUND(I158*E158,2)</f>
        <v>0</v>
      </c>
      <c r="O158" s="29">
        <f t="shared" ref="O158" si="146">ROUND(J158*E158,2)</f>
        <v>0</v>
      </c>
      <c r="P158" s="53">
        <f t="shared" ref="P158" si="147">O158+N158+M158</f>
        <v>0</v>
      </c>
      <c r="R158" s="148"/>
      <c r="U158" s="148"/>
    </row>
    <row r="159" spans="1:21" s="4" customFormat="1" ht="18" customHeight="1">
      <c r="A159" s="30"/>
      <c r="B159" s="31"/>
      <c r="C159" s="32"/>
      <c r="D159" s="33"/>
      <c r="E159" s="34"/>
      <c r="F159" s="35"/>
      <c r="G159" s="35"/>
      <c r="H159" s="35"/>
      <c r="I159" s="35"/>
      <c r="J159" s="35"/>
      <c r="K159" s="35"/>
      <c r="L159" s="54"/>
      <c r="M159" s="55"/>
      <c r="N159" s="55"/>
      <c r="O159" s="55"/>
      <c r="P159" s="56"/>
    </row>
    <row r="160" spans="1:21" s="4" customFormat="1" ht="18" customHeight="1">
      <c r="A160" s="99"/>
      <c r="B160" s="100"/>
      <c r="C160" s="101" t="s">
        <v>122</v>
      </c>
      <c r="D160" s="102"/>
      <c r="E160" s="103"/>
      <c r="F160" s="104"/>
      <c r="G160" s="104"/>
      <c r="H160" s="104"/>
      <c r="I160" s="104"/>
      <c r="J160" s="104"/>
      <c r="K160" s="104"/>
      <c r="L160" s="115">
        <f>SUM(L16:L158)</f>
        <v>0</v>
      </c>
      <c r="M160" s="115">
        <f>SUM(M16:M158)</f>
        <v>0</v>
      </c>
      <c r="N160" s="115">
        <f>SUM(N16:N158)</f>
        <v>0</v>
      </c>
      <c r="O160" s="115">
        <f>SUM(O16:O158)</f>
        <v>0</v>
      </c>
      <c r="P160" s="115">
        <f>SUM(P16:P158)</f>
        <v>0</v>
      </c>
    </row>
    <row r="161" spans="1:18" ht="18" customHeight="1">
      <c r="A161" s="39"/>
      <c r="B161" s="39"/>
      <c r="C161" s="40" t="s">
        <v>17</v>
      </c>
      <c r="D161" s="41"/>
      <c r="E161" s="42"/>
      <c r="F161" s="43"/>
      <c r="G161" s="44"/>
      <c r="I161" s="59"/>
      <c r="J161" s="59"/>
      <c r="K161" s="59"/>
      <c r="M161" s="60"/>
      <c r="N161"/>
      <c r="O161"/>
      <c r="P161"/>
      <c r="R161" s="149"/>
    </row>
    <row r="162" spans="1:18" ht="15">
      <c r="C162" s="45"/>
      <c r="D162" s="45" t="s">
        <v>18</v>
      </c>
      <c r="M162" s="60"/>
      <c r="N162"/>
      <c r="O162"/>
      <c r="P162"/>
    </row>
    <row r="163" spans="1:18" ht="15">
      <c r="C163" s="45"/>
      <c r="D163" s="45"/>
      <c r="M163" s="60"/>
      <c r="N163"/>
      <c r="O163"/>
      <c r="P163"/>
    </row>
    <row r="164" spans="1:18" ht="15">
      <c r="C164" s="40" t="s">
        <v>123</v>
      </c>
      <c r="D164" s="45"/>
      <c r="M164" s="60"/>
      <c r="N164"/>
      <c r="O164"/>
      <c r="P164"/>
    </row>
    <row r="165" spans="1:18">
      <c r="C165" s="9"/>
      <c r="D165" s="9"/>
      <c r="E165" s="9"/>
      <c r="F165" s="9"/>
      <c r="G165" s="9"/>
      <c r="N165"/>
      <c r="O165"/>
      <c r="P165"/>
    </row>
    <row r="166" spans="1:18">
      <c r="A166" s="105"/>
      <c r="B166" s="105"/>
      <c r="C166" s="40" t="s">
        <v>124</v>
      </c>
      <c r="D166" s="41"/>
      <c r="E166" s="42"/>
      <c r="F166" s="43"/>
      <c r="G166" s="44"/>
      <c r="N166"/>
      <c r="O166"/>
      <c r="P166"/>
    </row>
    <row r="167" spans="1:18">
      <c r="C167" s="45"/>
      <c r="D167" s="45" t="s">
        <v>18</v>
      </c>
      <c r="N167"/>
      <c r="O167"/>
      <c r="P167"/>
    </row>
    <row r="168" spans="1:18">
      <c r="C168" s="40" t="s">
        <v>123</v>
      </c>
      <c r="D168" s="45"/>
    </row>
    <row r="169" spans="1:18" ht="12.75" customHeight="1">
      <c r="A169" s="46"/>
      <c r="B169" s="9"/>
      <c r="C169" s="9"/>
      <c r="D169" s="592"/>
      <c r="E169" s="580"/>
      <c r="F169" s="580"/>
      <c r="G169" s="9"/>
      <c r="H169" s="9"/>
      <c r="I169" s="9"/>
      <c r="J169" s="9"/>
    </row>
    <row r="170" spans="1:18" ht="15" customHeight="1">
      <c r="A170" s="106" t="s">
        <v>77</v>
      </c>
      <c r="B170" s="107"/>
      <c r="C170" s="108"/>
      <c r="D170" s="108"/>
      <c r="E170" s="108"/>
      <c r="F170" s="108"/>
      <c r="G170" s="108"/>
      <c r="H170" s="108"/>
      <c r="I170" s="108"/>
      <c r="J170" s="108"/>
      <c r="K170" s="108"/>
      <c r="L170" s="108"/>
      <c r="M170" s="108"/>
      <c r="N170" s="108"/>
      <c r="O170" s="108"/>
      <c r="P170" s="107"/>
    </row>
    <row r="171" spans="1:18" ht="12.75" customHeight="1">
      <c r="A171" s="109">
        <v>1</v>
      </c>
      <c r="B171" s="581" t="s">
        <v>125</v>
      </c>
      <c r="C171" s="582"/>
      <c r="D171" s="582"/>
      <c r="E171" s="582"/>
      <c r="F171" s="582"/>
      <c r="G171" s="582"/>
      <c r="H171" s="582"/>
      <c r="I171" s="582"/>
      <c r="J171" s="582"/>
      <c r="K171" s="582"/>
      <c r="L171" s="582"/>
      <c r="M171" s="582"/>
      <c r="N171" s="582"/>
      <c r="O171" s="582"/>
      <c r="P171" s="582"/>
    </row>
    <row r="172" spans="1:18" ht="12.75" customHeight="1">
      <c r="A172" s="109">
        <f>A171+1</f>
        <v>2</v>
      </c>
      <c r="B172" s="581" t="s">
        <v>126</v>
      </c>
      <c r="C172" s="582"/>
      <c r="D172" s="582"/>
      <c r="E172" s="582"/>
      <c r="F172" s="582"/>
      <c r="G172" s="582"/>
      <c r="H172" s="582"/>
      <c r="I172" s="582"/>
      <c r="J172" s="582"/>
      <c r="K172" s="582"/>
      <c r="L172" s="582"/>
      <c r="M172" s="582"/>
      <c r="N172" s="582"/>
      <c r="O172" s="582"/>
      <c r="P172" s="582"/>
    </row>
    <row r="173" spans="1:18" ht="12.75" customHeight="1">
      <c r="A173" s="109">
        <f t="shared" ref="A173:A176" si="148">A172+1</f>
        <v>3</v>
      </c>
      <c r="B173" s="581" t="s">
        <v>127</v>
      </c>
      <c r="C173" s="582"/>
      <c r="D173" s="582"/>
      <c r="E173" s="582"/>
      <c r="F173" s="582"/>
      <c r="G173" s="582"/>
      <c r="H173" s="582"/>
      <c r="I173" s="582"/>
      <c r="J173" s="582"/>
      <c r="K173" s="582"/>
      <c r="L173" s="582"/>
      <c r="M173" s="582"/>
      <c r="N173" s="582"/>
      <c r="O173" s="582"/>
      <c r="P173" s="582"/>
    </row>
    <row r="174" spans="1:18" ht="12.75" customHeight="1">
      <c r="A174" s="109">
        <f t="shared" si="148"/>
        <v>4</v>
      </c>
      <c r="B174" s="581" t="s">
        <v>128</v>
      </c>
      <c r="C174" s="582"/>
      <c r="D174" s="582"/>
      <c r="E174" s="582"/>
      <c r="F174" s="582"/>
      <c r="G174" s="582"/>
      <c r="H174" s="582"/>
      <c r="I174" s="582"/>
      <c r="J174" s="582"/>
      <c r="K174" s="582"/>
      <c r="L174" s="582"/>
      <c r="M174" s="582"/>
      <c r="N174" s="582"/>
      <c r="O174" s="582"/>
      <c r="P174" s="582"/>
    </row>
    <row r="175" spans="1:18" ht="15.75" customHeight="1">
      <c r="A175" s="109">
        <f t="shared" si="148"/>
        <v>5</v>
      </c>
      <c r="B175" s="581" t="s">
        <v>129</v>
      </c>
      <c r="C175" s="582"/>
      <c r="D175" s="582"/>
      <c r="E175" s="582"/>
      <c r="F175" s="582"/>
      <c r="G175" s="582"/>
      <c r="H175" s="582"/>
      <c r="I175" s="582"/>
      <c r="J175" s="582"/>
      <c r="K175" s="582"/>
      <c r="L175" s="582"/>
      <c r="M175" s="582"/>
      <c r="N175" s="582"/>
      <c r="O175" s="582"/>
      <c r="P175" s="582"/>
    </row>
    <row r="176" spans="1:18" ht="12.75" customHeight="1">
      <c r="A176" s="109">
        <f t="shared" si="148"/>
        <v>6</v>
      </c>
      <c r="B176" s="581" t="s">
        <v>130</v>
      </c>
      <c r="C176" s="582"/>
      <c r="D176" s="582"/>
      <c r="E176" s="582"/>
      <c r="F176" s="582"/>
      <c r="G176" s="582"/>
      <c r="H176" s="582"/>
      <c r="I176" s="582"/>
      <c r="J176" s="582"/>
      <c r="K176" s="582"/>
      <c r="L176" s="582"/>
      <c r="M176" s="582"/>
      <c r="N176" s="582"/>
      <c r="O176" s="582"/>
      <c r="P176" s="582"/>
    </row>
  </sheetData>
  <sheetProtection selectLockedCells="1" selectUnlockedCells="1"/>
  <mergeCells count="17">
    <mergeCell ref="B172:P172"/>
    <mergeCell ref="B173:P173"/>
    <mergeCell ref="B174:P174"/>
    <mergeCell ref="B175:P175"/>
    <mergeCell ref="B176:P176"/>
    <mergeCell ref="A1:P1"/>
    <mergeCell ref="A2:P2"/>
    <mergeCell ref="A8:H8"/>
    <mergeCell ref="D169:F169"/>
    <mergeCell ref="B171:P171"/>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ignoredErrors>
    <ignoredError sqref="E68 E58 E3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8"/>
  <sheetViews>
    <sheetView view="pageBreakPreview" topLeftCell="A55" zoomScaleNormal="100" workbookViewId="0">
      <selection activeCell="R51" sqref="R51"/>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c r="A1" s="577" t="s">
        <v>215</v>
      </c>
      <c r="B1" s="577"/>
      <c r="C1" s="577"/>
      <c r="D1" s="577"/>
      <c r="E1" s="577"/>
      <c r="F1" s="577"/>
      <c r="G1" s="577"/>
      <c r="H1" s="577"/>
      <c r="I1" s="577"/>
      <c r="J1" s="577"/>
      <c r="K1" s="577"/>
      <c r="L1" s="577"/>
      <c r="M1" s="577"/>
      <c r="N1" s="577"/>
      <c r="O1" s="577"/>
      <c r="P1" s="577"/>
    </row>
    <row r="2" spans="1:25" s="1" customFormat="1" ht="35.25" customHeight="1">
      <c r="A2" s="578" t="s">
        <v>41</v>
      </c>
      <c r="B2" s="578"/>
      <c r="C2" s="578"/>
      <c r="D2" s="578"/>
      <c r="E2" s="578"/>
      <c r="F2" s="578"/>
      <c r="G2" s="578"/>
      <c r="H2" s="578"/>
      <c r="I2" s="578"/>
      <c r="J2" s="578"/>
      <c r="K2" s="578"/>
      <c r="L2" s="578"/>
      <c r="M2" s="578"/>
      <c r="N2" s="578"/>
      <c r="O2" s="578"/>
      <c r="P2" s="578"/>
    </row>
    <row r="3" spans="1:25" s="1" customFormat="1" ht="18" customHeight="1">
      <c r="A3" s="10" t="s">
        <v>85</v>
      </c>
      <c r="B3" s="10"/>
      <c r="C3" s="11"/>
      <c r="D3" s="12"/>
      <c r="E3" s="11"/>
      <c r="F3" s="11"/>
      <c r="G3" s="11"/>
      <c r="H3" s="11"/>
      <c r="I3" s="11"/>
      <c r="J3" s="11"/>
      <c r="K3" s="11"/>
      <c r="L3" s="11"/>
      <c r="M3" s="11"/>
      <c r="N3" s="11"/>
      <c r="O3" s="11"/>
      <c r="P3" s="11"/>
    </row>
    <row r="4" spans="1:25" s="1" customFormat="1" ht="18" customHeight="1">
      <c r="A4" s="10" t="s">
        <v>24</v>
      </c>
      <c r="B4" s="10"/>
      <c r="C4" s="10"/>
      <c r="D4" s="12"/>
      <c r="E4" s="13"/>
      <c r="F4" s="14"/>
      <c r="G4" s="14"/>
      <c r="H4" s="14"/>
      <c r="I4" s="14"/>
      <c r="J4" s="14"/>
      <c r="K4" s="14"/>
      <c r="L4" s="14"/>
      <c r="M4" s="14"/>
      <c r="N4" s="14"/>
      <c r="O4" s="14"/>
      <c r="P4" s="14"/>
    </row>
    <row r="5" spans="1:25" s="1" customFormat="1" ht="18" customHeight="1">
      <c r="A5" s="10" t="s">
        <v>86</v>
      </c>
      <c r="B5" s="10"/>
      <c r="C5" s="10" t="s">
        <v>87</v>
      </c>
      <c r="D5" s="12"/>
      <c r="E5" s="13"/>
      <c r="F5" s="14"/>
      <c r="G5" s="14"/>
      <c r="H5" s="14"/>
      <c r="I5" s="14"/>
      <c r="J5" s="14"/>
      <c r="K5" s="14"/>
      <c r="L5" s="14"/>
      <c r="M5" s="14"/>
      <c r="N5" s="14"/>
      <c r="O5" s="14"/>
      <c r="P5" s="14"/>
    </row>
    <row r="6" spans="1:25" s="1" customFormat="1" ht="18" customHeight="1">
      <c r="A6" s="10" t="s">
        <v>88</v>
      </c>
      <c r="B6" s="10"/>
      <c r="C6" s="20"/>
      <c r="D6" s="14"/>
      <c r="E6" s="13"/>
      <c r="F6" s="14"/>
      <c r="G6" s="14"/>
      <c r="H6" s="14"/>
      <c r="I6" s="14"/>
      <c r="J6" s="14"/>
      <c r="K6" s="14"/>
      <c r="L6" s="14"/>
      <c r="M6" s="14"/>
      <c r="N6" s="14"/>
      <c r="O6" s="14"/>
      <c r="P6" s="14"/>
    </row>
    <row r="7" spans="1:25" s="1" customFormat="1" ht="18" customHeight="1">
      <c r="A7" s="15" t="s">
        <v>2</v>
      </c>
      <c r="B7" s="15"/>
      <c r="C7" s="16"/>
      <c r="D7" s="17"/>
      <c r="E7" s="13"/>
      <c r="F7" s="14"/>
      <c r="G7" s="14"/>
      <c r="H7" s="14"/>
      <c r="I7" s="14"/>
      <c r="J7" s="14"/>
      <c r="K7" s="14"/>
      <c r="L7" s="14"/>
      <c r="M7" s="14"/>
      <c r="N7" s="14"/>
      <c r="O7" s="14"/>
      <c r="P7" s="14"/>
    </row>
    <row r="8" spans="1:25" s="1" customFormat="1" ht="18" customHeight="1">
      <c r="A8" s="579" t="s">
        <v>89</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90</v>
      </c>
      <c r="M9" s="14"/>
      <c r="N9" s="47"/>
      <c r="O9" s="48">
        <f>P42</f>
        <v>0</v>
      </c>
      <c r="P9" s="14"/>
    </row>
    <row r="10" spans="1:25" s="1" customFormat="1" ht="18" customHeight="1">
      <c r="A10" s="18"/>
      <c r="B10" s="18"/>
      <c r="C10" s="6"/>
      <c r="D10" s="7"/>
      <c r="E10" s="13"/>
      <c r="F10" s="12"/>
      <c r="G10" s="14"/>
      <c r="H10" s="14"/>
      <c r="I10" s="14"/>
      <c r="J10" s="14"/>
      <c r="K10" s="14"/>
      <c r="L10" s="49" t="s">
        <v>91</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5" s="2" customFormat="1" ht="12.75" customHeight="1">
      <c r="A13" s="583"/>
      <c r="B13" s="585"/>
      <c r="C13" s="587"/>
      <c r="D13" s="588"/>
      <c r="E13" s="589"/>
      <c r="F13" s="590"/>
      <c r="G13" s="590"/>
      <c r="H13" s="590"/>
      <c r="I13" s="590"/>
      <c r="J13" s="590"/>
      <c r="K13" s="590"/>
      <c r="L13" s="591" t="s">
        <v>99</v>
      </c>
      <c r="M13" s="591"/>
      <c r="N13" s="591" t="s">
        <v>100</v>
      </c>
      <c r="O13" s="591"/>
      <c r="P13" s="591" t="s">
        <v>101</v>
      </c>
      <c r="S13" s="9"/>
      <c r="T13" s="9"/>
      <c r="U13" s="9"/>
      <c r="V13" s="9"/>
      <c r="W13" s="9"/>
      <c r="X13" s="9"/>
      <c r="Y13" s="9"/>
    </row>
    <row r="14" spans="1:25" s="2" customFormat="1" ht="48">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S14" s="9"/>
      <c r="T14" s="9"/>
      <c r="U14" s="9"/>
      <c r="V14" s="9"/>
      <c r="W14" s="9"/>
      <c r="X14" s="9"/>
      <c r="Y14" s="9"/>
    </row>
    <row r="15" spans="1:25" s="2" customFormat="1">
      <c r="A15" s="207"/>
      <c r="B15" s="208"/>
      <c r="C15" s="209" t="s">
        <v>216</v>
      </c>
      <c r="D15" s="210"/>
      <c r="E15" s="211"/>
      <c r="F15" s="209"/>
      <c r="G15" s="209"/>
      <c r="H15" s="209"/>
      <c r="I15" s="209"/>
      <c r="J15" s="209"/>
      <c r="K15" s="209"/>
      <c r="L15" s="209"/>
      <c r="M15" s="209"/>
      <c r="N15" s="209"/>
      <c r="O15" s="209"/>
      <c r="P15" s="221"/>
      <c r="S15" s="9"/>
      <c r="T15" s="9"/>
      <c r="U15" s="9"/>
      <c r="V15" s="9"/>
      <c r="W15" s="9"/>
      <c r="X15" s="9"/>
      <c r="Y15" s="9"/>
    </row>
    <row r="16" spans="1:25" s="2" customFormat="1" ht="49.5" customHeight="1">
      <c r="A16" s="126" t="s">
        <v>133</v>
      </c>
      <c r="B16" s="127"/>
      <c r="C16" s="131" t="s">
        <v>217</v>
      </c>
      <c r="D16" s="129" t="s">
        <v>167</v>
      </c>
      <c r="E16" s="130">
        <v>1</v>
      </c>
      <c r="F16" s="81"/>
      <c r="G16" s="82"/>
      <c r="H16" s="28">
        <f t="shared" ref="H16:H22" si="0">ROUND(G16*F16,2)</f>
        <v>0</v>
      </c>
      <c r="I16" s="81"/>
      <c r="J16" s="82"/>
      <c r="K16" s="28">
        <f t="shared" ref="K16:K21" si="1">J16+I16+H16</f>
        <v>0</v>
      </c>
      <c r="L16" s="28">
        <f t="shared" ref="L16:L21" si="2">ROUND(F16*E16,2)</f>
        <v>0</v>
      </c>
      <c r="M16" s="28">
        <f t="shared" ref="M16:M21" si="3">ROUND(H16*E16,2)</f>
        <v>0</v>
      </c>
      <c r="N16" s="28">
        <f t="shared" ref="N16:N21" si="4">ROUND(I16*E16,2)</f>
        <v>0</v>
      </c>
      <c r="O16" s="28">
        <f t="shared" ref="O16:O21" si="5">ROUND(J16*E16,2)</f>
        <v>0</v>
      </c>
      <c r="P16" s="141">
        <f t="shared" ref="P16:P21" si="6">O16+N16+M16</f>
        <v>0</v>
      </c>
      <c r="S16" s="9"/>
      <c r="T16" s="9"/>
      <c r="U16" s="9"/>
      <c r="V16" s="9"/>
      <c r="W16" s="9"/>
      <c r="X16" s="9"/>
      <c r="Y16" s="9"/>
    </row>
    <row r="17" spans="1:25" s="2" customFormat="1" ht="34.5" customHeight="1">
      <c r="A17" s="126">
        <f t="shared" ref="A17:A40" si="7">A16+1</f>
        <v>2</v>
      </c>
      <c r="B17" s="127"/>
      <c r="C17" s="133" t="s">
        <v>218</v>
      </c>
      <c r="D17" s="25" t="s">
        <v>141</v>
      </c>
      <c r="E17" s="25">
        <f>23064.81+2633</f>
        <v>25697.81</v>
      </c>
      <c r="F17" s="81"/>
      <c r="G17" s="82"/>
      <c r="H17" s="28">
        <f t="shared" si="0"/>
        <v>0</v>
      </c>
      <c r="I17" s="81"/>
      <c r="J17" s="82"/>
      <c r="K17" s="28">
        <f t="shared" si="1"/>
        <v>0</v>
      </c>
      <c r="L17" s="28">
        <f t="shared" si="2"/>
        <v>0</v>
      </c>
      <c r="M17" s="28">
        <f t="shared" si="3"/>
        <v>0</v>
      </c>
      <c r="N17" s="28">
        <f t="shared" si="4"/>
        <v>0</v>
      </c>
      <c r="O17" s="28">
        <f t="shared" si="5"/>
        <v>0</v>
      </c>
      <c r="P17" s="141">
        <f t="shared" si="6"/>
        <v>0</v>
      </c>
      <c r="S17" s="9"/>
      <c r="T17" s="9"/>
      <c r="U17" s="9"/>
      <c r="V17" s="9"/>
      <c r="W17" s="9"/>
      <c r="X17" s="9"/>
      <c r="Y17" s="9"/>
    </row>
    <row r="18" spans="1:25" s="2" customFormat="1" ht="38.25" customHeight="1">
      <c r="A18" s="126">
        <f t="shared" si="7"/>
        <v>3</v>
      </c>
      <c r="B18" s="127"/>
      <c r="C18" s="296" t="s">
        <v>219</v>
      </c>
      <c r="D18" s="25" t="s">
        <v>141</v>
      </c>
      <c r="E18" s="25">
        <f>E17</f>
        <v>25697.81</v>
      </c>
      <c r="F18" s="81"/>
      <c r="G18" s="82"/>
      <c r="H18" s="28">
        <f t="shared" si="0"/>
        <v>0</v>
      </c>
      <c r="I18" s="81"/>
      <c r="J18" s="82"/>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26.25" customHeight="1">
      <c r="A19" s="126">
        <f t="shared" si="7"/>
        <v>4</v>
      </c>
      <c r="B19" s="127"/>
      <c r="C19" s="133" t="s">
        <v>220</v>
      </c>
      <c r="D19" s="25" t="s">
        <v>119</v>
      </c>
      <c r="E19" s="25">
        <v>1</v>
      </c>
      <c r="F19" s="81"/>
      <c r="G19" s="82"/>
      <c r="H19" s="28">
        <f t="shared" si="0"/>
        <v>0</v>
      </c>
      <c r="I19" s="81"/>
      <c r="J19" s="82"/>
      <c r="K19" s="28">
        <f t="shared" ref="K19:K20" si="8">J19+I19+H19</f>
        <v>0</v>
      </c>
      <c r="L19" s="28">
        <f t="shared" ref="L19:L20" si="9">ROUND(F19*E19,2)</f>
        <v>0</v>
      </c>
      <c r="M19" s="28">
        <f t="shared" ref="M19:M20" si="10">ROUND(H19*E19,2)</f>
        <v>0</v>
      </c>
      <c r="N19" s="28">
        <f t="shared" ref="N19:N20" si="11">ROUND(I19*E19,2)</f>
        <v>0</v>
      </c>
      <c r="O19" s="28">
        <f t="shared" ref="O19:O20" si="12">ROUND(J19*E19,2)</f>
        <v>0</v>
      </c>
      <c r="P19" s="141">
        <f t="shared" ref="P19:P20" si="13">O19+N19+M19</f>
        <v>0</v>
      </c>
      <c r="S19" s="9"/>
      <c r="T19" s="9"/>
      <c r="U19" s="9"/>
      <c r="V19" s="9"/>
      <c r="W19" s="9"/>
      <c r="X19" s="9"/>
      <c r="Y19" s="9"/>
    </row>
    <row r="20" spans="1:25" s="2" customFormat="1" ht="30.75" customHeight="1">
      <c r="A20" s="126">
        <f t="shared" si="7"/>
        <v>5</v>
      </c>
      <c r="B20" s="127"/>
      <c r="C20" s="133" t="s">
        <v>221</v>
      </c>
      <c r="D20" s="25" t="s">
        <v>141</v>
      </c>
      <c r="E20" s="25">
        <f>E18</f>
        <v>25697.81</v>
      </c>
      <c r="F20" s="81"/>
      <c r="G20" s="82"/>
      <c r="H20" s="28">
        <f t="shared" si="0"/>
        <v>0</v>
      </c>
      <c r="I20" s="81"/>
      <c r="J20" s="82"/>
      <c r="K20" s="28">
        <f t="shared" si="8"/>
        <v>0</v>
      </c>
      <c r="L20" s="28">
        <f t="shared" si="9"/>
        <v>0</v>
      </c>
      <c r="M20" s="28">
        <f t="shared" si="10"/>
        <v>0</v>
      </c>
      <c r="N20" s="28">
        <f t="shared" si="11"/>
        <v>0</v>
      </c>
      <c r="O20" s="28">
        <f t="shared" si="12"/>
        <v>0</v>
      </c>
      <c r="P20" s="141">
        <f t="shared" si="13"/>
        <v>0</v>
      </c>
      <c r="S20" s="9"/>
      <c r="T20" s="9"/>
      <c r="U20" s="9"/>
      <c r="V20" s="9"/>
      <c r="W20" s="9"/>
      <c r="X20" s="9"/>
      <c r="Y20" s="9"/>
    </row>
    <row r="21" spans="1:25" s="2" customFormat="1" ht="32.25" customHeight="1">
      <c r="A21" s="126">
        <f t="shared" si="7"/>
        <v>6</v>
      </c>
      <c r="B21" s="127"/>
      <c r="C21" s="133" t="s">
        <v>222</v>
      </c>
      <c r="D21" s="25" t="s">
        <v>119</v>
      </c>
      <c r="E21" s="25">
        <v>1</v>
      </c>
      <c r="F21" s="81"/>
      <c r="G21" s="82"/>
      <c r="H21" s="28">
        <f t="shared" si="0"/>
        <v>0</v>
      </c>
      <c r="I21" s="81"/>
      <c r="J21" s="82"/>
      <c r="K21" s="28">
        <f t="shared" si="1"/>
        <v>0</v>
      </c>
      <c r="L21" s="28">
        <f t="shared" si="2"/>
        <v>0</v>
      </c>
      <c r="M21" s="28">
        <f t="shared" si="3"/>
        <v>0</v>
      </c>
      <c r="N21" s="28">
        <f t="shared" si="4"/>
        <v>0</v>
      </c>
      <c r="O21" s="28">
        <f t="shared" si="5"/>
        <v>0</v>
      </c>
      <c r="P21" s="141">
        <f t="shared" si="6"/>
        <v>0</v>
      </c>
      <c r="S21" s="9"/>
      <c r="T21" s="9"/>
      <c r="U21" s="9"/>
      <c r="V21" s="9"/>
      <c r="W21" s="9"/>
      <c r="X21" s="9"/>
      <c r="Y21" s="9"/>
    </row>
    <row r="22" spans="1:25" s="2" customFormat="1" ht="41.25" customHeight="1">
      <c r="A22" s="126">
        <f t="shared" si="7"/>
        <v>7</v>
      </c>
      <c r="B22" s="127"/>
      <c r="C22" s="133" t="s">
        <v>223</v>
      </c>
      <c r="D22" s="25" t="s">
        <v>119</v>
      </c>
      <c r="E22" s="25">
        <v>1</v>
      </c>
      <c r="F22" s="81"/>
      <c r="G22" s="82"/>
      <c r="H22" s="28">
        <f t="shared" si="0"/>
        <v>0</v>
      </c>
      <c r="I22" s="81"/>
      <c r="J22" s="82"/>
      <c r="K22" s="28">
        <f t="shared" ref="K22" si="14">J22+I22+H22</f>
        <v>0</v>
      </c>
      <c r="L22" s="28">
        <f t="shared" ref="L22" si="15">ROUND(F22*E22,2)</f>
        <v>0</v>
      </c>
      <c r="M22" s="28">
        <f t="shared" ref="M22" si="16">ROUND(H22*E22,2)</f>
        <v>0</v>
      </c>
      <c r="N22" s="28">
        <f t="shared" ref="N22" si="17">ROUND(I22*E22,2)</f>
        <v>0</v>
      </c>
      <c r="O22" s="28">
        <f t="shared" ref="O22" si="18">ROUND(J22*E22,2)</f>
        <v>0</v>
      </c>
      <c r="P22" s="141">
        <f t="shared" ref="P22" si="19">O22+N22+M22</f>
        <v>0</v>
      </c>
      <c r="S22" s="9"/>
      <c r="T22" s="9"/>
      <c r="U22" s="9"/>
      <c r="V22" s="9"/>
      <c r="W22" s="9"/>
      <c r="X22" s="9"/>
      <c r="Y22" s="9"/>
    </row>
    <row r="23" spans="1:25" s="2" customFormat="1">
      <c r="A23" s="126"/>
      <c r="B23" s="127"/>
      <c r="C23" s="133"/>
      <c r="D23" s="25"/>
      <c r="E23" s="25"/>
      <c r="F23" s="27"/>
      <c r="G23" s="28"/>
      <c r="H23" s="28"/>
      <c r="I23" s="27"/>
      <c r="J23" s="28"/>
      <c r="K23" s="28"/>
      <c r="L23" s="28"/>
      <c r="M23" s="28"/>
      <c r="N23" s="28"/>
      <c r="O23" s="28"/>
      <c r="P23" s="141"/>
      <c r="S23" s="9"/>
      <c r="T23" s="9"/>
      <c r="U23" s="9"/>
      <c r="V23" s="9"/>
      <c r="W23" s="9"/>
      <c r="X23" s="9"/>
      <c r="Y23" s="9"/>
    </row>
    <row r="24" spans="1:25" s="2" customFormat="1" ht="21" customHeight="1">
      <c r="A24" s="160"/>
      <c r="B24" s="73"/>
      <c r="C24" s="74" t="s">
        <v>224</v>
      </c>
      <c r="D24" s="216"/>
      <c r="E24" s="216"/>
      <c r="F24" s="163"/>
      <c r="G24" s="164"/>
      <c r="H24" s="165"/>
      <c r="I24" s="163"/>
      <c r="J24" s="164"/>
      <c r="K24" s="165"/>
      <c r="L24" s="165"/>
      <c r="M24" s="165"/>
      <c r="N24" s="165"/>
      <c r="O24" s="165"/>
      <c r="P24" s="171"/>
      <c r="S24" s="9"/>
      <c r="T24" s="9"/>
      <c r="U24" s="9"/>
      <c r="V24" s="9"/>
      <c r="W24" s="9"/>
      <c r="X24" s="9"/>
      <c r="Y24" s="9"/>
    </row>
    <row r="25" spans="1:25" s="2" customFormat="1" ht="33" customHeight="1">
      <c r="A25" s="126">
        <f>A22+1</f>
        <v>8</v>
      </c>
      <c r="B25" s="127"/>
      <c r="C25" s="133" t="s">
        <v>225</v>
      </c>
      <c r="D25" s="25" t="s">
        <v>164</v>
      </c>
      <c r="E25" s="25">
        <v>1</v>
      </c>
      <c r="F25" s="81"/>
      <c r="G25" s="82"/>
      <c r="H25" s="28">
        <f t="shared" ref="H25:H28" si="20">ROUND(G25*F25,2)</f>
        <v>0</v>
      </c>
      <c r="I25" s="81"/>
      <c r="J25" s="82"/>
      <c r="K25" s="28">
        <f t="shared" ref="K25:K40" si="21">J25+I25+H25</f>
        <v>0</v>
      </c>
      <c r="L25" s="28">
        <f t="shared" ref="L25:L40" si="22">ROUND(F25*E25,2)</f>
        <v>0</v>
      </c>
      <c r="M25" s="28">
        <f t="shared" ref="M25:M40" si="23">ROUND(H25*E25,2)</f>
        <v>0</v>
      </c>
      <c r="N25" s="28">
        <f t="shared" ref="N25:N40" si="24">ROUND(I25*E25,2)</f>
        <v>0</v>
      </c>
      <c r="O25" s="28">
        <f t="shared" ref="O25:O40" si="25">ROUND(J25*E25,2)</f>
        <v>0</v>
      </c>
      <c r="P25" s="141">
        <f t="shared" ref="P25:P40" si="26">O25+N25+M25</f>
        <v>0</v>
      </c>
      <c r="R25" s="295"/>
      <c r="S25" s="9"/>
      <c r="T25" s="9"/>
      <c r="U25" s="9"/>
      <c r="V25" s="9"/>
      <c r="W25" s="9"/>
      <c r="X25" s="9"/>
      <c r="Y25" s="9"/>
    </row>
    <row r="26" spans="1:25" s="2" customFormat="1" ht="25.5">
      <c r="A26" s="126">
        <f t="shared" si="7"/>
        <v>9</v>
      </c>
      <c r="B26" s="127"/>
      <c r="C26" s="133" t="s">
        <v>226</v>
      </c>
      <c r="D26" s="25" t="s">
        <v>164</v>
      </c>
      <c r="E26" s="25">
        <v>1</v>
      </c>
      <c r="F26" s="81"/>
      <c r="G26" s="82"/>
      <c r="H26" s="28">
        <f t="shared" si="20"/>
        <v>0</v>
      </c>
      <c r="I26" s="81"/>
      <c r="J26" s="82"/>
      <c r="K26" s="28">
        <f t="shared" ref="K26:K37" si="27">J26+I26+H26</f>
        <v>0</v>
      </c>
      <c r="L26" s="28">
        <f t="shared" ref="L26:L37" si="28">ROUND(F26*E26,2)</f>
        <v>0</v>
      </c>
      <c r="M26" s="28">
        <f t="shared" ref="M26:M37" si="29">ROUND(H26*E26,2)</f>
        <v>0</v>
      </c>
      <c r="N26" s="28">
        <f t="shared" ref="N26:N37" si="30">ROUND(I26*E26,2)</f>
        <v>0</v>
      </c>
      <c r="O26" s="28">
        <f t="shared" ref="O26:O37" si="31">ROUND(J26*E26,2)</f>
        <v>0</v>
      </c>
      <c r="P26" s="141">
        <f t="shared" ref="P26:P37" si="32">O26+N26+M26</f>
        <v>0</v>
      </c>
      <c r="R26" s="295"/>
      <c r="S26" s="9"/>
      <c r="T26" s="9"/>
      <c r="U26" s="9"/>
      <c r="V26" s="9"/>
      <c r="W26" s="9"/>
      <c r="X26" s="9"/>
      <c r="Y26" s="9"/>
    </row>
    <row r="27" spans="1:25" s="2" customFormat="1" ht="38.25">
      <c r="A27" s="126">
        <f t="shared" si="7"/>
        <v>10</v>
      </c>
      <c r="B27" s="127"/>
      <c r="C27" s="133" t="s">
        <v>227</v>
      </c>
      <c r="D27" s="25" t="s">
        <v>228</v>
      </c>
      <c r="E27" s="25">
        <f>9.75*3</f>
        <v>29.25</v>
      </c>
      <c r="F27" s="81"/>
      <c r="G27" s="82"/>
      <c r="H27" s="28">
        <f t="shared" si="20"/>
        <v>0</v>
      </c>
      <c r="I27" s="81"/>
      <c r="J27" s="82"/>
      <c r="K27" s="28">
        <f t="shared" si="27"/>
        <v>0</v>
      </c>
      <c r="L27" s="28">
        <f t="shared" si="28"/>
        <v>0</v>
      </c>
      <c r="M27" s="28">
        <f t="shared" si="29"/>
        <v>0</v>
      </c>
      <c r="N27" s="28">
        <f t="shared" si="30"/>
        <v>0</v>
      </c>
      <c r="O27" s="28">
        <f t="shared" si="31"/>
        <v>0</v>
      </c>
      <c r="P27" s="141">
        <f t="shared" si="32"/>
        <v>0</v>
      </c>
      <c r="R27" s="295"/>
      <c r="S27" s="9"/>
      <c r="T27" s="9"/>
      <c r="U27" s="9"/>
      <c r="V27" s="9"/>
      <c r="W27" s="9"/>
      <c r="X27" s="9"/>
      <c r="Y27" s="9"/>
    </row>
    <row r="28" spans="1:25" s="2" customFormat="1" ht="30.75" customHeight="1">
      <c r="A28" s="126">
        <f t="shared" si="7"/>
        <v>11</v>
      </c>
      <c r="B28" s="127"/>
      <c r="C28" s="133" t="s">
        <v>229</v>
      </c>
      <c r="D28" s="25" t="s">
        <v>167</v>
      </c>
      <c r="E28" s="25">
        <v>1</v>
      </c>
      <c r="F28" s="81"/>
      <c r="G28" s="82"/>
      <c r="H28" s="28">
        <f t="shared" si="20"/>
        <v>0</v>
      </c>
      <c r="I28" s="81"/>
      <c r="J28" s="82"/>
      <c r="K28" s="28">
        <f t="shared" si="27"/>
        <v>0</v>
      </c>
      <c r="L28" s="28">
        <f t="shared" si="28"/>
        <v>0</v>
      </c>
      <c r="M28" s="28">
        <f t="shared" si="29"/>
        <v>0</v>
      </c>
      <c r="N28" s="28">
        <f t="shared" si="30"/>
        <v>0</v>
      </c>
      <c r="O28" s="28">
        <f t="shared" si="31"/>
        <v>0</v>
      </c>
      <c r="P28" s="141">
        <f t="shared" si="32"/>
        <v>0</v>
      </c>
      <c r="S28" s="9"/>
      <c r="T28" s="9"/>
      <c r="U28" s="9"/>
      <c r="V28" s="9"/>
      <c r="W28" s="9"/>
      <c r="X28" s="9"/>
      <c r="Y28" s="9"/>
    </row>
    <row r="29" spans="1:25" s="2" customFormat="1" ht="17.25" customHeight="1">
      <c r="A29" s="126"/>
      <c r="B29" s="127"/>
      <c r="C29" s="297" t="s">
        <v>230</v>
      </c>
      <c r="D29" s="298" t="s">
        <v>231</v>
      </c>
      <c r="E29" s="298">
        <f>(32.25*4)+(16.3*4)</f>
        <v>194.2</v>
      </c>
      <c r="F29" s="27"/>
      <c r="G29" s="28"/>
      <c r="H29" s="28"/>
      <c r="I29" s="27"/>
      <c r="J29" s="28"/>
      <c r="K29" s="28"/>
      <c r="L29" s="28"/>
      <c r="M29" s="28"/>
      <c r="N29" s="28"/>
      <c r="O29" s="28"/>
      <c r="P29" s="141"/>
      <c r="S29" s="9"/>
      <c r="T29" s="9"/>
      <c r="U29" s="9"/>
      <c r="V29" s="9"/>
      <c r="W29" s="9"/>
      <c r="X29" s="9"/>
      <c r="Y29" s="9"/>
    </row>
    <row r="30" spans="1:25" s="2" customFormat="1" ht="24.75" customHeight="1">
      <c r="A30" s="126">
        <f>A28+1</f>
        <v>12</v>
      </c>
      <c r="B30" s="127"/>
      <c r="C30" s="133" t="s">
        <v>232</v>
      </c>
      <c r="D30" s="25" t="s">
        <v>112</v>
      </c>
      <c r="E30" s="25">
        <f>E29*0.2*0.3</f>
        <v>11.652000000000001</v>
      </c>
      <c r="F30" s="81"/>
      <c r="G30" s="82"/>
      <c r="H30" s="28">
        <f t="shared" ref="H30:H36" si="33">ROUND(G30*F30,2)</f>
        <v>0</v>
      </c>
      <c r="I30" s="81"/>
      <c r="J30" s="82"/>
      <c r="K30" s="28">
        <f t="shared" si="27"/>
        <v>0</v>
      </c>
      <c r="L30" s="28">
        <f t="shared" si="28"/>
        <v>0</v>
      </c>
      <c r="M30" s="28">
        <f t="shared" si="29"/>
        <v>0</v>
      </c>
      <c r="N30" s="28">
        <f t="shared" si="30"/>
        <v>0</v>
      </c>
      <c r="O30" s="28">
        <f t="shared" si="31"/>
        <v>0</v>
      </c>
      <c r="P30" s="141">
        <f t="shared" si="32"/>
        <v>0</v>
      </c>
      <c r="S30" s="9"/>
      <c r="T30" s="9"/>
      <c r="U30" s="9"/>
      <c r="V30" s="9"/>
      <c r="W30" s="9"/>
      <c r="X30" s="9"/>
      <c r="Y30" s="9"/>
    </row>
    <row r="31" spans="1:25" s="2" customFormat="1" ht="24">
      <c r="A31" s="126">
        <f t="shared" si="7"/>
        <v>13</v>
      </c>
      <c r="B31" s="127"/>
      <c r="C31" s="200" t="s">
        <v>233</v>
      </c>
      <c r="D31" s="80" t="s">
        <v>112</v>
      </c>
      <c r="E31" s="25">
        <f>ROUND(E30*1.1,2)</f>
        <v>12.82</v>
      </c>
      <c r="F31" s="81"/>
      <c r="G31" s="82"/>
      <c r="H31" s="28">
        <f t="shared" si="33"/>
        <v>0</v>
      </c>
      <c r="I31" s="81"/>
      <c r="J31" s="82"/>
      <c r="K31" s="28">
        <f t="shared" si="27"/>
        <v>0</v>
      </c>
      <c r="L31" s="28">
        <f t="shared" si="28"/>
        <v>0</v>
      </c>
      <c r="M31" s="28">
        <f t="shared" si="29"/>
        <v>0</v>
      </c>
      <c r="N31" s="28">
        <f t="shared" si="30"/>
        <v>0</v>
      </c>
      <c r="O31" s="28">
        <f t="shared" si="31"/>
        <v>0</v>
      </c>
      <c r="P31" s="141">
        <f t="shared" si="32"/>
        <v>0</v>
      </c>
      <c r="S31" s="9"/>
      <c r="T31" s="9"/>
      <c r="U31" s="9"/>
      <c r="V31" s="9"/>
      <c r="W31" s="9"/>
      <c r="X31" s="9"/>
      <c r="Y31" s="9"/>
    </row>
    <row r="32" spans="1:25" s="2" customFormat="1" ht="19.5" customHeight="1">
      <c r="A32" s="126">
        <f t="shared" si="7"/>
        <v>14</v>
      </c>
      <c r="B32" s="127"/>
      <c r="C32" s="26" t="s">
        <v>234</v>
      </c>
      <c r="D32" s="80" t="s">
        <v>141</v>
      </c>
      <c r="E32" s="25">
        <f>121.38+530.17</f>
        <v>651.54999999999995</v>
      </c>
      <c r="F32" s="81"/>
      <c r="G32" s="82"/>
      <c r="H32" s="28">
        <f t="shared" si="33"/>
        <v>0</v>
      </c>
      <c r="I32" s="81"/>
      <c r="J32" s="82"/>
      <c r="K32" s="28">
        <f t="shared" si="27"/>
        <v>0</v>
      </c>
      <c r="L32" s="28">
        <f t="shared" si="28"/>
        <v>0</v>
      </c>
      <c r="M32" s="28">
        <f t="shared" si="29"/>
        <v>0</v>
      </c>
      <c r="N32" s="28">
        <f t="shared" si="30"/>
        <v>0</v>
      </c>
      <c r="O32" s="28">
        <f t="shared" si="31"/>
        <v>0</v>
      </c>
      <c r="P32" s="141">
        <f t="shared" si="32"/>
        <v>0</v>
      </c>
      <c r="S32" s="9"/>
      <c r="T32" s="9"/>
      <c r="U32" s="9"/>
      <c r="V32" s="9"/>
      <c r="W32" s="9"/>
      <c r="X32" s="9"/>
      <c r="Y32" s="9"/>
    </row>
    <row r="33" spans="1:25" s="2" customFormat="1" ht="20.25" customHeight="1">
      <c r="A33" s="126">
        <f t="shared" si="7"/>
        <v>15</v>
      </c>
      <c r="B33" s="127"/>
      <c r="C33" s="224" t="s">
        <v>142</v>
      </c>
      <c r="D33" s="80" t="s">
        <v>141</v>
      </c>
      <c r="E33" s="25">
        <f>ROUND(E32*1.1,2)</f>
        <v>716.71</v>
      </c>
      <c r="F33" s="81"/>
      <c r="G33" s="82"/>
      <c r="H33" s="28">
        <f t="shared" si="33"/>
        <v>0</v>
      </c>
      <c r="I33" s="81"/>
      <c r="J33" s="82"/>
      <c r="K33" s="28">
        <f t="shared" si="27"/>
        <v>0</v>
      </c>
      <c r="L33" s="28">
        <f t="shared" si="28"/>
        <v>0</v>
      </c>
      <c r="M33" s="28">
        <f t="shared" si="29"/>
        <v>0</v>
      </c>
      <c r="N33" s="28">
        <f t="shared" si="30"/>
        <v>0</v>
      </c>
      <c r="O33" s="28">
        <f t="shared" si="31"/>
        <v>0</v>
      </c>
      <c r="P33" s="141">
        <f t="shared" si="32"/>
        <v>0</v>
      </c>
      <c r="S33" s="9"/>
      <c r="T33" s="9"/>
      <c r="U33" s="9"/>
      <c r="V33" s="9"/>
      <c r="W33" s="9"/>
      <c r="X33" s="9"/>
      <c r="Y33" s="9"/>
    </row>
    <row r="34" spans="1:25" s="2" customFormat="1" ht="24">
      <c r="A34" s="126">
        <f t="shared" si="7"/>
        <v>16</v>
      </c>
      <c r="B34" s="127"/>
      <c r="C34" s="212" t="s">
        <v>235</v>
      </c>
      <c r="D34" s="130" t="s">
        <v>115</v>
      </c>
      <c r="E34" s="130">
        <f>E29*2*0.2</f>
        <v>77.680000000000007</v>
      </c>
      <c r="F34" s="81"/>
      <c r="G34" s="82"/>
      <c r="H34" s="29">
        <f t="shared" si="33"/>
        <v>0</v>
      </c>
      <c r="I34" s="87"/>
      <c r="J34" s="87"/>
      <c r="K34" s="28">
        <f t="shared" si="27"/>
        <v>0</v>
      </c>
      <c r="L34" s="28">
        <f t="shared" si="28"/>
        <v>0</v>
      </c>
      <c r="M34" s="28">
        <f t="shared" si="29"/>
        <v>0</v>
      </c>
      <c r="N34" s="28">
        <f t="shared" si="30"/>
        <v>0</v>
      </c>
      <c r="O34" s="28">
        <f t="shared" si="31"/>
        <v>0</v>
      </c>
      <c r="P34" s="141">
        <f t="shared" si="32"/>
        <v>0</v>
      </c>
      <c r="S34" s="9"/>
      <c r="T34" s="9"/>
      <c r="U34" s="9"/>
      <c r="V34" s="9"/>
      <c r="W34" s="9"/>
      <c r="X34" s="9"/>
      <c r="Y34" s="9"/>
    </row>
    <row r="35" spans="1:25" s="2" customFormat="1" ht="18.75" customHeight="1">
      <c r="A35" s="126">
        <f t="shared" si="7"/>
        <v>17</v>
      </c>
      <c r="B35" s="127"/>
      <c r="C35" s="206" t="s">
        <v>236</v>
      </c>
      <c r="D35" s="130" t="s">
        <v>115</v>
      </c>
      <c r="E35" s="130">
        <f>ROUND(E34*1.05,2)</f>
        <v>81.56</v>
      </c>
      <c r="F35" s="81"/>
      <c r="G35" s="82"/>
      <c r="H35" s="29">
        <f t="shared" si="33"/>
        <v>0</v>
      </c>
      <c r="I35" s="87"/>
      <c r="J35" s="87"/>
      <c r="K35" s="28">
        <f t="shared" si="27"/>
        <v>0</v>
      </c>
      <c r="L35" s="28">
        <f t="shared" si="28"/>
        <v>0</v>
      </c>
      <c r="M35" s="28">
        <f t="shared" si="29"/>
        <v>0</v>
      </c>
      <c r="N35" s="28">
        <f t="shared" si="30"/>
        <v>0</v>
      </c>
      <c r="O35" s="28">
        <f t="shared" si="31"/>
        <v>0</v>
      </c>
      <c r="P35" s="141">
        <f t="shared" si="32"/>
        <v>0</v>
      </c>
      <c r="S35" s="9"/>
      <c r="T35" s="9"/>
      <c r="U35" s="9"/>
      <c r="V35" s="9"/>
      <c r="W35" s="9"/>
      <c r="X35" s="9"/>
      <c r="Y35" s="9"/>
    </row>
    <row r="36" spans="1:25" s="2" customFormat="1" ht="18.75" customHeight="1">
      <c r="A36" s="126">
        <f t="shared" si="7"/>
        <v>18</v>
      </c>
      <c r="B36" s="127"/>
      <c r="C36" s="206" t="s">
        <v>145</v>
      </c>
      <c r="D36" s="130" t="s">
        <v>115</v>
      </c>
      <c r="E36" s="130">
        <f>E34</f>
        <v>77.680000000000007</v>
      </c>
      <c r="F36" s="81"/>
      <c r="G36" s="82"/>
      <c r="H36" s="29">
        <f t="shared" si="33"/>
        <v>0</v>
      </c>
      <c r="I36" s="87"/>
      <c r="J36" s="87"/>
      <c r="K36" s="28">
        <f t="shared" si="27"/>
        <v>0</v>
      </c>
      <c r="L36" s="28">
        <f t="shared" si="28"/>
        <v>0</v>
      </c>
      <c r="M36" s="28">
        <f t="shared" si="29"/>
        <v>0</v>
      </c>
      <c r="N36" s="28">
        <f t="shared" si="30"/>
        <v>0</v>
      </c>
      <c r="O36" s="28">
        <f t="shared" si="31"/>
        <v>0</v>
      </c>
      <c r="P36" s="141">
        <f t="shared" si="32"/>
        <v>0</v>
      </c>
      <c r="R36" s="116"/>
      <c r="S36" s="9"/>
      <c r="T36" s="9"/>
      <c r="U36" s="9"/>
      <c r="V36" s="9"/>
      <c r="W36" s="9"/>
      <c r="X36" s="9"/>
      <c r="Y36" s="9"/>
    </row>
    <row r="37" spans="1:25" s="2" customFormat="1" ht="18.75" customHeight="1">
      <c r="A37" s="126">
        <f t="shared" si="7"/>
        <v>19</v>
      </c>
      <c r="B37" s="127"/>
      <c r="C37" s="299" t="s">
        <v>237</v>
      </c>
      <c r="D37" s="25"/>
      <c r="E37" s="25"/>
      <c r="F37" s="27"/>
      <c r="G37" s="28"/>
      <c r="H37" s="29"/>
      <c r="I37" s="29"/>
      <c r="J37" s="29"/>
      <c r="K37" s="29">
        <f t="shared" si="27"/>
        <v>0</v>
      </c>
      <c r="L37" s="29">
        <f t="shared" si="28"/>
        <v>0</v>
      </c>
      <c r="M37" s="29">
        <f t="shared" si="29"/>
        <v>0</v>
      </c>
      <c r="N37" s="29">
        <f t="shared" si="30"/>
        <v>0</v>
      </c>
      <c r="O37" s="29">
        <f t="shared" si="31"/>
        <v>0</v>
      </c>
      <c r="P37" s="53">
        <f t="shared" si="32"/>
        <v>0</v>
      </c>
      <c r="R37" s="116"/>
      <c r="S37" s="9"/>
      <c r="T37" s="9"/>
      <c r="U37" s="9"/>
      <c r="V37" s="9"/>
      <c r="W37" s="9"/>
      <c r="X37" s="9"/>
      <c r="Y37" s="9"/>
    </row>
    <row r="38" spans="1:25" s="2" customFormat="1" ht="32.25" customHeight="1">
      <c r="A38" s="126">
        <f t="shared" si="7"/>
        <v>20</v>
      </c>
      <c r="B38" s="127"/>
      <c r="C38" s="133" t="s">
        <v>238</v>
      </c>
      <c r="D38" s="25" t="s">
        <v>115</v>
      </c>
      <c r="E38" s="25">
        <f>66.63*0.3</f>
        <v>19.988999999999997</v>
      </c>
      <c r="F38" s="81"/>
      <c r="G38" s="82"/>
      <c r="H38" s="28">
        <f t="shared" ref="H38:H40" si="34">ROUND(G38*F38,2)</f>
        <v>0</v>
      </c>
      <c r="I38" s="81"/>
      <c r="J38" s="82"/>
      <c r="K38" s="28">
        <f t="shared" ref="K38" si="35">J38+I38+H38</f>
        <v>0</v>
      </c>
      <c r="L38" s="28">
        <f t="shared" ref="L38" si="36">ROUND(F38*E38,2)</f>
        <v>0</v>
      </c>
      <c r="M38" s="28">
        <f t="shared" ref="M38" si="37">ROUND(H38*E38,2)</f>
        <v>0</v>
      </c>
      <c r="N38" s="28">
        <f t="shared" ref="N38" si="38">ROUND(I38*E38,2)</f>
        <v>0</v>
      </c>
      <c r="O38" s="28">
        <f t="shared" ref="O38" si="39">ROUND(J38*E38,2)</f>
        <v>0</v>
      </c>
      <c r="P38" s="141">
        <f t="shared" ref="P38" si="40">O38+N38+M38</f>
        <v>0</v>
      </c>
      <c r="S38" s="9"/>
      <c r="T38" s="9"/>
      <c r="U38" s="9"/>
      <c r="V38" s="9"/>
      <c r="W38" s="9"/>
      <c r="X38" s="9"/>
      <c r="Y38" s="9"/>
    </row>
    <row r="39" spans="1:25" s="2" customFormat="1" ht="63.75">
      <c r="A39" s="126">
        <f t="shared" si="7"/>
        <v>21</v>
      </c>
      <c r="B39" s="127"/>
      <c r="C39" s="133" t="s">
        <v>239</v>
      </c>
      <c r="D39" s="25" t="s">
        <v>112</v>
      </c>
      <c r="E39" s="25">
        <v>19.399999999999999</v>
      </c>
      <c r="F39" s="81"/>
      <c r="G39" s="82"/>
      <c r="H39" s="28">
        <f t="shared" si="34"/>
        <v>0</v>
      </c>
      <c r="I39" s="81"/>
      <c r="J39" s="82"/>
      <c r="K39" s="28">
        <f t="shared" ref="K39" si="41">J39+I39+H39</f>
        <v>0</v>
      </c>
      <c r="L39" s="28">
        <f t="shared" ref="L39" si="42">ROUND(F39*E39,2)</f>
        <v>0</v>
      </c>
      <c r="M39" s="28">
        <f t="shared" ref="M39" si="43">ROUND(H39*E39,2)</f>
        <v>0</v>
      </c>
      <c r="N39" s="28">
        <f t="shared" ref="N39" si="44">ROUND(I39*E39,2)</f>
        <v>0</v>
      </c>
      <c r="O39" s="28">
        <f t="shared" ref="O39" si="45">ROUND(J39*E39,2)</f>
        <v>0</v>
      </c>
      <c r="P39" s="141">
        <f t="shared" ref="P39" si="46">O39+N39+M39</f>
        <v>0</v>
      </c>
      <c r="S39" s="9"/>
      <c r="T39" s="9"/>
      <c r="U39" s="9"/>
      <c r="V39" s="9"/>
      <c r="W39" s="9"/>
      <c r="X39" s="9"/>
      <c r="Y39" s="9"/>
    </row>
    <row r="40" spans="1:25" s="2" customFormat="1" ht="58.5" customHeight="1">
      <c r="A40" s="126">
        <f t="shared" si="7"/>
        <v>22</v>
      </c>
      <c r="B40" s="127"/>
      <c r="C40" s="133" t="s">
        <v>240</v>
      </c>
      <c r="D40" s="25" t="s">
        <v>112</v>
      </c>
      <c r="E40" s="25">
        <v>141.84</v>
      </c>
      <c r="F40" s="81"/>
      <c r="G40" s="82"/>
      <c r="H40" s="28">
        <f t="shared" si="34"/>
        <v>0</v>
      </c>
      <c r="I40" s="81"/>
      <c r="J40" s="82"/>
      <c r="K40" s="28">
        <f t="shared" si="21"/>
        <v>0</v>
      </c>
      <c r="L40" s="28">
        <f t="shared" si="22"/>
        <v>0</v>
      </c>
      <c r="M40" s="28">
        <f t="shared" si="23"/>
        <v>0</v>
      </c>
      <c r="N40" s="28">
        <f t="shared" si="24"/>
        <v>0</v>
      </c>
      <c r="O40" s="28">
        <f t="shared" si="25"/>
        <v>0</v>
      </c>
      <c r="P40" s="141">
        <f t="shared" si="26"/>
        <v>0</v>
      </c>
      <c r="S40" s="9"/>
      <c r="T40" s="9"/>
      <c r="U40" s="9"/>
      <c r="V40" s="9"/>
      <c r="W40" s="9"/>
      <c r="X40" s="9"/>
      <c r="Y40" s="9"/>
    </row>
    <row r="41" spans="1:25" s="4" customFormat="1" ht="18" customHeight="1">
      <c r="A41" s="30"/>
      <c r="B41" s="31"/>
      <c r="C41" s="32"/>
      <c r="D41" s="33"/>
      <c r="E41" s="34"/>
      <c r="F41" s="35"/>
      <c r="G41" s="35"/>
      <c r="H41" s="35"/>
      <c r="I41" s="35"/>
      <c r="J41" s="35"/>
      <c r="K41" s="35"/>
      <c r="L41" s="54"/>
      <c r="M41" s="55"/>
      <c r="N41" s="55"/>
      <c r="O41" s="55"/>
      <c r="P41" s="56"/>
    </row>
    <row r="42" spans="1:25" s="4" customFormat="1" ht="18" customHeight="1">
      <c r="A42" s="99"/>
      <c r="B42" s="100"/>
      <c r="C42" s="101" t="s">
        <v>122</v>
      </c>
      <c r="D42" s="102"/>
      <c r="E42" s="103"/>
      <c r="F42" s="104"/>
      <c r="G42" s="104"/>
      <c r="H42" s="104"/>
      <c r="I42" s="104"/>
      <c r="J42" s="104"/>
      <c r="K42" s="104"/>
      <c r="L42" s="115">
        <f>SUM(L16:L40)</f>
        <v>0</v>
      </c>
      <c r="M42" s="115">
        <f t="shared" ref="M42:P42" si="47">SUM(M16:M40)</f>
        <v>0</v>
      </c>
      <c r="N42" s="115">
        <f t="shared" si="47"/>
        <v>0</v>
      </c>
      <c r="O42" s="115">
        <f t="shared" si="47"/>
        <v>0</v>
      </c>
      <c r="P42" s="115">
        <f t="shared" si="47"/>
        <v>0</v>
      </c>
    </row>
    <row r="43" spans="1:25" ht="18" customHeight="1">
      <c r="A43" s="39"/>
      <c r="B43" s="39"/>
      <c r="C43" s="40" t="s">
        <v>17</v>
      </c>
      <c r="D43" s="41"/>
      <c r="E43" s="42"/>
      <c r="F43" s="43"/>
      <c r="G43" s="44"/>
      <c r="I43" s="59"/>
      <c r="J43" s="59"/>
      <c r="K43" s="59"/>
      <c r="M43" s="60"/>
      <c r="N43"/>
      <c r="O43"/>
      <c r="P43"/>
      <c r="R43" s="149"/>
    </row>
    <row r="44" spans="1:25" ht="15">
      <c r="C44" s="45"/>
      <c r="D44" s="45" t="s">
        <v>18</v>
      </c>
      <c r="M44" s="60"/>
      <c r="N44"/>
      <c r="O44"/>
      <c r="P44"/>
    </row>
    <row r="45" spans="1:25" ht="15">
      <c r="C45" s="45"/>
      <c r="D45" s="45"/>
      <c r="M45" s="60"/>
      <c r="N45"/>
      <c r="O45"/>
      <c r="P45"/>
    </row>
    <row r="46" spans="1:25" ht="15">
      <c r="C46" s="40" t="s">
        <v>123</v>
      </c>
      <c r="D46" s="45"/>
      <c r="M46" s="60"/>
      <c r="N46"/>
      <c r="O46"/>
      <c r="P46"/>
    </row>
    <row r="47" spans="1:25">
      <c r="C47" s="9"/>
      <c r="D47" s="9"/>
      <c r="E47" s="9"/>
      <c r="F47" s="9"/>
      <c r="G47" s="9"/>
      <c r="N47"/>
      <c r="O47"/>
      <c r="P47"/>
    </row>
    <row r="48" spans="1:25">
      <c r="A48" s="105"/>
      <c r="B48" s="105"/>
      <c r="C48" s="40" t="s">
        <v>124</v>
      </c>
      <c r="D48" s="41"/>
      <c r="E48" s="42"/>
      <c r="F48" s="43"/>
      <c r="G48" s="44"/>
      <c r="N48"/>
      <c r="O48"/>
      <c r="P48"/>
    </row>
    <row r="49" spans="1:16">
      <c r="C49" s="45"/>
      <c r="D49" s="45" t="s">
        <v>18</v>
      </c>
      <c r="N49"/>
      <c r="O49"/>
      <c r="P49"/>
    </row>
    <row r="50" spans="1:16">
      <c r="C50" s="40" t="s">
        <v>123</v>
      </c>
      <c r="D50" s="45"/>
    </row>
    <row r="51" spans="1:16" ht="12.75" customHeight="1">
      <c r="A51" s="46"/>
      <c r="B51" s="9"/>
      <c r="C51" s="9"/>
      <c r="D51" s="592"/>
      <c r="E51" s="580"/>
      <c r="F51" s="580"/>
      <c r="G51" s="9"/>
      <c r="H51" s="9"/>
      <c r="I51" s="9"/>
      <c r="J51" s="9"/>
    </row>
    <row r="52" spans="1:16" ht="15" customHeight="1">
      <c r="A52" s="106" t="s">
        <v>77</v>
      </c>
      <c r="B52" s="107"/>
      <c r="C52" s="108"/>
      <c r="D52" s="108"/>
      <c r="E52" s="108"/>
      <c r="F52" s="108"/>
      <c r="G52" s="108"/>
      <c r="H52" s="108"/>
      <c r="I52" s="108"/>
      <c r="J52" s="108"/>
      <c r="K52" s="108"/>
      <c r="L52" s="108"/>
      <c r="M52" s="108"/>
      <c r="N52" s="108"/>
      <c r="O52" s="108"/>
      <c r="P52" s="107"/>
    </row>
    <row r="53" spans="1:16" ht="12.75" customHeight="1">
      <c r="A53" s="109">
        <v>1</v>
      </c>
      <c r="B53" s="581" t="s">
        <v>125</v>
      </c>
      <c r="C53" s="582"/>
      <c r="D53" s="582"/>
      <c r="E53" s="582"/>
      <c r="F53" s="582"/>
      <c r="G53" s="582"/>
      <c r="H53" s="582"/>
      <c r="I53" s="582"/>
      <c r="J53" s="582"/>
      <c r="K53" s="582"/>
      <c r="L53" s="582"/>
      <c r="M53" s="582"/>
      <c r="N53" s="582"/>
      <c r="O53" s="582"/>
      <c r="P53" s="582"/>
    </row>
    <row r="54" spans="1:16" ht="12.75" customHeight="1">
      <c r="A54" s="109">
        <f>A53+1</f>
        <v>2</v>
      </c>
      <c r="B54" s="581" t="s">
        <v>126</v>
      </c>
      <c r="C54" s="582"/>
      <c r="D54" s="582"/>
      <c r="E54" s="582"/>
      <c r="F54" s="582"/>
      <c r="G54" s="582"/>
      <c r="H54" s="582"/>
      <c r="I54" s="582"/>
      <c r="J54" s="582"/>
      <c r="K54" s="582"/>
      <c r="L54" s="582"/>
      <c r="M54" s="582"/>
      <c r="N54" s="582"/>
      <c r="O54" s="582"/>
      <c r="P54" s="582"/>
    </row>
    <row r="55" spans="1:16" ht="12.75" customHeight="1">
      <c r="A55" s="109">
        <f t="shared" ref="A55:A58" si="48">A54+1</f>
        <v>3</v>
      </c>
      <c r="B55" s="581" t="s">
        <v>127</v>
      </c>
      <c r="C55" s="582"/>
      <c r="D55" s="582"/>
      <c r="E55" s="582"/>
      <c r="F55" s="582"/>
      <c r="G55" s="582"/>
      <c r="H55" s="582"/>
      <c r="I55" s="582"/>
      <c r="J55" s="582"/>
      <c r="K55" s="582"/>
      <c r="L55" s="582"/>
      <c r="M55" s="582"/>
      <c r="N55" s="582"/>
      <c r="O55" s="582"/>
      <c r="P55" s="582"/>
    </row>
    <row r="56" spans="1:16" ht="12.75" customHeight="1">
      <c r="A56" s="109">
        <f t="shared" si="48"/>
        <v>4</v>
      </c>
      <c r="B56" s="581" t="s">
        <v>128</v>
      </c>
      <c r="C56" s="582"/>
      <c r="D56" s="582"/>
      <c r="E56" s="582"/>
      <c r="F56" s="582"/>
      <c r="G56" s="582"/>
      <c r="H56" s="582"/>
      <c r="I56" s="582"/>
      <c r="J56" s="582"/>
      <c r="K56" s="582"/>
      <c r="L56" s="582"/>
      <c r="M56" s="582"/>
      <c r="N56" s="582"/>
      <c r="O56" s="582"/>
      <c r="P56" s="582"/>
    </row>
    <row r="57" spans="1:16" ht="24.75" customHeight="1">
      <c r="A57" s="109">
        <f t="shared" si="48"/>
        <v>5</v>
      </c>
      <c r="B57" s="581" t="s">
        <v>129</v>
      </c>
      <c r="C57" s="582"/>
      <c r="D57" s="582"/>
      <c r="E57" s="582"/>
      <c r="F57" s="582"/>
      <c r="G57" s="582"/>
      <c r="H57" s="582"/>
      <c r="I57" s="582"/>
      <c r="J57" s="582"/>
      <c r="K57" s="582"/>
      <c r="L57" s="582"/>
      <c r="M57" s="582"/>
      <c r="N57" s="582"/>
      <c r="O57" s="582"/>
      <c r="P57" s="582"/>
    </row>
    <row r="58" spans="1:16" ht="12.75" customHeight="1">
      <c r="A58" s="109">
        <f t="shared" si="48"/>
        <v>6</v>
      </c>
      <c r="B58" s="581" t="s">
        <v>130</v>
      </c>
      <c r="C58" s="582"/>
      <c r="D58" s="582"/>
      <c r="E58" s="582"/>
      <c r="F58" s="582"/>
      <c r="G58" s="582"/>
      <c r="H58" s="582"/>
      <c r="I58" s="582"/>
      <c r="J58" s="582"/>
      <c r="K58" s="582"/>
      <c r="L58" s="582"/>
      <c r="M58" s="582"/>
      <c r="N58" s="582"/>
      <c r="O58" s="582"/>
      <c r="P58" s="582"/>
    </row>
  </sheetData>
  <sheetProtection selectLockedCells="1" selectUnlockedCells="1"/>
  <mergeCells count="17">
    <mergeCell ref="B54:P54"/>
    <mergeCell ref="B55:P55"/>
    <mergeCell ref="B56:P56"/>
    <mergeCell ref="B57:P57"/>
    <mergeCell ref="B58:P58"/>
    <mergeCell ref="A1:P1"/>
    <mergeCell ref="A2:P2"/>
    <mergeCell ref="A8:H8"/>
    <mergeCell ref="D51:F51"/>
    <mergeCell ref="B53:P53"/>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ignoredErrors>
    <ignoredError sqref="E3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48"/>
  <sheetViews>
    <sheetView view="pageBreakPreview" zoomScale="115" zoomScaleNormal="100" workbookViewId="0">
      <selection activeCell="G35" sqref="G35"/>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c r="A1" s="577" t="s">
        <v>241</v>
      </c>
      <c r="B1" s="577"/>
      <c r="C1" s="577"/>
      <c r="D1" s="577"/>
      <c r="E1" s="577"/>
      <c r="F1" s="577"/>
      <c r="G1" s="577"/>
      <c r="H1" s="577"/>
      <c r="I1" s="577"/>
      <c r="J1" s="577"/>
      <c r="K1" s="577"/>
      <c r="L1" s="577"/>
      <c r="M1" s="577"/>
      <c r="N1" s="577"/>
      <c r="O1" s="577"/>
      <c r="P1" s="577"/>
    </row>
    <row r="2" spans="1:25" s="1" customFormat="1" ht="25.5" customHeight="1">
      <c r="A2" s="578" t="s">
        <v>43</v>
      </c>
      <c r="B2" s="578"/>
      <c r="C2" s="578"/>
      <c r="D2" s="578"/>
      <c r="E2" s="578"/>
      <c r="F2" s="578"/>
      <c r="G2" s="578"/>
      <c r="H2" s="578"/>
      <c r="I2" s="578"/>
      <c r="J2" s="578"/>
      <c r="K2" s="578"/>
      <c r="L2" s="578"/>
      <c r="M2" s="578"/>
      <c r="N2" s="578"/>
      <c r="O2" s="578"/>
      <c r="P2" s="578"/>
    </row>
    <row r="3" spans="1:25" s="1" customFormat="1" ht="18" customHeight="1">
      <c r="A3" s="10" t="s">
        <v>85</v>
      </c>
      <c r="B3" s="10"/>
      <c r="C3" s="11"/>
      <c r="D3" s="12"/>
      <c r="E3" s="11"/>
      <c r="F3" s="11"/>
      <c r="G3" s="11"/>
      <c r="H3" s="11"/>
      <c r="I3" s="11"/>
      <c r="J3" s="11"/>
      <c r="K3" s="11"/>
      <c r="L3" s="11"/>
      <c r="M3" s="11"/>
      <c r="N3" s="11"/>
      <c r="O3" s="11"/>
      <c r="P3" s="11"/>
    </row>
    <row r="4" spans="1:25" s="1" customFormat="1" ht="18" customHeight="1">
      <c r="A4" s="10" t="s">
        <v>24</v>
      </c>
      <c r="B4" s="10"/>
      <c r="C4" s="10"/>
      <c r="D4" s="12"/>
      <c r="E4" s="13"/>
      <c r="F4" s="14"/>
      <c r="G4" s="14"/>
      <c r="H4" s="14"/>
      <c r="I4" s="14"/>
      <c r="J4" s="14"/>
      <c r="K4" s="14"/>
      <c r="L4" s="14"/>
      <c r="M4" s="14"/>
      <c r="N4" s="14"/>
      <c r="O4" s="14"/>
      <c r="P4" s="14"/>
    </row>
    <row r="5" spans="1:25" s="1" customFormat="1" ht="18" customHeight="1">
      <c r="A5" s="10" t="s">
        <v>86</v>
      </c>
      <c r="B5" s="10"/>
      <c r="C5" s="10" t="s">
        <v>87</v>
      </c>
      <c r="D5" s="12"/>
      <c r="E5" s="13"/>
      <c r="F5" s="14"/>
      <c r="G5" s="14"/>
      <c r="H5" s="14"/>
      <c r="I5" s="14"/>
      <c r="J5" s="14"/>
      <c r="K5" s="14"/>
      <c r="L5" s="14"/>
      <c r="M5" s="14"/>
      <c r="N5" s="14"/>
      <c r="O5" s="14"/>
      <c r="P5" s="14"/>
    </row>
    <row r="6" spans="1:25" s="1" customFormat="1" ht="18" customHeight="1">
      <c r="A6" s="10" t="s">
        <v>88</v>
      </c>
      <c r="B6" s="10"/>
      <c r="C6" s="20"/>
      <c r="D6" s="14"/>
      <c r="E6" s="13"/>
      <c r="F6" s="14"/>
      <c r="G6" s="14"/>
      <c r="H6" s="14"/>
      <c r="I6" s="14"/>
      <c r="J6" s="14"/>
      <c r="K6" s="14"/>
      <c r="L6" s="14"/>
      <c r="M6" s="14"/>
      <c r="N6" s="14"/>
      <c r="O6" s="14"/>
      <c r="P6" s="14"/>
    </row>
    <row r="7" spans="1:25" s="1" customFormat="1" ht="18" customHeight="1">
      <c r="A7" s="15" t="s">
        <v>2</v>
      </c>
      <c r="B7" s="15"/>
      <c r="C7" s="16"/>
      <c r="D7" s="17"/>
      <c r="E7" s="13"/>
      <c r="F7" s="14"/>
      <c r="G7" s="14"/>
      <c r="H7" s="14"/>
      <c r="I7" s="14"/>
      <c r="J7" s="14"/>
      <c r="K7" s="14"/>
      <c r="L7" s="14"/>
      <c r="M7" s="14"/>
      <c r="N7" s="14"/>
      <c r="O7" s="14"/>
      <c r="P7" s="14"/>
    </row>
    <row r="8" spans="1:25" s="1" customFormat="1" ht="18" customHeight="1">
      <c r="A8" s="579" t="s">
        <v>89</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90</v>
      </c>
      <c r="M9" s="14"/>
      <c r="N9" s="47"/>
      <c r="O9" s="48">
        <f>P32</f>
        <v>0</v>
      </c>
      <c r="P9" s="14"/>
    </row>
    <row r="10" spans="1:25" s="1" customFormat="1" ht="18" customHeight="1">
      <c r="A10" s="18"/>
      <c r="B10" s="18"/>
      <c r="C10" s="6"/>
      <c r="D10" s="7"/>
      <c r="E10" s="13"/>
      <c r="F10" s="12"/>
      <c r="G10" s="14"/>
      <c r="H10" s="14"/>
      <c r="I10" s="14"/>
      <c r="J10" s="14"/>
      <c r="K10" s="14"/>
      <c r="L10" s="49" t="s">
        <v>91</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5" s="2" customFormat="1" ht="12.75" customHeight="1">
      <c r="A13" s="583"/>
      <c r="B13" s="585"/>
      <c r="C13" s="587"/>
      <c r="D13" s="588"/>
      <c r="E13" s="589"/>
      <c r="F13" s="590"/>
      <c r="G13" s="590"/>
      <c r="H13" s="590"/>
      <c r="I13" s="590"/>
      <c r="J13" s="590"/>
      <c r="K13" s="590"/>
      <c r="L13" s="591" t="s">
        <v>99</v>
      </c>
      <c r="M13" s="591"/>
      <c r="N13" s="591" t="s">
        <v>100</v>
      </c>
      <c r="O13" s="591"/>
      <c r="P13" s="591" t="s">
        <v>101</v>
      </c>
      <c r="S13" s="9"/>
      <c r="T13" s="9"/>
      <c r="U13" s="9"/>
      <c r="V13" s="9"/>
      <c r="W13" s="9"/>
      <c r="X13" s="9"/>
      <c r="Y13" s="9"/>
    </row>
    <row r="14" spans="1:25" s="2" customFormat="1" ht="48">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S14" s="9"/>
      <c r="T14" s="9"/>
      <c r="U14" s="9"/>
      <c r="V14" s="9"/>
      <c r="W14" s="9"/>
      <c r="X14" s="9"/>
      <c r="Y14" s="9"/>
    </row>
    <row r="15" spans="1:25" s="68" customFormat="1">
      <c r="A15" s="207"/>
      <c r="B15" s="208"/>
      <c r="C15" s="209" t="s">
        <v>242</v>
      </c>
      <c r="D15" s="210"/>
      <c r="E15" s="211"/>
      <c r="F15" s="209"/>
      <c r="G15" s="209"/>
      <c r="H15" s="209"/>
      <c r="I15" s="209"/>
      <c r="J15" s="209"/>
      <c r="K15" s="209"/>
      <c r="L15" s="209"/>
      <c r="M15" s="209"/>
      <c r="N15" s="209"/>
      <c r="O15" s="209"/>
      <c r="P15" s="221"/>
      <c r="S15" s="172"/>
      <c r="T15" s="172"/>
      <c r="U15" s="172"/>
      <c r="V15" s="172"/>
      <c r="W15" s="172"/>
      <c r="X15" s="172"/>
      <c r="Y15" s="172"/>
    </row>
    <row r="16" spans="1:25" s="2" customFormat="1" ht="24.75" customHeight="1">
      <c r="A16" s="126" t="s">
        <v>133</v>
      </c>
      <c r="B16" s="127"/>
      <c r="C16" s="131" t="s">
        <v>243</v>
      </c>
      <c r="D16" s="80" t="s">
        <v>112</v>
      </c>
      <c r="E16" s="25">
        <f>(4.52*1.14-1-0.76)*0.15</f>
        <v>0.50891999999999993</v>
      </c>
      <c r="F16" s="292"/>
      <c r="G16" s="293"/>
      <c r="H16" s="28">
        <f t="shared" ref="H16:H26" si="0">ROUND(G16*F16,2)</f>
        <v>0</v>
      </c>
      <c r="I16" s="292"/>
      <c r="J16" s="293"/>
      <c r="K16" s="28">
        <f t="shared" ref="K16:K22" si="1">J16+I16+H16</f>
        <v>0</v>
      </c>
      <c r="L16" s="28">
        <f t="shared" ref="L16:L22" si="2">ROUND(F16*E16,2)</f>
        <v>0</v>
      </c>
      <c r="M16" s="28">
        <f t="shared" ref="M16:M22" si="3">ROUND(H16*E16,2)</f>
        <v>0</v>
      </c>
      <c r="N16" s="28">
        <f t="shared" ref="N16:N22" si="4">ROUND(I16*E16,2)</f>
        <v>0</v>
      </c>
      <c r="O16" s="28">
        <f t="shared" ref="O16:O22" si="5">ROUND(J16*E16,2)</f>
        <v>0</v>
      </c>
      <c r="P16" s="141">
        <f t="shared" ref="P16:P22" si="6">O16+N16+M16</f>
        <v>0</v>
      </c>
      <c r="R16" s="295"/>
      <c r="S16" s="9"/>
      <c r="T16" s="9"/>
      <c r="U16" s="9"/>
      <c r="V16" s="9"/>
      <c r="W16" s="9"/>
      <c r="X16" s="9"/>
      <c r="Y16" s="9"/>
    </row>
    <row r="17" spans="1:25" s="2" customFormat="1" ht="24">
      <c r="A17" s="126">
        <f t="shared" ref="A17:A30" si="7">A16+1</f>
        <v>2</v>
      </c>
      <c r="B17" s="127"/>
      <c r="C17" s="200" t="s">
        <v>244</v>
      </c>
      <c r="D17" s="80" t="s">
        <v>112</v>
      </c>
      <c r="E17" s="25">
        <f>ROUND(E16*1.1,2)</f>
        <v>0.56000000000000005</v>
      </c>
      <c r="F17" s="292"/>
      <c r="G17" s="293"/>
      <c r="H17" s="28">
        <f t="shared" si="0"/>
        <v>0</v>
      </c>
      <c r="I17" s="292"/>
      <c r="J17" s="293"/>
      <c r="K17" s="28">
        <f t="shared" si="1"/>
        <v>0</v>
      </c>
      <c r="L17" s="28">
        <f t="shared" si="2"/>
        <v>0</v>
      </c>
      <c r="M17" s="28">
        <f t="shared" si="3"/>
        <v>0</v>
      </c>
      <c r="N17" s="28">
        <f t="shared" si="4"/>
        <v>0</v>
      </c>
      <c r="O17" s="28">
        <f t="shared" si="5"/>
        <v>0</v>
      </c>
      <c r="P17" s="141">
        <f t="shared" si="6"/>
        <v>0</v>
      </c>
      <c r="S17" s="9"/>
      <c r="T17" s="9"/>
      <c r="U17" s="9"/>
      <c r="V17" s="9"/>
      <c r="W17" s="9"/>
      <c r="X17" s="9"/>
      <c r="Y17" s="9"/>
    </row>
    <row r="18" spans="1:25" s="2" customFormat="1" ht="18" customHeight="1">
      <c r="A18" s="126">
        <f t="shared" si="7"/>
        <v>3</v>
      </c>
      <c r="B18" s="127"/>
      <c r="C18" s="26" t="s">
        <v>245</v>
      </c>
      <c r="D18" s="80" t="s">
        <v>141</v>
      </c>
      <c r="E18" s="25">
        <f>E16*150</f>
        <v>76.337999999999994</v>
      </c>
      <c r="F18" s="292"/>
      <c r="G18" s="293"/>
      <c r="H18" s="28">
        <f t="shared" si="0"/>
        <v>0</v>
      </c>
      <c r="I18" s="292"/>
      <c r="J18" s="293"/>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20.25" customHeight="1">
      <c r="A19" s="126">
        <f t="shared" si="7"/>
        <v>4</v>
      </c>
      <c r="B19" s="127"/>
      <c r="C19" s="224" t="s">
        <v>142</v>
      </c>
      <c r="D19" s="80" t="s">
        <v>141</v>
      </c>
      <c r="E19" s="25">
        <f>ROUND(E18*1.1,2)</f>
        <v>83.97</v>
      </c>
      <c r="F19" s="292"/>
      <c r="G19" s="293"/>
      <c r="H19" s="28">
        <f t="shared" si="0"/>
        <v>0</v>
      </c>
      <c r="I19" s="292"/>
      <c r="J19" s="293"/>
      <c r="K19" s="28">
        <f t="shared" si="1"/>
        <v>0</v>
      </c>
      <c r="L19" s="28">
        <f t="shared" si="2"/>
        <v>0</v>
      </c>
      <c r="M19" s="28">
        <f t="shared" si="3"/>
        <v>0</v>
      </c>
      <c r="N19" s="28">
        <f t="shared" si="4"/>
        <v>0</v>
      </c>
      <c r="O19" s="28">
        <f t="shared" si="5"/>
        <v>0</v>
      </c>
      <c r="P19" s="141">
        <f t="shared" si="6"/>
        <v>0</v>
      </c>
      <c r="S19" s="9"/>
      <c r="T19" s="9"/>
      <c r="U19" s="9"/>
      <c r="V19" s="9"/>
      <c r="W19" s="9"/>
      <c r="X19" s="9"/>
      <c r="Y19" s="9"/>
    </row>
    <row r="20" spans="1:25" s="2" customFormat="1" ht="25.5" customHeight="1">
      <c r="A20" s="126">
        <f t="shared" si="7"/>
        <v>5</v>
      </c>
      <c r="B20" s="127"/>
      <c r="C20" s="212" t="s">
        <v>246</v>
      </c>
      <c r="D20" s="130" t="s">
        <v>115</v>
      </c>
      <c r="E20" s="130">
        <f>(4.52*1.14-1-0.76)</f>
        <v>3.3927999999999994</v>
      </c>
      <c r="F20" s="292"/>
      <c r="G20" s="293"/>
      <c r="H20" s="29">
        <f t="shared" si="0"/>
        <v>0</v>
      </c>
      <c r="I20" s="294"/>
      <c r="J20" s="294"/>
      <c r="K20" s="28">
        <f t="shared" si="1"/>
        <v>0</v>
      </c>
      <c r="L20" s="28">
        <f t="shared" si="2"/>
        <v>0</v>
      </c>
      <c r="M20" s="28">
        <f t="shared" si="3"/>
        <v>0</v>
      </c>
      <c r="N20" s="28">
        <f t="shared" si="4"/>
        <v>0</v>
      </c>
      <c r="O20" s="28">
        <f t="shared" si="5"/>
        <v>0</v>
      </c>
      <c r="P20" s="141">
        <f t="shared" si="6"/>
        <v>0</v>
      </c>
      <c r="S20" s="9"/>
      <c r="T20" s="9"/>
      <c r="U20" s="9"/>
      <c r="V20" s="9"/>
      <c r="W20" s="9"/>
      <c r="X20" s="9"/>
      <c r="Y20" s="9"/>
    </row>
    <row r="21" spans="1:25" s="2" customFormat="1" ht="20.25" customHeight="1">
      <c r="A21" s="126">
        <f t="shared" si="7"/>
        <v>6</v>
      </c>
      <c r="B21" s="127"/>
      <c r="C21" s="206" t="s">
        <v>247</v>
      </c>
      <c r="D21" s="130" t="s">
        <v>115</v>
      </c>
      <c r="E21" s="130">
        <f>ROUND(E20*1.05,2)</f>
        <v>3.56</v>
      </c>
      <c r="F21" s="292"/>
      <c r="G21" s="293"/>
      <c r="H21" s="29">
        <f t="shared" si="0"/>
        <v>0</v>
      </c>
      <c r="I21" s="294"/>
      <c r="J21" s="294"/>
      <c r="K21" s="28">
        <f t="shared" si="1"/>
        <v>0</v>
      </c>
      <c r="L21" s="28">
        <f t="shared" si="2"/>
        <v>0</v>
      </c>
      <c r="M21" s="28">
        <f t="shared" si="3"/>
        <v>0</v>
      </c>
      <c r="N21" s="28">
        <f t="shared" si="4"/>
        <v>0</v>
      </c>
      <c r="O21" s="28">
        <f t="shared" si="5"/>
        <v>0</v>
      </c>
      <c r="P21" s="141">
        <f t="shared" si="6"/>
        <v>0</v>
      </c>
      <c r="S21" s="9"/>
      <c r="T21" s="9"/>
      <c r="U21" s="9"/>
      <c r="V21" s="9"/>
      <c r="W21" s="9"/>
      <c r="X21" s="9"/>
      <c r="Y21" s="9"/>
    </row>
    <row r="22" spans="1:25" s="2" customFormat="1" ht="20.25" customHeight="1">
      <c r="A22" s="126">
        <f t="shared" si="7"/>
        <v>7</v>
      </c>
      <c r="B22" s="127"/>
      <c r="C22" s="206" t="s">
        <v>145</v>
      </c>
      <c r="D22" s="130" t="s">
        <v>115</v>
      </c>
      <c r="E22" s="130">
        <f>E20</f>
        <v>3.3927999999999994</v>
      </c>
      <c r="F22" s="292"/>
      <c r="G22" s="293"/>
      <c r="H22" s="29">
        <f t="shared" si="0"/>
        <v>0</v>
      </c>
      <c r="I22" s="294"/>
      <c r="J22" s="294"/>
      <c r="K22" s="28">
        <f t="shared" si="1"/>
        <v>0</v>
      </c>
      <c r="L22" s="28">
        <f t="shared" si="2"/>
        <v>0</v>
      </c>
      <c r="M22" s="28">
        <f t="shared" si="3"/>
        <v>0</v>
      </c>
      <c r="N22" s="28">
        <f t="shared" si="4"/>
        <v>0</v>
      </c>
      <c r="O22" s="28">
        <f t="shared" si="5"/>
        <v>0</v>
      </c>
      <c r="P22" s="141">
        <f t="shared" si="6"/>
        <v>0</v>
      </c>
      <c r="S22" s="9"/>
      <c r="T22" s="9"/>
      <c r="U22" s="9"/>
      <c r="V22" s="9"/>
      <c r="W22" s="9"/>
      <c r="X22" s="9"/>
      <c r="Y22" s="9"/>
    </row>
    <row r="23" spans="1:25" s="2" customFormat="1" ht="26.25" customHeight="1">
      <c r="A23" s="126">
        <f t="shared" si="7"/>
        <v>8</v>
      </c>
      <c r="B23" s="127"/>
      <c r="C23" s="212" t="s">
        <v>248</v>
      </c>
      <c r="D23" s="130" t="s">
        <v>115</v>
      </c>
      <c r="E23" s="130">
        <f>(4.52+1.14+1+0.76)*2*0.15</f>
        <v>2.2259999999999995</v>
      </c>
      <c r="F23" s="292"/>
      <c r="G23" s="293"/>
      <c r="H23" s="29">
        <f t="shared" si="0"/>
        <v>0</v>
      </c>
      <c r="I23" s="294"/>
      <c r="J23" s="294"/>
      <c r="K23" s="28">
        <f t="shared" ref="K23:K26" si="8">J23+I23+H23</f>
        <v>0</v>
      </c>
      <c r="L23" s="28">
        <f t="shared" ref="L23:L26" si="9">ROUND(F23*E23,2)</f>
        <v>0</v>
      </c>
      <c r="M23" s="28">
        <f t="shared" ref="M23:M26" si="10">ROUND(H23*E23,2)</f>
        <v>0</v>
      </c>
      <c r="N23" s="28">
        <f t="shared" ref="N23:N26" si="11">ROUND(I23*E23,2)</f>
        <v>0</v>
      </c>
      <c r="O23" s="28">
        <f t="shared" ref="O23:O26" si="12">ROUND(J23*E23,2)</f>
        <v>0</v>
      </c>
      <c r="P23" s="141">
        <f t="shared" ref="P23:P26" si="13">O23+N23+M23</f>
        <v>0</v>
      </c>
      <c r="S23" s="9"/>
      <c r="T23" s="9"/>
      <c r="U23" s="9"/>
      <c r="V23" s="9"/>
      <c r="W23" s="9"/>
      <c r="X23" s="9"/>
      <c r="Y23" s="9"/>
    </row>
    <row r="24" spans="1:25" s="2" customFormat="1" ht="20.25" customHeight="1">
      <c r="A24" s="126">
        <f t="shared" si="7"/>
        <v>9</v>
      </c>
      <c r="B24" s="127"/>
      <c r="C24" s="206" t="s">
        <v>249</v>
      </c>
      <c r="D24" s="130" t="s">
        <v>115</v>
      </c>
      <c r="E24" s="130">
        <f>ROUND(E23*1.05,2)</f>
        <v>2.34</v>
      </c>
      <c r="F24" s="292"/>
      <c r="G24" s="293"/>
      <c r="H24" s="29">
        <f t="shared" si="0"/>
        <v>0</v>
      </c>
      <c r="I24" s="294"/>
      <c r="J24" s="294"/>
      <c r="K24" s="28">
        <f t="shared" si="8"/>
        <v>0</v>
      </c>
      <c r="L24" s="28">
        <f t="shared" si="9"/>
        <v>0</v>
      </c>
      <c r="M24" s="28">
        <f t="shared" si="10"/>
        <v>0</v>
      </c>
      <c r="N24" s="28">
        <f t="shared" si="11"/>
        <v>0</v>
      </c>
      <c r="O24" s="28">
        <f t="shared" si="12"/>
        <v>0</v>
      </c>
      <c r="P24" s="141">
        <f t="shared" si="13"/>
        <v>0</v>
      </c>
      <c r="S24" s="9"/>
      <c r="T24" s="9"/>
      <c r="U24" s="9"/>
      <c r="V24" s="9"/>
      <c r="W24" s="9"/>
      <c r="X24" s="9"/>
      <c r="Y24" s="9"/>
    </row>
    <row r="25" spans="1:25" s="2" customFormat="1" ht="20.25" customHeight="1">
      <c r="A25" s="126">
        <f t="shared" si="7"/>
        <v>10</v>
      </c>
      <c r="B25" s="127"/>
      <c r="C25" s="206" t="s">
        <v>145</v>
      </c>
      <c r="D25" s="130" t="s">
        <v>115</v>
      </c>
      <c r="E25" s="130">
        <f>E23</f>
        <v>2.2259999999999995</v>
      </c>
      <c r="F25" s="292"/>
      <c r="G25" s="293"/>
      <c r="H25" s="29">
        <f t="shared" si="0"/>
        <v>0</v>
      </c>
      <c r="I25" s="294"/>
      <c r="J25" s="294"/>
      <c r="K25" s="28">
        <f t="shared" si="8"/>
        <v>0</v>
      </c>
      <c r="L25" s="28">
        <f t="shared" si="9"/>
        <v>0</v>
      </c>
      <c r="M25" s="28">
        <f t="shared" si="10"/>
        <v>0</v>
      </c>
      <c r="N25" s="28">
        <f t="shared" si="11"/>
        <v>0</v>
      </c>
      <c r="O25" s="28">
        <f t="shared" si="12"/>
        <v>0</v>
      </c>
      <c r="P25" s="141">
        <f t="shared" si="13"/>
        <v>0</v>
      </c>
      <c r="S25" s="9"/>
      <c r="T25" s="9"/>
      <c r="U25" s="9"/>
      <c r="V25" s="9"/>
      <c r="W25" s="9"/>
      <c r="X25" s="9"/>
      <c r="Y25" s="9"/>
    </row>
    <row r="26" spans="1:25" s="2" customFormat="1" ht="20.25" customHeight="1">
      <c r="A26" s="126">
        <f t="shared" si="7"/>
        <v>11</v>
      </c>
      <c r="B26" s="127"/>
      <c r="C26" s="26" t="s">
        <v>250</v>
      </c>
      <c r="D26" s="25" t="s">
        <v>119</v>
      </c>
      <c r="E26" s="25">
        <v>1</v>
      </c>
      <c r="F26" s="292"/>
      <c r="G26" s="293"/>
      <c r="H26" s="29">
        <f t="shared" si="0"/>
        <v>0</v>
      </c>
      <c r="I26" s="294"/>
      <c r="J26" s="294"/>
      <c r="K26" s="29">
        <f t="shared" si="8"/>
        <v>0</v>
      </c>
      <c r="L26" s="29">
        <f t="shared" si="9"/>
        <v>0</v>
      </c>
      <c r="M26" s="29">
        <f t="shared" si="10"/>
        <v>0</v>
      </c>
      <c r="N26" s="29">
        <f t="shared" si="11"/>
        <v>0</v>
      </c>
      <c r="O26" s="29">
        <f t="shared" si="12"/>
        <v>0</v>
      </c>
      <c r="P26" s="53">
        <f t="shared" si="13"/>
        <v>0</v>
      </c>
      <c r="S26" s="9"/>
      <c r="T26" s="9"/>
      <c r="U26" s="9"/>
      <c r="V26" s="9"/>
      <c r="W26" s="9"/>
      <c r="X26" s="9"/>
      <c r="Y26" s="9"/>
    </row>
    <row r="27" spans="1:25" s="68" customFormat="1" ht="16.5" customHeight="1">
      <c r="A27" s="160"/>
      <c r="B27" s="73"/>
      <c r="C27" s="74" t="s">
        <v>251</v>
      </c>
      <c r="D27" s="216"/>
      <c r="E27" s="216"/>
      <c r="F27" s="288"/>
      <c r="G27" s="165"/>
      <c r="H27" s="165"/>
      <c r="I27" s="288"/>
      <c r="J27" s="165"/>
      <c r="K27" s="165"/>
      <c r="L27" s="165"/>
      <c r="M27" s="165"/>
      <c r="N27" s="165"/>
      <c r="O27" s="165"/>
      <c r="P27" s="171"/>
      <c r="S27" s="172"/>
      <c r="T27" s="172"/>
      <c r="U27" s="172"/>
      <c r="V27" s="172"/>
      <c r="W27" s="172"/>
      <c r="X27" s="172"/>
      <c r="Y27" s="172"/>
    </row>
    <row r="28" spans="1:25" s="2" customFormat="1" ht="27.75" customHeight="1">
      <c r="A28" s="126">
        <f>A26+1</f>
        <v>12</v>
      </c>
      <c r="B28" s="127"/>
      <c r="C28" s="133" t="s">
        <v>252</v>
      </c>
      <c r="D28" s="25" t="s">
        <v>228</v>
      </c>
      <c r="E28" s="25">
        <v>4.5199999999999996</v>
      </c>
      <c r="F28" s="292"/>
      <c r="G28" s="293"/>
      <c r="H28" s="28">
        <f t="shared" ref="H28:H30" si="14">ROUND(G28*F28,2)</f>
        <v>0</v>
      </c>
      <c r="I28" s="292"/>
      <c r="J28" s="293"/>
      <c r="K28" s="28">
        <f t="shared" ref="K28:K30" si="15">J28+I28+H28</f>
        <v>0</v>
      </c>
      <c r="L28" s="28">
        <f t="shared" ref="L28:L30" si="16">ROUND(F28*E28,2)</f>
        <v>0</v>
      </c>
      <c r="M28" s="28">
        <f t="shared" ref="M28:M30" si="17">ROUND(H28*E28,2)</f>
        <v>0</v>
      </c>
      <c r="N28" s="28">
        <f t="shared" ref="N28:N30" si="18">ROUND(I28*E28,2)</f>
        <v>0</v>
      </c>
      <c r="O28" s="28">
        <f t="shared" ref="O28:O30" si="19">ROUND(J28*E28,2)</f>
        <v>0</v>
      </c>
      <c r="P28" s="141">
        <f t="shared" ref="P28:P30" si="20">O28+N28+M28</f>
        <v>0</v>
      </c>
      <c r="S28" s="9"/>
      <c r="T28" s="9"/>
      <c r="U28" s="9"/>
      <c r="V28" s="9"/>
      <c r="W28" s="9"/>
      <c r="X28" s="9"/>
      <c r="Y28" s="9"/>
    </row>
    <row r="29" spans="1:25" s="2" customFormat="1" ht="39" customHeight="1">
      <c r="A29" s="126">
        <f t="shared" si="7"/>
        <v>13</v>
      </c>
      <c r="B29" s="127"/>
      <c r="C29" s="133" t="s">
        <v>253</v>
      </c>
      <c r="D29" s="25" t="s">
        <v>135</v>
      </c>
      <c r="E29" s="25">
        <v>3</v>
      </c>
      <c r="F29" s="292"/>
      <c r="G29" s="293"/>
      <c r="H29" s="28">
        <f t="shared" si="14"/>
        <v>0</v>
      </c>
      <c r="I29" s="292"/>
      <c r="J29" s="293"/>
      <c r="K29" s="28">
        <f t="shared" si="15"/>
        <v>0</v>
      </c>
      <c r="L29" s="28">
        <f t="shared" si="16"/>
        <v>0</v>
      </c>
      <c r="M29" s="28">
        <f t="shared" si="17"/>
        <v>0</v>
      </c>
      <c r="N29" s="28">
        <f t="shared" si="18"/>
        <v>0</v>
      </c>
      <c r="O29" s="28">
        <f t="shared" si="19"/>
        <v>0</v>
      </c>
      <c r="P29" s="141">
        <f t="shared" si="20"/>
        <v>0</v>
      </c>
      <c r="S29" s="9"/>
      <c r="T29" s="9"/>
      <c r="U29" s="9"/>
      <c r="V29" s="9"/>
      <c r="W29" s="9"/>
      <c r="X29" s="9"/>
      <c r="Y29" s="9"/>
    </row>
    <row r="30" spans="1:25" s="2" customFormat="1" ht="25.5">
      <c r="A30" s="126">
        <f t="shared" si="7"/>
        <v>14</v>
      </c>
      <c r="B30" s="127"/>
      <c r="C30" s="133" t="s">
        <v>254</v>
      </c>
      <c r="D30" s="25" t="s">
        <v>228</v>
      </c>
      <c r="E30" s="25">
        <f>4.82+4.22</f>
        <v>9.0399999999999991</v>
      </c>
      <c r="F30" s="292"/>
      <c r="G30" s="293"/>
      <c r="H30" s="28">
        <f t="shared" si="14"/>
        <v>0</v>
      </c>
      <c r="I30" s="292"/>
      <c r="J30" s="293"/>
      <c r="K30" s="28">
        <f t="shared" si="15"/>
        <v>0</v>
      </c>
      <c r="L30" s="28">
        <f t="shared" si="16"/>
        <v>0</v>
      </c>
      <c r="M30" s="28">
        <f t="shared" si="17"/>
        <v>0</v>
      </c>
      <c r="N30" s="28">
        <f t="shared" si="18"/>
        <v>0</v>
      </c>
      <c r="O30" s="28">
        <f t="shared" si="19"/>
        <v>0</v>
      </c>
      <c r="P30" s="141">
        <f t="shared" si="20"/>
        <v>0</v>
      </c>
      <c r="S30" s="9"/>
      <c r="T30" s="9"/>
      <c r="U30" s="9"/>
      <c r="V30" s="9"/>
      <c r="W30" s="9"/>
      <c r="X30" s="9"/>
      <c r="Y30" s="9"/>
    </row>
    <row r="31" spans="1:25" s="4" customFormat="1" ht="18" customHeight="1">
      <c r="A31" s="30"/>
      <c r="B31" s="31"/>
      <c r="C31" s="32"/>
      <c r="D31" s="33"/>
      <c r="E31" s="34"/>
      <c r="F31" s="35"/>
      <c r="G31" s="35"/>
      <c r="H31" s="35"/>
      <c r="I31" s="35"/>
      <c r="J31" s="35"/>
      <c r="K31" s="35"/>
      <c r="L31" s="54"/>
      <c r="M31" s="55"/>
      <c r="N31" s="55"/>
      <c r="O31" s="55"/>
      <c r="P31" s="56"/>
    </row>
    <row r="32" spans="1:25" s="4" customFormat="1" ht="18" customHeight="1">
      <c r="A32" s="99"/>
      <c r="B32" s="100"/>
      <c r="C32" s="101" t="s">
        <v>122</v>
      </c>
      <c r="D32" s="102"/>
      <c r="E32" s="103"/>
      <c r="F32" s="104"/>
      <c r="G32" s="104"/>
      <c r="H32" s="104"/>
      <c r="I32" s="104"/>
      <c r="J32" s="104"/>
      <c r="K32" s="104"/>
      <c r="L32" s="115">
        <f>SUM(L16:L30)</f>
        <v>0</v>
      </c>
      <c r="M32" s="115">
        <f t="shared" ref="M32:P32" si="21">SUM(M16:M30)</f>
        <v>0</v>
      </c>
      <c r="N32" s="115">
        <f t="shared" si="21"/>
        <v>0</v>
      </c>
      <c r="O32" s="115">
        <f t="shared" si="21"/>
        <v>0</v>
      </c>
      <c r="P32" s="115">
        <f t="shared" si="21"/>
        <v>0</v>
      </c>
    </row>
    <row r="33" spans="1:18" ht="18" customHeight="1">
      <c r="A33" s="39"/>
      <c r="B33" s="39"/>
      <c r="C33" s="40" t="s">
        <v>17</v>
      </c>
      <c r="D33" s="41"/>
      <c r="E33" s="42"/>
      <c r="F33" s="43"/>
      <c r="G33" s="44"/>
      <c r="I33" s="59"/>
      <c r="J33" s="59"/>
      <c r="K33" s="59"/>
      <c r="M33" s="60"/>
      <c r="N33"/>
      <c r="O33"/>
      <c r="P33"/>
      <c r="R33" s="149"/>
    </row>
    <row r="34" spans="1:18" ht="15">
      <c r="C34" s="45"/>
      <c r="D34" s="45" t="s">
        <v>18</v>
      </c>
      <c r="M34" s="60"/>
      <c r="N34"/>
      <c r="O34"/>
      <c r="P34"/>
    </row>
    <row r="35" spans="1:18" ht="15">
      <c r="C35" s="45"/>
      <c r="D35" s="45"/>
      <c r="M35" s="60"/>
      <c r="N35"/>
      <c r="O35"/>
      <c r="P35"/>
    </row>
    <row r="36" spans="1:18" ht="15">
      <c r="C36" s="40" t="s">
        <v>123</v>
      </c>
      <c r="D36" s="45"/>
      <c r="M36" s="60"/>
      <c r="N36"/>
      <c r="O36"/>
      <c r="P36"/>
    </row>
    <row r="37" spans="1:18">
      <c r="C37" s="9"/>
      <c r="D37" s="9"/>
      <c r="E37" s="9"/>
      <c r="F37" s="9"/>
      <c r="G37" s="9"/>
      <c r="N37"/>
      <c r="O37"/>
      <c r="P37"/>
    </row>
    <row r="38" spans="1:18">
      <c r="A38" s="105"/>
      <c r="B38" s="105"/>
      <c r="C38" s="40" t="s">
        <v>124</v>
      </c>
      <c r="D38" s="41"/>
      <c r="E38" s="42"/>
      <c r="F38" s="43"/>
      <c r="G38" s="44"/>
      <c r="N38"/>
      <c r="O38"/>
      <c r="P38"/>
    </row>
    <row r="39" spans="1:18">
      <c r="C39" s="45"/>
      <c r="D39" s="45" t="s">
        <v>18</v>
      </c>
      <c r="N39"/>
      <c r="O39"/>
      <c r="P39"/>
    </row>
    <row r="40" spans="1:18">
      <c r="C40" s="40" t="s">
        <v>123</v>
      </c>
      <c r="D40" s="45"/>
    </row>
    <row r="41" spans="1:18" ht="12.75" customHeight="1">
      <c r="A41" s="46"/>
      <c r="B41" s="9"/>
      <c r="C41" s="9"/>
      <c r="D41" s="592"/>
      <c r="E41" s="580"/>
      <c r="F41" s="580"/>
      <c r="G41" s="9"/>
      <c r="H41" s="9"/>
      <c r="I41" s="9"/>
      <c r="J41" s="9"/>
    </row>
    <row r="42" spans="1:18" ht="15" customHeight="1">
      <c r="A42" s="106" t="s">
        <v>77</v>
      </c>
      <c r="B42" s="107"/>
      <c r="C42" s="108"/>
      <c r="D42" s="108"/>
      <c r="E42" s="108"/>
      <c r="F42" s="108"/>
      <c r="G42" s="108"/>
      <c r="H42" s="108"/>
      <c r="I42" s="108"/>
      <c r="J42" s="108"/>
      <c r="K42" s="108"/>
      <c r="L42" s="108"/>
      <c r="M42" s="108"/>
      <c r="N42" s="108"/>
      <c r="O42" s="108"/>
      <c r="P42" s="107"/>
    </row>
    <row r="43" spans="1:18" ht="18" customHeight="1">
      <c r="A43" s="109">
        <v>1</v>
      </c>
      <c r="B43" s="581" t="s">
        <v>125</v>
      </c>
      <c r="C43" s="582"/>
      <c r="D43" s="582"/>
      <c r="E43" s="582"/>
      <c r="F43" s="582"/>
      <c r="G43" s="582"/>
      <c r="H43" s="582"/>
      <c r="I43" s="582"/>
      <c r="J43" s="582"/>
      <c r="K43" s="582"/>
      <c r="L43" s="582"/>
      <c r="M43" s="582"/>
      <c r="N43" s="582"/>
      <c r="O43" s="582"/>
      <c r="P43" s="582"/>
    </row>
    <row r="44" spans="1:18" ht="18" customHeight="1">
      <c r="A44" s="109">
        <f>A43+1</f>
        <v>2</v>
      </c>
      <c r="B44" s="581" t="s">
        <v>126</v>
      </c>
      <c r="C44" s="582"/>
      <c r="D44" s="582"/>
      <c r="E44" s="582"/>
      <c r="F44" s="582"/>
      <c r="G44" s="582"/>
      <c r="H44" s="582"/>
      <c r="I44" s="582"/>
      <c r="J44" s="582"/>
      <c r="K44" s="582"/>
      <c r="L44" s="582"/>
      <c r="M44" s="582"/>
      <c r="N44" s="582"/>
      <c r="O44" s="582"/>
      <c r="P44" s="582"/>
    </row>
    <row r="45" spans="1:18" ht="18" customHeight="1">
      <c r="A45" s="109">
        <f t="shared" ref="A45:A48" si="22">A44+1</f>
        <v>3</v>
      </c>
      <c r="B45" s="581" t="s">
        <v>127</v>
      </c>
      <c r="C45" s="582"/>
      <c r="D45" s="582"/>
      <c r="E45" s="582"/>
      <c r="F45" s="582"/>
      <c r="G45" s="582"/>
      <c r="H45" s="582"/>
      <c r="I45" s="582"/>
      <c r="J45" s="582"/>
      <c r="K45" s="582"/>
      <c r="L45" s="582"/>
      <c r="M45" s="582"/>
      <c r="N45" s="582"/>
      <c r="O45" s="582"/>
      <c r="P45" s="582"/>
    </row>
    <row r="46" spans="1:18" ht="18" customHeight="1">
      <c r="A46" s="109">
        <f t="shared" si="22"/>
        <v>4</v>
      </c>
      <c r="B46" s="581" t="s">
        <v>128</v>
      </c>
      <c r="C46" s="582"/>
      <c r="D46" s="582"/>
      <c r="E46" s="582"/>
      <c r="F46" s="582"/>
      <c r="G46" s="582"/>
      <c r="H46" s="582"/>
      <c r="I46" s="582"/>
      <c r="J46" s="582"/>
      <c r="K46" s="582"/>
      <c r="L46" s="582"/>
      <c r="M46" s="582"/>
      <c r="N46" s="582"/>
      <c r="O46" s="582"/>
      <c r="P46" s="582"/>
    </row>
    <row r="47" spans="1:18" ht="18" customHeight="1">
      <c r="A47" s="109">
        <f t="shared" si="22"/>
        <v>5</v>
      </c>
      <c r="B47" s="581" t="s">
        <v>129</v>
      </c>
      <c r="C47" s="582"/>
      <c r="D47" s="582"/>
      <c r="E47" s="582"/>
      <c r="F47" s="582"/>
      <c r="G47" s="582"/>
      <c r="H47" s="582"/>
      <c r="I47" s="582"/>
      <c r="J47" s="582"/>
      <c r="K47" s="582"/>
      <c r="L47" s="582"/>
      <c r="M47" s="582"/>
      <c r="N47" s="582"/>
      <c r="O47" s="582"/>
      <c r="P47" s="582"/>
    </row>
    <row r="48" spans="1:18" ht="12.75" customHeight="1">
      <c r="A48" s="109">
        <f t="shared" si="22"/>
        <v>6</v>
      </c>
      <c r="B48" s="581" t="s">
        <v>130</v>
      </c>
      <c r="C48" s="582"/>
      <c r="D48" s="582"/>
      <c r="E48" s="582"/>
      <c r="F48" s="582"/>
      <c r="G48" s="582"/>
      <c r="H48" s="582"/>
      <c r="I48" s="582"/>
      <c r="J48" s="582"/>
      <c r="K48" s="582"/>
      <c r="L48" s="582"/>
      <c r="M48" s="582"/>
      <c r="N48" s="582"/>
      <c r="O48" s="582"/>
      <c r="P48" s="582"/>
    </row>
  </sheetData>
  <sheetProtection selectLockedCells="1" selectUnlockedCells="1"/>
  <mergeCells count="17">
    <mergeCell ref="B44:P44"/>
    <mergeCell ref="B45:P45"/>
    <mergeCell ref="B46:P46"/>
    <mergeCell ref="B47:P47"/>
    <mergeCell ref="B48:P48"/>
    <mergeCell ref="A1:P1"/>
    <mergeCell ref="A2:P2"/>
    <mergeCell ref="A8:H8"/>
    <mergeCell ref="D41:F41"/>
    <mergeCell ref="B43:P43"/>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ignoredErrors>
    <ignoredError sqref="E1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9"/>
  <sheetViews>
    <sheetView view="pageBreakPreview" topLeftCell="A37" zoomScale="115" zoomScaleNormal="115" workbookViewId="0">
      <selection activeCell="E25" sqref="E25"/>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16" width="10" style="7" customWidth="1"/>
    <col min="17" max="17" width="9.140625" style="9"/>
    <col min="18" max="18" width="10.28515625" style="9" customWidth="1"/>
    <col min="19" max="16384" width="9.140625" style="9"/>
  </cols>
  <sheetData>
    <row r="1" spans="1:25" s="1" customFormat="1" ht="18" customHeight="1">
      <c r="A1" s="577" t="s">
        <v>255</v>
      </c>
      <c r="B1" s="577"/>
      <c r="C1" s="577"/>
      <c r="D1" s="577"/>
      <c r="E1" s="577"/>
      <c r="F1" s="577"/>
      <c r="G1" s="577"/>
      <c r="H1" s="577"/>
      <c r="I1" s="577"/>
      <c r="J1" s="577"/>
      <c r="K1" s="577"/>
      <c r="L1" s="577"/>
      <c r="M1" s="577"/>
      <c r="N1" s="577"/>
      <c r="O1" s="577"/>
      <c r="P1" s="577"/>
    </row>
    <row r="2" spans="1:25" s="1" customFormat="1" ht="35.25" customHeight="1">
      <c r="A2" s="578" t="s">
        <v>45</v>
      </c>
      <c r="B2" s="578"/>
      <c r="C2" s="578"/>
      <c r="D2" s="578"/>
      <c r="E2" s="578"/>
      <c r="F2" s="578"/>
      <c r="G2" s="578"/>
      <c r="H2" s="578"/>
      <c r="I2" s="578"/>
      <c r="J2" s="578"/>
      <c r="K2" s="578"/>
      <c r="L2" s="578"/>
      <c r="M2" s="578"/>
      <c r="N2" s="578"/>
      <c r="O2" s="578"/>
      <c r="P2" s="578"/>
    </row>
    <row r="3" spans="1:25" s="1" customFormat="1" ht="18" customHeight="1">
      <c r="A3" s="10" t="s">
        <v>85</v>
      </c>
      <c r="B3" s="10"/>
      <c r="C3" s="11"/>
      <c r="D3" s="12"/>
      <c r="E3" s="11"/>
      <c r="F3" s="11"/>
      <c r="G3" s="11"/>
      <c r="H3" s="11"/>
      <c r="I3" s="11"/>
      <c r="J3" s="11"/>
      <c r="K3" s="11"/>
      <c r="L3" s="11"/>
      <c r="M3" s="11"/>
      <c r="N3" s="11"/>
      <c r="O3" s="11"/>
      <c r="P3" s="11"/>
    </row>
    <row r="4" spans="1:25" s="1" customFormat="1" ht="18" customHeight="1">
      <c r="A4" s="10" t="s">
        <v>24</v>
      </c>
      <c r="B4" s="10"/>
      <c r="C4" s="10"/>
      <c r="D4" s="12"/>
      <c r="E4" s="13"/>
      <c r="F4" s="14"/>
      <c r="G4" s="14"/>
      <c r="H4" s="14"/>
      <c r="I4" s="14"/>
      <c r="J4" s="14"/>
      <c r="K4" s="14"/>
      <c r="L4" s="14"/>
      <c r="M4" s="14"/>
      <c r="N4" s="14"/>
      <c r="O4" s="14"/>
      <c r="P4" s="14"/>
    </row>
    <row r="5" spans="1:25" s="1" customFormat="1" ht="18" customHeight="1">
      <c r="A5" s="10" t="s">
        <v>86</v>
      </c>
      <c r="B5" s="10"/>
      <c r="C5" s="10" t="s">
        <v>87</v>
      </c>
      <c r="D5" s="12"/>
      <c r="E5" s="13"/>
      <c r="F5" s="14"/>
      <c r="G5" s="14"/>
      <c r="H5" s="14"/>
      <c r="I5" s="14"/>
      <c r="J5" s="14"/>
      <c r="K5" s="14"/>
      <c r="L5" s="14"/>
      <c r="M5" s="14"/>
      <c r="N5" s="14"/>
      <c r="O5" s="14"/>
      <c r="P5" s="14"/>
    </row>
    <row r="6" spans="1:25" s="1" customFormat="1" ht="18" customHeight="1">
      <c r="A6" s="10" t="s">
        <v>88</v>
      </c>
      <c r="B6" s="10"/>
      <c r="C6" s="20"/>
      <c r="D6" s="14"/>
      <c r="E6" s="13"/>
      <c r="F6" s="14"/>
      <c r="G6" s="14"/>
      <c r="H6" s="14"/>
      <c r="I6" s="14"/>
      <c r="J6" s="14"/>
      <c r="K6" s="14"/>
      <c r="L6" s="14"/>
      <c r="M6" s="14"/>
      <c r="N6" s="14"/>
      <c r="O6" s="14"/>
      <c r="P6" s="14"/>
    </row>
    <row r="7" spans="1:25" s="1" customFormat="1" ht="18" customHeight="1">
      <c r="A7" s="15" t="s">
        <v>2</v>
      </c>
      <c r="B7" s="15"/>
      <c r="C7" s="16"/>
      <c r="D7" s="17"/>
      <c r="E7" s="13"/>
      <c r="F7" s="14"/>
      <c r="G7" s="14"/>
      <c r="H7" s="14"/>
      <c r="I7" s="14"/>
      <c r="J7" s="14"/>
      <c r="K7" s="14"/>
      <c r="L7" s="14"/>
      <c r="M7" s="14"/>
      <c r="N7" s="14"/>
      <c r="O7" s="14"/>
      <c r="P7" s="14"/>
    </row>
    <row r="8" spans="1:25" s="1" customFormat="1" ht="18" customHeight="1">
      <c r="A8" s="579" t="s">
        <v>256</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90</v>
      </c>
      <c r="M9" s="14"/>
      <c r="N9" s="47"/>
      <c r="O9" s="48">
        <f>P33</f>
        <v>0</v>
      </c>
      <c r="P9" s="14"/>
    </row>
    <row r="10" spans="1:25" s="1" customFormat="1" ht="18" customHeight="1">
      <c r="A10" s="18"/>
      <c r="B10" s="18"/>
      <c r="C10" s="6"/>
      <c r="D10" s="7"/>
      <c r="E10" s="13"/>
      <c r="F10" s="12"/>
      <c r="G10" s="14"/>
      <c r="H10" s="14"/>
      <c r="I10" s="14"/>
      <c r="J10" s="14"/>
      <c r="K10" s="14"/>
      <c r="L10" s="49" t="s">
        <v>91</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5" s="2" customFormat="1" ht="12.75" customHeight="1">
      <c r="A13" s="583"/>
      <c r="B13" s="585"/>
      <c r="C13" s="587"/>
      <c r="D13" s="588"/>
      <c r="E13" s="589"/>
      <c r="F13" s="590"/>
      <c r="G13" s="590"/>
      <c r="H13" s="590"/>
      <c r="I13" s="590"/>
      <c r="J13" s="590"/>
      <c r="K13" s="590"/>
      <c r="L13" s="591" t="s">
        <v>99</v>
      </c>
      <c r="M13" s="591"/>
      <c r="N13" s="591" t="s">
        <v>100</v>
      </c>
      <c r="O13" s="591"/>
      <c r="P13" s="591" t="s">
        <v>101</v>
      </c>
      <c r="S13" s="9"/>
      <c r="T13" s="9"/>
      <c r="U13" s="9"/>
      <c r="V13" s="9"/>
      <c r="W13" s="9"/>
      <c r="X13" s="9"/>
      <c r="Y13" s="9"/>
    </row>
    <row r="14" spans="1:25" s="2" customFormat="1" ht="48">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S14" s="9"/>
      <c r="T14" s="9"/>
      <c r="U14" s="9"/>
      <c r="V14" s="9"/>
      <c r="W14" s="9"/>
      <c r="X14" s="9"/>
      <c r="Y14" s="9"/>
    </row>
    <row r="15" spans="1:25" s="68" customFormat="1" ht="18" customHeight="1">
      <c r="A15" s="207"/>
      <c r="B15" s="208"/>
      <c r="C15" s="209" t="s">
        <v>257</v>
      </c>
      <c r="D15" s="210"/>
      <c r="E15" s="211"/>
      <c r="F15" s="209"/>
      <c r="G15" s="209"/>
      <c r="H15" s="209"/>
      <c r="I15" s="209"/>
      <c r="J15" s="209"/>
      <c r="K15" s="209"/>
      <c r="L15" s="209"/>
      <c r="M15" s="209"/>
      <c r="N15" s="209"/>
      <c r="O15" s="209"/>
      <c r="P15" s="221"/>
      <c r="S15" s="172"/>
      <c r="T15" s="172"/>
      <c r="U15" s="172"/>
      <c r="V15" s="172"/>
      <c r="W15" s="172"/>
      <c r="X15" s="172"/>
      <c r="Y15" s="172"/>
    </row>
    <row r="16" spans="1:25" s="2" customFormat="1" ht="36">
      <c r="A16" s="126">
        <v>1</v>
      </c>
      <c r="B16" s="127"/>
      <c r="C16" s="128" t="s">
        <v>258</v>
      </c>
      <c r="D16" s="129" t="s">
        <v>112</v>
      </c>
      <c r="E16" s="130">
        <f>E19*0.96</f>
        <v>463.47840000000002</v>
      </c>
      <c r="F16" s="81"/>
      <c r="G16" s="82"/>
      <c r="H16" s="28">
        <f t="shared" ref="H16:H31" si="0">ROUND(G16*F16,2)</f>
        <v>0</v>
      </c>
      <c r="I16" s="81"/>
      <c r="J16" s="82"/>
      <c r="K16" s="28">
        <f t="shared" ref="K16:K31" si="1">J16+I16+H16</f>
        <v>0</v>
      </c>
      <c r="L16" s="28">
        <f t="shared" ref="L16:L31" si="2">ROUND(F16*E16,2)</f>
        <v>0</v>
      </c>
      <c r="M16" s="28">
        <f t="shared" ref="M16:M31" si="3">ROUND(H16*E16,2)</f>
        <v>0</v>
      </c>
      <c r="N16" s="28">
        <f t="shared" ref="N16:N31" si="4">ROUND(I16*E16,2)</f>
        <v>0</v>
      </c>
      <c r="O16" s="28">
        <f t="shared" ref="O16:O31" si="5">ROUND(J16*E16,2)</f>
        <v>0</v>
      </c>
      <c r="P16" s="141">
        <f t="shared" ref="P16:P31" si="6">O16+N16+M16</f>
        <v>0</v>
      </c>
      <c r="S16" s="9"/>
      <c r="T16" s="9"/>
      <c r="U16" s="9"/>
      <c r="V16" s="9"/>
      <c r="W16" s="9"/>
      <c r="X16" s="9"/>
      <c r="Y16" s="9"/>
    </row>
    <row r="17" spans="1:25" s="2" customFormat="1">
      <c r="A17" s="126">
        <f t="shared" ref="A17:A31" si="7">A16+1</f>
        <v>2</v>
      </c>
      <c r="B17" s="127"/>
      <c r="C17" s="128" t="s">
        <v>259</v>
      </c>
      <c r="D17" s="129" t="s">
        <v>115</v>
      </c>
      <c r="E17" s="130">
        <f>E19</f>
        <v>482.79</v>
      </c>
      <c r="F17" s="81"/>
      <c r="G17" s="82"/>
      <c r="H17" s="28">
        <f t="shared" si="0"/>
        <v>0</v>
      </c>
      <c r="I17" s="81"/>
      <c r="J17" s="82"/>
      <c r="K17" s="28">
        <f t="shared" ref="K17" si="8">J17+I17+H17</f>
        <v>0</v>
      </c>
      <c r="L17" s="28">
        <f t="shared" ref="L17" si="9">ROUND(F17*E17,2)</f>
        <v>0</v>
      </c>
      <c r="M17" s="28">
        <f t="shared" ref="M17" si="10">ROUND(H17*E17,2)</f>
        <v>0</v>
      </c>
      <c r="N17" s="28">
        <f t="shared" ref="N17" si="11">ROUND(I17*E17,2)</f>
        <v>0</v>
      </c>
      <c r="O17" s="28">
        <f t="shared" ref="O17" si="12">ROUND(J17*E17,2)</f>
        <v>0</v>
      </c>
      <c r="P17" s="141">
        <f t="shared" ref="P17" si="13">O17+N17+M17</f>
        <v>0</v>
      </c>
      <c r="S17" s="9"/>
      <c r="T17" s="9"/>
      <c r="U17" s="9"/>
      <c r="V17" s="9"/>
      <c r="W17" s="9"/>
      <c r="X17" s="9"/>
      <c r="Y17" s="9"/>
    </row>
    <row r="18" spans="1:25" s="2" customFormat="1" ht="26.25" customHeight="1">
      <c r="A18" s="126">
        <f t="shared" si="7"/>
        <v>3</v>
      </c>
      <c r="B18" s="127"/>
      <c r="C18" s="128" t="s">
        <v>260</v>
      </c>
      <c r="D18" s="129" t="s">
        <v>112</v>
      </c>
      <c r="E18" s="130">
        <f>31.35*15.4*0.3</f>
        <v>144.83699999999999</v>
      </c>
      <c r="F18" s="81"/>
      <c r="G18" s="82"/>
      <c r="H18" s="28">
        <f t="shared" si="0"/>
        <v>0</v>
      </c>
      <c r="I18" s="81"/>
      <c r="J18" s="82"/>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19.5" customHeight="1">
      <c r="A19" s="126">
        <f t="shared" si="7"/>
        <v>4</v>
      </c>
      <c r="B19" s="127"/>
      <c r="C19" s="128" t="s">
        <v>261</v>
      </c>
      <c r="D19" s="129" t="s">
        <v>115</v>
      </c>
      <c r="E19" s="130">
        <f>31.35*15.4</f>
        <v>482.79</v>
      </c>
      <c r="F19" s="81"/>
      <c r="G19" s="82"/>
      <c r="H19" s="28">
        <f t="shared" si="0"/>
        <v>0</v>
      </c>
      <c r="I19" s="81"/>
      <c r="J19" s="82"/>
      <c r="K19" s="29">
        <f t="shared" si="1"/>
        <v>0</v>
      </c>
      <c r="L19" s="29">
        <f t="shared" si="2"/>
        <v>0</v>
      </c>
      <c r="M19" s="29">
        <f t="shared" si="3"/>
        <v>0</v>
      </c>
      <c r="N19" s="29">
        <f t="shared" si="4"/>
        <v>0</v>
      </c>
      <c r="O19" s="29">
        <f t="shared" si="5"/>
        <v>0</v>
      </c>
      <c r="P19" s="53">
        <f t="shared" si="6"/>
        <v>0</v>
      </c>
      <c r="S19" s="9"/>
      <c r="T19" s="9"/>
      <c r="U19" s="9"/>
      <c r="V19" s="9"/>
      <c r="W19" s="9"/>
      <c r="X19" s="9"/>
      <c r="Y19" s="9"/>
    </row>
    <row r="20" spans="1:25" s="2" customFormat="1" ht="26.25" customHeight="1">
      <c r="A20" s="126">
        <f t="shared" si="7"/>
        <v>5</v>
      </c>
      <c r="B20" s="127"/>
      <c r="C20" s="128" t="s">
        <v>262</v>
      </c>
      <c r="D20" s="129" t="s">
        <v>115</v>
      </c>
      <c r="E20" s="130">
        <f>E19-(3*2.5)-(4*4.5)-(4.14*2.7)-(2.5*3)</f>
        <v>438.61200000000002</v>
      </c>
      <c r="F20" s="81"/>
      <c r="G20" s="82"/>
      <c r="H20" s="28">
        <f t="shared" si="0"/>
        <v>0</v>
      </c>
      <c r="I20" s="81"/>
      <c r="J20" s="82"/>
      <c r="K20" s="29">
        <f t="shared" ref="K20:K21" si="14">J20+I20+H20</f>
        <v>0</v>
      </c>
      <c r="L20" s="29">
        <f t="shared" ref="L20:L21" si="15">ROUND(F20*E20,2)</f>
        <v>0</v>
      </c>
      <c r="M20" s="29">
        <f t="shared" ref="M20:M21" si="16">ROUND(H20*E20,2)</f>
        <v>0</v>
      </c>
      <c r="N20" s="29">
        <f t="shared" ref="N20:N21" si="17">ROUND(I20*E20,2)</f>
        <v>0</v>
      </c>
      <c r="O20" s="29">
        <f t="shared" ref="O20:O21" si="18">ROUND(J20*E20,2)</f>
        <v>0</v>
      </c>
      <c r="P20" s="53">
        <f t="shared" ref="P20:P21" si="19">O20+N20+M20</f>
        <v>0</v>
      </c>
      <c r="S20" s="9"/>
      <c r="T20" s="9"/>
      <c r="U20" s="9"/>
      <c r="V20" s="9"/>
      <c r="W20" s="9"/>
      <c r="X20" s="9"/>
      <c r="Y20" s="9"/>
    </row>
    <row r="21" spans="1:25" s="2" customFormat="1" ht="17.25" customHeight="1">
      <c r="A21" s="126">
        <f t="shared" si="7"/>
        <v>6</v>
      </c>
      <c r="B21" s="127"/>
      <c r="C21" s="128" t="s">
        <v>204</v>
      </c>
      <c r="D21" s="129" t="s">
        <v>115</v>
      </c>
      <c r="E21" s="130">
        <f>E19</f>
        <v>482.79</v>
      </c>
      <c r="F21" s="81"/>
      <c r="G21" s="82"/>
      <c r="H21" s="28">
        <f t="shared" si="0"/>
        <v>0</v>
      </c>
      <c r="I21" s="81"/>
      <c r="J21" s="82"/>
      <c r="K21" s="29">
        <f t="shared" si="14"/>
        <v>0</v>
      </c>
      <c r="L21" s="29">
        <f t="shared" si="15"/>
        <v>0</v>
      </c>
      <c r="M21" s="29">
        <f t="shared" si="16"/>
        <v>0</v>
      </c>
      <c r="N21" s="29">
        <f t="shared" si="17"/>
        <v>0</v>
      </c>
      <c r="O21" s="29">
        <f t="shared" si="18"/>
        <v>0</v>
      </c>
      <c r="P21" s="53">
        <f t="shared" si="19"/>
        <v>0</v>
      </c>
      <c r="S21" s="9"/>
      <c r="T21" s="9"/>
      <c r="U21" s="9"/>
      <c r="V21" s="9"/>
      <c r="W21" s="9"/>
      <c r="X21" s="9"/>
      <c r="Y21" s="9"/>
    </row>
    <row r="22" spans="1:25" s="2" customFormat="1" ht="27" customHeight="1">
      <c r="A22" s="126">
        <f t="shared" si="7"/>
        <v>7</v>
      </c>
      <c r="B22" s="127"/>
      <c r="C22" s="131" t="s">
        <v>263</v>
      </c>
      <c r="D22" s="80" t="s">
        <v>112</v>
      </c>
      <c r="E22" s="25">
        <f>99.69+3.6</f>
        <v>103.28999999999999</v>
      </c>
      <c r="F22" s="81"/>
      <c r="G22" s="82"/>
      <c r="H22" s="28">
        <f t="shared" si="0"/>
        <v>0</v>
      </c>
      <c r="I22" s="81"/>
      <c r="J22" s="82"/>
      <c r="K22" s="28">
        <f t="shared" ref="K22:K30" si="20">J22+I22+H22</f>
        <v>0</v>
      </c>
      <c r="L22" s="28">
        <f t="shared" ref="L22:L30" si="21">ROUND(F22*E22,2)</f>
        <v>0</v>
      </c>
      <c r="M22" s="28">
        <f t="shared" ref="M22:M30" si="22">ROUND(H22*E22,2)</f>
        <v>0</v>
      </c>
      <c r="N22" s="28">
        <f t="shared" ref="N22:N30" si="23">ROUND(I22*E22,2)</f>
        <v>0</v>
      </c>
      <c r="O22" s="28">
        <f t="shared" ref="O22:O30" si="24">ROUND(J22*E22,2)</f>
        <v>0</v>
      </c>
      <c r="P22" s="141">
        <f t="shared" ref="P22:P30" si="25">O22+N22+M22</f>
        <v>0</v>
      </c>
      <c r="S22" s="9"/>
      <c r="T22" s="9"/>
      <c r="U22" s="9"/>
      <c r="V22" s="9"/>
      <c r="W22" s="9"/>
      <c r="X22" s="9"/>
      <c r="Y22" s="9"/>
    </row>
    <row r="23" spans="1:25" s="2" customFormat="1" ht="30" customHeight="1">
      <c r="A23" s="126">
        <f t="shared" si="7"/>
        <v>8</v>
      </c>
      <c r="B23" s="127"/>
      <c r="C23" s="200" t="s">
        <v>264</v>
      </c>
      <c r="D23" s="80" t="s">
        <v>112</v>
      </c>
      <c r="E23" s="25">
        <f>ROUND(E22*1.05,2)</f>
        <v>108.45</v>
      </c>
      <c r="F23" s="81"/>
      <c r="G23" s="82"/>
      <c r="H23" s="28">
        <f t="shared" si="0"/>
        <v>0</v>
      </c>
      <c r="I23" s="81"/>
      <c r="J23" s="82"/>
      <c r="K23" s="28">
        <f t="shared" si="20"/>
        <v>0</v>
      </c>
      <c r="L23" s="28">
        <f t="shared" si="21"/>
        <v>0</v>
      </c>
      <c r="M23" s="28">
        <f t="shared" si="22"/>
        <v>0</v>
      </c>
      <c r="N23" s="28">
        <f t="shared" si="23"/>
        <v>0</v>
      </c>
      <c r="O23" s="28">
        <f t="shared" si="24"/>
        <v>0</v>
      </c>
      <c r="P23" s="141">
        <f t="shared" si="25"/>
        <v>0</v>
      </c>
      <c r="S23" s="9"/>
      <c r="T23" s="9"/>
      <c r="U23" s="9"/>
      <c r="V23" s="9"/>
      <c r="W23" s="9"/>
      <c r="X23" s="9"/>
      <c r="Y23" s="9"/>
    </row>
    <row r="24" spans="1:25" s="2" customFormat="1" ht="25.5">
      <c r="A24" s="126">
        <f t="shared" si="7"/>
        <v>9</v>
      </c>
      <c r="B24" s="127"/>
      <c r="C24" s="26" t="s">
        <v>265</v>
      </c>
      <c r="D24" s="80" t="s">
        <v>141</v>
      </c>
      <c r="E24" s="25">
        <v>13847.6</v>
      </c>
      <c r="F24" s="81"/>
      <c r="G24" s="82"/>
      <c r="H24" s="28">
        <f t="shared" si="0"/>
        <v>0</v>
      </c>
      <c r="I24" s="81"/>
      <c r="J24" s="82"/>
      <c r="K24" s="28">
        <f t="shared" si="20"/>
        <v>0</v>
      </c>
      <c r="L24" s="28">
        <f t="shared" si="21"/>
        <v>0</v>
      </c>
      <c r="M24" s="28">
        <f t="shared" si="22"/>
        <v>0</v>
      </c>
      <c r="N24" s="28">
        <f t="shared" si="23"/>
        <v>0</v>
      </c>
      <c r="O24" s="28">
        <f t="shared" si="24"/>
        <v>0</v>
      </c>
      <c r="P24" s="141">
        <f t="shared" si="25"/>
        <v>0</v>
      </c>
      <c r="S24" s="9"/>
      <c r="T24" s="9"/>
      <c r="U24" s="9"/>
      <c r="V24" s="9"/>
      <c r="W24" s="9"/>
      <c r="X24" s="9"/>
      <c r="Y24" s="9"/>
    </row>
    <row r="25" spans="1:25" s="2" customFormat="1" ht="15.75" customHeight="1">
      <c r="A25" s="126">
        <f t="shared" si="7"/>
        <v>10</v>
      </c>
      <c r="B25" s="127"/>
      <c r="C25" s="224" t="s">
        <v>142</v>
      </c>
      <c r="D25" s="80" t="s">
        <v>141</v>
      </c>
      <c r="E25" s="25">
        <f>ROUND(E24*1.1,2)</f>
        <v>15232.36</v>
      </c>
      <c r="F25" s="81"/>
      <c r="G25" s="82"/>
      <c r="H25" s="28">
        <f t="shared" si="0"/>
        <v>0</v>
      </c>
      <c r="I25" s="81"/>
      <c r="J25" s="82"/>
      <c r="K25" s="28">
        <f t="shared" si="20"/>
        <v>0</v>
      </c>
      <c r="L25" s="28">
        <f t="shared" si="21"/>
        <v>0</v>
      </c>
      <c r="M25" s="28">
        <f t="shared" si="22"/>
        <v>0</v>
      </c>
      <c r="N25" s="28">
        <f t="shared" si="23"/>
        <v>0</v>
      </c>
      <c r="O25" s="28">
        <f t="shared" si="24"/>
        <v>0</v>
      </c>
      <c r="P25" s="141">
        <f t="shared" si="25"/>
        <v>0</v>
      </c>
      <c r="S25" s="9"/>
      <c r="T25" s="9"/>
      <c r="U25" s="9"/>
      <c r="V25" s="9"/>
      <c r="W25" s="9"/>
      <c r="X25" s="9"/>
      <c r="Y25" s="9"/>
    </row>
    <row r="26" spans="1:25" s="2" customFormat="1" ht="24">
      <c r="A26" s="126">
        <f t="shared" si="7"/>
        <v>11</v>
      </c>
      <c r="B26" s="127"/>
      <c r="C26" s="128" t="s">
        <v>266</v>
      </c>
      <c r="D26" s="129" t="s">
        <v>228</v>
      </c>
      <c r="E26" s="130">
        <v>15.35</v>
      </c>
      <c r="F26" s="81"/>
      <c r="G26" s="82"/>
      <c r="H26" s="28">
        <f t="shared" si="0"/>
        <v>0</v>
      </c>
      <c r="I26" s="81"/>
      <c r="J26" s="82"/>
      <c r="K26" s="29">
        <f t="shared" si="20"/>
        <v>0</v>
      </c>
      <c r="L26" s="29">
        <f t="shared" si="21"/>
        <v>0</v>
      </c>
      <c r="M26" s="29">
        <f t="shared" si="22"/>
        <v>0</v>
      </c>
      <c r="N26" s="29">
        <f t="shared" si="23"/>
        <v>0</v>
      </c>
      <c r="O26" s="29">
        <f t="shared" si="24"/>
        <v>0</v>
      </c>
      <c r="P26" s="53">
        <f t="shared" si="25"/>
        <v>0</v>
      </c>
      <c r="S26" s="9"/>
      <c r="T26" s="9"/>
      <c r="U26" s="9"/>
      <c r="V26" s="9"/>
      <c r="W26" s="9"/>
      <c r="X26" s="9"/>
      <c r="Y26" s="9"/>
    </row>
    <row r="27" spans="1:25" s="2" customFormat="1" ht="24">
      <c r="A27" s="126">
        <f t="shared" si="7"/>
        <v>12</v>
      </c>
      <c r="B27" s="127"/>
      <c r="C27" s="128" t="s">
        <v>267</v>
      </c>
      <c r="D27" s="129" t="s">
        <v>228</v>
      </c>
      <c r="E27" s="130">
        <v>52.66</v>
      </c>
      <c r="F27" s="81"/>
      <c r="G27" s="82"/>
      <c r="H27" s="28">
        <f t="shared" si="0"/>
        <v>0</v>
      </c>
      <c r="I27" s="81"/>
      <c r="J27" s="82"/>
      <c r="K27" s="29">
        <f t="shared" ref="K27" si="26">J27+I27+H27</f>
        <v>0</v>
      </c>
      <c r="L27" s="29">
        <f t="shared" ref="L27" si="27">ROUND(F27*E27,2)</f>
        <v>0</v>
      </c>
      <c r="M27" s="29">
        <f t="shared" ref="M27" si="28">ROUND(H27*E27,2)</f>
        <v>0</v>
      </c>
      <c r="N27" s="29">
        <f t="shared" ref="N27" si="29">ROUND(I27*E27,2)</f>
        <v>0</v>
      </c>
      <c r="O27" s="29">
        <f t="shared" ref="O27" si="30">ROUND(J27*E27,2)</f>
        <v>0</v>
      </c>
      <c r="P27" s="53">
        <f t="shared" ref="P27" si="31">O27+N27+M27</f>
        <v>0</v>
      </c>
      <c r="S27" s="9"/>
      <c r="T27" s="9"/>
      <c r="U27" s="9"/>
      <c r="V27" s="9"/>
      <c r="W27" s="9"/>
      <c r="X27" s="9"/>
      <c r="Y27" s="9"/>
    </row>
    <row r="28" spans="1:25" s="2" customFormat="1" ht="18" customHeight="1">
      <c r="A28" s="126">
        <f t="shared" si="7"/>
        <v>13</v>
      </c>
      <c r="B28" s="127"/>
      <c r="C28" s="128" t="s">
        <v>268</v>
      </c>
      <c r="D28" s="129" t="s">
        <v>167</v>
      </c>
      <c r="E28" s="130">
        <v>1</v>
      </c>
      <c r="F28" s="81"/>
      <c r="G28" s="82"/>
      <c r="H28" s="28">
        <f t="shared" si="0"/>
        <v>0</v>
      </c>
      <c r="I28" s="81"/>
      <c r="J28" s="82"/>
      <c r="K28" s="29">
        <f t="shared" si="20"/>
        <v>0</v>
      </c>
      <c r="L28" s="29">
        <f t="shared" si="21"/>
        <v>0</v>
      </c>
      <c r="M28" s="29">
        <f t="shared" si="22"/>
        <v>0</v>
      </c>
      <c r="N28" s="29">
        <f t="shared" si="23"/>
        <v>0</v>
      </c>
      <c r="O28" s="29">
        <f t="shared" si="24"/>
        <v>0</v>
      </c>
      <c r="P28" s="53">
        <f t="shared" si="25"/>
        <v>0</v>
      </c>
      <c r="S28" s="9"/>
      <c r="T28" s="9"/>
      <c r="U28" s="9"/>
      <c r="V28" s="9"/>
      <c r="W28" s="9"/>
      <c r="X28" s="9"/>
      <c r="Y28" s="9"/>
    </row>
    <row r="29" spans="1:25" s="2" customFormat="1" ht="24">
      <c r="A29" s="126">
        <f t="shared" si="7"/>
        <v>14</v>
      </c>
      <c r="B29" s="127"/>
      <c r="C29" s="128" t="s">
        <v>269</v>
      </c>
      <c r="D29" s="129" t="s">
        <v>115</v>
      </c>
      <c r="E29" s="130">
        <f>E19</f>
        <v>482.79</v>
      </c>
      <c r="F29" s="81"/>
      <c r="G29" s="82"/>
      <c r="H29" s="28">
        <f t="shared" si="0"/>
        <v>0</v>
      </c>
      <c r="I29" s="81"/>
      <c r="J29" s="82"/>
      <c r="K29" s="29">
        <f t="shared" ref="K29" si="32">J29+I29+H29</f>
        <v>0</v>
      </c>
      <c r="L29" s="29">
        <f t="shared" ref="L29" si="33">ROUND(F29*E29,2)</f>
        <v>0</v>
      </c>
      <c r="M29" s="29">
        <f t="shared" ref="M29" si="34">ROUND(H29*E29,2)</f>
        <v>0</v>
      </c>
      <c r="N29" s="29">
        <f t="shared" ref="N29" si="35">ROUND(I29*E29,2)</f>
        <v>0</v>
      </c>
      <c r="O29" s="29">
        <f t="shared" ref="O29" si="36">ROUND(J29*E29,2)</f>
        <v>0</v>
      </c>
      <c r="P29" s="53">
        <f t="shared" ref="P29" si="37">O29+N29+M29</f>
        <v>0</v>
      </c>
      <c r="S29" s="9"/>
      <c r="T29" s="9"/>
      <c r="U29" s="9"/>
      <c r="V29" s="9"/>
      <c r="W29" s="9"/>
      <c r="X29" s="9"/>
      <c r="Y29" s="9"/>
    </row>
    <row r="30" spans="1:25" s="2" customFormat="1" ht="24">
      <c r="A30" s="126">
        <f t="shared" si="7"/>
        <v>15</v>
      </c>
      <c r="B30" s="127"/>
      <c r="C30" s="128" t="s">
        <v>270</v>
      </c>
      <c r="D30" s="129" t="s">
        <v>271</v>
      </c>
      <c r="E30" s="130">
        <v>18</v>
      </c>
      <c r="F30" s="81"/>
      <c r="G30" s="82"/>
      <c r="H30" s="28">
        <f t="shared" si="0"/>
        <v>0</v>
      </c>
      <c r="I30" s="81"/>
      <c r="J30" s="82"/>
      <c r="K30" s="29">
        <f t="shared" si="20"/>
        <v>0</v>
      </c>
      <c r="L30" s="29">
        <f t="shared" si="21"/>
        <v>0</v>
      </c>
      <c r="M30" s="29">
        <f t="shared" si="22"/>
        <v>0</v>
      </c>
      <c r="N30" s="29">
        <f t="shared" si="23"/>
        <v>0</v>
      </c>
      <c r="O30" s="29">
        <f t="shared" si="24"/>
        <v>0</v>
      </c>
      <c r="P30" s="53">
        <f t="shared" si="25"/>
        <v>0</v>
      </c>
      <c r="S30" s="9"/>
      <c r="T30" s="9"/>
      <c r="U30" s="9"/>
      <c r="V30" s="9"/>
      <c r="W30" s="9"/>
      <c r="X30" s="9"/>
      <c r="Y30" s="9"/>
    </row>
    <row r="31" spans="1:25" s="2" customFormat="1" ht="15.75" customHeight="1">
      <c r="A31" s="126">
        <f t="shared" si="7"/>
        <v>16</v>
      </c>
      <c r="B31" s="127"/>
      <c r="C31" s="131" t="s">
        <v>272</v>
      </c>
      <c r="D31" s="129" t="s">
        <v>167</v>
      </c>
      <c r="E31" s="130">
        <v>1</v>
      </c>
      <c r="F31" s="81"/>
      <c r="G31" s="82"/>
      <c r="H31" s="28">
        <f t="shared" si="0"/>
        <v>0</v>
      </c>
      <c r="I31" s="81"/>
      <c r="J31" s="82"/>
      <c r="K31" s="29">
        <f t="shared" si="1"/>
        <v>0</v>
      </c>
      <c r="L31" s="29">
        <f t="shared" si="2"/>
        <v>0</v>
      </c>
      <c r="M31" s="29">
        <f t="shared" si="3"/>
        <v>0</v>
      </c>
      <c r="N31" s="29">
        <f t="shared" si="4"/>
        <v>0</v>
      </c>
      <c r="O31" s="29">
        <f t="shared" si="5"/>
        <v>0</v>
      </c>
      <c r="P31" s="53">
        <f t="shared" si="6"/>
        <v>0</v>
      </c>
      <c r="S31" s="9"/>
      <c r="T31" s="9"/>
      <c r="U31" s="9"/>
      <c r="V31" s="9"/>
      <c r="W31" s="9"/>
      <c r="X31" s="9"/>
      <c r="Y31" s="9"/>
    </row>
    <row r="32" spans="1:25" s="4" customFormat="1" ht="18" customHeight="1">
      <c r="A32" s="30"/>
      <c r="B32" s="31"/>
      <c r="C32" s="32"/>
      <c r="D32" s="33"/>
      <c r="E32" s="34"/>
      <c r="F32" s="35"/>
      <c r="G32" s="35"/>
      <c r="H32" s="35"/>
      <c r="I32" s="35"/>
      <c r="J32" s="35"/>
      <c r="K32" s="35"/>
      <c r="L32" s="54"/>
      <c r="M32" s="55"/>
      <c r="N32" s="55"/>
      <c r="O32" s="55"/>
      <c r="P32" s="56"/>
    </row>
    <row r="33" spans="1:18" s="4" customFormat="1" ht="18" customHeight="1">
      <c r="A33" s="99"/>
      <c r="B33" s="100"/>
      <c r="C33" s="101" t="s">
        <v>122</v>
      </c>
      <c r="D33" s="102"/>
      <c r="E33" s="103"/>
      <c r="F33" s="104"/>
      <c r="G33" s="104"/>
      <c r="H33" s="104"/>
      <c r="I33" s="104"/>
      <c r="J33" s="104"/>
      <c r="K33" s="104"/>
      <c r="L33" s="115">
        <f>SUM(L16:L31)</f>
        <v>0</v>
      </c>
      <c r="M33" s="115">
        <f>SUM(M16:M31)</f>
        <v>0</v>
      </c>
      <c r="N33" s="115">
        <f>SUM(N16:N31)</f>
        <v>0</v>
      </c>
      <c r="O33" s="115">
        <f>SUM(O16:O31)</f>
        <v>0</v>
      </c>
      <c r="P33" s="115">
        <f>SUM(P16:P31)</f>
        <v>0</v>
      </c>
    </row>
    <row r="34" spans="1:18" ht="18" customHeight="1">
      <c r="A34" s="39"/>
      <c r="B34" s="39"/>
      <c r="C34" s="40" t="s">
        <v>17</v>
      </c>
      <c r="D34" s="41"/>
      <c r="E34" s="42"/>
      <c r="F34" s="43"/>
      <c r="G34" s="44"/>
      <c r="I34" s="59"/>
      <c r="J34" s="59"/>
      <c r="K34" s="59"/>
      <c r="M34" s="60"/>
      <c r="N34"/>
      <c r="O34"/>
      <c r="P34"/>
      <c r="R34" s="149"/>
    </row>
    <row r="35" spans="1:18" ht="15">
      <c r="C35" s="45"/>
      <c r="D35" s="45" t="s">
        <v>18</v>
      </c>
      <c r="M35" s="60"/>
      <c r="N35"/>
      <c r="O35"/>
      <c r="P35"/>
    </row>
    <row r="36" spans="1:18" ht="15">
      <c r="C36" s="45"/>
      <c r="D36" s="45"/>
      <c r="M36" s="60"/>
      <c r="N36"/>
      <c r="O36"/>
      <c r="P36"/>
    </row>
    <row r="37" spans="1:18" ht="15">
      <c r="C37" s="40" t="s">
        <v>123</v>
      </c>
      <c r="D37" s="45"/>
      <c r="M37" s="60"/>
      <c r="N37"/>
      <c r="O37"/>
      <c r="P37"/>
    </row>
    <row r="38" spans="1:18">
      <c r="C38" s="9"/>
      <c r="D38" s="9"/>
      <c r="E38" s="9"/>
      <c r="F38" s="9"/>
      <c r="G38" s="9"/>
      <c r="N38"/>
      <c r="O38"/>
      <c r="P38"/>
    </row>
    <row r="39" spans="1:18">
      <c r="A39" s="105"/>
      <c r="B39" s="105"/>
      <c r="C39" s="40" t="s">
        <v>124</v>
      </c>
      <c r="D39" s="41"/>
      <c r="E39" s="42"/>
      <c r="F39" s="43"/>
      <c r="G39" s="44"/>
      <c r="N39"/>
      <c r="O39"/>
      <c r="P39"/>
    </row>
    <row r="40" spans="1:18">
      <c r="C40" s="45"/>
      <c r="D40" s="45" t="s">
        <v>18</v>
      </c>
      <c r="N40"/>
      <c r="O40"/>
      <c r="P40"/>
    </row>
    <row r="41" spans="1:18">
      <c r="C41" s="40" t="s">
        <v>123</v>
      </c>
      <c r="D41" s="45"/>
    </row>
    <row r="42" spans="1:18" ht="12.75" customHeight="1">
      <c r="A42" s="46"/>
      <c r="B42" s="9"/>
      <c r="C42" s="9"/>
      <c r="D42" s="592"/>
      <c r="E42" s="580"/>
      <c r="F42" s="580"/>
      <c r="G42" s="9"/>
      <c r="H42" s="9"/>
      <c r="I42" s="9"/>
      <c r="J42" s="9"/>
    </row>
    <row r="43" spans="1:18" ht="15" customHeight="1">
      <c r="A43" s="106" t="s">
        <v>77</v>
      </c>
      <c r="B43" s="107"/>
      <c r="C43" s="108"/>
      <c r="D43" s="108"/>
      <c r="E43" s="108"/>
      <c r="F43" s="108"/>
      <c r="G43" s="108"/>
      <c r="H43" s="108"/>
      <c r="I43" s="108"/>
      <c r="J43" s="108"/>
      <c r="K43" s="108"/>
      <c r="L43" s="108"/>
      <c r="M43" s="108"/>
      <c r="N43" s="108"/>
      <c r="O43" s="108"/>
      <c r="P43" s="107"/>
    </row>
    <row r="44" spans="1:18" ht="12.75" customHeight="1">
      <c r="A44" s="109">
        <v>1</v>
      </c>
      <c r="B44" s="581" t="s">
        <v>125</v>
      </c>
      <c r="C44" s="582"/>
      <c r="D44" s="582"/>
      <c r="E44" s="582"/>
      <c r="F44" s="582"/>
      <c r="G44" s="582"/>
      <c r="H44" s="582"/>
      <c r="I44" s="582"/>
      <c r="J44" s="582"/>
      <c r="K44" s="582"/>
      <c r="L44" s="582"/>
      <c r="M44" s="582"/>
      <c r="N44" s="582"/>
      <c r="O44" s="582"/>
      <c r="P44" s="582"/>
    </row>
    <row r="45" spans="1:18" ht="12.75" customHeight="1">
      <c r="A45" s="109">
        <f>A44+1</f>
        <v>2</v>
      </c>
      <c r="B45" s="581" t="s">
        <v>126</v>
      </c>
      <c r="C45" s="582"/>
      <c r="D45" s="582"/>
      <c r="E45" s="582"/>
      <c r="F45" s="582"/>
      <c r="G45" s="582"/>
      <c r="H45" s="582"/>
      <c r="I45" s="582"/>
      <c r="J45" s="582"/>
      <c r="K45" s="582"/>
      <c r="L45" s="582"/>
      <c r="M45" s="582"/>
      <c r="N45" s="582"/>
      <c r="O45" s="582"/>
      <c r="P45" s="582"/>
    </row>
    <row r="46" spans="1:18" ht="12.75" customHeight="1">
      <c r="A46" s="109">
        <f t="shared" ref="A46:A49" si="38">A45+1</f>
        <v>3</v>
      </c>
      <c r="B46" s="581" t="s">
        <v>127</v>
      </c>
      <c r="C46" s="582"/>
      <c r="D46" s="582"/>
      <c r="E46" s="582"/>
      <c r="F46" s="582"/>
      <c r="G46" s="582"/>
      <c r="H46" s="582"/>
      <c r="I46" s="582"/>
      <c r="J46" s="582"/>
      <c r="K46" s="582"/>
      <c r="L46" s="582"/>
      <c r="M46" s="582"/>
      <c r="N46" s="582"/>
      <c r="O46" s="582"/>
      <c r="P46" s="582"/>
    </row>
    <row r="47" spans="1:18" ht="12.75" customHeight="1">
      <c r="A47" s="109">
        <f t="shared" si="38"/>
        <v>4</v>
      </c>
      <c r="B47" s="581" t="s">
        <v>128</v>
      </c>
      <c r="C47" s="582"/>
      <c r="D47" s="582"/>
      <c r="E47" s="582"/>
      <c r="F47" s="582"/>
      <c r="G47" s="582"/>
      <c r="H47" s="582"/>
      <c r="I47" s="582"/>
      <c r="J47" s="582"/>
      <c r="K47" s="582"/>
      <c r="L47" s="582"/>
      <c r="M47" s="582"/>
      <c r="N47" s="582"/>
      <c r="O47" s="582"/>
      <c r="P47" s="582"/>
    </row>
    <row r="48" spans="1:18" ht="24.75" customHeight="1">
      <c r="A48" s="109">
        <f t="shared" si="38"/>
        <v>5</v>
      </c>
      <c r="B48" s="581" t="s">
        <v>129</v>
      </c>
      <c r="C48" s="582"/>
      <c r="D48" s="582"/>
      <c r="E48" s="582"/>
      <c r="F48" s="582"/>
      <c r="G48" s="582"/>
      <c r="H48" s="582"/>
      <c r="I48" s="582"/>
      <c r="J48" s="582"/>
      <c r="K48" s="582"/>
      <c r="L48" s="582"/>
      <c r="M48" s="582"/>
      <c r="N48" s="582"/>
      <c r="O48" s="582"/>
      <c r="P48" s="582"/>
    </row>
    <row r="49" spans="1:16" ht="12.75" customHeight="1">
      <c r="A49" s="109">
        <f t="shared" si="38"/>
        <v>6</v>
      </c>
      <c r="B49" s="581" t="s">
        <v>130</v>
      </c>
      <c r="C49" s="582"/>
      <c r="D49" s="582"/>
      <c r="E49" s="582"/>
      <c r="F49" s="582"/>
      <c r="G49" s="582"/>
      <c r="H49" s="582"/>
      <c r="I49" s="582"/>
      <c r="J49" s="582"/>
      <c r="K49" s="582"/>
      <c r="L49" s="582"/>
      <c r="M49" s="582"/>
      <c r="N49" s="582"/>
      <c r="O49" s="582"/>
      <c r="P49" s="582"/>
    </row>
  </sheetData>
  <sheetProtection selectLockedCells="1" selectUnlockedCells="1"/>
  <mergeCells count="17">
    <mergeCell ref="B45:P45"/>
    <mergeCell ref="B46:P46"/>
    <mergeCell ref="B47:P47"/>
    <mergeCell ref="B48:P48"/>
    <mergeCell ref="B49:P49"/>
    <mergeCell ref="A1:P1"/>
    <mergeCell ref="A2:P2"/>
    <mergeCell ref="A8:H8"/>
    <mergeCell ref="D42:F42"/>
    <mergeCell ref="B44:P44"/>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59"/>
  <sheetViews>
    <sheetView view="pageBreakPreview" topLeftCell="A43" zoomScaleNormal="100" workbookViewId="0">
      <selection activeCell="K49" sqref="K49"/>
    </sheetView>
  </sheetViews>
  <sheetFormatPr defaultColWidth="9.140625" defaultRowHeight="12.75"/>
  <cols>
    <col min="1" max="2" width="7.85546875" style="5" customWidth="1"/>
    <col min="3" max="3" width="50.2851562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140625" style="9" customWidth="1"/>
    <col min="19" max="16384" width="9.140625" style="9"/>
  </cols>
  <sheetData>
    <row r="1" spans="1:25" s="1" customFormat="1" ht="18" customHeight="1">
      <c r="A1" s="577" t="s">
        <v>273</v>
      </c>
      <c r="B1" s="577"/>
      <c r="C1" s="577"/>
      <c r="D1" s="577"/>
      <c r="E1" s="577"/>
      <c r="F1" s="577"/>
      <c r="G1" s="577"/>
      <c r="H1" s="577"/>
      <c r="I1" s="577"/>
      <c r="J1" s="577"/>
      <c r="K1" s="577"/>
      <c r="L1" s="577"/>
      <c r="M1" s="577"/>
      <c r="N1" s="577"/>
      <c r="O1" s="577"/>
      <c r="P1" s="577"/>
    </row>
    <row r="2" spans="1:25" s="1" customFormat="1" ht="35.25" customHeight="1">
      <c r="A2" s="578" t="s">
        <v>47</v>
      </c>
      <c r="B2" s="578"/>
      <c r="C2" s="578"/>
      <c r="D2" s="578"/>
      <c r="E2" s="578"/>
      <c r="F2" s="578"/>
      <c r="G2" s="578"/>
      <c r="H2" s="578"/>
      <c r="I2" s="578"/>
      <c r="J2" s="578"/>
      <c r="K2" s="578"/>
      <c r="L2" s="578"/>
      <c r="M2" s="578"/>
      <c r="N2" s="578"/>
      <c r="O2" s="578"/>
      <c r="P2" s="578"/>
    </row>
    <row r="3" spans="1:25" s="1" customFormat="1" ht="18" customHeight="1">
      <c r="A3" s="10" t="s">
        <v>85</v>
      </c>
      <c r="B3" s="10"/>
      <c r="C3" s="11"/>
      <c r="D3" s="12"/>
      <c r="E3" s="11"/>
      <c r="F3" s="11"/>
      <c r="G3" s="11"/>
      <c r="H3" s="11"/>
      <c r="I3" s="11"/>
      <c r="J3" s="11"/>
      <c r="K3" s="11"/>
      <c r="L3" s="11"/>
      <c r="M3" s="11"/>
      <c r="N3" s="11"/>
      <c r="O3" s="11"/>
      <c r="P3" s="11"/>
    </row>
    <row r="4" spans="1:25" s="1" customFormat="1" ht="18" customHeight="1">
      <c r="A4" s="10" t="s">
        <v>24</v>
      </c>
      <c r="B4" s="10"/>
      <c r="C4" s="10"/>
      <c r="D4" s="12"/>
      <c r="E4" s="13"/>
      <c r="F4" s="14"/>
      <c r="G4" s="14"/>
      <c r="H4" s="14"/>
      <c r="I4" s="14"/>
      <c r="J4" s="14"/>
      <c r="K4" s="14"/>
      <c r="L4" s="14"/>
      <c r="M4" s="14"/>
      <c r="N4" s="14"/>
      <c r="O4" s="14"/>
      <c r="P4" s="14"/>
    </row>
    <row r="5" spans="1:25" s="1" customFormat="1" ht="18" customHeight="1">
      <c r="A5" s="10" t="s">
        <v>86</v>
      </c>
      <c r="B5" s="10"/>
      <c r="C5" s="10" t="s">
        <v>87</v>
      </c>
      <c r="D5" s="12"/>
      <c r="E5" s="13"/>
      <c r="F5" s="14"/>
      <c r="G5" s="14"/>
      <c r="H5" s="14"/>
      <c r="I5" s="14"/>
      <c r="J5" s="14"/>
      <c r="K5" s="14"/>
      <c r="L5" s="14"/>
      <c r="M5" s="14"/>
      <c r="N5" s="14"/>
      <c r="O5" s="14"/>
      <c r="P5" s="14"/>
    </row>
    <row r="6" spans="1:25" s="1" customFormat="1" ht="18" customHeight="1">
      <c r="A6" s="10" t="s">
        <v>88</v>
      </c>
      <c r="B6" s="10"/>
      <c r="C6" s="20"/>
      <c r="D6" s="14"/>
      <c r="E6" s="13"/>
      <c r="F6" s="14"/>
      <c r="G6" s="14"/>
      <c r="H6" s="14"/>
      <c r="I6" s="14"/>
      <c r="J6" s="14"/>
      <c r="K6" s="14"/>
      <c r="L6" s="14"/>
      <c r="M6" s="14"/>
      <c r="N6" s="14"/>
      <c r="O6" s="14"/>
      <c r="P6" s="14"/>
    </row>
    <row r="7" spans="1:25" s="1" customFormat="1" ht="18" customHeight="1">
      <c r="A7" s="15" t="s">
        <v>2</v>
      </c>
      <c r="B7" s="15"/>
      <c r="C7" s="16"/>
      <c r="D7" s="17"/>
      <c r="E7" s="13"/>
      <c r="F7" s="14"/>
      <c r="G7" s="14"/>
      <c r="H7" s="14"/>
      <c r="I7" s="14"/>
      <c r="J7" s="14"/>
      <c r="K7" s="14"/>
      <c r="L7" s="14"/>
      <c r="M7" s="14"/>
      <c r="N7" s="14"/>
      <c r="O7" s="14"/>
      <c r="P7" s="14"/>
    </row>
    <row r="8" spans="1:25" s="1" customFormat="1" ht="18" customHeight="1">
      <c r="A8" s="579" t="s">
        <v>274</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90</v>
      </c>
      <c r="M9" s="14"/>
      <c r="N9" s="47"/>
      <c r="O9" s="48">
        <f>P43</f>
        <v>0</v>
      </c>
      <c r="P9" s="14"/>
    </row>
    <row r="10" spans="1:25" s="1" customFormat="1" ht="18" customHeight="1">
      <c r="A10" s="18"/>
      <c r="B10" s="18"/>
      <c r="C10" s="6"/>
      <c r="D10" s="7"/>
      <c r="E10" s="13"/>
      <c r="F10" s="12"/>
      <c r="G10" s="14"/>
      <c r="H10" s="14"/>
      <c r="I10" s="14"/>
      <c r="J10" s="14"/>
      <c r="K10" s="14"/>
      <c r="L10" s="49" t="s">
        <v>91</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5" s="2" customFormat="1" ht="12.75" customHeight="1">
      <c r="A13" s="583"/>
      <c r="B13" s="585"/>
      <c r="C13" s="587"/>
      <c r="D13" s="588"/>
      <c r="E13" s="589"/>
      <c r="F13" s="590"/>
      <c r="G13" s="590"/>
      <c r="H13" s="590"/>
      <c r="I13" s="590"/>
      <c r="J13" s="590"/>
      <c r="K13" s="590"/>
      <c r="L13" s="591" t="s">
        <v>99</v>
      </c>
      <c r="M13" s="591"/>
      <c r="N13" s="591" t="s">
        <v>100</v>
      </c>
      <c r="O13" s="591"/>
      <c r="P13" s="591" t="s">
        <v>101</v>
      </c>
      <c r="S13" s="9"/>
      <c r="T13" s="9"/>
      <c r="U13" s="9"/>
      <c r="V13" s="9"/>
      <c r="W13" s="9"/>
      <c r="X13" s="9"/>
      <c r="Y13" s="9"/>
    </row>
    <row r="14" spans="1:25" s="2" customFormat="1" ht="48">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S14" s="9"/>
      <c r="T14" s="9"/>
      <c r="U14" s="9"/>
      <c r="V14" s="9"/>
      <c r="W14" s="9"/>
      <c r="X14" s="9"/>
      <c r="Y14" s="9"/>
    </row>
    <row r="15" spans="1:25" s="68" customFormat="1" ht="18.75" customHeight="1">
      <c r="A15" s="207"/>
      <c r="B15" s="208"/>
      <c r="C15" s="209" t="s">
        <v>275</v>
      </c>
      <c r="D15" s="289" t="s">
        <v>115</v>
      </c>
      <c r="E15" s="290">
        <f>E16</f>
        <v>488.25</v>
      </c>
      <c r="F15" s="209"/>
      <c r="G15" s="209"/>
      <c r="H15" s="209"/>
      <c r="I15" s="209"/>
      <c r="J15" s="209"/>
      <c r="K15" s="209"/>
      <c r="L15" s="209"/>
      <c r="M15" s="209"/>
      <c r="N15" s="209"/>
      <c r="O15" s="209"/>
      <c r="P15" s="221"/>
      <c r="S15" s="172"/>
      <c r="T15" s="172"/>
      <c r="U15" s="172"/>
      <c r="V15" s="172"/>
      <c r="W15" s="172"/>
      <c r="X15" s="172"/>
      <c r="Y15" s="172"/>
    </row>
    <row r="16" spans="1:25" s="2" customFormat="1" ht="66.75" customHeight="1">
      <c r="A16" s="126" t="s">
        <v>133</v>
      </c>
      <c r="B16" s="127"/>
      <c r="C16" s="128" t="s">
        <v>276</v>
      </c>
      <c r="D16" s="129" t="s">
        <v>115</v>
      </c>
      <c r="E16" s="130">
        <f>31.5*15.5</f>
        <v>488.25</v>
      </c>
      <c r="F16" s="81"/>
      <c r="G16" s="82"/>
      <c r="H16" s="28">
        <f t="shared" ref="H16:H41" si="0">ROUND(G16*F16,2)</f>
        <v>0</v>
      </c>
      <c r="I16" s="81"/>
      <c r="J16" s="82"/>
      <c r="K16" s="28">
        <f t="shared" ref="K16:K41" si="1">J16+I16+H16</f>
        <v>0</v>
      </c>
      <c r="L16" s="28">
        <f t="shared" ref="L16:L41" si="2">ROUND(F16*E16,2)</f>
        <v>0</v>
      </c>
      <c r="M16" s="28">
        <f t="shared" ref="M16:M41" si="3">ROUND(H16*E16,2)</f>
        <v>0</v>
      </c>
      <c r="N16" s="28">
        <f t="shared" ref="N16:N41" si="4">ROUND(I16*E16,2)</f>
        <v>0</v>
      </c>
      <c r="O16" s="28">
        <f t="shared" ref="O16:O41" si="5">ROUND(J16*E16,2)</f>
        <v>0</v>
      </c>
      <c r="P16" s="141">
        <f t="shared" ref="P16:P41" si="6">O16+N16+M16</f>
        <v>0</v>
      </c>
      <c r="S16" s="9"/>
      <c r="T16" s="9"/>
      <c r="U16" s="9"/>
      <c r="V16" s="9"/>
      <c r="W16" s="9"/>
      <c r="X16" s="9"/>
      <c r="Y16" s="9"/>
    </row>
    <row r="17" spans="1:25" s="2" customFormat="1" ht="19.5" customHeight="1">
      <c r="A17" s="126">
        <f>A16+1</f>
        <v>2</v>
      </c>
      <c r="B17" s="127"/>
      <c r="C17" s="200" t="s">
        <v>277</v>
      </c>
      <c r="D17" s="129" t="s">
        <v>115</v>
      </c>
      <c r="E17" s="130">
        <f>E16*1.2</f>
        <v>585.9</v>
      </c>
      <c r="F17" s="81"/>
      <c r="G17" s="82"/>
      <c r="H17" s="28">
        <f t="shared" si="0"/>
        <v>0</v>
      </c>
      <c r="I17" s="81"/>
      <c r="J17" s="82"/>
      <c r="K17" s="28">
        <f t="shared" ref="K17:K23" si="7">J17+I17+H17</f>
        <v>0</v>
      </c>
      <c r="L17" s="28">
        <f t="shared" ref="L17:L23" si="8">ROUND(F17*E17,2)</f>
        <v>0</v>
      </c>
      <c r="M17" s="28">
        <f t="shared" ref="M17:M23" si="9">ROUND(H17*E17,2)</f>
        <v>0</v>
      </c>
      <c r="N17" s="28">
        <f t="shared" ref="N17:N23" si="10">ROUND(I17*E17,2)</f>
        <v>0</v>
      </c>
      <c r="O17" s="28">
        <f t="shared" ref="O17:O23" si="11">ROUND(J17*E17,2)</f>
        <v>0</v>
      </c>
      <c r="P17" s="141">
        <f t="shared" ref="P17:P23" si="12">O17+N17+M17</f>
        <v>0</v>
      </c>
      <c r="S17" s="9"/>
      <c r="T17" s="9"/>
      <c r="U17" s="9"/>
      <c r="V17" s="9"/>
      <c r="W17" s="9"/>
      <c r="X17" s="9"/>
      <c r="Y17" s="9"/>
    </row>
    <row r="18" spans="1:25" s="2" customFormat="1" ht="19.5" customHeight="1">
      <c r="A18" s="126">
        <f t="shared" ref="A18:A30" si="13">A17+1</f>
        <v>3</v>
      </c>
      <c r="B18" s="127"/>
      <c r="C18" s="131" t="s">
        <v>278</v>
      </c>
      <c r="D18" s="129" t="s">
        <v>135</v>
      </c>
      <c r="E18" s="130">
        <v>12</v>
      </c>
      <c r="F18" s="81"/>
      <c r="G18" s="82"/>
      <c r="H18" s="28">
        <f t="shared" si="0"/>
        <v>0</v>
      </c>
      <c r="I18" s="81"/>
      <c r="J18" s="82"/>
      <c r="K18" s="28">
        <f t="shared" ref="K18:K19" si="14">J18+I18+H18</f>
        <v>0</v>
      </c>
      <c r="L18" s="28">
        <f t="shared" ref="L18:L19" si="15">ROUND(F18*E18,2)</f>
        <v>0</v>
      </c>
      <c r="M18" s="28">
        <f t="shared" ref="M18:M19" si="16">ROUND(H18*E18,2)</f>
        <v>0</v>
      </c>
      <c r="N18" s="28">
        <f t="shared" ref="N18:N19" si="17">ROUND(I18*E18,2)</f>
        <v>0</v>
      </c>
      <c r="O18" s="28">
        <f t="shared" ref="O18:O19" si="18">ROUND(J18*E18,2)</f>
        <v>0</v>
      </c>
      <c r="P18" s="141">
        <f t="shared" ref="P18:P19" si="19">O18+N18+M18</f>
        <v>0</v>
      </c>
      <c r="S18" s="9"/>
      <c r="T18" s="9"/>
      <c r="U18" s="9"/>
      <c r="V18" s="9"/>
      <c r="W18" s="9"/>
      <c r="X18" s="9"/>
      <c r="Y18" s="9"/>
    </row>
    <row r="19" spans="1:25" s="2" customFormat="1" ht="21" customHeight="1">
      <c r="A19" s="126">
        <f t="shared" si="13"/>
        <v>4</v>
      </c>
      <c r="B19" s="127"/>
      <c r="C19" s="128" t="s">
        <v>279</v>
      </c>
      <c r="D19" s="129" t="s">
        <v>115</v>
      </c>
      <c r="E19" s="130">
        <f>E16</f>
        <v>488.25</v>
      </c>
      <c r="F19" s="81"/>
      <c r="G19" s="82"/>
      <c r="H19" s="28">
        <f t="shared" si="0"/>
        <v>0</v>
      </c>
      <c r="I19" s="81"/>
      <c r="J19" s="82"/>
      <c r="K19" s="28">
        <f t="shared" si="14"/>
        <v>0</v>
      </c>
      <c r="L19" s="28">
        <f t="shared" si="15"/>
        <v>0</v>
      </c>
      <c r="M19" s="28">
        <f t="shared" si="16"/>
        <v>0</v>
      </c>
      <c r="N19" s="28">
        <f t="shared" si="17"/>
        <v>0</v>
      </c>
      <c r="O19" s="28">
        <f t="shared" si="18"/>
        <v>0</v>
      </c>
      <c r="P19" s="141">
        <f t="shared" si="19"/>
        <v>0</v>
      </c>
      <c r="S19" s="9"/>
      <c r="T19" s="9"/>
      <c r="U19" s="9"/>
      <c r="V19" s="9"/>
      <c r="W19" s="9"/>
      <c r="X19" s="9"/>
      <c r="Y19" s="9"/>
    </row>
    <row r="20" spans="1:25" s="2" customFormat="1" ht="39" customHeight="1">
      <c r="A20" s="126">
        <f t="shared" si="13"/>
        <v>5</v>
      </c>
      <c r="B20" s="127"/>
      <c r="C20" s="128" t="s">
        <v>280</v>
      </c>
      <c r="D20" s="129" t="s">
        <v>115</v>
      </c>
      <c r="E20" s="130">
        <f>E16</f>
        <v>488.25</v>
      </c>
      <c r="F20" s="81"/>
      <c r="G20" s="82"/>
      <c r="H20" s="28">
        <f t="shared" si="0"/>
        <v>0</v>
      </c>
      <c r="I20" s="81"/>
      <c r="J20" s="82"/>
      <c r="K20" s="28">
        <f t="shared" si="7"/>
        <v>0</v>
      </c>
      <c r="L20" s="28">
        <f t="shared" si="8"/>
        <v>0</v>
      </c>
      <c r="M20" s="28">
        <f t="shared" si="9"/>
        <v>0</v>
      </c>
      <c r="N20" s="28">
        <f t="shared" si="10"/>
        <v>0</v>
      </c>
      <c r="O20" s="28">
        <f t="shared" si="11"/>
        <v>0</v>
      </c>
      <c r="P20" s="141">
        <f t="shared" si="12"/>
        <v>0</v>
      </c>
      <c r="S20" s="9"/>
      <c r="T20" s="9"/>
      <c r="U20" s="9"/>
      <c r="V20" s="9"/>
      <c r="W20" s="9"/>
      <c r="X20" s="9"/>
      <c r="Y20" s="9"/>
    </row>
    <row r="21" spans="1:25" s="2" customFormat="1" ht="26.25" customHeight="1">
      <c r="A21" s="126">
        <f t="shared" si="13"/>
        <v>6</v>
      </c>
      <c r="B21" s="127"/>
      <c r="C21" s="128" t="s">
        <v>281</v>
      </c>
      <c r="D21" s="129" t="s">
        <v>115</v>
      </c>
      <c r="E21" s="130">
        <f>E16</f>
        <v>488.25</v>
      </c>
      <c r="F21" s="81"/>
      <c r="G21" s="82"/>
      <c r="H21" s="28">
        <f t="shared" si="0"/>
        <v>0</v>
      </c>
      <c r="I21" s="81"/>
      <c r="J21" s="82"/>
      <c r="K21" s="28">
        <f t="shared" si="7"/>
        <v>0</v>
      </c>
      <c r="L21" s="28">
        <f t="shared" si="8"/>
        <v>0</v>
      </c>
      <c r="M21" s="28">
        <f t="shared" si="9"/>
        <v>0</v>
      </c>
      <c r="N21" s="28">
        <f t="shared" si="10"/>
        <v>0</v>
      </c>
      <c r="O21" s="28">
        <f t="shared" si="11"/>
        <v>0</v>
      </c>
      <c r="P21" s="141">
        <f t="shared" si="12"/>
        <v>0</v>
      </c>
      <c r="S21" s="9"/>
      <c r="T21" s="9"/>
      <c r="U21" s="9"/>
      <c r="V21" s="9"/>
      <c r="W21" s="9"/>
      <c r="X21" s="9"/>
      <c r="Y21" s="9"/>
    </row>
    <row r="22" spans="1:25" s="2" customFormat="1" ht="28.5" customHeight="1">
      <c r="A22" s="126">
        <f t="shared" si="13"/>
        <v>7</v>
      </c>
      <c r="B22" s="127"/>
      <c r="C22" s="128" t="s">
        <v>282</v>
      </c>
      <c r="D22" s="129" t="s">
        <v>115</v>
      </c>
      <c r="E22" s="130">
        <f>E16</f>
        <v>488.25</v>
      </c>
      <c r="F22" s="81"/>
      <c r="G22" s="82"/>
      <c r="H22" s="28">
        <f t="shared" si="0"/>
        <v>0</v>
      </c>
      <c r="I22" s="81"/>
      <c r="J22" s="82"/>
      <c r="K22" s="28">
        <f t="shared" si="7"/>
        <v>0</v>
      </c>
      <c r="L22" s="28">
        <f t="shared" si="8"/>
        <v>0</v>
      </c>
      <c r="M22" s="28">
        <f t="shared" si="9"/>
        <v>0</v>
      </c>
      <c r="N22" s="28">
        <f t="shared" si="10"/>
        <v>0</v>
      </c>
      <c r="O22" s="28">
        <f t="shared" si="11"/>
        <v>0</v>
      </c>
      <c r="P22" s="141">
        <f t="shared" si="12"/>
        <v>0</v>
      </c>
      <c r="S22" s="9"/>
      <c r="T22" s="9"/>
      <c r="U22" s="9"/>
      <c r="V22" s="9"/>
      <c r="W22" s="9"/>
      <c r="X22" s="9"/>
      <c r="Y22" s="9"/>
    </row>
    <row r="23" spans="1:25" s="2" customFormat="1" ht="36">
      <c r="A23" s="126">
        <f t="shared" si="13"/>
        <v>8</v>
      </c>
      <c r="B23" s="127"/>
      <c r="C23" s="128" t="s">
        <v>283</v>
      </c>
      <c r="D23" s="129" t="s">
        <v>115</v>
      </c>
      <c r="E23" s="130">
        <f>E16</f>
        <v>488.25</v>
      </c>
      <c r="F23" s="81"/>
      <c r="G23" s="82"/>
      <c r="H23" s="28">
        <f t="shared" si="0"/>
        <v>0</v>
      </c>
      <c r="I23" s="81"/>
      <c r="J23" s="82"/>
      <c r="K23" s="28">
        <f t="shared" si="7"/>
        <v>0</v>
      </c>
      <c r="L23" s="28">
        <f t="shared" si="8"/>
        <v>0</v>
      </c>
      <c r="M23" s="28">
        <f t="shared" si="9"/>
        <v>0</v>
      </c>
      <c r="N23" s="28">
        <f t="shared" si="10"/>
        <v>0</v>
      </c>
      <c r="O23" s="28">
        <f t="shared" si="11"/>
        <v>0</v>
      </c>
      <c r="P23" s="141">
        <f t="shared" si="12"/>
        <v>0</v>
      </c>
      <c r="S23" s="9"/>
      <c r="T23" s="9"/>
      <c r="U23" s="9"/>
      <c r="V23" s="9"/>
      <c r="W23" s="9"/>
      <c r="X23" s="9"/>
      <c r="Y23" s="9"/>
    </row>
    <row r="24" spans="1:25" s="68" customFormat="1" ht="16.5" customHeight="1">
      <c r="A24" s="160">
        <f t="shared" si="13"/>
        <v>9</v>
      </c>
      <c r="B24" s="73"/>
      <c r="C24" s="77" t="s">
        <v>284</v>
      </c>
      <c r="D24" s="161" t="s">
        <v>231</v>
      </c>
      <c r="E24" s="291">
        <v>49.19</v>
      </c>
      <c r="F24" s="163"/>
      <c r="G24" s="164"/>
      <c r="H24" s="165"/>
      <c r="I24" s="163"/>
      <c r="J24" s="164"/>
      <c r="K24" s="165"/>
      <c r="L24" s="165"/>
      <c r="M24" s="165"/>
      <c r="N24" s="165"/>
      <c r="O24" s="165"/>
      <c r="P24" s="171"/>
      <c r="S24" s="172"/>
      <c r="T24" s="172"/>
      <c r="U24" s="172"/>
      <c r="V24" s="172"/>
      <c r="W24" s="172"/>
      <c r="X24" s="172"/>
      <c r="Y24" s="172"/>
    </row>
    <row r="25" spans="1:25" s="2" customFormat="1" ht="34.5" customHeight="1">
      <c r="A25" s="126">
        <f t="shared" si="13"/>
        <v>10</v>
      </c>
      <c r="B25" s="127"/>
      <c r="C25" s="128" t="s">
        <v>285</v>
      </c>
      <c r="D25" s="129" t="s">
        <v>115</v>
      </c>
      <c r="E25" s="130">
        <f>E24*0.6</f>
        <v>29.513999999999996</v>
      </c>
      <c r="F25" s="81"/>
      <c r="G25" s="82"/>
      <c r="H25" s="28">
        <f t="shared" si="0"/>
        <v>0</v>
      </c>
      <c r="I25" s="81"/>
      <c r="J25" s="82"/>
      <c r="K25" s="28">
        <f t="shared" ref="K25:K29" si="20">J25+I25+H25</f>
        <v>0</v>
      </c>
      <c r="L25" s="28">
        <f t="shared" ref="L25:L29" si="21">ROUND(F25*E25,2)</f>
        <v>0</v>
      </c>
      <c r="M25" s="28">
        <f t="shared" ref="M25:M29" si="22">ROUND(H25*E25,2)</f>
        <v>0</v>
      </c>
      <c r="N25" s="28">
        <f t="shared" ref="N25:N29" si="23">ROUND(I25*E25,2)</f>
        <v>0</v>
      </c>
      <c r="O25" s="28">
        <f t="shared" ref="O25:O29" si="24">ROUND(J25*E25,2)</f>
        <v>0</v>
      </c>
      <c r="P25" s="141">
        <f t="shared" ref="P25:P29" si="25">O25+N25+M25</f>
        <v>0</v>
      </c>
      <c r="S25" s="9"/>
      <c r="T25" s="9"/>
      <c r="U25" s="9"/>
      <c r="V25" s="9"/>
      <c r="W25" s="9"/>
      <c r="X25" s="9"/>
      <c r="Y25" s="9"/>
    </row>
    <row r="26" spans="1:25" s="2" customFormat="1" ht="16.5" customHeight="1">
      <c r="A26" s="126">
        <f t="shared" si="13"/>
        <v>11</v>
      </c>
      <c r="B26" s="127"/>
      <c r="C26" s="128" t="s">
        <v>286</v>
      </c>
      <c r="D26" s="129" t="s">
        <v>115</v>
      </c>
      <c r="E26" s="130">
        <f>E25</f>
        <v>29.513999999999996</v>
      </c>
      <c r="F26" s="81"/>
      <c r="G26" s="82"/>
      <c r="H26" s="28">
        <f t="shared" si="0"/>
        <v>0</v>
      </c>
      <c r="I26" s="81"/>
      <c r="J26" s="82"/>
      <c r="K26" s="28">
        <f t="shared" si="20"/>
        <v>0</v>
      </c>
      <c r="L26" s="28">
        <f t="shared" si="21"/>
        <v>0</v>
      </c>
      <c r="M26" s="28">
        <f t="shared" si="22"/>
        <v>0</v>
      </c>
      <c r="N26" s="28">
        <f t="shared" si="23"/>
        <v>0</v>
      </c>
      <c r="O26" s="28">
        <f t="shared" si="24"/>
        <v>0</v>
      </c>
      <c r="P26" s="141">
        <f t="shared" si="25"/>
        <v>0</v>
      </c>
      <c r="S26" s="9"/>
      <c r="T26" s="9"/>
      <c r="U26" s="9"/>
      <c r="V26" s="9"/>
      <c r="W26" s="9"/>
      <c r="X26" s="9"/>
      <c r="Y26" s="9"/>
    </row>
    <row r="27" spans="1:25" s="2" customFormat="1" ht="29.25" customHeight="1">
      <c r="A27" s="126">
        <f t="shared" si="13"/>
        <v>12</v>
      </c>
      <c r="B27" s="127"/>
      <c r="C27" s="128" t="s">
        <v>287</v>
      </c>
      <c r="D27" s="129" t="s">
        <v>231</v>
      </c>
      <c r="E27" s="130">
        <f>E24</f>
        <v>49.19</v>
      </c>
      <c r="F27" s="81"/>
      <c r="G27" s="82"/>
      <c r="H27" s="28">
        <f t="shared" si="0"/>
        <v>0</v>
      </c>
      <c r="I27" s="81"/>
      <c r="J27" s="82"/>
      <c r="K27" s="28">
        <f t="shared" si="20"/>
        <v>0</v>
      </c>
      <c r="L27" s="28">
        <f t="shared" si="21"/>
        <v>0</v>
      </c>
      <c r="M27" s="28">
        <f t="shared" si="22"/>
        <v>0</v>
      </c>
      <c r="N27" s="28">
        <f t="shared" si="23"/>
        <v>0</v>
      </c>
      <c r="O27" s="28">
        <f t="shared" si="24"/>
        <v>0</v>
      </c>
      <c r="P27" s="141">
        <f t="shared" si="25"/>
        <v>0</v>
      </c>
      <c r="S27" s="9"/>
      <c r="T27" s="9"/>
      <c r="U27" s="9"/>
      <c r="V27" s="9"/>
      <c r="W27" s="9"/>
      <c r="X27" s="9"/>
      <c r="Y27" s="9"/>
    </row>
    <row r="28" spans="1:25" s="2" customFormat="1" ht="30.75" customHeight="1">
      <c r="A28" s="126">
        <f t="shared" si="13"/>
        <v>13</v>
      </c>
      <c r="B28" s="127"/>
      <c r="C28" s="128" t="s">
        <v>288</v>
      </c>
      <c r="D28" s="129" t="s">
        <v>115</v>
      </c>
      <c r="E28" s="130">
        <f>E24*0.7</f>
        <v>34.432999999999993</v>
      </c>
      <c r="F28" s="81"/>
      <c r="G28" s="82"/>
      <c r="H28" s="28">
        <f t="shared" si="0"/>
        <v>0</v>
      </c>
      <c r="I28" s="81"/>
      <c r="J28" s="82"/>
      <c r="K28" s="28">
        <f t="shared" si="20"/>
        <v>0</v>
      </c>
      <c r="L28" s="28">
        <f t="shared" si="21"/>
        <v>0</v>
      </c>
      <c r="M28" s="28">
        <f t="shared" si="22"/>
        <v>0</v>
      </c>
      <c r="N28" s="28">
        <f t="shared" si="23"/>
        <v>0</v>
      </c>
      <c r="O28" s="28">
        <f t="shared" si="24"/>
        <v>0</v>
      </c>
      <c r="P28" s="141">
        <f t="shared" si="25"/>
        <v>0</v>
      </c>
      <c r="S28" s="9"/>
      <c r="T28" s="9"/>
      <c r="U28" s="9"/>
      <c r="V28" s="9"/>
      <c r="W28" s="9"/>
      <c r="X28" s="9"/>
      <c r="Y28" s="9"/>
    </row>
    <row r="29" spans="1:25" s="2" customFormat="1" ht="27" customHeight="1">
      <c r="A29" s="126">
        <f t="shared" si="13"/>
        <v>14</v>
      </c>
      <c r="B29" s="127"/>
      <c r="C29" s="128" t="s">
        <v>289</v>
      </c>
      <c r="D29" s="129" t="s">
        <v>228</v>
      </c>
      <c r="E29" s="130">
        <f>32.57+15.6+1.2*4*12</f>
        <v>105.77</v>
      </c>
      <c r="F29" s="81"/>
      <c r="G29" s="82"/>
      <c r="H29" s="28">
        <f t="shared" si="0"/>
        <v>0</v>
      </c>
      <c r="I29" s="81"/>
      <c r="J29" s="82"/>
      <c r="K29" s="28">
        <f t="shared" si="20"/>
        <v>0</v>
      </c>
      <c r="L29" s="28">
        <f t="shared" si="21"/>
        <v>0</v>
      </c>
      <c r="M29" s="28">
        <f t="shared" si="22"/>
        <v>0</v>
      </c>
      <c r="N29" s="28">
        <f t="shared" si="23"/>
        <v>0</v>
      </c>
      <c r="O29" s="28">
        <f t="shared" si="24"/>
        <v>0</v>
      </c>
      <c r="P29" s="141">
        <f t="shared" si="25"/>
        <v>0</v>
      </c>
      <c r="S29" s="9"/>
      <c r="T29" s="9"/>
      <c r="U29" s="9"/>
      <c r="V29" s="9"/>
      <c r="W29" s="9"/>
      <c r="X29" s="9"/>
      <c r="Y29" s="9"/>
    </row>
    <row r="30" spans="1:25" s="2" customFormat="1" ht="15.75" customHeight="1">
      <c r="A30" s="126">
        <f t="shared" si="13"/>
        <v>15</v>
      </c>
      <c r="B30" s="127"/>
      <c r="C30" s="128"/>
      <c r="D30" s="129"/>
      <c r="E30" s="130"/>
      <c r="F30" s="27"/>
      <c r="G30" s="28"/>
      <c r="H30" s="28">
        <f t="shared" ref="H30:H32" si="26">ROUND(G30*F30,2)</f>
        <v>0</v>
      </c>
      <c r="I30" s="27"/>
      <c r="J30" s="28"/>
      <c r="K30" s="28">
        <f t="shared" ref="K30:K32" si="27">J30+I30+H30</f>
        <v>0</v>
      </c>
      <c r="L30" s="28">
        <f t="shared" ref="L30:L32" si="28">ROUND(F30*E30,2)</f>
        <v>0</v>
      </c>
      <c r="M30" s="28">
        <f t="shared" ref="M30:M32" si="29">ROUND(H30*E30,2)</f>
        <v>0</v>
      </c>
      <c r="N30" s="28">
        <f t="shared" ref="N30:N32" si="30">ROUND(I30*E30,2)</f>
        <v>0</v>
      </c>
      <c r="O30" s="28">
        <f t="shared" ref="O30:O32" si="31">ROUND(J30*E30,2)</f>
        <v>0</v>
      </c>
      <c r="P30" s="141">
        <f t="shared" ref="P30:P32" si="32">O30+N30+M30</f>
        <v>0</v>
      </c>
      <c r="S30" s="9"/>
      <c r="T30" s="9"/>
      <c r="U30" s="9"/>
      <c r="V30" s="9"/>
      <c r="W30" s="9"/>
      <c r="X30" s="9"/>
      <c r="Y30" s="9"/>
    </row>
    <row r="31" spans="1:25" s="68" customFormat="1">
      <c r="A31" s="160">
        <f t="shared" ref="A31:A40" si="33">A30+1</f>
        <v>16</v>
      </c>
      <c r="B31" s="73"/>
      <c r="C31" s="77" t="s">
        <v>290</v>
      </c>
      <c r="D31" s="161" t="s">
        <v>135</v>
      </c>
      <c r="E31" s="291">
        <v>12</v>
      </c>
      <c r="F31" s="163"/>
      <c r="G31" s="164"/>
      <c r="H31" s="165"/>
      <c r="I31" s="163"/>
      <c r="J31" s="164"/>
      <c r="K31" s="165"/>
      <c r="L31" s="165"/>
      <c r="M31" s="165"/>
      <c r="N31" s="165"/>
      <c r="O31" s="165"/>
      <c r="P31" s="171"/>
      <c r="S31" s="172"/>
      <c r="T31" s="172"/>
      <c r="U31" s="172"/>
      <c r="V31" s="172"/>
      <c r="W31" s="172"/>
      <c r="X31" s="172"/>
      <c r="Y31" s="172"/>
    </row>
    <row r="32" spans="1:25" s="2" customFormat="1" ht="21.75" customHeight="1">
      <c r="A32" s="126">
        <f t="shared" si="33"/>
        <v>17</v>
      </c>
      <c r="B32" s="127"/>
      <c r="C32" s="128" t="s">
        <v>291</v>
      </c>
      <c r="D32" s="129" t="s">
        <v>167</v>
      </c>
      <c r="E32" s="130">
        <v>1</v>
      </c>
      <c r="F32" s="81"/>
      <c r="G32" s="82"/>
      <c r="H32" s="28">
        <f t="shared" si="26"/>
        <v>0</v>
      </c>
      <c r="I32" s="81"/>
      <c r="J32" s="82"/>
      <c r="K32" s="28">
        <f t="shared" si="27"/>
        <v>0</v>
      </c>
      <c r="L32" s="28">
        <f t="shared" si="28"/>
        <v>0</v>
      </c>
      <c r="M32" s="28">
        <f t="shared" si="29"/>
        <v>0</v>
      </c>
      <c r="N32" s="28">
        <f t="shared" si="30"/>
        <v>0</v>
      </c>
      <c r="O32" s="28">
        <f t="shared" si="31"/>
        <v>0</v>
      </c>
      <c r="P32" s="141">
        <f t="shared" si="32"/>
        <v>0</v>
      </c>
      <c r="S32" s="9"/>
      <c r="T32" s="9"/>
      <c r="U32" s="9"/>
      <c r="V32" s="9"/>
      <c r="W32" s="9"/>
      <c r="X32" s="9"/>
      <c r="Y32" s="9"/>
    </row>
    <row r="33" spans="1:25" s="2" customFormat="1" ht="84">
      <c r="A33" s="126">
        <f t="shared" si="33"/>
        <v>18</v>
      </c>
      <c r="B33" s="127"/>
      <c r="C33" s="128" t="s">
        <v>292</v>
      </c>
      <c r="D33" s="129" t="s">
        <v>167</v>
      </c>
      <c r="E33" s="130">
        <v>12</v>
      </c>
      <c r="F33" s="81"/>
      <c r="G33" s="82"/>
      <c r="H33" s="28">
        <f t="shared" ref="H33" si="34">ROUND(G33*F33,2)</f>
        <v>0</v>
      </c>
      <c r="I33" s="81"/>
      <c r="J33" s="82"/>
      <c r="K33" s="28">
        <f t="shared" ref="K33" si="35">J33+I33+H33</f>
        <v>0</v>
      </c>
      <c r="L33" s="28">
        <f t="shared" ref="L33" si="36">ROUND(F33*E33,2)</f>
        <v>0</v>
      </c>
      <c r="M33" s="28">
        <f t="shared" ref="M33" si="37">ROUND(H33*E33,2)</f>
        <v>0</v>
      </c>
      <c r="N33" s="28">
        <f t="shared" ref="N33" si="38">ROUND(I33*E33,2)</f>
        <v>0</v>
      </c>
      <c r="O33" s="28">
        <f t="shared" ref="O33" si="39">ROUND(J33*E33,2)</f>
        <v>0</v>
      </c>
      <c r="P33" s="141">
        <f t="shared" ref="P33" si="40">O33+N33+M33</f>
        <v>0</v>
      </c>
      <c r="S33" s="9"/>
      <c r="T33" s="9"/>
      <c r="U33" s="9"/>
      <c r="V33" s="9"/>
      <c r="W33" s="9"/>
      <c r="X33" s="9"/>
      <c r="Y33" s="9"/>
    </row>
    <row r="34" spans="1:25" s="2" customFormat="1">
      <c r="A34" s="126">
        <f t="shared" si="33"/>
        <v>19</v>
      </c>
      <c r="B34" s="127"/>
      <c r="C34" s="128"/>
      <c r="D34" s="129"/>
      <c r="E34" s="130"/>
      <c r="F34" s="27"/>
      <c r="G34" s="28"/>
      <c r="H34" s="28"/>
      <c r="I34" s="27"/>
      <c r="J34" s="28"/>
      <c r="K34" s="28"/>
      <c r="L34" s="28"/>
      <c r="M34" s="28"/>
      <c r="N34" s="28"/>
      <c r="O34" s="28"/>
      <c r="P34" s="141"/>
      <c r="S34" s="9"/>
      <c r="T34" s="9"/>
      <c r="U34" s="9"/>
      <c r="V34" s="9"/>
      <c r="W34" s="9"/>
      <c r="X34" s="9"/>
      <c r="Y34" s="9"/>
    </row>
    <row r="35" spans="1:25" s="68" customFormat="1">
      <c r="A35" s="160">
        <f t="shared" si="33"/>
        <v>20</v>
      </c>
      <c r="B35" s="73"/>
      <c r="C35" s="77" t="s">
        <v>293</v>
      </c>
      <c r="D35" s="173"/>
      <c r="E35" s="162"/>
      <c r="F35" s="163"/>
      <c r="G35" s="164"/>
      <c r="H35" s="165"/>
      <c r="I35" s="163"/>
      <c r="J35" s="164"/>
      <c r="K35" s="165"/>
      <c r="L35" s="165"/>
      <c r="M35" s="165"/>
      <c r="N35" s="165"/>
      <c r="O35" s="165"/>
      <c r="P35" s="171"/>
      <c r="S35" s="172"/>
      <c r="T35" s="172"/>
      <c r="U35" s="172"/>
      <c r="V35" s="172"/>
      <c r="W35" s="172"/>
      <c r="X35" s="172"/>
      <c r="Y35" s="172"/>
    </row>
    <row r="36" spans="1:25" s="2" customFormat="1" ht="36">
      <c r="A36" s="126">
        <f t="shared" si="33"/>
        <v>21</v>
      </c>
      <c r="B36" s="127"/>
      <c r="C36" s="128" t="s">
        <v>294</v>
      </c>
      <c r="D36" s="129" t="s">
        <v>167</v>
      </c>
      <c r="E36" s="130">
        <v>1</v>
      </c>
      <c r="F36" s="81"/>
      <c r="G36" s="82"/>
      <c r="H36" s="28">
        <f t="shared" ref="H36:H39" si="41">ROUND(G36*F36,2)</f>
        <v>0</v>
      </c>
      <c r="I36" s="81"/>
      <c r="J36" s="82"/>
      <c r="K36" s="28">
        <f t="shared" ref="K36:K39" si="42">J36+I36+H36</f>
        <v>0</v>
      </c>
      <c r="L36" s="28">
        <f t="shared" ref="L36:L39" si="43">ROUND(F36*E36,2)</f>
        <v>0</v>
      </c>
      <c r="M36" s="28">
        <f t="shared" ref="M36:M39" si="44">ROUND(H36*E36,2)</f>
        <v>0</v>
      </c>
      <c r="N36" s="28">
        <f t="shared" ref="N36:N39" si="45">ROUND(I36*E36,2)</f>
        <v>0</v>
      </c>
      <c r="O36" s="28">
        <f t="shared" ref="O36:O39" si="46">ROUND(J36*E36,2)</f>
        <v>0</v>
      </c>
      <c r="P36" s="141">
        <f t="shared" ref="P36:P39" si="47">O36+N36+M36</f>
        <v>0</v>
      </c>
      <c r="S36" s="9"/>
      <c r="T36" s="9"/>
      <c r="U36" s="9"/>
      <c r="V36" s="9"/>
      <c r="W36" s="9"/>
      <c r="X36" s="9"/>
      <c r="Y36" s="9"/>
    </row>
    <row r="37" spans="1:25" s="2" customFormat="1" ht="36">
      <c r="A37" s="126">
        <f t="shared" si="33"/>
        <v>22</v>
      </c>
      <c r="B37" s="127"/>
      <c r="C37" s="128" t="s">
        <v>295</v>
      </c>
      <c r="D37" s="129" t="s">
        <v>228</v>
      </c>
      <c r="E37" s="130">
        <v>16</v>
      </c>
      <c r="F37" s="81"/>
      <c r="G37" s="82"/>
      <c r="H37" s="28">
        <f t="shared" si="41"/>
        <v>0</v>
      </c>
      <c r="I37" s="81"/>
      <c r="J37" s="82"/>
      <c r="K37" s="28">
        <f t="shared" si="42"/>
        <v>0</v>
      </c>
      <c r="L37" s="28">
        <f t="shared" si="43"/>
        <v>0</v>
      </c>
      <c r="M37" s="28">
        <f t="shared" si="44"/>
        <v>0</v>
      </c>
      <c r="N37" s="28">
        <f t="shared" si="45"/>
        <v>0</v>
      </c>
      <c r="O37" s="28">
        <f t="shared" si="46"/>
        <v>0</v>
      </c>
      <c r="P37" s="141">
        <f t="shared" si="47"/>
        <v>0</v>
      </c>
      <c r="S37" s="9"/>
      <c r="T37" s="9"/>
      <c r="U37" s="9"/>
      <c r="V37" s="9"/>
      <c r="W37" s="9"/>
      <c r="X37" s="9"/>
      <c r="Y37" s="9"/>
    </row>
    <row r="38" spans="1:25" s="2" customFormat="1" ht="24">
      <c r="A38" s="126">
        <f t="shared" si="33"/>
        <v>23</v>
      </c>
      <c r="B38" s="127"/>
      <c r="C38" s="128" t="s">
        <v>296</v>
      </c>
      <c r="D38" s="129" t="s">
        <v>228</v>
      </c>
      <c r="E38" s="130">
        <v>32.119999999999997</v>
      </c>
      <c r="F38" s="81"/>
      <c r="G38" s="82"/>
      <c r="H38" s="28">
        <f t="shared" si="41"/>
        <v>0</v>
      </c>
      <c r="I38" s="81"/>
      <c r="J38" s="82"/>
      <c r="K38" s="28">
        <f t="shared" si="42"/>
        <v>0</v>
      </c>
      <c r="L38" s="28">
        <f t="shared" si="43"/>
        <v>0</v>
      </c>
      <c r="M38" s="28">
        <f t="shared" si="44"/>
        <v>0</v>
      </c>
      <c r="N38" s="28">
        <f t="shared" si="45"/>
        <v>0</v>
      </c>
      <c r="O38" s="28">
        <f t="shared" si="46"/>
        <v>0</v>
      </c>
      <c r="P38" s="141">
        <f t="shared" si="47"/>
        <v>0</v>
      </c>
      <c r="S38" s="9"/>
      <c r="T38" s="9"/>
      <c r="U38" s="9"/>
      <c r="V38" s="9"/>
      <c r="W38" s="9"/>
      <c r="X38" s="9"/>
      <c r="Y38" s="9"/>
    </row>
    <row r="39" spans="1:25" s="2" customFormat="1" ht="17.25" customHeight="1">
      <c r="A39" s="126">
        <f t="shared" si="33"/>
        <v>24</v>
      </c>
      <c r="B39" s="127"/>
      <c r="C39" s="128" t="s">
        <v>297</v>
      </c>
      <c r="D39" s="129" t="s">
        <v>228</v>
      </c>
      <c r="E39" s="130">
        <v>32.119999999999997</v>
      </c>
      <c r="F39" s="81"/>
      <c r="G39" s="82"/>
      <c r="H39" s="28">
        <f t="shared" si="41"/>
        <v>0</v>
      </c>
      <c r="I39" s="81"/>
      <c r="J39" s="82"/>
      <c r="K39" s="28">
        <f t="shared" si="42"/>
        <v>0</v>
      </c>
      <c r="L39" s="28">
        <f t="shared" si="43"/>
        <v>0</v>
      </c>
      <c r="M39" s="28">
        <f t="shared" si="44"/>
        <v>0</v>
      </c>
      <c r="N39" s="28">
        <f t="shared" si="45"/>
        <v>0</v>
      </c>
      <c r="O39" s="28">
        <f t="shared" si="46"/>
        <v>0</v>
      </c>
      <c r="P39" s="141">
        <f t="shared" si="47"/>
        <v>0</v>
      </c>
      <c r="S39" s="9"/>
      <c r="T39" s="9"/>
      <c r="U39" s="9"/>
      <c r="V39" s="9"/>
      <c r="W39" s="9"/>
      <c r="X39" s="9"/>
      <c r="Y39" s="9"/>
    </row>
    <row r="40" spans="1:25" s="2" customFormat="1" ht="36">
      <c r="A40" s="126">
        <f t="shared" si="33"/>
        <v>25</v>
      </c>
      <c r="B40" s="127"/>
      <c r="C40" s="128" t="s">
        <v>298</v>
      </c>
      <c r="D40" s="129" t="s">
        <v>228</v>
      </c>
      <c r="E40" s="130">
        <v>32.119999999999997</v>
      </c>
      <c r="F40" s="81"/>
      <c r="G40" s="82"/>
      <c r="H40" s="28">
        <f t="shared" si="0"/>
        <v>0</v>
      </c>
      <c r="I40" s="81"/>
      <c r="J40" s="82"/>
      <c r="K40" s="28">
        <f t="shared" si="1"/>
        <v>0</v>
      </c>
      <c r="L40" s="28">
        <f t="shared" si="2"/>
        <v>0</v>
      </c>
      <c r="M40" s="28">
        <f t="shared" si="3"/>
        <v>0</v>
      </c>
      <c r="N40" s="28">
        <f t="shared" si="4"/>
        <v>0</v>
      </c>
      <c r="O40" s="28">
        <f t="shared" si="5"/>
        <v>0</v>
      </c>
      <c r="P40" s="141">
        <f t="shared" si="6"/>
        <v>0</v>
      </c>
      <c r="S40" s="9"/>
      <c r="T40" s="9"/>
      <c r="U40" s="9"/>
      <c r="V40" s="9"/>
      <c r="W40" s="9"/>
      <c r="X40" s="9"/>
      <c r="Y40" s="9"/>
    </row>
    <row r="41" spans="1:25" s="2" customFormat="1" ht="24">
      <c r="A41" s="126">
        <f t="shared" ref="A41" si="48">A40+1</f>
        <v>26</v>
      </c>
      <c r="B41" s="127"/>
      <c r="C41" s="128" t="s">
        <v>299</v>
      </c>
      <c r="D41" s="129" t="s">
        <v>228</v>
      </c>
      <c r="E41" s="130">
        <f>(8.8)*7</f>
        <v>61.600000000000009</v>
      </c>
      <c r="F41" s="81"/>
      <c r="G41" s="82"/>
      <c r="H41" s="28">
        <f t="shared" si="0"/>
        <v>0</v>
      </c>
      <c r="I41" s="81"/>
      <c r="J41" s="82"/>
      <c r="K41" s="28">
        <f t="shared" si="1"/>
        <v>0</v>
      </c>
      <c r="L41" s="28">
        <f t="shared" si="2"/>
        <v>0</v>
      </c>
      <c r="M41" s="28">
        <f t="shared" si="3"/>
        <v>0</v>
      </c>
      <c r="N41" s="28">
        <f t="shared" si="4"/>
        <v>0</v>
      </c>
      <c r="O41" s="28">
        <f t="shared" si="5"/>
        <v>0</v>
      </c>
      <c r="P41" s="141">
        <f t="shared" si="6"/>
        <v>0</v>
      </c>
      <c r="S41" s="9"/>
      <c r="T41" s="9"/>
      <c r="U41" s="9"/>
      <c r="V41" s="9"/>
      <c r="W41" s="9"/>
      <c r="X41" s="9"/>
      <c r="Y41" s="9"/>
    </row>
    <row r="42" spans="1:25" s="4" customFormat="1" ht="18" customHeight="1">
      <c r="A42" s="30"/>
      <c r="B42" s="31"/>
      <c r="C42" s="32"/>
      <c r="D42" s="33"/>
      <c r="E42" s="34"/>
      <c r="F42" s="35"/>
      <c r="G42" s="35"/>
      <c r="H42" s="35"/>
      <c r="I42" s="35"/>
      <c r="J42" s="35"/>
      <c r="K42" s="35"/>
      <c r="L42" s="54"/>
      <c r="M42" s="55"/>
      <c r="N42" s="55"/>
      <c r="O42" s="55"/>
      <c r="P42" s="56"/>
    </row>
    <row r="43" spans="1:25" s="4" customFormat="1" ht="18" customHeight="1">
      <c r="A43" s="99"/>
      <c r="B43" s="100"/>
      <c r="C43" s="101" t="s">
        <v>122</v>
      </c>
      <c r="D43" s="102"/>
      <c r="E43" s="103"/>
      <c r="F43" s="104"/>
      <c r="G43" s="104"/>
      <c r="H43" s="104"/>
      <c r="I43" s="104"/>
      <c r="J43" s="104"/>
      <c r="K43" s="104"/>
      <c r="L43" s="115">
        <f>SUM(L16:L41)</f>
        <v>0</v>
      </c>
      <c r="M43" s="115">
        <f>SUM(M16:M41)</f>
        <v>0</v>
      </c>
      <c r="N43" s="115">
        <f>SUM(N16:N41)</f>
        <v>0</v>
      </c>
      <c r="O43" s="115">
        <f>SUM(O16:O41)</f>
        <v>0</v>
      </c>
      <c r="P43" s="115">
        <f>SUM(P16:P41)</f>
        <v>0</v>
      </c>
    </row>
    <row r="44" spans="1:25" ht="18" customHeight="1">
      <c r="A44" s="39"/>
      <c r="B44" s="39"/>
      <c r="C44" s="40" t="s">
        <v>17</v>
      </c>
      <c r="D44" s="41"/>
      <c r="E44" s="42"/>
      <c r="F44" s="43"/>
      <c r="G44" s="44"/>
      <c r="I44" s="59"/>
      <c r="J44" s="59"/>
      <c r="K44" s="59"/>
      <c r="M44" s="60"/>
      <c r="N44"/>
      <c r="O44"/>
      <c r="P44"/>
      <c r="R44" s="149"/>
    </row>
    <row r="45" spans="1:25" ht="15">
      <c r="C45" s="45"/>
      <c r="D45" s="45" t="s">
        <v>18</v>
      </c>
      <c r="M45" s="60"/>
      <c r="N45"/>
      <c r="O45"/>
      <c r="P45"/>
    </row>
    <row r="46" spans="1:25" ht="15">
      <c r="C46" s="45"/>
      <c r="D46" s="45"/>
      <c r="M46" s="60"/>
      <c r="N46"/>
      <c r="O46"/>
      <c r="P46"/>
    </row>
    <row r="47" spans="1:25" ht="15">
      <c r="C47" s="40" t="s">
        <v>123</v>
      </c>
      <c r="D47" s="45"/>
      <c r="M47" s="60"/>
      <c r="N47"/>
      <c r="O47"/>
      <c r="P47"/>
    </row>
    <row r="48" spans="1:25">
      <c r="C48" s="9"/>
      <c r="D48" s="9"/>
      <c r="E48" s="9"/>
      <c r="F48" s="9"/>
      <c r="G48" s="9"/>
      <c r="N48"/>
      <c r="O48"/>
      <c r="P48"/>
    </row>
    <row r="49" spans="1:16">
      <c r="A49" s="105"/>
      <c r="B49" s="105"/>
      <c r="C49" s="40" t="s">
        <v>124</v>
      </c>
      <c r="D49" s="41"/>
      <c r="E49" s="42"/>
      <c r="F49" s="43"/>
      <c r="G49" s="44"/>
      <c r="N49"/>
      <c r="O49"/>
      <c r="P49"/>
    </row>
    <row r="50" spans="1:16">
      <c r="C50" s="45"/>
      <c r="D50" s="45" t="s">
        <v>18</v>
      </c>
      <c r="N50"/>
      <c r="O50"/>
      <c r="P50"/>
    </row>
    <row r="51" spans="1:16">
      <c r="C51" s="40" t="s">
        <v>123</v>
      </c>
      <c r="D51" s="45"/>
    </row>
    <row r="52" spans="1:16" ht="12.75" customHeight="1">
      <c r="A52" s="46"/>
      <c r="B52" s="9"/>
      <c r="C52" s="9"/>
      <c r="D52" s="592"/>
      <c r="E52" s="580"/>
      <c r="F52" s="580"/>
      <c r="G52" s="9"/>
      <c r="H52" s="9"/>
      <c r="I52" s="9"/>
      <c r="J52" s="9"/>
    </row>
    <row r="53" spans="1:16" ht="15" customHeight="1">
      <c r="A53" s="106" t="s">
        <v>77</v>
      </c>
      <c r="B53" s="107"/>
      <c r="C53" s="108"/>
      <c r="D53" s="108"/>
      <c r="E53" s="108"/>
      <c r="F53" s="108"/>
      <c r="G53" s="108"/>
      <c r="H53" s="108"/>
      <c r="I53" s="108"/>
      <c r="J53" s="108"/>
      <c r="K53" s="108"/>
      <c r="L53" s="108"/>
      <c r="M53" s="108"/>
      <c r="N53" s="108"/>
      <c r="O53" s="108"/>
      <c r="P53" s="107"/>
    </row>
    <row r="54" spans="1:16" ht="12.75" customHeight="1">
      <c r="A54" s="109">
        <v>1</v>
      </c>
      <c r="B54" s="581" t="s">
        <v>125</v>
      </c>
      <c r="C54" s="582"/>
      <c r="D54" s="582"/>
      <c r="E54" s="582"/>
      <c r="F54" s="582"/>
      <c r="G54" s="582"/>
      <c r="H54" s="582"/>
      <c r="I54" s="582"/>
      <c r="J54" s="582"/>
      <c r="K54" s="582"/>
      <c r="L54" s="582"/>
      <c r="M54" s="582"/>
      <c r="N54" s="582"/>
      <c r="O54" s="582"/>
      <c r="P54" s="582"/>
    </row>
    <row r="55" spans="1:16" ht="12.75" customHeight="1">
      <c r="A55" s="109">
        <f>A54+1</f>
        <v>2</v>
      </c>
      <c r="B55" s="581" t="s">
        <v>126</v>
      </c>
      <c r="C55" s="582"/>
      <c r="D55" s="582"/>
      <c r="E55" s="582"/>
      <c r="F55" s="582"/>
      <c r="G55" s="582"/>
      <c r="H55" s="582"/>
      <c r="I55" s="582"/>
      <c r="J55" s="582"/>
      <c r="K55" s="582"/>
      <c r="L55" s="582"/>
      <c r="M55" s="582"/>
      <c r="N55" s="582"/>
      <c r="O55" s="582"/>
      <c r="P55" s="582"/>
    </row>
    <row r="56" spans="1:16" ht="12.75" customHeight="1">
      <c r="A56" s="109">
        <f t="shared" ref="A56:A59" si="49">A55+1</f>
        <v>3</v>
      </c>
      <c r="B56" s="581" t="s">
        <v>127</v>
      </c>
      <c r="C56" s="582"/>
      <c r="D56" s="582"/>
      <c r="E56" s="582"/>
      <c r="F56" s="582"/>
      <c r="G56" s="582"/>
      <c r="H56" s="582"/>
      <c r="I56" s="582"/>
      <c r="J56" s="582"/>
      <c r="K56" s="582"/>
      <c r="L56" s="582"/>
      <c r="M56" s="582"/>
      <c r="N56" s="582"/>
      <c r="O56" s="582"/>
      <c r="P56" s="582"/>
    </row>
    <row r="57" spans="1:16" ht="12.75" customHeight="1">
      <c r="A57" s="109">
        <f t="shared" si="49"/>
        <v>4</v>
      </c>
      <c r="B57" s="581" t="s">
        <v>128</v>
      </c>
      <c r="C57" s="582"/>
      <c r="D57" s="582"/>
      <c r="E57" s="582"/>
      <c r="F57" s="582"/>
      <c r="G57" s="582"/>
      <c r="H57" s="582"/>
      <c r="I57" s="582"/>
      <c r="J57" s="582"/>
      <c r="K57" s="582"/>
      <c r="L57" s="582"/>
      <c r="M57" s="582"/>
      <c r="N57" s="582"/>
      <c r="O57" s="582"/>
      <c r="P57" s="582"/>
    </row>
    <row r="58" spans="1:16" ht="17.25" customHeight="1">
      <c r="A58" s="109">
        <f t="shared" si="49"/>
        <v>5</v>
      </c>
      <c r="B58" s="581" t="s">
        <v>129</v>
      </c>
      <c r="C58" s="582"/>
      <c r="D58" s="582"/>
      <c r="E58" s="582"/>
      <c r="F58" s="582"/>
      <c r="G58" s="582"/>
      <c r="H58" s="582"/>
      <c r="I58" s="582"/>
      <c r="J58" s="582"/>
      <c r="K58" s="582"/>
      <c r="L58" s="582"/>
      <c r="M58" s="582"/>
      <c r="N58" s="582"/>
      <c r="O58" s="582"/>
      <c r="P58" s="582"/>
    </row>
    <row r="59" spans="1:16" ht="12.75" customHeight="1">
      <c r="A59" s="109">
        <f t="shared" si="49"/>
        <v>6</v>
      </c>
      <c r="B59" s="581" t="s">
        <v>130</v>
      </c>
      <c r="C59" s="582"/>
      <c r="D59" s="582"/>
      <c r="E59" s="582"/>
      <c r="F59" s="582"/>
      <c r="G59" s="582"/>
      <c r="H59" s="582"/>
      <c r="I59" s="582"/>
      <c r="J59" s="582"/>
      <c r="K59" s="582"/>
      <c r="L59" s="582"/>
      <c r="M59" s="582"/>
      <c r="N59" s="582"/>
      <c r="O59" s="582"/>
      <c r="P59" s="582"/>
    </row>
  </sheetData>
  <sheetProtection selectLockedCells="1" selectUnlockedCells="1"/>
  <mergeCells count="17">
    <mergeCell ref="B55:P55"/>
    <mergeCell ref="B56:P56"/>
    <mergeCell ref="B57:P57"/>
    <mergeCell ref="B58:P58"/>
    <mergeCell ref="B59:P59"/>
    <mergeCell ref="A1:P1"/>
    <mergeCell ref="A2:P2"/>
    <mergeCell ref="A8:H8"/>
    <mergeCell ref="D52:F52"/>
    <mergeCell ref="B54:P54"/>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40"/>
  <sheetViews>
    <sheetView view="pageBreakPreview" topLeftCell="A37" zoomScaleNormal="100" workbookViewId="0">
      <selection activeCell="M30" sqref="M30"/>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c r="A1" s="577" t="s">
        <v>300</v>
      </c>
      <c r="B1" s="577"/>
      <c r="C1" s="577"/>
      <c r="D1" s="577"/>
      <c r="E1" s="577"/>
      <c r="F1" s="577"/>
      <c r="G1" s="577"/>
      <c r="H1" s="577"/>
      <c r="I1" s="577"/>
      <c r="J1" s="577"/>
      <c r="K1" s="577"/>
      <c r="L1" s="577"/>
      <c r="M1" s="577"/>
      <c r="N1" s="577"/>
      <c r="O1" s="577"/>
      <c r="P1" s="577"/>
    </row>
    <row r="2" spans="1:25" s="1" customFormat="1" ht="35.25" customHeight="1">
      <c r="A2" s="578" t="s">
        <v>49</v>
      </c>
      <c r="B2" s="578"/>
      <c r="C2" s="578"/>
      <c r="D2" s="578"/>
      <c r="E2" s="578"/>
      <c r="F2" s="578"/>
      <c r="G2" s="578"/>
      <c r="H2" s="578"/>
      <c r="I2" s="578"/>
      <c r="J2" s="578"/>
      <c r="K2" s="578"/>
      <c r="L2" s="578"/>
      <c r="M2" s="578"/>
      <c r="N2" s="578"/>
      <c r="O2" s="578"/>
      <c r="P2" s="578"/>
    </row>
    <row r="3" spans="1:25" s="1" customFormat="1" ht="18" customHeight="1">
      <c r="A3" s="10" t="s">
        <v>85</v>
      </c>
      <c r="B3" s="10"/>
      <c r="C3" s="11"/>
      <c r="D3" s="12"/>
      <c r="E3" s="11"/>
      <c r="F3" s="11"/>
      <c r="G3" s="11"/>
      <c r="H3" s="11"/>
      <c r="I3" s="11"/>
      <c r="J3" s="11"/>
      <c r="K3" s="11"/>
      <c r="L3" s="11"/>
      <c r="M3" s="11"/>
      <c r="N3" s="11"/>
      <c r="O3" s="11"/>
      <c r="P3" s="11"/>
    </row>
    <row r="4" spans="1:25" s="1" customFormat="1" ht="18" customHeight="1">
      <c r="A4" s="10" t="s">
        <v>24</v>
      </c>
      <c r="B4" s="10"/>
      <c r="C4" s="10"/>
      <c r="D4" s="12"/>
      <c r="E4" s="13"/>
      <c r="F4" s="14"/>
      <c r="G4" s="14"/>
      <c r="H4" s="14"/>
      <c r="I4" s="14"/>
      <c r="J4" s="14"/>
      <c r="K4" s="14"/>
      <c r="L4" s="14"/>
      <c r="M4" s="14"/>
      <c r="N4" s="14"/>
      <c r="O4" s="14"/>
      <c r="P4" s="14"/>
    </row>
    <row r="5" spans="1:25" s="1" customFormat="1" ht="18" customHeight="1">
      <c r="A5" s="10" t="s">
        <v>86</v>
      </c>
      <c r="B5" s="10"/>
      <c r="C5" s="10" t="s">
        <v>87</v>
      </c>
      <c r="D5" s="12"/>
      <c r="E5" s="13"/>
      <c r="F5" s="14"/>
      <c r="G5" s="14"/>
      <c r="H5" s="14"/>
      <c r="I5" s="14"/>
      <c r="J5" s="14"/>
      <c r="K5" s="14"/>
      <c r="L5" s="14"/>
      <c r="M5" s="14"/>
      <c r="N5" s="14"/>
      <c r="O5" s="14"/>
      <c r="P5" s="14"/>
    </row>
    <row r="6" spans="1:25" s="1" customFormat="1" ht="18" customHeight="1">
      <c r="A6" s="10" t="s">
        <v>88</v>
      </c>
      <c r="B6" s="10"/>
      <c r="C6" s="20"/>
      <c r="D6" s="14"/>
      <c r="E6" s="13"/>
      <c r="F6" s="14"/>
      <c r="G6" s="14"/>
      <c r="H6" s="14"/>
      <c r="I6" s="14"/>
      <c r="J6" s="14"/>
      <c r="K6" s="14"/>
      <c r="L6" s="14"/>
      <c r="M6" s="14"/>
      <c r="N6" s="14"/>
      <c r="O6" s="14"/>
      <c r="P6" s="14"/>
    </row>
    <row r="7" spans="1:25" s="1" customFormat="1" ht="18" customHeight="1">
      <c r="A7" s="15" t="s">
        <v>2</v>
      </c>
      <c r="B7" s="15"/>
      <c r="C7" s="16"/>
      <c r="D7" s="17"/>
      <c r="E7" s="13"/>
      <c r="F7" s="14"/>
      <c r="G7" s="14"/>
      <c r="H7" s="14"/>
      <c r="I7" s="14"/>
      <c r="J7" s="14"/>
      <c r="K7" s="14"/>
      <c r="L7" s="14"/>
      <c r="M7" s="14"/>
      <c r="N7" s="14"/>
      <c r="O7" s="14"/>
      <c r="P7" s="14"/>
    </row>
    <row r="8" spans="1:25" s="1" customFormat="1" ht="18" customHeight="1">
      <c r="A8" s="579" t="s">
        <v>301</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90</v>
      </c>
      <c r="M9" s="14"/>
      <c r="N9" s="47"/>
      <c r="O9" s="48">
        <f>P24</f>
        <v>0</v>
      </c>
      <c r="P9" s="14"/>
    </row>
    <row r="10" spans="1:25" s="1" customFormat="1" ht="18" customHeight="1">
      <c r="A10" s="18"/>
      <c r="B10" s="18"/>
      <c r="C10" s="6"/>
      <c r="D10" s="7"/>
      <c r="E10" s="13"/>
      <c r="F10" s="12"/>
      <c r="G10" s="14"/>
      <c r="H10" s="14"/>
      <c r="I10" s="14"/>
      <c r="J10" s="14"/>
      <c r="K10" s="14"/>
      <c r="L10" s="49" t="s">
        <v>91</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92</v>
      </c>
      <c r="B12" s="584" t="s">
        <v>93</v>
      </c>
      <c r="C12" s="587" t="s">
        <v>94</v>
      </c>
      <c r="D12" s="588" t="s">
        <v>95</v>
      </c>
      <c r="E12" s="589" t="s">
        <v>96</v>
      </c>
      <c r="F12" s="590" t="s">
        <v>97</v>
      </c>
      <c r="G12" s="590"/>
      <c r="H12" s="590"/>
      <c r="I12" s="590"/>
      <c r="J12" s="590"/>
      <c r="K12" s="590"/>
      <c r="L12" s="591" t="s">
        <v>98</v>
      </c>
      <c r="M12" s="591"/>
      <c r="N12" s="591"/>
      <c r="O12" s="591"/>
      <c r="P12" s="591"/>
    </row>
    <row r="13" spans="1:25" s="2" customFormat="1" ht="12.75" customHeight="1">
      <c r="A13" s="583"/>
      <c r="B13" s="585"/>
      <c r="C13" s="587"/>
      <c r="D13" s="588"/>
      <c r="E13" s="589"/>
      <c r="F13" s="590"/>
      <c r="G13" s="590"/>
      <c r="H13" s="590"/>
      <c r="I13" s="590"/>
      <c r="J13" s="590"/>
      <c r="K13" s="590"/>
      <c r="L13" s="591" t="s">
        <v>99</v>
      </c>
      <c r="M13" s="591"/>
      <c r="N13" s="591" t="s">
        <v>100</v>
      </c>
      <c r="O13" s="591"/>
      <c r="P13" s="591" t="s">
        <v>101</v>
      </c>
      <c r="S13" s="9"/>
      <c r="T13" s="9"/>
      <c r="U13" s="9"/>
      <c r="V13" s="9"/>
      <c r="W13" s="9"/>
      <c r="X13" s="9"/>
      <c r="Y13" s="9"/>
    </row>
    <row r="14" spans="1:25" s="2" customFormat="1" ht="48">
      <c r="A14" s="583"/>
      <c r="B14" s="586"/>
      <c r="C14" s="587"/>
      <c r="D14" s="588"/>
      <c r="E14" s="589"/>
      <c r="F14" s="21" t="s">
        <v>102</v>
      </c>
      <c r="G14" s="22" t="s">
        <v>103</v>
      </c>
      <c r="H14" s="22" t="s">
        <v>104</v>
      </c>
      <c r="I14" s="110" t="s">
        <v>105</v>
      </c>
      <c r="J14" s="51" t="s">
        <v>106</v>
      </c>
      <c r="K14" s="51" t="s">
        <v>107</v>
      </c>
      <c r="L14" s="22" t="s">
        <v>108</v>
      </c>
      <c r="M14" s="21" t="s">
        <v>104</v>
      </c>
      <c r="N14" s="111" t="s">
        <v>105</v>
      </c>
      <c r="O14" s="51" t="s">
        <v>106</v>
      </c>
      <c r="P14" s="52" t="s">
        <v>109</v>
      </c>
      <c r="S14" s="9"/>
      <c r="T14" s="9"/>
      <c r="U14" s="9"/>
      <c r="V14" s="9"/>
      <c r="W14" s="9"/>
      <c r="X14" s="9"/>
      <c r="Y14" s="9"/>
    </row>
    <row r="15" spans="1:25" s="68" customFormat="1">
      <c r="A15" s="207"/>
      <c r="B15" s="208"/>
      <c r="C15" s="209" t="s">
        <v>302</v>
      </c>
      <c r="D15" s="210"/>
      <c r="E15" s="211"/>
      <c r="F15" s="209"/>
      <c r="G15" s="209"/>
      <c r="H15" s="209"/>
      <c r="I15" s="209"/>
      <c r="J15" s="209"/>
      <c r="K15" s="209"/>
      <c r="L15" s="209"/>
      <c r="M15" s="209"/>
      <c r="N15" s="209"/>
      <c r="O15" s="209"/>
      <c r="P15" s="221"/>
      <c r="S15" s="172"/>
      <c r="T15" s="172"/>
      <c r="U15" s="172"/>
      <c r="V15" s="172"/>
      <c r="W15" s="172"/>
      <c r="X15" s="172"/>
      <c r="Y15" s="172"/>
    </row>
    <row r="16" spans="1:25" s="2" customFormat="1" ht="132">
      <c r="A16" s="126" t="s">
        <v>133</v>
      </c>
      <c r="B16" s="127"/>
      <c r="C16" s="128" t="s">
        <v>303</v>
      </c>
      <c r="D16" s="129" t="s">
        <v>167</v>
      </c>
      <c r="E16" s="130">
        <v>1</v>
      </c>
      <c r="F16" s="137"/>
      <c r="G16" s="138"/>
      <c r="H16" s="28">
        <f t="shared" ref="H16:H22" si="0">ROUND(G16*F16,2)</f>
        <v>0</v>
      </c>
      <c r="I16" s="137"/>
      <c r="J16" s="138"/>
      <c r="K16" s="28">
        <f t="shared" ref="K16:K22" si="1">J16+I16+H16</f>
        <v>0</v>
      </c>
      <c r="L16" s="28">
        <f t="shared" ref="L16:L22" si="2">ROUND(F16*E16,2)</f>
        <v>0</v>
      </c>
      <c r="M16" s="28">
        <f t="shared" ref="M16:M22" si="3">ROUND(H16*E16,2)</f>
        <v>0</v>
      </c>
      <c r="N16" s="28">
        <f t="shared" ref="N16:N22" si="4">ROUND(I16*E16,2)</f>
        <v>0</v>
      </c>
      <c r="O16" s="28">
        <f t="shared" ref="O16:O22" si="5">ROUND(J16*E16,2)</f>
        <v>0</v>
      </c>
      <c r="P16" s="141">
        <f t="shared" ref="P16:P22" si="6">O16+N16+M16</f>
        <v>0</v>
      </c>
      <c r="S16" s="9"/>
      <c r="T16" s="9"/>
      <c r="U16" s="9"/>
      <c r="V16" s="9"/>
      <c r="W16" s="9"/>
      <c r="X16" s="9"/>
      <c r="Y16" s="9"/>
    </row>
    <row r="17" spans="1:25" s="68" customFormat="1">
      <c r="A17" s="160"/>
      <c r="B17" s="73"/>
      <c r="C17" s="77" t="s">
        <v>304</v>
      </c>
      <c r="D17" s="173"/>
      <c r="E17" s="162"/>
      <c r="F17" s="288"/>
      <c r="G17" s="165"/>
      <c r="H17" s="165"/>
      <c r="I17" s="288"/>
      <c r="J17" s="165"/>
      <c r="K17" s="165"/>
      <c r="L17" s="165"/>
      <c r="M17" s="165"/>
      <c r="N17" s="165"/>
      <c r="O17" s="165"/>
      <c r="P17" s="171"/>
      <c r="S17" s="172"/>
      <c r="T17" s="172"/>
      <c r="U17" s="172"/>
      <c r="V17" s="172"/>
      <c r="W17" s="172"/>
      <c r="X17" s="172"/>
      <c r="Y17" s="172"/>
    </row>
    <row r="18" spans="1:25" s="2" customFormat="1" ht="84">
      <c r="A18" s="126">
        <f>A16+1</f>
        <v>2</v>
      </c>
      <c r="B18" s="127"/>
      <c r="C18" s="128" t="s">
        <v>305</v>
      </c>
      <c r="D18" s="129" t="s">
        <v>167</v>
      </c>
      <c r="E18" s="130">
        <v>1</v>
      </c>
      <c r="F18" s="137"/>
      <c r="G18" s="138"/>
      <c r="H18" s="28">
        <f t="shared" si="0"/>
        <v>0</v>
      </c>
      <c r="I18" s="137"/>
      <c r="J18" s="138"/>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84">
      <c r="A19" s="126">
        <v>3</v>
      </c>
      <c r="B19" s="127"/>
      <c r="C19" s="128" t="s">
        <v>306</v>
      </c>
      <c r="D19" s="129" t="s">
        <v>167</v>
      </c>
      <c r="E19" s="130">
        <v>1</v>
      </c>
      <c r="F19" s="137"/>
      <c r="G19" s="138"/>
      <c r="H19" s="28">
        <f t="shared" ref="H19" si="7">ROUND(G19*F19,2)</f>
        <v>0</v>
      </c>
      <c r="I19" s="137"/>
      <c r="J19" s="138"/>
      <c r="K19" s="28">
        <f t="shared" ref="K19" si="8">J19+I19+H19</f>
        <v>0</v>
      </c>
      <c r="L19" s="28">
        <f t="shared" ref="L19" si="9">ROUND(F19*E19,2)</f>
        <v>0</v>
      </c>
      <c r="M19" s="28">
        <f t="shared" ref="M19" si="10">ROUND(H19*E19,2)</f>
        <v>0</v>
      </c>
      <c r="N19" s="28">
        <f t="shared" ref="N19" si="11">ROUND(I19*E19,2)</f>
        <v>0</v>
      </c>
      <c r="O19" s="28">
        <f t="shared" ref="O19" si="12">ROUND(J19*E19,2)</f>
        <v>0</v>
      </c>
      <c r="P19" s="141">
        <f t="shared" ref="P19" si="13">O19+N19+M19</f>
        <v>0</v>
      </c>
      <c r="S19" s="9"/>
      <c r="T19" s="9"/>
      <c r="U19" s="9"/>
      <c r="V19" s="9"/>
      <c r="W19" s="9"/>
      <c r="X19" s="9"/>
      <c r="Y19" s="9"/>
    </row>
    <row r="20" spans="1:25" s="68" customFormat="1">
      <c r="A20" s="160"/>
      <c r="B20" s="73"/>
      <c r="C20" s="77" t="s">
        <v>307</v>
      </c>
      <c r="D20" s="173"/>
      <c r="E20" s="162"/>
      <c r="F20" s="288"/>
      <c r="G20" s="165"/>
      <c r="H20" s="165"/>
      <c r="I20" s="288"/>
      <c r="J20" s="165"/>
      <c r="K20" s="165"/>
      <c r="L20" s="165"/>
      <c r="M20" s="165"/>
      <c r="N20" s="165"/>
      <c r="O20" s="165"/>
      <c r="P20" s="171"/>
      <c r="S20" s="172"/>
      <c r="T20" s="172"/>
      <c r="U20" s="172"/>
      <c r="V20" s="172"/>
      <c r="W20" s="172"/>
      <c r="X20" s="172"/>
      <c r="Y20" s="172"/>
    </row>
    <row r="21" spans="1:25" s="2" customFormat="1" ht="71.25" customHeight="1">
      <c r="A21" s="126">
        <v>4</v>
      </c>
      <c r="B21" s="127"/>
      <c r="C21" s="128" t="s">
        <v>308</v>
      </c>
      <c r="D21" s="129" t="s">
        <v>167</v>
      </c>
      <c r="E21" s="130">
        <v>2</v>
      </c>
      <c r="F21" s="137"/>
      <c r="G21" s="138"/>
      <c r="H21" s="28">
        <f t="shared" si="0"/>
        <v>0</v>
      </c>
      <c r="I21" s="137"/>
      <c r="J21" s="138"/>
      <c r="K21" s="28">
        <f t="shared" si="1"/>
        <v>0</v>
      </c>
      <c r="L21" s="28">
        <f t="shared" si="2"/>
        <v>0</v>
      </c>
      <c r="M21" s="28">
        <f t="shared" si="3"/>
        <v>0</v>
      </c>
      <c r="N21" s="28">
        <f t="shared" si="4"/>
        <v>0</v>
      </c>
      <c r="O21" s="28">
        <f t="shared" si="5"/>
        <v>0</v>
      </c>
      <c r="P21" s="141">
        <f t="shared" si="6"/>
        <v>0</v>
      </c>
      <c r="S21" s="9"/>
      <c r="T21" s="9"/>
      <c r="U21" s="9"/>
      <c r="V21" s="9"/>
      <c r="W21" s="9"/>
      <c r="X21" s="9"/>
      <c r="Y21" s="9"/>
    </row>
    <row r="22" spans="1:25" s="2" customFormat="1" ht="60">
      <c r="A22" s="126">
        <v>5</v>
      </c>
      <c r="B22" s="127"/>
      <c r="C22" s="128" t="s">
        <v>309</v>
      </c>
      <c r="D22" s="129" t="s">
        <v>167</v>
      </c>
      <c r="E22" s="130">
        <v>2</v>
      </c>
      <c r="F22" s="137"/>
      <c r="G22" s="138"/>
      <c r="H22" s="28">
        <f t="shared" si="0"/>
        <v>0</v>
      </c>
      <c r="I22" s="137"/>
      <c r="J22" s="138"/>
      <c r="K22" s="28">
        <f t="shared" si="1"/>
        <v>0</v>
      </c>
      <c r="L22" s="28">
        <f t="shared" si="2"/>
        <v>0</v>
      </c>
      <c r="M22" s="28">
        <f t="shared" si="3"/>
        <v>0</v>
      </c>
      <c r="N22" s="28">
        <f t="shared" si="4"/>
        <v>0</v>
      </c>
      <c r="O22" s="28">
        <f t="shared" si="5"/>
        <v>0</v>
      </c>
      <c r="P22" s="141">
        <f t="shared" si="6"/>
        <v>0</v>
      </c>
      <c r="S22" s="9"/>
      <c r="T22" s="9"/>
      <c r="U22" s="9"/>
      <c r="V22" s="9"/>
      <c r="W22" s="9"/>
      <c r="X22" s="9"/>
      <c r="Y22" s="9"/>
    </row>
    <row r="23" spans="1:25" s="4" customFormat="1" ht="18" customHeight="1">
      <c r="A23" s="30"/>
      <c r="B23" s="31"/>
      <c r="C23" s="32"/>
      <c r="D23" s="33"/>
      <c r="E23" s="34"/>
      <c r="F23" s="35"/>
      <c r="G23" s="35"/>
      <c r="H23" s="35"/>
      <c r="I23" s="35"/>
      <c r="J23" s="35"/>
      <c r="K23" s="35"/>
      <c r="L23" s="54"/>
      <c r="M23" s="55"/>
      <c r="N23" s="55"/>
      <c r="O23" s="55"/>
      <c r="P23" s="56"/>
    </row>
    <row r="24" spans="1:25" s="4" customFormat="1" ht="18" customHeight="1">
      <c r="A24" s="99"/>
      <c r="B24" s="100"/>
      <c r="C24" s="101" t="s">
        <v>122</v>
      </c>
      <c r="D24" s="102"/>
      <c r="E24" s="103"/>
      <c r="F24" s="104"/>
      <c r="G24" s="104"/>
      <c r="H24" s="104"/>
      <c r="I24" s="104"/>
      <c r="J24" s="104"/>
      <c r="K24" s="104"/>
      <c r="L24" s="115">
        <f>SUM(L16:L22)</f>
        <v>0</v>
      </c>
      <c r="M24" s="115">
        <f>SUM(M16:M22)</f>
        <v>0</v>
      </c>
      <c r="N24" s="115">
        <f>SUM(N16:N22)</f>
        <v>0</v>
      </c>
      <c r="O24" s="115">
        <f>SUM(O16:O22)</f>
        <v>0</v>
      </c>
      <c r="P24" s="115">
        <f>SUM(P16:P22)</f>
        <v>0</v>
      </c>
    </row>
    <row r="25" spans="1:25" ht="18" customHeight="1">
      <c r="A25" s="39"/>
      <c r="B25" s="39"/>
      <c r="C25" s="40" t="s">
        <v>17</v>
      </c>
      <c r="D25" s="41"/>
      <c r="E25" s="42"/>
      <c r="F25" s="43"/>
      <c r="G25" s="44"/>
      <c r="I25" s="59"/>
      <c r="J25" s="59"/>
      <c r="K25" s="59"/>
      <c r="M25" s="60"/>
      <c r="N25"/>
      <c r="O25"/>
      <c r="P25"/>
      <c r="R25" s="149"/>
    </row>
    <row r="26" spans="1:25" ht="15">
      <c r="C26" s="45"/>
      <c r="D26" s="45" t="s">
        <v>18</v>
      </c>
      <c r="M26" s="60"/>
      <c r="N26"/>
      <c r="O26"/>
      <c r="P26"/>
    </row>
    <row r="27" spans="1:25" ht="15">
      <c r="C27" s="45"/>
      <c r="D27" s="45"/>
      <c r="M27" s="60"/>
      <c r="N27"/>
      <c r="O27"/>
      <c r="P27"/>
    </row>
    <row r="28" spans="1:25" ht="15">
      <c r="C28" s="40" t="s">
        <v>123</v>
      </c>
      <c r="D28" s="45"/>
      <c r="M28" s="60"/>
      <c r="N28"/>
      <c r="O28"/>
      <c r="P28"/>
    </row>
    <row r="29" spans="1:25">
      <c r="C29" s="9"/>
      <c r="D29" s="9"/>
      <c r="E29" s="9"/>
      <c r="F29" s="9"/>
      <c r="G29" s="9"/>
      <c r="N29"/>
      <c r="O29"/>
      <c r="P29"/>
    </row>
    <row r="30" spans="1:25">
      <c r="A30" s="105"/>
      <c r="B30" s="105"/>
      <c r="C30" s="40" t="s">
        <v>124</v>
      </c>
      <c r="D30" s="41"/>
      <c r="E30" s="42"/>
      <c r="F30" s="43"/>
      <c r="G30" s="44"/>
      <c r="N30"/>
      <c r="O30"/>
      <c r="P30"/>
    </row>
    <row r="31" spans="1:25">
      <c r="C31" s="45"/>
      <c r="D31" s="45" t="s">
        <v>18</v>
      </c>
      <c r="N31"/>
      <c r="O31"/>
      <c r="P31"/>
    </row>
    <row r="32" spans="1:25">
      <c r="C32" s="40" t="s">
        <v>123</v>
      </c>
      <c r="D32" s="45"/>
    </row>
    <row r="33" spans="1:16" ht="12.75" customHeight="1">
      <c r="A33" s="46"/>
      <c r="B33" s="9"/>
      <c r="C33" s="9"/>
      <c r="D33" s="592"/>
      <c r="E33" s="580"/>
      <c r="F33" s="580"/>
      <c r="G33" s="9"/>
      <c r="H33" s="9"/>
      <c r="I33" s="9"/>
      <c r="J33" s="9"/>
    </row>
    <row r="34" spans="1:16" ht="15" customHeight="1">
      <c r="A34" s="106" t="s">
        <v>77</v>
      </c>
      <c r="B34" s="107"/>
      <c r="C34" s="108"/>
      <c r="D34" s="108"/>
      <c r="E34" s="108"/>
      <c r="F34" s="108"/>
      <c r="G34" s="108"/>
      <c r="H34" s="108"/>
      <c r="I34" s="108"/>
      <c r="J34" s="108"/>
      <c r="K34" s="108"/>
      <c r="L34" s="108"/>
      <c r="M34" s="108"/>
      <c r="N34" s="108"/>
      <c r="O34" s="108"/>
      <c r="P34" s="107"/>
    </row>
    <row r="35" spans="1:16" ht="12.75" customHeight="1">
      <c r="A35" s="109">
        <v>1</v>
      </c>
      <c r="B35" s="581" t="s">
        <v>125</v>
      </c>
      <c r="C35" s="582"/>
      <c r="D35" s="582"/>
      <c r="E35" s="582"/>
      <c r="F35" s="582"/>
      <c r="G35" s="582"/>
      <c r="H35" s="582"/>
      <c r="I35" s="582"/>
      <c r="J35" s="582"/>
      <c r="K35" s="582"/>
      <c r="L35" s="582"/>
      <c r="M35" s="582"/>
      <c r="N35" s="582"/>
      <c r="O35" s="582"/>
      <c r="P35" s="582"/>
    </row>
    <row r="36" spans="1:16" ht="12.75" customHeight="1">
      <c r="A36" s="109">
        <f>A35+1</f>
        <v>2</v>
      </c>
      <c r="B36" s="581" t="s">
        <v>126</v>
      </c>
      <c r="C36" s="582"/>
      <c r="D36" s="582"/>
      <c r="E36" s="582"/>
      <c r="F36" s="582"/>
      <c r="G36" s="582"/>
      <c r="H36" s="582"/>
      <c r="I36" s="582"/>
      <c r="J36" s="582"/>
      <c r="K36" s="582"/>
      <c r="L36" s="582"/>
      <c r="M36" s="582"/>
      <c r="N36" s="582"/>
      <c r="O36" s="582"/>
      <c r="P36" s="582"/>
    </row>
    <row r="37" spans="1:16" ht="12.75" customHeight="1">
      <c r="A37" s="109">
        <f t="shared" ref="A37:A40" si="14">A36+1</f>
        <v>3</v>
      </c>
      <c r="B37" s="581" t="s">
        <v>127</v>
      </c>
      <c r="C37" s="582"/>
      <c r="D37" s="582"/>
      <c r="E37" s="582"/>
      <c r="F37" s="582"/>
      <c r="G37" s="582"/>
      <c r="H37" s="582"/>
      <c r="I37" s="582"/>
      <c r="J37" s="582"/>
      <c r="K37" s="582"/>
      <c r="L37" s="582"/>
      <c r="M37" s="582"/>
      <c r="N37" s="582"/>
      <c r="O37" s="582"/>
      <c r="P37" s="582"/>
    </row>
    <row r="38" spans="1:16" ht="12.75" customHeight="1">
      <c r="A38" s="109">
        <f t="shared" si="14"/>
        <v>4</v>
      </c>
      <c r="B38" s="581" t="s">
        <v>128</v>
      </c>
      <c r="C38" s="582"/>
      <c r="D38" s="582"/>
      <c r="E38" s="582"/>
      <c r="F38" s="582"/>
      <c r="G38" s="582"/>
      <c r="H38" s="582"/>
      <c r="I38" s="582"/>
      <c r="J38" s="582"/>
      <c r="K38" s="582"/>
      <c r="L38" s="582"/>
      <c r="M38" s="582"/>
      <c r="N38" s="582"/>
      <c r="O38" s="582"/>
      <c r="P38" s="582"/>
    </row>
    <row r="39" spans="1:16" ht="17.25" customHeight="1">
      <c r="A39" s="109">
        <f t="shared" si="14"/>
        <v>5</v>
      </c>
      <c r="B39" s="581" t="s">
        <v>129</v>
      </c>
      <c r="C39" s="582"/>
      <c r="D39" s="582"/>
      <c r="E39" s="582"/>
      <c r="F39" s="582"/>
      <c r="G39" s="582"/>
      <c r="H39" s="582"/>
      <c r="I39" s="582"/>
      <c r="J39" s="582"/>
      <c r="K39" s="582"/>
      <c r="L39" s="582"/>
      <c r="M39" s="582"/>
      <c r="N39" s="582"/>
      <c r="O39" s="582"/>
      <c r="P39" s="582"/>
    </row>
    <row r="40" spans="1:16" ht="12.75" customHeight="1">
      <c r="A40" s="109">
        <f t="shared" si="14"/>
        <v>6</v>
      </c>
      <c r="B40" s="581" t="s">
        <v>130</v>
      </c>
      <c r="C40" s="582"/>
      <c r="D40" s="582"/>
      <c r="E40" s="582"/>
      <c r="F40" s="582"/>
      <c r="G40" s="582"/>
      <c r="H40" s="582"/>
      <c r="I40" s="582"/>
      <c r="J40" s="582"/>
      <c r="K40" s="582"/>
      <c r="L40" s="582"/>
      <c r="M40" s="582"/>
      <c r="N40" s="582"/>
      <c r="O40" s="582"/>
      <c r="P40" s="582"/>
    </row>
  </sheetData>
  <sheetProtection selectLockedCells="1" selectUnlockedCells="1"/>
  <mergeCells count="17">
    <mergeCell ref="B36:P36"/>
    <mergeCell ref="B37:P37"/>
    <mergeCell ref="B38:P38"/>
    <mergeCell ref="B39:P39"/>
    <mergeCell ref="B40:P40"/>
    <mergeCell ref="A1:P1"/>
    <mergeCell ref="A2:P2"/>
    <mergeCell ref="A8:H8"/>
    <mergeCell ref="D33:F33"/>
    <mergeCell ref="B35:P35"/>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65</vt:i4>
      </vt:variant>
    </vt:vector>
  </HeadingPairs>
  <TitlesOfParts>
    <vt:vector size="99" baseType="lpstr">
      <vt:lpstr>Finanšu piedāvājums - koptāme</vt:lpstr>
      <vt:lpstr>1_Kopsav_Angārs</vt:lpstr>
      <vt:lpstr>1_1</vt:lpstr>
      <vt:lpstr>1_2</vt:lpstr>
      <vt:lpstr>1_3</vt:lpstr>
      <vt:lpstr>1_4</vt:lpstr>
      <vt:lpstr>1_5</vt:lpstr>
      <vt:lpstr>1_6</vt:lpstr>
      <vt:lpstr>1_7</vt:lpstr>
      <vt:lpstr>1_8</vt:lpstr>
      <vt:lpstr>1_9</vt:lpstr>
      <vt:lpstr>1_10</vt:lpstr>
      <vt:lpstr>1_11</vt:lpstr>
      <vt:lpstr>1_12</vt:lpstr>
      <vt:lpstr>1_13</vt:lpstr>
      <vt:lpstr>1_14</vt:lpstr>
      <vt:lpstr>1_15</vt:lpstr>
      <vt:lpstr>1_16</vt:lpstr>
      <vt:lpstr>1_17</vt:lpstr>
      <vt:lpstr>2_Kopsav_Admin</vt:lpstr>
      <vt:lpstr>2_1</vt:lpstr>
      <vt:lpstr>2_2</vt:lpstr>
      <vt:lpstr>2_3</vt:lpstr>
      <vt:lpstr>2_4</vt:lpstr>
      <vt:lpstr>2_5</vt:lpstr>
      <vt:lpstr>2_6</vt:lpstr>
      <vt:lpstr>3-BIS</vt:lpstr>
      <vt:lpstr>4-BIS</vt:lpstr>
      <vt:lpstr>5-BIS</vt:lpstr>
      <vt:lpstr>6-BIS</vt:lpstr>
      <vt:lpstr>7-BIS</vt:lpstr>
      <vt:lpstr>8-BIS</vt:lpstr>
      <vt:lpstr>9</vt:lpstr>
      <vt:lpstr>10</vt:lpstr>
      <vt:lpstr>'1_1'!Print_Area</vt:lpstr>
      <vt:lpstr>'1_10'!Print_Area</vt:lpstr>
      <vt:lpstr>'1_11'!Print_Area</vt:lpstr>
      <vt:lpstr>'1_12'!Print_Area</vt:lpstr>
      <vt:lpstr>'1_13'!Print_Area</vt:lpstr>
      <vt:lpstr>'1_14'!Print_Area</vt:lpstr>
      <vt:lpstr>'1_15'!Print_Area</vt:lpstr>
      <vt:lpstr>'1_16'!Print_Area</vt:lpstr>
      <vt:lpstr>'1_17'!Print_Area</vt:lpstr>
      <vt:lpstr>'1_2'!Print_Area</vt:lpstr>
      <vt:lpstr>'1_3'!Print_Area</vt:lpstr>
      <vt:lpstr>'1_4'!Print_Area</vt:lpstr>
      <vt:lpstr>'1_5'!Print_Area</vt:lpstr>
      <vt:lpstr>'1_6'!Print_Area</vt:lpstr>
      <vt:lpstr>'1_7'!Print_Area</vt:lpstr>
      <vt:lpstr>'1_8'!Print_Area</vt:lpstr>
      <vt:lpstr>'1_9'!Print_Area</vt:lpstr>
      <vt:lpstr>'1_Kopsav_Angārs'!Print_Area</vt:lpstr>
      <vt:lpstr>'10'!Print_Area</vt:lpstr>
      <vt:lpstr>'2_1'!Print_Area</vt:lpstr>
      <vt:lpstr>'2_2'!Print_Area</vt:lpstr>
      <vt:lpstr>'2_3'!Print_Area</vt:lpstr>
      <vt:lpstr>'2_4'!Print_Area</vt:lpstr>
      <vt:lpstr>'2_5'!Print_Area</vt:lpstr>
      <vt:lpstr>'2_6'!Print_Area</vt:lpstr>
      <vt:lpstr>'2_Kopsav_Admin'!Print_Area</vt:lpstr>
      <vt:lpstr>'3-BIS'!Print_Area</vt:lpstr>
      <vt:lpstr>'4-BIS'!Print_Area</vt:lpstr>
      <vt:lpstr>'5-BIS'!Print_Area</vt:lpstr>
      <vt:lpstr>'6-BIS'!Print_Area</vt:lpstr>
      <vt:lpstr>'7-BIS'!Print_Area</vt:lpstr>
      <vt:lpstr>'8-BIS'!Print_Area</vt:lpstr>
      <vt:lpstr>'9'!Print_Area</vt:lpstr>
      <vt:lpstr>'Finanšu piedāvājums - koptāme'!Print_Area</vt:lpstr>
      <vt:lpstr>'1_1'!Print_Titles</vt:lpstr>
      <vt:lpstr>'1_10'!Print_Titles</vt:lpstr>
      <vt:lpstr>'1_11'!Print_Titles</vt:lpstr>
      <vt:lpstr>'1_12'!Print_Titles</vt:lpstr>
      <vt:lpstr>'1_13'!Print_Titles</vt:lpstr>
      <vt:lpstr>'1_14'!Print_Titles</vt:lpstr>
      <vt:lpstr>'1_15'!Print_Titles</vt:lpstr>
      <vt:lpstr>'1_16'!Print_Titles</vt:lpstr>
      <vt:lpstr>'1_17'!Print_Titles</vt:lpstr>
      <vt:lpstr>'1_2'!Print_Titles</vt:lpstr>
      <vt:lpstr>'1_3'!Print_Titles</vt:lpstr>
      <vt:lpstr>'1_4'!Print_Titles</vt:lpstr>
      <vt:lpstr>'1_5'!Print_Titles</vt:lpstr>
      <vt:lpstr>'1_6'!Print_Titles</vt:lpstr>
      <vt:lpstr>'1_7'!Print_Titles</vt:lpstr>
      <vt:lpstr>'1_8'!Print_Titles</vt:lpstr>
      <vt:lpstr>'1_9'!Print_Titles</vt:lpstr>
      <vt:lpstr>'10'!Print_Titles</vt:lpstr>
      <vt:lpstr>'2_1'!Print_Titles</vt:lpstr>
      <vt:lpstr>'2_2'!Print_Titles</vt:lpstr>
      <vt:lpstr>'2_3'!Print_Titles</vt:lpstr>
      <vt:lpstr>'2_4'!Print_Titles</vt:lpstr>
      <vt:lpstr>'2_5'!Print_Titles</vt:lpstr>
      <vt:lpstr>'2_6'!Print_Titles</vt:lpstr>
      <vt:lpstr>'3-BIS'!Print_Titles</vt:lpstr>
      <vt:lpstr>'4-BIS'!Print_Titles</vt:lpstr>
      <vt:lpstr>'5-BIS'!Print_Titles</vt:lpstr>
      <vt:lpstr>'6-BIS'!Print_Titles</vt:lpstr>
      <vt:lpstr>'7-BIS'!Print_Titles</vt:lpstr>
      <vt:lpstr>'8-BIS'!Print_Titles</vt:lpstr>
      <vt:lpstr>'9'!Print_Titles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Salvis</dc:creator>
  <cp:lastModifiedBy>Edmunds Piekis</cp:lastModifiedBy>
  <cp:lastPrinted>2025-10-31T07:28:00Z</cp:lastPrinted>
  <dcterms:created xsi:type="dcterms:W3CDTF">2024-05-16T12:51:00Z</dcterms:created>
  <dcterms:modified xsi:type="dcterms:W3CDTF">2026-01-22T11:20:49Z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5FF8D93A01704A72BEEB5393E322B6BE_12</vt:lpwstr>
  </property>
  <property fmtid="{D5CDD505-2E9C-101B-9397-08002B2CF9AE}" pid="3" name="KSOProductBuildVer">
    <vt:lpwstr>2057-12.2.0.23131</vt:lpwstr>
  </property>
</Properties>
</file>