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home/Downloads/"/>
    </mc:Choice>
  </mc:AlternateContent>
  <xr:revisionPtr revIDLastSave="0" documentId="8_{93D910F3-93E3-F249-8EF1-7F5216D14189}" xr6:coauthVersionLast="47" xr6:coauthVersionMax="47" xr10:uidLastSave="{00000000-0000-0000-0000-000000000000}"/>
  <bookViews>
    <workbookView xWindow="0" yWindow="600" windowWidth="28760" windowHeight="22160" xr2:uid="{00000000-000D-0000-FFFF-FFFF00000000}"/>
  </bookViews>
  <sheets>
    <sheet name="Koptāme" sheetId="1" r:id="rId1"/>
    <sheet name="Kopsavilkums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  <sheet name="13" sheetId="15" r:id="rId15"/>
    <sheet name="14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16" l="1"/>
  <c r="K17" i="16"/>
  <c r="K18" i="16"/>
  <c r="K19" i="16"/>
  <c r="K20" i="16"/>
  <c r="K23" i="16"/>
  <c r="K24" i="16"/>
  <c r="K25" i="16"/>
  <c r="K26" i="16"/>
  <c r="K27" i="16"/>
  <c r="K28" i="16"/>
  <c r="K30" i="16"/>
  <c r="K31" i="16"/>
  <c r="K32" i="16"/>
  <c r="K33" i="16"/>
  <c r="K35" i="16"/>
  <c r="K36" i="16"/>
  <c r="K37" i="16"/>
  <c r="K38" i="16"/>
  <c r="K39" i="16"/>
  <c r="K40" i="16"/>
  <c r="K41" i="16"/>
  <c r="K42" i="16"/>
  <c r="K43" i="16"/>
  <c r="K45" i="16"/>
  <c r="K46" i="16"/>
  <c r="K47" i="16"/>
  <c r="K48" i="16"/>
  <c r="K49" i="16"/>
  <c r="K50" i="16"/>
  <c r="K51" i="16"/>
  <c r="K52" i="16"/>
  <c r="K53" i="16"/>
  <c r="K54" i="16"/>
  <c r="K55" i="16"/>
  <c r="K56" i="16"/>
  <c r="K57" i="16"/>
  <c r="K58" i="16"/>
  <c r="K59" i="16"/>
  <c r="K61" i="16"/>
  <c r="K62" i="16"/>
  <c r="K63" i="16"/>
  <c r="K64" i="16"/>
  <c r="K65" i="16"/>
  <c r="K66" i="16"/>
  <c r="K67" i="16"/>
  <c r="K68" i="16"/>
  <c r="K69" i="16"/>
  <c r="K70" i="16"/>
  <c r="K71" i="16"/>
  <c r="K72" i="16"/>
  <c r="K73" i="16"/>
  <c r="K74" i="16"/>
  <c r="K75" i="16"/>
  <c r="K78" i="16"/>
  <c r="K79" i="16"/>
  <c r="K80" i="16"/>
  <c r="K18" i="15"/>
  <c r="K19" i="15"/>
  <c r="K20" i="15"/>
  <c r="K21" i="15"/>
  <c r="K22" i="15"/>
  <c r="K24" i="15"/>
  <c r="K25" i="15"/>
  <c r="K26" i="15"/>
  <c r="K28" i="15"/>
  <c r="K29" i="15"/>
  <c r="K30" i="15"/>
  <c r="K31" i="15"/>
  <c r="K32" i="15"/>
  <c r="K33" i="15"/>
  <c r="K35" i="15"/>
  <c r="K36" i="15"/>
  <c r="K37" i="15"/>
  <c r="K38" i="15"/>
  <c r="K39" i="15"/>
  <c r="K40" i="15"/>
  <c r="K41" i="15"/>
  <c r="K42" i="15"/>
  <c r="K43" i="15"/>
  <c r="K44" i="15"/>
  <c r="K45" i="15"/>
  <c r="K46" i="15"/>
  <c r="K47" i="15"/>
  <c r="K48" i="15"/>
  <c r="K50" i="15"/>
  <c r="K51" i="15"/>
  <c r="K52" i="15"/>
  <c r="K53" i="15"/>
  <c r="K54" i="15"/>
  <c r="K55" i="15"/>
  <c r="K56" i="15"/>
  <c r="K58" i="15"/>
  <c r="K59" i="15"/>
  <c r="K60" i="15"/>
  <c r="K61" i="15"/>
  <c r="K62" i="15"/>
  <c r="K63" i="15"/>
  <c r="K64" i="15"/>
  <c r="K65" i="15"/>
  <c r="K66" i="15"/>
  <c r="K67" i="15"/>
  <c r="K68" i="15"/>
  <c r="K69" i="15"/>
  <c r="K70" i="15"/>
  <c r="K71" i="15"/>
  <c r="K73" i="15"/>
  <c r="K74" i="15"/>
  <c r="K75" i="15"/>
  <c r="K76" i="15"/>
  <c r="K77" i="15"/>
  <c r="K78" i="15"/>
  <c r="K79" i="15"/>
  <c r="K80" i="15"/>
  <c r="K81" i="15"/>
  <c r="K82" i="15"/>
  <c r="K83" i="15"/>
  <c r="K84" i="15"/>
  <c r="K85" i="15"/>
  <c r="K86" i="15"/>
  <c r="K87" i="15"/>
  <c r="K88" i="15"/>
  <c r="K18" i="14"/>
  <c r="K19" i="14"/>
  <c r="K20" i="14"/>
  <c r="K22" i="14"/>
  <c r="K23" i="14"/>
  <c r="K24" i="14"/>
  <c r="K25" i="14"/>
  <c r="K26" i="14"/>
  <c r="K27" i="14"/>
  <c r="K28" i="14"/>
  <c r="K29" i="14"/>
  <c r="K30" i="14"/>
  <c r="K31" i="14"/>
  <c r="K32" i="14"/>
  <c r="K33" i="14"/>
  <c r="K34" i="14"/>
  <c r="K35" i="14"/>
  <c r="K36" i="14"/>
  <c r="K37" i="14"/>
  <c r="K38" i="14"/>
  <c r="K39" i="14"/>
  <c r="K41" i="14"/>
  <c r="K42" i="14"/>
  <c r="K43" i="14"/>
  <c r="K44" i="14"/>
  <c r="K45" i="14"/>
  <c r="K46" i="14"/>
  <c r="K47" i="14"/>
  <c r="K48" i="14"/>
  <c r="K49" i="14"/>
  <c r="K50" i="14"/>
  <c r="K51" i="14"/>
  <c r="K53" i="14"/>
  <c r="K54" i="14"/>
  <c r="K55" i="14"/>
  <c r="K56" i="14"/>
  <c r="K57" i="14"/>
  <c r="K58" i="14"/>
  <c r="K59" i="14"/>
  <c r="K60" i="14"/>
  <c r="K61" i="14"/>
  <c r="K63" i="14"/>
  <c r="K64" i="14"/>
  <c r="K65" i="14"/>
  <c r="K66" i="14"/>
  <c r="K67" i="14"/>
  <c r="K68" i="14"/>
  <c r="K69" i="14"/>
  <c r="K72" i="14"/>
  <c r="K73" i="14"/>
  <c r="K74" i="14"/>
  <c r="K75" i="14"/>
  <c r="K76" i="14"/>
  <c r="K77" i="14"/>
  <c r="K78" i="14"/>
  <c r="K79" i="14"/>
  <c r="K80" i="14"/>
  <c r="K81" i="14"/>
  <c r="K82" i="14"/>
  <c r="K84" i="14"/>
  <c r="K85" i="14"/>
  <c r="K86" i="14"/>
  <c r="K87" i="14"/>
  <c r="K88" i="14"/>
  <c r="K89" i="14"/>
  <c r="K90" i="14"/>
  <c r="K91" i="14"/>
  <c r="K92" i="14"/>
  <c r="K93" i="14"/>
  <c r="K94" i="14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4" i="13"/>
  <c r="K35" i="13"/>
  <c r="K36" i="13"/>
  <c r="K37" i="13"/>
  <c r="K38" i="13"/>
  <c r="K39" i="13"/>
  <c r="K40" i="13"/>
  <c r="K17" i="11"/>
  <c r="K18" i="11"/>
  <c r="K19" i="11"/>
  <c r="K20" i="11"/>
  <c r="K21" i="11"/>
  <c r="K22" i="11"/>
  <c r="K23" i="11"/>
  <c r="K24" i="11"/>
  <c r="K25" i="11"/>
  <c r="K28" i="11"/>
  <c r="K29" i="11"/>
  <c r="K30" i="11"/>
  <c r="K31" i="11"/>
  <c r="K32" i="11"/>
  <c r="K33" i="11"/>
  <c r="K34" i="11"/>
  <c r="K35" i="11"/>
  <c r="K36" i="11"/>
  <c r="K37" i="11"/>
  <c r="K40" i="11"/>
  <c r="K41" i="11"/>
  <c r="K42" i="11"/>
  <c r="K43" i="11"/>
  <c r="K44" i="11"/>
  <c r="K45" i="11"/>
  <c r="K46" i="11"/>
  <c r="K47" i="11"/>
  <c r="K48" i="11"/>
  <c r="K18" i="10"/>
  <c r="K19" i="10"/>
  <c r="K20" i="10"/>
  <c r="K21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95" i="10"/>
  <c r="K96" i="10"/>
  <c r="K97" i="10"/>
  <c r="K98" i="10"/>
  <c r="K101" i="10"/>
  <c r="K102" i="10"/>
  <c r="K103" i="10"/>
  <c r="K104" i="10"/>
  <c r="K105" i="10"/>
  <c r="K107" i="10"/>
  <c r="K108" i="10"/>
  <c r="K109" i="10"/>
  <c r="K110" i="10"/>
  <c r="K111" i="10"/>
  <c r="K112" i="10"/>
  <c r="K113" i="10"/>
  <c r="K114" i="10"/>
  <c r="K115" i="10"/>
  <c r="K116" i="10"/>
  <c r="K117" i="10"/>
  <c r="K118" i="10"/>
  <c r="K119" i="10"/>
  <c r="K120" i="10"/>
  <c r="K121" i="10"/>
  <c r="K122" i="10"/>
  <c r="K123" i="10"/>
  <c r="K124" i="10"/>
  <c r="K125" i="10"/>
  <c r="K126" i="10"/>
  <c r="K127" i="10"/>
  <c r="K128" i="10"/>
  <c r="K129" i="10"/>
  <c r="K130" i="10"/>
  <c r="K131" i="10"/>
  <c r="K133" i="10"/>
  <c r="K134" i="10"/>
  <c r="K135" i="10"/>
  <c r="K136" i="10"/>
  <c r="K137" i="10"/>
  <c r="K138" i="10"/>
  <c r="K139" i="10"/>
  <c r="K140" i="10"/>
  <c r="K141" i="10"/>
  <c r="K142" i="10"/>
  <c r="K143" i="10"/>
  <c r="K144" i="10"/>
  <c r="K145" i="10"/>
  <c r="K146" i="10"/>
  <c r="K147" i="10"/>
  <c r="K148" i="10"/>
  <c r="K149" i="10"/>
  <c r="K150" i="10"/>
  <c r="K151" i="10"/>
  <c r="K152" i="10"/>
  <c r="K153" i="10"/>
  <c r="K154" i="10"/>
  <c r="K155" i="10"/>
  <c r="K156" i="10"/>
  <c r="K157" i="10"/>
  <c r="K159" i="10"/>
  <c r="K160" i="10"/>
  <c r="K161" i="10"/>
  <c r="K162" i="10"/>
  <c r="K163" i="10"/>
  <c r="K164" i="10"/>
  <c r="K165" i="10"/>
  <c r="K166" i="10"/>
  <c r="K167" i="10"/>
  <c r="K168" i="10"/>
  <c r="K169" i="10"/>
  <c r="K170" i="10"/>
  <c r="K171" i="10"/>
  <c r="K172" i="10"/>
  <c r="K173" i="10"/>
  <c r="K174" i="10"/>
  <c r="K175" i="10"/>
  <c r="K176" i="10"/>
  <c r="K177" i="10"/>
  <c r="K178" i="10"/>
  <c r="K179" i="10"/>
  <c r="K180" i="10"/>
  <c r="K181" i="10"/>
  <c r="K182" i="10"/>
  <c r="K185" i="10"/>
  <c r="K186" i="10"/>
  <c r="K187" i="10"/>
  <c r="K188" i="10"/>
  <c r="K189" i="10"/>
  <c r="K191" i="10"/>
  <c r="K192" i="10"/>
  <c r="K193" i="10"/>
  <c r="K194" i="10"/>
  <c r="K195" i="10"/>
  <c r="K196" i="10"/>
  <c r="K197" i="10"/>
  <c r="K198" i="10"/>
  <c r="K199" i="10"/>
  <c r="K200" i="10"/>
  <c r="K201" i="10"/>
  <c r="K202" i="10"/>
  <c r="K203" i="10"/>
  <c r="K204" i="10"/>
  <c r="K205" i="10"/>
  <c r="K206" i="10"/>
  <c r="K207" i="10"/>
  <c r="K208" i="10"/>
  <c r="K209" i="10"/>
  <c r="K210" i="10"/>
  <c r="K211" i="10"/>
  <c r="K212" i="10"/>
  <c r="K213" i="10"/>
  <c r="K214" i="10"/>
  <c r="K215" i="10"/>
  <c r="K217" i="10"/>
  <c r="K218" i="10"/>
  <c r="K219" i="10"/>
  <c r="K220" i="10"/>
  <c r="K221" i="10"/>
  <c r="K222" i="10"/>
  <c r="K223" i="10"/>
  <c r="K224" i="10"/>
  <c r="K225" i="10"/>
  <c r="K226" i="10"/>
  <c r="K227" i="10"/>
  <c r="K228" i="10"/>
  <c r="K229" i="10"/>
  <c r="K230" i="10"/>
  <c r="K231" i="10"/>
  <c r="K232" i="10"/>
  <c r="K233" i="10"/>
  <c r="K234" i="10"/>
  <c r="K235" i="10"/>
  <c r="K236" i="10"/>
  <c r="K237" i="10"/>
  <c r="K238" i="10"/>
  <c r="K239" i="10"/>
  <c r="K240" i="10"/>
  <c r="K241" i="10"/>
  <c r="K243" i="10"/>
  <c r="K244" i="10"/>
  <c r="K245" i="10"/>
  <c r="K246" i="10"/>
  <c r="K247" i="10"/>
  <c r="K248" i="10"/>
  <c r="K249" i="10"/>
  <c r="K250" i="10"/>
  <c r="K251" i="10"/>
  <c r="K252" i="10"/>
  <c r="K253" i="10"/>
  <c r="K254" i="10"/>
  <c r="K255" i="10"/>
  <c r="K256" i="10"/>
  <c r="K257" i="10"/>
  <c r="K258" i="10"/>
  <c r="K259" i="10"/>
  <c r="K260" i="10"/>
  <c r="K261" i="10"/>
  <c r="K262" i="10"/>
  <c r="K263" i="10"/>
  <c r="K264" i="10"/>
  <c r="K265" i="10"/>
  <c r="K266" i="10"/>
  <c r="K269" i="10"/>
  <c r="K270" i="10"/>
  <c r="K271" i="10"/>
  <c r="K272" i="10"/>
  <c r="K273" i="10"/>
  <c r="K274" i="10"/>
  <c r="K275" i="10"/>
  <c r="K276" i="10"/>
  <c r="K277" i="10"/>
  <c r="K278" i="10"/>
  <c r="K279" i="10"/>
  <c r="K280" i="10"/>
  <c r="K281" i="10"/>
  <c r="K282" i="10"/>
  <c r="K283" i="10"/>
  <c r="K284" i="10"/>
  <c r="K285" i="10"/>
  <c r="K286" i="10"/>
  <c r="K287" i="10"/>
  <c r="K288" i="10"/>
  <c r="K289" i="10"/>
  <c r="K290" i="10"/>
  <c r="K291" i="10"/>
  <c r="K292" i="10"/>
  <c r="K293" i="10"/>
  <c r="K294" i="10"/>
  <c r="K295" i="10"/>
  <c r="K296" i="10"/>
  <c r="K297" i="10"/>
  <c r="K298" i="10"/>
  <c r="K299" i="10"/>
  <c r="K301" i="10"/>
  <c r="K302" i="10"/>
  <c r="K303" i="10"/>
  <c r="K304" i="10"/>
  <c r="K305" i="10"/>
  <c r="K306" i="10"/>
  <c r="K307" i="10"/>
  <c r="K308" i="10"/>
  <c r="K309" i="10"/>
  <c r="K310" i="10"/>
  <c r="K311" i="10"/>
  <c r="K312" i="10"/>
  <c r="K313" i="10"/>
  <c r="K314" i="10"/>
  <c r="K315" i="10"/>
  <c r="K316" i="10"/>
  <c r="K317" i="10"/>
  <c r="K318" i="10"/>
  <c r="K319" i="10"/>
  <c r="K320" i="10"/>
  <c r="K321" i="10"/>
  <c r="K322" i="10"/>
  <c r="K323" i="10"/>
  <c r="K324" i="10"/>
  <c r="K325" i="10"/>
  <c r="K327" i="10"/>
  <c r="K328" i="10"/>
  <c r="K329" i="10"/>
  <c r="K330" i="10"/>
  <c r="K331" i="10"/>
  <c r="K332" i="10"/>
  <c r="K333" i="10"/>
  <c r="K334" i="10"/>
  <c r="K335" i="10"/>
  <c r="K336" i="10"/>
  <c r="K337" i="10"/>
  <c r="K338" i="10"/>
  <c r="K339" i="10"/>
  <c r="K340" i="10"/>
  <c r="K341" i="10"/>
  <c r="K342" i="10"/>
  <c r="K343" i="10"/>
  <c r="K344" i="10"/>
  <c r="K345" i="10"/>
  <c r="K346" i="10"/>
  <c r="K347" i="10"/>
  <c r="K348" i="10"/>
  <c r="K349" i="10"/>
  <c r="K350" i="10"/>
  <c r="K354" i="10"/>
  <c r="K355" i="10"/>
  <c r="K356" i="10"/>
  <c r="K357" i="10"/>
  <c r="K358" i="10"/>
  <c r="K359" i="10"/>
  <c r="K360" i="10"/>
  <c r="K361" i="10"/>
  <c r="K362" i="10"/>
  <c r="K363" i="10"/>
  <c r="K364" i="10"/>
  <c r="K365" i="10"/>
  <c r="K366" i="10"/>
  <c r="K367" i="10"/>
  <c r="K368" i="10"/>
  <c r="K369" i="10"/>
  <c r="K370" i="10"/>
  <c r="K371" i="10"/>
  <c r="K372" i="10"/>
  <c r="K373" i="10"/>
  <c r="K374" i="10"/>
  <c r="K375" i="10"/>
  <c r="K376" i="10"/>
  <c r="K377" i="10"/>
  <c r="K378" i="10"/>
  <c r="K379" i="10"/>
  <c r="K380" i="10"/>
  <c r="K381" i="10"/>
  <c r="K382" i="10"/>
  <c r="K383" i="10"/>
  <c r="K384" i="10"/>
  <c r="K387" i="10"/>
  <c r="K388" i="10"/>
  <c r="K389" i="10"/>
  <c r="K390" i="10"/>
  <c r="K391" i="10"/>
  <c r="K393" i="10"/>
  <c r="K394" i="10"/>
  <c r="K395" i="10"/>
  <c r="K396" i="10"/>
  <c r="K397" i="10"/>
  <c r="K398" i="10"/>
  <c r="K399" i="10"/>
  <c r="K400" i="10"/>
  <c r="K401" i="10"/>
  <c r="K402" i="10"/>
  <c r="K403" i="10"/>
  <c r="K404" i="10"/>
  <c r="K405" i="10"/>
  <c r="K406" i="10"/>
  <c r="K407" i="10"/>
  <c r="K408" i="10"/>
  <c r="K409" i="10"/>
  <c r="K410" i="10"/>
  <c r="K411" i="10"/>
  <c r="K412" i="10"/>
  <c r="K413" i="10"/>
  <c r="K414" i="10"/>
  <c r="K415" i="10"/>
  <c r="K416" i="10"/>
  <c r="K417" i="10"/>
  <c r="K420" i="10"/>
  <c r="K421" i="10"/>
  <c r="K422" i="10"/>
  <c r="K423" i="10"/>
  <c r="K424" i="10"/>
  <c r="K426" i="10"/>
  <c r="K427" i="10"/>
  <c r="K428" i="10"/>
  <c r="K429" i="10"/>
  <c r="K430" i="10"/>
  <c r="K431" i="10"/>
  <c r="K432" i="10"/>
  <c r="K433" i="10"/>
  <c r="K434" i="10"/>
  <c r="K435" i="10"/>
  <c r="K436" i="10"/>
  <c r="K437" i="10"/>
  <c r="K438" i="10"/>
  <c r="K439" i="10"/>
  <c r="K440" i="10"/>
  <c r="K441" i="10"/>
  <c r="K442" i="10"/>
  <c r="K443" i="10"/>
  <c r="K444" i="10"/>
  <c r="K445" i="10"/>
  <c r="K446" i="10"/>
  <c r="K447" i="10"/>
  <c r="K448" i="10"/>
  <c r="K449" i="10"/>
  <c r="K450" i="10"/>
  <c r="K453" i="10"/>
  <c r="K454" i="10"/>
  <c r="K455" i="10"/>
  <c r="K456" i="10"/>
  <c r="K457" i="10"/>
  <c r="K459" i="10"/>
  <c r="K460" i="10"/>
  <c r="K461" i="10"/>
  <c r="K462" i="10"/>
  <c r="K463" i="10"/>
  <c r="K464" i="10"/>
  <c r="K465" i="10"/>
  <c r="K466" i="10"/>
  <c r="K467" i="10"/>
  <c r="K468" i="10"/>
  <c r="K469" i="10"/>
  <c r="K470" i="10"/>
  <c r="K471" i="10"/>
  <c r="K472" i="10"/>
  <c r="K473" i="10"/>
  <c r="K474" i="10"/>
  <c r="K475" i="10"/>
  <c r="K476" i="10"/>
  <c r="K477" i="10"/>
  <c r="K478" i="10"/>
  <c r="K479" i="10"/>
  <c r="K480" i="10"/>
  <c r="K481" i="10"/>
  <c r="K482" i="10"/>
  <c r="K483" i="10"/>
  <c r="K486" i="10"/>
  <c r="K487" i="10"/>
  <c r="K488" i="10"/>
  <c r="K489" i="10"/>
  <c r="K490" i="10"/>
  <c r="K492" i="10"/>
  <c r="K493" i="10"/>
  <c r="K494" i="10"/>
  <c r="K495" i="10"/>
  <c r="K496" i="10"/>
  <c r="K497" i="10"/>
  <c r="K498" i="10"/>
  <c r="K499" i="10"/>
  <c r="K500" i="10"/>
  <c r="K501" i="10"/>
  <c r="K502" i="10"/>
  <c r="K503" i="10"/>
  <c r="K504" i="10"/>
  <c r="K505" i="10"/>
  <c r="K506" i="10"/>
  <c r="K507" i="10"/>
  <c r="K508" i="10"/>
  <c r="K509" i="10"/>
  <c r="K510" i="10"/>
  <c r="K511" i="10"/>
  <c r="K512" i="10"/>
  <c r="K513" i="10"/>
  <c r="K514" i="10"/>
  <c r="K515" i="10"/>
  <c r="K519" i="10"/>
  <c r="K520" i="10"/>
  <c r="K521" i="10"/>
  <c r="K522" i="10"/>
  <c r="K523" i="10"/>
  <c r="K525" i="10"/>
  <c r="K526" i="10"/>
  <c r="K527" i="10"/>
  <c r="K528" i="10"/>
  <c r="K529" i="10"/>
  <c r="K530" i="10"/>
  <c r="K531" i="10"/>
  <c r="K532" i="10"/>
  <c r="K533" i="10"/>
  <c r="K534" i="10"/>
  <c r="K535" i="10"/>
  <c r="K536" i="10"/>
  <c r="K537" i="10"/>
  <c r="K538" i="10"/>
  <c r="K539" i="10"/>
  <c r="K540" i="10"/>
  <c r="K541" i="10"/>
  <c r="K542" i="10"/>
  <c r="K543" i="10"/>
  <c r="K544" i="10"/>
  <c r="K545" i="10"/>
  <c r="K546" i="10"/>
  <c r="K549" i="10"/>
  <c r="K550" i="10"/>
  <c r="K551" i="10"/>
  <c r="K552" i="10"/>
  <c r="K553" i="10"/>
  <c r="K555" i="10"/>
  <c r="K556" i="10"/>
  <c r="K557" i="10"/>
  <c r="K558" i="10"/>
  <c r="K559" i="10"/>
  <c r="K560" i="10"/>
  <c r="K561" i="10"/>
  <c r="K562" i="10"/>
  <c r="K563" i="10"/>
  <c r="K564" i="10"/>
  <c r="K565" i="10"/>
  <c r="K566" i="10"/>
  <c r="K567" i="10"/>
  <c r="K568" i="10"/>
  <c r="K569" i="10"/>
  <c r="K570" i="10"/>
  <c r="K571" i="10"/>
  <c r="K572" i="10"/>
  <c r="K573" i="10"/>
  <c r="K574" i="10"/>
  <c r="K575" i="10"/>
  <c r="K576" i="10"/>
  <c r="K579" i="10"/>
  <c r="K580" i="10"/>
  <c r="K581" i="10"/>
  <c r="K582" i="10"/>
  <c r="K583" i="10"/>
  <c r="K585" i="10"/>
  <c r="K586" i="10"/>
  <c r="K587" i="10"/>
  <c r="K588" i="10"/>
  <c r="K589" i="10"/>
  <c r="K590" i="10"/>
  <c r="K591" i="10"/>
  <c r="K592" i="10"/>
  <c r="K593" i="10"/>
  <c r="K594" i="10"/>
  <c r="K595" i="10"/>
  <c r="K596" i="10"/>
  <c r="K597" i="10"/>
  <c r="K598" i="10"/>
  <c r="K599" i="10"/>
  <c r="K600" i="10"/>
  <c r="K601" i="10"/>
  <c r="K602" i="10"/>
  <c r="K603" i="10"/>
  <c r="K604" i="10"/>
  <c r="K605" i="10"/>
  <c r="K606" i="10"/>
  <c r="K609" i="10"/>
  <c r="K610" i="10"/>
  <c r="K611" i="10"/>
  <c r="K612" i="10"/>
  <c r="K613" i="10"/>
  <c r="K615" i="10"/>
  <c r="K616" i="10"/>
  <c r="K617" i="10"/>
  <c r="K618" i="10"/>
  <c r="K619" i="10"/>
  <c r="K620" i="10"/>
  <c r="K621" i="10"/>
  <c r="K622" i="10"/>
  <c r="K623" i="10"/>
  <c r="K624" i="10"/>
  <c r="K625" i="10"/>
  <c r="K626" i="10"/>
  <c r="K627" i="10"/>
  <c r="K628" i="10"/>
  <c r="K629" i="10"/>
  <c r="K630" i="10"/>
  <c r="K631" i="10"/>
  <c r="K632" i="10"/>
  <c r="K633" i="10"/>
  <c r="K634" i="10"/>
  <c r="K635" i="10"/>
  <c r="K636" i="10"/>
  <c r="K639" i="10"/>
  <c r="K640" i="10"/>
  <c r="K641" i="10"/>
  <c r="K642" i="10"/>
  <c r="K643" i="10"/>
  <c r="K644" i="10"/>
  <c r="K645" i="10"/>
  <c r="K646" i="10"/>
  <c r="K647" i="10"/>
  <c r="K648" i="10"/>
  <c r="K649" i="10"/>
  <c r="K650" i="10"/>
  <c r="K651" i="10"/>
  <c r="K652" i="10"/>
  <c r="K653" i="10"/>
  <c r="K654" i="10"/>
  <c r="K655" i="10"/>
  <c r="K656" i="10"/>
  <c r="K657" i="10"/>
  <c r="K658" i="10"/>
  <c r="K659" i="10"/>
  <c r="K660" i="10"/>
  <c r="K661" i="10"/>
  <c r="K662" i="10"/>
  <c r="K663" i="10"/>
  <c r="K664" i="10"/>
  <c r="K665" i="10"/>
  <c r="K666" i="10"/>
  <c r="K667" i="10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50" i="9"/>
  <c r="K51" i="9"/>
  <c r="K52" i="9"/>
  <c r="K53" i="9"/>
  <c r="K54" i="9"/>
  <c r="K55" i="9"/>
  <c r="K56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K142" i="9"/>
  <c r="K143" i="9"/>
  <c r="K144" i="9"/>
  <c r="K145" i="9"/>
  <c r="K146" i="9"/>
  <c r="K15" i="16"/>
  <c r="K17" i="15"/>
  <c r="K16" i="14"/>
  <c r="K17" i="13"/>
  <c r="K17" i="12"/>
  <c r="K16" i="11"/>
  <c r="K17" i="10"/>
  <c r="K16" i="9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15" i="8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16" i="7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3" i="6"/>
  <c r="K64" i="6"/>
  <c r="K65" i="6"/>
  <c r="K66" i="6"/>
  <c r="K67" i="6"/>
  <c r="K15" i="6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8" i="5"/>
  <c r="K39" i="5"/>
  <c r="K40" i="5"/>
  <c r="K41" i="5"/>
  <c r="K42" i="5"/>
  <c r="K43" i="5"/>
  <c r="K44" i="5"/>
  <c r="K45" i="5"/>
  <c r="K46" i="5"/>
  <c r="K48" i="5"/>
  <c r="K49" i="5"/>
  <c r="K50" i="5"/>
  <c r="K51" i="5"/>
  <c r="K52" i="5"/>
  <c r="K53" i="5"/>
  <c r="K54" i="5"/>
  <c r="K55" i="5"/>
  <c r="K56" i="5"/>
  <c r="K57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4" i="5"/>
  <c r="K75" i="5"/>
  <c r="K77" i="5"/>
  <c r="K78" i="5"/>
  <c r="K79" i="5"/>
  <c r="K80" i="5"/>
  <c r="K16" i="5"/>
  <c r="K16" i="4"/>
  <c r="K17" i="4"/>
  <c r="K18" i="4"/>
  <c r="K19" i="4"/>
  <c r="K20" i="4"/>
  <c r="K21" i="4"/>
  <c r="K22" i="4"/>
  <c r="K23" i="4"/>
  <c r="K24" i="4"/>
  <c r="K25" i="4"/>
  <c r="K26" i="4"/>
  <c r="K27" i="4"/>
  <c r="K15" i="4"/>
  <c r="K20" i="3"/>
  <c r="K19" i="3"/>
  <c r="K18" i="3"/>
  <c r="K17" i="3"/>
  <c r="K16" i="3"/>
  <c r="K15" i="3"/>
  <c r="O80" i="16" l="1" a="1"/>
  <c r="O80" i="16" s="1"/>
  <c r="N80" i="16" a="1"/>
  <c r="N80" i="16" s="1"/>
  <c r="M80" i="16" a="1"/>
  <c r="M80" i="16" s="1"/>
  <c r="L80" i="16" a="1"/>
  <c r="L80" i="16" s="1"/>
  <c r="O79" i="16" a="1"/>
  <c r="O79" i="16" s="1"/>
  <c r="E79" i="16" a="1"/>
  <c r="E79" i="16" s="1"/>
  <c r="M79" i="16" s="1" a="1"/>
  <c r="M79" i="16" s="1"/>
  <c r="O78" i="16" a="1"/>
  <c r="O78" i="16" s="1"/>
  <c r="N78" i="16" a="1"/>
  <c r="N78" i="16" s="1"/>
  <c r="M78" i="16" a="1"/>
  <c r="M78" i="16" s="1"/>
  <c r="P78" i="16" s="1" a="1"/>
  <c r="P78" i="16" s="1"/>
  <c r="L78" i="16" a="1"/>
  <c r="L78" i="16" s="1"/>
  <c r="O75" i="16" a="1"/>
  <c r="O75" i="16" s="1"/>
  <c r="N75" i="16" a="1"/>
  <c r="N75" i="16" s="1"/>
  <c r="M75" i="16" a="1"/>
  <c r="M75" i="16" s="1"/>
  <c r="L75" i="16" a="1"/>
  <c r="L75" i="16" s="1"/>
  <c r="O74" i="16" a="1"/>
  <c r="O74" i="16"/>
  <c r="N74" i="16" a="1"/>
  <c r="N74" i="16" s="1"/>
  <c r="M74" i="16" a="1"/>
  <c r="M74" i="16" s="1"/>
  <c r="L74" i="16" a="1"/>
  <c r="L74" i="16" s="1"/>
  <c r="O73" i="16" a="1"/>
  <c r="O73" i="16" s="1"/>
  <c r="N73" i="16" a="1"/>
  <c r="N73" i="16" s="1"/>
  <c r="M73" i="16" a="1"/>
  <c r="M73" i="16" s="1"/>
  <c r="P73" i="16" s="1" a="1"/>
  <c r="P73" i="16" s="1"/>
  <c r="L73" i="16" a="1"/>
  <c r="L73" i="16" s="1"/>
  <c r="N72" i="16" a="1"/>
  <c r="N72" i="16" s="1"/>
  <c r="N71" i="16" a="1"/>
  <c r="N71" i="16" s="1"/>
  <c r="E71" i="16" a="1"/>
  <c r="E71" i="16" s="1"/>
  <c r="E72" i="16" s="1" a="1"/>
  <c r="E72" i="16" s="1"/>
  <c r="O72" i="16" s="1" a="1"/>
  <c r="O72" i="16" s="1"/>
  <c r="O70" i="16" a="1"/>
  <c r="O70" i="16" s="1"/>
  <c r="N70" i="16" a="1"/>
  <c r="N70" i="16"/>
  <c r="M70" i="16" a="1"/>
  <c r="M70" i="16" s="1"/>
  <c r="P70" i="16" s="1" a="1"/>
  <c r="P70" i="16" s="1"/>
  <c r="L70" i="16" a="1"/>
  <c r="L70" i="16" s="1"/>
  <c r="E69" i="16" a="1"/>
  <c r="E69" i="16" s="1"/>
  <c r="L69" i="16" s="1" a="1"/>
  <c r="L69" i="16" s="1"/>
  <c r="P68" i="16" a="1"/>
  <c r="P68" i="16" s="1"/>
  <c r="O68" i="16" a="1"/>
  <c r="O68" i="16" s="1"/>
  <c r="N68" i="16" a="1"/>
  <c r="N68" i="16" s="1"/>
  <c r="M68" i="16" a="1"/>
  <c r="M68" i="16" s="1"/>
  <c r="L68" i="16" a="1"/>
  <c r="L68" i="16" s="1"/>
  <c r="N66" i="16" a="1"/>
  <c r="N66" i="16" s="1"/>
  <c r="E66" i="16" a="1"/>
  <c r="E66" i="16"/>
  <c r="E64" i="16" a="1"/>
  <c r="E64" i="16" s="1"/>
  <c r="O63" i="16" a="1"/>
  <c r="O63" i="16" s="1"/>
  <c r="N63" i="16" a="1"/>
  <c r="N63" i="16" s="1"/>
  <c r="M63" i="16" a="1"/>
  <c r="M63" i="16" s="1"/>
  <c r="P63" i="16" s="1" a="1"/>
  <c r="P63" i="16" s="1"/>
  <c r="L63" i="16" a="1"/>
  <c r="L63" i="16" s="1"/>
  <c r="E62" i="16" a="1"/>
  <c r="E62" i="16" s="1"/>
  <c r="O61" i="16" a="1"/>
  <c r="O61" i="16" s="1"/>
  <c r="N61" i="16" a="1"/>
  <c r="N61" i="16" s="1"/>
  <c r="M61" i="16" a="1"/>
  <c r="M61" i="16"/>
  <c r="P61" i="16" s="1" a="1"/>
  <c r="P61" i="16" s="1"/>
  <c r="L61" i="16" a="1"/>
  <c r="L61" i="16"/>
  <c r="O59" i="16" a="1"/>
  <c r="O59" i="16" s="1"/>
  <c r="N59" i="16" a="1"/>
  <c r="N59" i="16" s="1"/>
  <c r="M59" i="16" a="1"/>
  <c r="M59" i="16"/>
  <c r="P59" i="16" s="1" a="1"/>
  <c r="P59" i="16" s="1"/>
  <c r="L59" i="16" a="1"/>
  <c r="L59" i="16" s="1"/>
  <c r="O58" i="16" a="1"/>
  <c r="O58" i="16" s="1"/>
  <c r="N58" i="16" a="1"/>
  <c r="N58" i="16" s="1"/>
  <c r="M58" i="16" a="1"/>
  <c r="M58" i="16" s="1"/>
  <c r="P58" i="16" s="1" a="1"/>
  <c r="P58" i="16" s="1"/>
  <c r="L58" i="16" a="1"/>
  <c r="L58" i="16" s="1"/>
  <c r="O57" i="16" a="1"/>
  <c r="O57" i="16" s="1"/>
  <c r="P57" i="16" s="1" a="1"/>
  <c r="P57" i="16" s="1"/>
  <c r="N57" i="16" a="1"/>
  <c r="N57" i="16" s="1"/>
  <c r="M57" i="16" a="1"/>
  <c r="M57" i="16" s="1"/>
  <c r="L57" i="16" a="1"/>
  <c r="L57" i="16"/>
  <c r="P56" i="16" a="1"/>
  <c r="P56" i="16" s="1"/>
  <c r="O56" i="16" a="1"/>
  <c r="O56" i="16" s="1"/>
  <c r="N56" i="16" a="1"/>
  <c r="N56" i="16" s="1"/>
  <c r="M56" i="16" a="1"/>
  <c r="M56" i="16" s="1"/>
  <c r="L56" i="16" a="1"/>
  <c r="L56" i="16" s="1"/>
  <c r="O55" i="16" a="1"/>
  <c r="O55" i="16" s="1"/>
  <c r="N55" i="16" a="1"/>
  <c r="N55" i="16" s="1"/>
  <c r="M55" i="16" a="1"/>
  <c r="M55" i="16" s="1"/>
  <c r="P55" i="16" s="1" a="1"/>
  <c r="P55" i="16" s="1"/>
  <c r="L55" i="16" a="1"/>
  <c r="L55" i="16" s="1"/>
  <c r="O54" i="16" a="1"/>
  <c r="O54" i="16" s="1"/>
  <c r="N54" i="16" a="1"/>
  <c r="N54" i="16" s="1"/>
  <c r="M54" i="16" a="1"/>
  <c r="M54" i="16" s="1"/>
  <c r="L54" i="16" a="1"/>
  <c r="L54" i="16" s="1"/>
  <c r="O53" i="16" a="1"/>
  <c r="O53" i="16"/>
  <c r="P53" i="16" s="1" a="1"/>
  <c r="P53" i="16" s="1"/>
  <c r="N53" i="16" a="1"/>
  <c r="N53" i="16" s="1"/>
  <c r="M53" i="16" a="1"/>
  <c r="M53" i="16" s="1"/>
  <c r="L53" i="16" a="1"/>
  <c r="L53" i="16" s="1"/>
  <c r="O52" i="16" a="1"/>
  <c r="O52" i="16" s="1"/>
  <c r="N52" i="16" a="1"/>
  <c r="N52" i="16" s="1"/>
  <c r="M52" i="16" a="1"/>
  <c r="M52" i="16" s="1"/>
  <c r="P52" i="16" s="1" a="1"/>
  <c r="P52" i="16" s="1"/>
  <c r="L52" i="16" a="1"/>
  <c r="L52" i="16" s="1"/>
  <c r="O51" i="16" a="1"/>
  <c r="O51" i="16" s="1"/>
  <c r="N51" i="16" a="1"/>
  <c r="N51" i="16"/>
  <c r="M51" i="16" a="1"/>
  <c r="M51" i="16" s="1"/>
  <c r="P51" i="16" s="1" a="1"/>
  <c r="P51" i="16" s="1"/>
  <c r="L51" i="16" a="1"/>
  <c r="L51" i="16" s="1"/>
  <c r="O50" i="16" a="1"/>
  <c r="O50" i="16" s="1"/>
  <c r="N50" i="16" a="1"/>
  <c r="N50" i="16"/>
  <c r="M50" i="16" a="1"/>
  <c r="M50" i="16" s="1"/>
  <c r="L50" i="16" a="1"/>
  <c r="L50" i="16" s="1"/>
  <c r="P49" i="16" a="1"/>
  <c r="P49" i="16" s="1"/>
  <c r="O49" i="16" a="1"/>
  <c r="O49" i="16"/>
  <c r="N49" i="16" a="1"/>
  <c r="N49" i="16" s="1"/>
  <c r="M49" i="16" a="1"/>
  <c r="M49" i="16" s="1"/>
  <c r="L49" i="16" a="1"/>
  <c r="L49" i="16" s="1"/>
  <c r="O48" i="16" a="1"/>
  <c r="O48" i="16" s="1"/>
  <c r="N48" i="16" a="1"/>
  <c r="N48" i="16" s="1"/>
  <c r="M48" i="16" a="1"/>
  <c r="M48" i="16"/>
  <c r="P48" i="16" s="1" a="1"/>
  <c r="P48" i="16" s="1"/>
  <c r="L48" i="16" a="1"/>
  <c r="L48" i="16" s="1"/>
  <c r="O47" i="16" a="1"/>
  <c r="O47" i="16" s="1"/>
  <c r="N47" i="16" a="1"/>
  <c r="N47" i="16" s="1"/>
  <c r="M47" i="16" a="1"/>
  <c r="M47" i="16" s="1"/>
  <c r="P47" i="16" s="1" a="1"/>
  <c r="P47" i="16" s="1"/>
  <c r="L47" i="16" a="1"/>
  <c r="L47" i="16" s="1"/>
  <c r="E47" i="16" a="1"/>
  <c r="E47" i="16" s="1"/>
  <c r="O46" i="16" a="1"/>
  <c r="O46" i="16" s="1"/>
  <c r="M46" i="16" a="1"/>
  <c r="M46" i="16" s="1"/>
  <c r="E46" i="16" a="1"/>
  <c r="E46" i="16" s="1"/>
  <c r="L46" i="16" s="1" a="1"/>
  <c r="L46" i="16" s="1"/>
  <c r="O45" i="16" a="1"/>
  <c r="O45" i="16" s="1"/>
  <c r="N45" i="16" a="1"/>
  <c r="N45" i="16" s="1"/>
  <c r="M45" i="16" a="1"/>
  <c r="M45" i="16" s="1"/>
  <c r="P45" i="16" s="1" a="1"/>
  <c r="P45" i="16" s="1"/>
  <c r="L45" i="16" a="1"/>
  <c r="L45" i="16" s="1"/>
  <c r="M43" i="16" a="1"/>
  <c r="M43" i="16" s="1"/>
  <c r="E43" i="16" a="1"/>
  <c r="E43" i="16" s="1"/>
  <c r="L43" i="16" s="1" a="1"/>
  <c r="L43" i="16" s="1"/>
  <c r="E42" i="16" a="1"/>
  <c r="E42" i="16" s="1"/>
  <c r="O42" i="16" s="1" a="1"/>
  <c r="O42" i="16" s="1"/>
  <c r="O41" i="16" a="1"/>
  <c r="O41" i="16"/>
  <c r="M41" i="16" a="1"/>
  <c r="M41" i="16" s="1"/>
  <c r="E41" i="16" a="1"/>
  <c r="E41" i="16"/>
  <c r="L41" i="16" s="1" a="1"/>
  <c r="L41" i="16" s="1"/>
  <c r="P40" i="16" a="1"/>
  <c r="P40" i="16" s="1"/>
  <c r="O40" i="16" a="1"/>
  <c r="O40" i="16" s="1"/>
  <c r="N40" i="16" a="1"/>
  <c r="N40" i="16" s="1"/>
  <c r="M40" i="16" a="1"/>
  <c r="M40" i="16" s="1"/>
  <c r="L40" i="16" a="1"/>
  <c r="L40" i="16" s="1"/>
  <c r="O39" i="16" a="1"/>
  <c r="O39" i="16" s="1"/>
  <c r="N39" i="16" a="1"/>
  <c r="N39" i="16" s="1"/>
  <c r="M39" i="16" a="1"/>
  <c r="M39" i="16" s="1"/>
  <c r="P39" i="16" s="1" a="1"/>
  <c r="P39" i="16" s="1"/>
  <c r="L39" i="16" a="1"/>
  <c r="L39" i="16" s="1"/>
  <c r="E37" i="16" a="1"/>
  <c r="E37" i="16" s="1"/>
  <c r="P35" i="16" a="1"/>
  <c r="P35" i="16" s="1"/>
  <c r="O35" i="16" a="1"/>
  <c r="O35" i="16" s="1"/>
  <c r="M35" i="16" a="1"/>
  <c r="M35" i="16" s="1"/>
  <c r="L35" i="16" a="1"/>
  <c r="L35" i="16" s="1"/>
  <c r="E35" i="16" a="1"/>
  <c r="E35" i="16" s="1"/>
  <c r="N35" i="16" s="1" a="1"/>
  <c r="N35" i="16" s="1"/>
  <c r="O33" i="16" a="1"/>
  <c r="O33" i="16" s="1"/>
  <c r="N33" i="16" a="1"/>
  <c r="N33" i="16" s="1"/>
  <c r="E33" i="16" a="1"/>
  <c r="E33" i="16" s="1"/>
  <c r="L33" i="16" s="1" a="1"/>
  <c r="L33" i="16" s="1"/>
  <c r="O32" i="16" a="1"/>
  <c r="O32" i="16" s="1"/>
  <c r="N32" i="16" a="1"/>
  <c r="N32" i="16" s="1"/>
  <c r="M32" i="16" a="1"/>
  <c r="M32" i="16" s="1"/>
  <c r="P32" i="16" s="1" a="1"/>
  <c r="P32" i="16" s="1"/>
  <c r="L32" i="16" a="1"/>
  <c r="L32" i="16" s="1"/>
  <c r="E32" i="16" a="1"/>
  <c r="E32" i="16" s="1"/>
  <c r="E30" i="16" a="1"/>
  <c r="E30" i="16" s="1"/>
  <c r="O27" i="16" a="1"/>
  <c r="O27" i="16" s="1"/>
  <c r="L27" i="16" a="1"/>
  <c r="L27" i="16" s="1"/>
  <c r="E27" i="16" a="1"/>
  <c r="E27" i="16" s="1"/>
  <c r="N27" i="16" s="1" a="1"/>
  <c r="N27" i="16" s="1"/>
  <c r="O25" i="16" a="1"/>
  <c r="O25" i="16" s="1"/>
  <c r="M25" i="16" a="1"/>
  <c r="M25" i="16" s="1"/>
  <c r="P25" i="16" s="1" a="1"/>
  <c r="P25" i="16" s="1"/>
  <c r="E25" i="16" a="1"/>
  <c r="E25" i="16" s="1"/>
  <c r="N25" i="16" s="1" a="1"/>
  <c r="N25" i="16" s="1"/>
  <c r="O23" i="16" a="1"/>
  <c r="O23" i="16" s="1"/>
  <c r="N23" i="16" a="1"/>
  <c r="N23" i="16" s="1"/>
  <c r="M23" i="16" a="1"/>
  <c r="M23" i="16" s="1"/>
  <c r="P23" i="16" s="1" a="1"/>
  <c r="P23" i="16" s="1"/>
  <c r="L23" i="16" a="1"/>
  <c r="L23" i="16" s="1"/>
  <c r="E23" i="16" a="1"/>
  <c r="E23" i="16" s="1"/>
  <c r="E24" i="16" s="1" a="1"/>
  <c r="E24" i="16" s="1"/>
  <c r="E20" i="16" a="1"/>
  <c r="E20" i="16" s="1"/>
  <c r="O19" i="16" a="1"/>
  <c r="O19" i="16" s="1"/>
  <c r="N19" i="16" a="1"/>
  <c r="N19" i="16" s="1"/>
  <c r="M19" i="16" a="1"/>
  <c r="M19" i="16" s="1"/>
  <c r="P19" i="16" s="1" a="1"/>
  <c r="P19" i="16" s="1"/>
  <c r="L19" i="16" a="1"/>
  <c r="L19" i="16" s="1"/>
  <c r="O18" i="16" a="1"/>
  <c r="O18" i="16" s="1"/>
  <c r="N18" i="16" a="1"/>
  <c r="N18" i="16"/>
  <c r="M18" i="16" a="1"/>
  <c r="M18" i="16" s="1"/>
  <c r="P18" i="16" s="1" a="1"/>
  <c r="P18" i="16" s="1"/>
  <c r="L18" i="16" a="1"/>
  <c r="L18" i="16" s="1"/>
  <c r="O17" i="16" a="1"/>
  <c r="O17" i="16"/>
  <c r="N17" i="16" a="1"/>
  <c r="N17" i="16"/>
  <c r="M17" i="16" a="1"/>
  <c r="M17" i="16"/>
  <c r="P17" i="16" s="1" a="1"/>
  <c r="P17" i="16" s="1"/>
  <c r="L17" i="16" a="1"/>
  <c r="L17" i="16" s="1"/>
  <c r="E16" i="16" a="1"/>
  <c r="E16" i="16" s="1"/>
  <c r="O15" i="16" a="1"/>
  <c r="O15" i="16" s="1"/>
  <c r="N15" i="16" a="1"/>
  <c r="N15" i="16"/>
  <c r="M15" i="16" a="1"/>
  <c r="M15" i="16" s="1"/>
  <c r="L15" i="16" a="1"/>
  <c r="L15" i="16"/>
  <c r="O88" i="15" a="1"/>
  <c r="O88" i="15"/>
  <c r="N88" i="15" a="1"/>
  <c r="N88" i="15" s="1"/>
  <c r="M88" i="15" a="1"/>
  <c r="M88" i="15" s="1"/>
  <c r="P88" i="15" s="1" a="1"/>
  <c r="P88" i="15" s="1"/>
  <c r="L88" i="15" a="1"/>
  <c r="L88" i="15"/>
  <c r="O87" i="15" a="1"/>
  <c r="O87" i="15" s="1"/>
  <c r="N87" i="15" a="1"/>
  <c r="N87" i="15" s="1"/>
  <c r="P87" i="15" s="1" a="1"/>
  <c r="P87" i="15" s="1"/>
  <c r="M87" i="15" a="1"/>
  <c r="M87" i="15" s="1"/>
  <c r="L87" i="15" a="1"/>
  <c r="L87" i="15" s="1"/>
  <c r="O85" i="15" a="1"/>
  <c r="O85" i="15"/>
  <c r="N85" i="15" a="1"/>
  <c r="N85" i="15" s="1"/>
  <c r="M85" i="15" a="1"/>
  <c r="M85" i="15"/>
  <c r="L85" i="15" a="1"/>
  <c r="L85" i="15"/>
  <c r="O84" i="15" a="1"/>
  <c r="O84" i="15" s="1"/>
  <c r="N84" i="15" a="1"/>
  <c r="N84" i="15" s="1"/>
  <c r="M84" i="15" a="1"/>
  <c r="M84" i="15" s="1"/>
  <c r="P84" i="15" s="1" a="1"/>
  <c r="P84" i="15" s="1"/>
  <c r="L84" i="15" a="1"/>
  <c r="L84" i="15"/>
  <c r="O83" i="15" a="1"/>
  <c r="O83" i="15" s="1"/>
  <c r="P83" i="15" s="1" a="1"/>
  <c r="P83" i="15" s="1"/>
  <c r="N83" i="15" a="1"/>
  <c r="N83" i="15"/>
  <c r="M83" i="15" a="1"/>
  <c r="M83" i="15"/>
  <c r="L83" i="15" a="1"/>
  <c r="L83" i="15" s="1"/>
  <c r="O82" i="15" a="1"/>
  <c r="O82" i="15" s="1"/>
  <c r="N82" i="15" a="1"/>
  <c r="N82" i="15" s="1"/>
  <c r="P82" i="15" s="1" a="1"/>
  <c r="P82" i="15" s="1"/>
  <c r="M82" i="15" a="1"/>
  <c r="M82" i="15" s="1"/>
  <c r="L82" i="15" a="1"/>
  <c r="L82" i="15"/>
  <c r="P81" i="15" a="1"/>
  <c r="P81" i="15" s="1"/>
  <c r="O81" i="15" a="1"/>
  <c r="O81" i="15"/>
  <c r="N81" i="15" a="1"/>
  <c r="N81" i="15" s="1"/>
  <c r="M81" i="15" a="1"/>
  <c r="M81" i="15"/>
  <c r="L81" i="15" a="1"/>
  <c r="L81" i="15"/>
  <c r="O80" i="15" a="1"/>
  <c r="O80" i="15" s="1"/>
  <c r="N80" i="15" a="1"/>
  <c r="N80" i="15"/>
  <c r="M80" i="15" a="1"/>
  <c r="M80" i="15"/>
  <c r="P80" i="15" s="1" a="1"/>
  <c r="P80" i="15" s="1"/>
  <c r="L80" i="15" a="1"/>
  <c r="L80" i="15" s="1"/>
  <c r="O79" i="15" a="1"/>
  <c r="O79" i="15" s="1"/>
  <c r="N79" i="15" a="1"/>
  <c r="N79" i="15"/>
  <c r="M79" i="15" a="1"/>
  <c r="M79" i="15"/>
  <c r="L79" i="15" a="1"/>
  <c r="L79" i="15" s="1"/>
  <c r="O78" i="15" a="1"/>
  <c r="O78" i="15"/>
  <c r="N78" i="15" a="1"/>
  <c r="N78" i="15"/>
  <c r="M78" i="15" a="1"/>
  <c r="M78" i="15" s="1"/>
  <c r="L78" i="15" a="1"/>
  <c r="L78" i="15" s="1"/>
  <c r="O77" i="15" a="1"/>
  <c r="O77" i="15"/>
  <c r="N77" i="15" a="1"/>
  <c r="N77" i="15" s="1"/>
  <c r="M77" i="15" a="1"/>
  <c r="M77" i="15" s="1"/>
  <c r="P77" i="15" s="1" a="1"/>
  <c r="P77" i="15" s="1"/>
  <c r="L77" i="15" a="1"/>
  <c r="L77" i="15"/>
  <c r="O76" i="15" a="1"/>
  <c r="O76" i="15" s="1"/>
  <c r="N76" i="15" a="1"/>
  <c r="N76" i="15"/>
  <c r="M76" i="15" a="1"/>
  <c r="M76" i="15" s="1"/>
  <c r="P76" i="15" s="1" a="1"/>
  <c r="P76" i="15" s="1"/>
  <c r="L76" i="15" a="1"/>
  <c r="L76" i="15" s="1"/>
  <c r="O75" i="15" a="1"/>
  <c r="O75" i="15"/>
  <c r="N75" i="15" a="1"/>
  <c r="N75" i="15" s="1"/>
  <c r="M75" i="15" a="1"/>
  <c r="M75" i="15"/>
  <c r="L75" i="15" a="1"/>
  <c r="L75" i="15" s="1"/>
  <c r="O74" i="15" a="1"/>
  <c r="O74" i="15" s="1"/>
  <c r="N74" i="15" a="1"/>
  <c r="N74" i="15" s="1"/>
  <c r="M74" i="15" a="1"/>
  <c r="M74" i="15" s="1"/>
  <c r="L74" i="15" a="1"/>
  <c r="L74" i="15"/>
  <c r="O73" i="15" a="1"/>
  <c r="O73" i="15" s="1"/>
  <c r="N73" i="15" a="1"/>
  <c r="N73" i="15" s="1"/>
  <c r="M73" i="15" a="1"/>
  <c r="M73" i="15" s="1"/>
  <c r="P73" i="15" s="1" a="1"/>
  <c r="P73" i="15" s="1"/>
  <c r="L73" i="15" a="1"/>
  <c r="L73" i="15"/>
  <c r="P71" i="15" a="1"/>
  <c r="P71" i="15" s="1"/>
  <c r="O71" i="15" a="1"/>
  <c r="O71" i="15" s="1"/>
  <c r="N71" i="15" a="1"/>
  <c r="N71" i="15" s="1"/>
  <c r="M71" i="15" a="1"/>
  <c r="M71" i="15"/>
  <c r="L71" i="15" a="1"/>
  <c r="L71" i="15" s="1"/>
  <c r="P70" i="15" a="1"/>
  <c r="P70" i="15" s="1"/>
  <c r="O70" i="15" a="1"/>
  <c r="O70" i="15"/>
  <c r="N70" i="15" a="1"/>
  <c r="N70" i="15"/>
  <c r="M70" i="15" a="1"/>
  <c r="M70" i="15" s="1"/>
  <c r="L70" i="15" a="1"/>
  <c r="L70" i="15"/>
  <c r="O69" i="15" a="1"/>
  <c r="O69" i="15" s="1"/>
  <c r="N69" i="15" a="1"/>
  <c r="N69" i="15" s="1"/>
  <c r="M69" i="15" a="1"/>
  <c r="M69" i="15" s="1"/>
  <c r="P69" i="15" s="1" a="1"/>
  <c r="P69" i="15" s="1"/>
  <c r="L69" i="15" a="1"/>
  <c r="L69" i="15" s="1"/>
  <c r="O68" i="15" a="1"/>
  <c r="O68" i="15" s="1"/>
  <c r="N68" i="15" a="1"/>
  <c r="N68" i="15"/>
  <c r="M68" i="15" a="1"/>
  <c r="M68" i="15"/>
  <c r="P68" i="15" s="1" a="1"/>
  <c r="P68" i="15" s="1"/>
  <c r="L68" i="15" a="1"/>
  <c r="L68" i="15" s="1"/>
  <c r="O67" i="15" a="1"/>
  <c r="O67" i="15"/>
  <c r="N67" i="15" a="1"/>
  <c r="N67" i="15" s="1"/>
  <c r="M67" i="15" a="1"/>
  <c r="M67" i="15" s="1"/>
  <c r="L67" i="15" a="1"/>
  <c r="L67" i="15" s="1"/>
  <c r="O66" i="15" a="1"/>
  <c r="O66" i="15"/>
  <c r="N66" i="15" a="1"/>
  <c r="N66" i="15"/>
  <c r="M66" i="15" a="1"/>
  <c r="M66" i="15" s="1"/>
  <c r="P66" i="15" s="1" a="1"/>
  <c r="P66" i="15" s="1"/>
  <c r="L66" i="15" a="1"/>
  <c r="L66" i="15"/>
  <c r="O65" i="15" a="1"/>
  <c r="O65" i="15" s="1"/>
  <c r="N65" i="15" a="1"/>
  <c r="N65" i="15" s="1"/>
  <c r="M65" i="15" a="1"/>
  <c r="M65" i="15" s="1"/>
  <c r="L65" i="15" a="1"/>
  <c r="L65" i="15" s="1"/>
  <c r="O64" i="15" a="1"/>
  <c r="O64" i="15" s="1"/>
  <c r="N64" i="15" a="1"/>
  <c r="N64" i="15" s="1"/>
  <c r="M64" i="15" a="1"/>
  <c r="M64" i="15"/>
  <c r="P64" i="15" s="1" a="1"/>
  <c r="P64" i="15" s="1"/>
  <c r="L64" i="15" a="1"/>
  <c r="L64" i="15"/>
  <c r="O63" i="15" a="1"/>
  <c r="O63" i="15" s="1"/>
  <c r="N63" i="15" a="1"/>
  <c r="N63" i="15" s="1"/>
  <c r="M63" i="15" a="1"/>
  <c r="M63" i="15" s="1"/>
  <c r="P63" i="15" s="1" a="1"/>
  <c r="P63" i="15" s="1"/>
  <c r="L63" i="15" a="1"/>
  <c r="L63" i="15" s="1"/>
  <c r="P62" i="15" a="1"/>
  <c r="P62" i="15" s="1"/>
  <c r="O62" i="15" a="1"/>
  <c r="O62" i="15" s="1"/>
  <c r="N62" i="15" a="1"/>
  <c r="N62" i="15"/>
  <c r="M62" i="15" a="1"/>
  <c r="M62" i="15" s="1"/>
  <c r="L62" i="15" a="1"/>
  <c r="L62" i="15"/>
  <c r="P61" i="15" a="1"/>
  <c r="P61" i="15" s="1"/>
  <c r="O61" i="15" a="1"/>
  <c r="O61" i="15" s="1"/>
  <c r="N61" i="15" a="1"/>
  <c r="N61" i="15" s="1"/>
  <c r="M61" i="15" a="1"/>
  <c r="M61" i="15"/>
  <c r="L61" i="15" a="1"/>
  <c r="L61" i="15"/>
  <c r="O60" i="15" a="1"/>
  <c r="O60" i="15"/>
  <c r="N60" i="15" a="1"/>
  <c r="N60" i="15"/>
  <c r="M60" i="15" a="1"/>
  <c r="M60" i="15"/>
  <c r="P60" i="15" s="1" a="1"/>
  <c r="P60" i="15" s="1"/>
  <c r="L60" i="15" a="1"/>
  <c r="L60" i="15" s="1"/>
  <c r="O59" i="15" a="1"/>
  <c r="O59" i="15"/>
  <c r="N59" i="15" a="1"/>
  <c r="N59" i="15"/>
  <c r="M59" i="15" a="1"/>
  <c r="M59" i="15" s="1"/>
  <c r="L59" i="15" a="1"/>
  <c r="L59" i="15"/>
  <c r="O58" i="15" a="1"/>
  <c r="O58" i="15" s="1"/>
  <c r="N58" i="15" a="1"/>
  <c r="N58" i="15" s="1"/>
  <c r="M58" i="15" a="1"/>
  <c r="M58" i="15"/>
  <c r="L58" i="15" a="1"/>
  <c r="L58" i="15"/>
  <c r="P56" i="15" a="1"/>
  <c r="P56" i="15" s="1"/>
  <c r="O56" i="15" a="1"/>
  <c r="O56" i="15"/>
  <c r="N56" i="15" a="1"/>
  <c r="N56" i="15"/>
  <c r="M56" i="15" a="1"/>
  <c r="M56" i="15"/>
  <c r="L56" i="15" a="1"/>
  <c r="L56" i="15" s="1"/>
  <c r="O55" i="15" a="1"/>
  <c r="O55" i="15"/>
  <c r="N55" i="15" a="1"/>
  <c r="N55" i="15"/>
  <c r="M55" i="15" a="1"/>
  <c r="M55" i="15" s="1"/>
  <c r="P55" i="15" s="1" a="1"/>
  <c r="P55" i="15" s="1"/>
  <c r="L55" i="15" a="1"/>
  <c r="L55" i="15"/>
  <c r="O54" i="15" a="1"/>
  <c r="O54" i="15" s="1"/>
  <c r="N54" i="15" a="1"/>
  <c r="N54" i="15" s="1"/>
  <c r="M54" i="15" a="1"/>
  <c r="M54" i="15"/>
  <c r="L54" i="15" a="1"/>
  <c r="L54" i="15"/>
  <c r="P53" i="15"/>
  <c r="O53" i="15" a="1"/>
  <c r="O53" i="15" s="1"/>
  <c r="P53" i="15" s="1" a="1"/>
  <c r="N53" i="15" a="1"/>
  <c r="N53" i="15"/>
  <c r="M53" i="15" a="1"/>
  <c r="M53" i="15"/>
  <c r="L53" i="15" a="1"/>
  <c r="L53" i="15"/>
  <c r="O52" i="15" a="1"/>
  <c r="O52" i="15"/>
  <c r="N52" i="15" a="1"/>
  <c r="N52" i="15"/>
  <c r="M52" i="15" a="1"/>
  <c r="M52" i="15" s="1"/>
  <c r="P52" i="15" s="1" a="1"/>
  <c r="P52" i="15" s="1"/>
  <c r="L52" i="15" a="1"/>
  <c r="L52" i="15" s="1"/>
  <c r="O51" i="15" a="1"/>
  <c r="O51" i="15"/>
  <c r="N51" i="15" a="1"/>
  <c r="N51" i="15" s="1"/>
  <c r="M51" i="15" a="1"/>
  <c r="M51" i="15" s="1"/>
  <c r="L51" i="15" a="1"/>
  <c r="L51" i="15"/>
  <c r="O50" i="15" a="1"/>
  <c r="O50" i="15"/>
  <c r="N50" i="15" a="1"/>
  <c r="N50" i="15" s="1"/>
  <c r="M50" i="15" a="1"/>
  <c r="M50" i="15"/>
  <c r="L50" i="15" a="1"/>
  <c r="L50" i="15"/>
  <c r="O48" i="15" a="1"/>
  <c r="O48" i="15" s="1"/>
  <c r="P48" i="15" s="1" a="1"/>
  <c r="P48" i="15" s="1"/>
  <c r="N48" i="15" a="1"/>
  <c r="N48" i="15"/>
  <c r="M48" i="15" a="1"/>
  <c r="M48" i="15"/>
  <c r="L48" i="15" a="1"/>
  <c r="L48" i="15" s="1"/>
  <c r="O47" i="15" a="1"/>
  <c r="O47" i="15"/>
  <c r="N47" i="15" a="1"/>
  <c r="N47" i="15"/>
  <c r="M47" i="15" a="1"/>
  <c r="M47" i="15"/>
  <c r="P47" i="15" s="1" a="1"/>
  <c r="P47" i="15" s="1"/>
  <c r="L47" i="15" a="1"/>
  <c r="L47" i="15" s="1"/>
  <c r="O46" i="15" a="1"/>
  <c r="O46" i="15"/>
  <c r="N46" i="15" a="1"/>
  <c r="N46" i="15" s="1"/>
  <c r="M46" i="15" a="1"/>
  <c r="M46" i="15" s="1"/>
  <c r="L46" i="15" a="1"/>
  <c r="L46" i="15"/>
  <c r="O45" i="15" a="1"/>
  <c r="O45" i="15"/>
  <c r="N45" i="15" a="1"/>
  <c r="N45" i="15" s="1"/>
  <c r="M45" i="15" a="1"/>
  <c r="M45" i="15"/>
  <c r="L45" i="15" a="1"/>
  <c r="L45" i="15"/>
  <c r="P44" i="15" a="1"/>
  <c r="P44" i="15" s="1"/>
  <c r="O44" i="15" a="1"/>
  <c r="O44" i="15" s="1"/>
  <c r="N44" i="15" a="1"/>
  <c r="N44" i="15"/>
  <c r="M44" i="15" a="1"/>
  <c r="M44" i="15"/>
  <c r="L44" i="15" a="1"/>
  <c r="L44" i="15"/>
  <c r="P43" i="15" a="1"/>
  <c r="P43" i="15" s="1"/>
  <c r="O43" i="15" a="1"/>
  <c r="O43" i="15"/>
  <c r="N43" i="15" a="1"/>
  <c r="N43" i="15"/>
  <c r="M43" i="15" a="1"/>
  <c r="M43" i="15"/>
  <c r="L43" i="15" a="1"/>
  <c r="L43" i="15" s="1"/>
  <c r="O42" i="15" a="1"/>
  <c r="O42" i="15"/>
  <c r="N42" i="15" a="1"/>
  <c r="N42" i="15" s="1"/>
  <c r="M42" i="15" a="1"/>
  <c r="M42" i="15" s="1"/>
  <c r="L42" i="15" a="1"/>
  <c r="L42" i="15"/>
  <c r="O41" i="15" a="1"/>
  <c r="O41" i="15"/>
  <c r="N41" i="15" a="1"/>
  <c r="N41" i="15" s="1"/>
  <c r="M41" i="15" a="1"/>
  <c r="M41" i="15"/>
  <c r="L41" i="15" a="1"/>
  <c r="L41" i="15"/>
  <c r="O40" i="15" a="1"/>
  <c r="O40" i="15" s="1"/>
  <c r="N40" i="15" a="1"/>
  <c r="N40" i="15"/>
  <c r="P40" i="15" s="1" a="1"/>
  <c r="P40" i="15" s="1"/>
  <c r="M40" i="15" a="1"/>
  <c r="M40" i="15"/>
  <c r="L40" i="15" a="1"/>
  <c r="L40" i="15"/>
  <c r="O39" i="15" a="1"/>
  <c r="O39" i="15"/>
  <c r="P39" i="15" s="1" a="1"/>
  <c r="P39" i="15" s="1"/>
  <c r="N39" i="15" a="1"/>
  <c r="N39" i="15"/>
  <c r="M39" i="15" a="1"/>
  <c r="M39" i="15"/>
  <c r="L39" i="15" a="1"/>
  <c r="L39" i="15" s="1"/>
  <c r="O38" i="15" a="1"/>
  <c r="O38" i="15"/>
  <c r="N38" i="15" a="1"/>
  <c r="N38" i="15" s="1"/>
  <c r="M38" i="15" a="1"/>
  <c r="M38" i="15" s="1"/>
  <c r="L38" i="15" a="1"/>
  <c r="L38" i="15"/>
  <c r="O37" i="15" a="1"/>
  <c r="O37" i="15"/>
  <c r="N37" i="15" a="1"/>
  <c r="N37" i="15" s="1"/>
  <c r="M37" i="15" a="1"/>
  <c r="M37" i="15"/>
  <c r="L37" i="15" a="1"/>
  <c r="L37" i="15"/>
  <c r="O36" i="15" a="1"/>
  <c r="O36" i="15" s="1"/>
  <c r="N36" i="15" a="1"/>
  <c r="N36" i="15"/>
  <c r="P36" i="15" s="1" a="1"/>
  <c r="P36" i="15" s="1"/>
  <c r="M36" i="15" a="1"/>
  <c r="M36" i="15"/>
  <c r="L36" i="15" a="1"/>
  <c r="L36" i="15"/>
  <c r="O35" i="15" a="1"/>
  <c r="O35" i="15"/>
  <c r="P35" i="15" s="1" a="1"/>
  <c r="P35" i="15" s="1"/>
  <c r="N35" i="15" a="1"/>
  <c r="N35" i="15"/>
  <c r="M35" i="15" a="1"/>
  <c r="M35" i="15"/>
  <c r="L35" i="15" a="1"/>
  <c r="L35" i="15" s="1"/>
  <c r="O33" i="15" a="1"/>
  <c r="O33" i="15" s="1"/>
  <c r="N33" i="15" a="1"/>
  <c r="N33" i="15" s="1"/>
  <c r="M33" i="15" a="1"/>
  <c r="M33" i="15"/>
  <c r="L33" i="15" a="1"/>
  <c r="L33" i="15"/>
  <c r="O32" i="15" a="1"/>
  <c r="O32" i="15" s="1"/>
  <c r="N32" i="15" a="1"/>
  <c r="N32" i="15"/>
  <c r="P32" i="15" s="1" a="1"/>
  <c r="P32" i="15" s="1"/>
  <c r="M32" i="15" a="1"/>
  <c r="M32" i="15" s="1"/>
  <c r="L32" i="15" a="1"/>
  <c r="L32" i="15"/>
  <c r="O31" i="15" a="1"/>
  <c r="O31" i="15"/>
  <c r="N31" i="15" a="1"/>
  <c r="N31" i="15" s="1"/>
  <c r="M31" i="15" a="1"/>
  <c r="M31" i="15" s="1"/>
  <c r="L31" i="15" a="1"/>
  <c r="L31" i="15" s="1"/>
  <c r="O30" i="15" a="1"/>
  <c r="O30" i="15" s="1"/>
  <c r="N30" i="15" a="1"/>
  <c r="N30" i="15" s="1"/>
  <c r="M30" i="15" a="1"/>
  <c r="M30" i="15" s="1"/>
  <c r="P30" i="15" s="1" a="1"/>
  <c r="P30" i="15" s="1"/>
  <c r="L30" i="15" a="1"/>
  <c r="L30" i="15"/>
  <c r="O29" i="15" a="1"/>
  <c r="O29" i="15"/>
  <c r="N29" i="15" a="1"/>
  <c r="N29" i="15" s="1"/>
  <c r="M29" i="15" a="1"/>
  <c r="M29" i="15"/>
  <c r="L29" i="15" a="1"/>
  <c r="L29" i="15" s="1"/>
  <c r="P28" i="15" a="1"/>
  <c r="P28" i="15" s="1"/>
  <c r="O28" i="15" a="1"/>
  <c r="O28" i="15" s="1"/>
  <c r="N28" i="15" a="1"/>
  <c r="N28" i="15"/>
  <c r="M28" i="15" a="1"/>
  <c r="M28" i="15" s="1"/>
  <c r="L28" i="15" a="1"/>
  <c r="L28" i="15"/>
  <c r="P26" i="15" a="1"/>
  <c r="P26" i="15" s="1"/>
  <c r="O26" i="15" a="1"/>
  <c r="O26" i="15"/>
  <c r="N26" i="15" a="1"/>
  <c r="N26" i="15" s="1"/>
  <c r="M26" i="15" a="1"/>
  <c r="M26" i="15" s="1"/>
  <c r="L26" i="15" a="1"/>
  <c r="L26" i="15" s="1"/>
  <c r="O25" i="15" a="1"/>
  <c r="O25" i="15" s="1"/>
  <c r="N25" i="15" a="1"/>
  <c r="N25" i="15" s="1"/>
  <c r="M25" i="15" a="1"/>
  <c r="M25" i="15" s="1"/>
  <c r="L25" i="15" a="1"/>
  <c r="L25" i="15"/>
  <c r="O24" i="15" a="1"/>
  <c r="O24" i="15"/>
  <c r="N24" i="15" a="1"/>
  <c r="N24" i="15" s="1"/>
  <c r="M24" i="15" a="1"/>
  <c r="M24" i="15"/>
  <c r="L24" i="15" a="1"/>
  <c r="L24" i="15" s="1"/>
  <c r="O22" i="15" a="1"/>
  <c r="O22" i="15" s="1"/>
  <c r="N22" i="15" a="1"/>
  <c r="N22" i="15"/>
  <c r="P22" i="15" s="1" a="1"/>
  <c r="P22" i="15" s="1"/>
  <c r="M22" i="15" a="1"/>
  <c r="M22" i="15" s="1"/>
  <c r="L22" i="15" a="1"/>
  <c r="L22" i="15"/>
  <c r="O21" i="15" a="1"/>
  <c r="O21" i="15"/>
  <c r="N21" i="15" a="1"/>
  <c r="N21" i="15" s="1"/>
  <c r="M21" i="15" a="1"/>
  <c r="M21" i="15" s="1"/>
  <c r="P21" i="15" s="1" a="1"/>
  <c r="P21" i="15" s="1"/>
  <c r="L21" i="15" a="1"/>
  <c r="L21" i="15" s="1"/>
  <c r="O20" i="15" a="1"/>
  <c r="O20" i="15" s="1"/>
  <c r="N20" i="15" a="1"/>
  <c r="N20" i="15"/>
  <c r="M20" i="15" a="1"/>
  <c r="M20" i="15" s="1"/>
  <c r="P20" i="15" s="1" a="1"/>
  <c r="P20" i="15" s="1"/>
  <c r="L20" i="15" a="1"/>
  <c r="L20" i="15"/>
  <c r="O19" i="15" a="1"/>
  <c r="O19" i="15"/>
  <c r="N19" i="15" a="1"/>
  <c r="N19" i="15" s="1"/>
  <c r="M19" i="15" a="1"/>
  <c r="M19" i="15"/>
  <c r="L19" i="15" a="1"/>
  <c r="L19" i="15" s="1"/>
  <c r="P18" i="15" a="1"/>
  <c r="P18" i="15" s="1"/>
  <c r="O18" i="15" a="1"/>
  <c r="O18" i="15" s="1"/>
  <c r="N18" i="15" a="1"/>
  <c r="N18" i="15"/>
  <c r="M18" i="15" a="1"/>
  <c r="M18" i="15" s="1"/>
  <c r="L18" i="15" a="1"/>
  <c r="L18" i="15"/>
  <c r="P17" i="15" a="1"/>
  <c r="P17" i="15" s="1"/>
  <c r="O17" i="15" a="1"/>
  <c r="O17" i="15"/>
  <c r="N17" i="15" a="1"/>
  <c r="N17" i="15" s="1"/>
  <c r="M17" i="15" a="1"/>
  <c r="M17" i="15" s="1"/>
  <c r="L17" i="15" a="1"/>
  <c r="L17" i="15"/>
  <c r="O94" i="14" a="1"/>
  <c r="O94" i="14" s="1"/>
  <c r="P94" i="14" s="1" a="1"/>
  <c r="P94" i="14" s="1"/>
  <c r="N94" i="14" a="1"/>
  <c r="N94" i="14"/>
  <c r="M94" i="14" a="1"/>
  <c r="M94" i="14" s="1"/>
  <c r="L94" i="14" a="1"/>
  <c r="L94" i="14"/>
  <c r="O93" i="14" a="1"/>
  <c r="O93" i="14"/>
  <c r="N93" i="14" a="1"/>
  <c r="N93" i="14" s="1"/>
  <c r="M93" i="14" a="1"/>
  <c r="M93" i="14" s="1"/>
  <c r="P93" i="14" s="1" a="1"/>
  <c r="P93" i="14" s="1"/>
  <c r="L93" i="14" a="1"/>
  <c r="L93" i="14"/>
  <c r="O92" i="14" a="1"/>
  <c r="O92" i="14" s="1"/>
  <c r="N92" i="14" a="1"/>
  <c r="N92" i="14"/>
  <c r="M92" i="14" a="1"/>
  <c r="M92" i="14"/>
  <c r="P92" i="14" s="1" a="1"/>
  <c r="P92" i="14" s="1"/>
  <c r="L92" i="14" a="1"/>
  <c r="L92" i="14"/>
  <c r="O91" i="14" a="1"/>
  <c r="O91" i="14" s="1"/>
  <c r="N91" i="14" a="1"/>
  <c r="N91" i="14"/>
  <c r="M91" i="14" a="1"/>
  <c r="M91" i="14"/>
  <c r="P91" i="14" s="1" a="1"/>
  <c r="P91" i="14" s="1"/>
  <c r="L91" i="14" a="1"/>
  <c r="L91" i="14" s="1"/>
  <c r="O90" i="14" a="1"/>
  <c r="O90" i="14"/>
  <c r="N90" i="14" a="1"/>
  <c r="N90" i="14"/>
  <c r="M90" i="14" a="1"/>
  <c r="M90" i="14" s="1"/>
  <c r="P90" i="14" s="1" a="1"/>
  <c r="P90" i="14" s="1"/>
  <c r="L90" i="14" a="1"/>
  <c r="L90" i="14"/>
  <c r="O89" i="14" a="1"/>
  <c r="O89" i="14"/>
  <c r="N89" i="14" a="1"/>
  <c r="N89" i="14" s="1"/>
  <c r="M89" i="14" a="1"/>
  <c r="M89" i="14"/>
  <c r="P89" i="14" s="1" a="1"/>
  <c r="P89" i="14" s="1"/>
  <c r="L89" i="14" a="1"/>
  <c r="L89" i="14" s="1"/>
  <c r="O88" i="14" a="1"/>
  <c r="O88" i="14" s="1"/>
  <c r="N88" i="14" a="1"/>
  <c r="N88" i="14"/>
  <c r="M88" i="14" a="1"/>
  <c r="M88" i="14"/>
  <c r="L88" i="14" a="1"/>
  <c r="L88" i="14"/>
  <c r="O87" i="14" a="1"/>
  <c r="O87" i="14"/>
  <c r="N87" i="14" a="1"/>
  <c r="N87" i="14"/>
  <c r="M87" i="14" a="1"/>
  <c r="M87" i="14"/>
  <c r="L87" i="14" a="1"/>
  <c r="L87" i="14" s="1"/>
  <c r="O86" i="14" a="1"/>
  <c r="O86" i="14"/>
  <c r="N86" i="14" a="1"/>
  <c r="N86" i="14"/>
  <c r="M86" i="14" a="1"/>
  <c r="M86" i="14" s="1"/>
  <c r="L86" i="14" a="1"/>
  <c r="L86" i="14" s="1"/>
  <c r="O85" i="14" a="1"/>
  <c r="O85" i="14"/>
  <c r="N85" i="14" a="1"/>
  <c r="N85" i="14" s="1"/>
  <c r="M85" i="14" a="1"/>
  <c r="M85" i="14" s="1"/>
  <c r="P85" i="14" s="1" a="1"/>
  <c r="P85" i="14" s="1"/>
  <c r="L85" i="14" a="1"/>
  <c r="L85" i="14" s="1"/>
  <c r="O84" i="14" a="1"/>
  <c r="O84" i="14" s="1"/>
  <c r="N84" i="14" a="1"/>
  <c r="N84" i="14"/>
  <c r="M84" i="14" a="1"/>
  <c r="M84" i="14" s="1"/>
  <c r="P84" i="14" s="1" a="1"/>
  <c r="P84" i="14" s="1"/>
  <c r="L84" i="14" a="1"/>
  <c r="L84" i="14"/>
  <c r="O82" i="14" a="1"/>
  <c r="O82" i="14"/>
  <c r="N82" i="14" a="1"/>
  <c r="N82" i="14" s="1"/>
  <c r="M82" i="14" a="1"/>
  <c r="M82" i="14" s="1"/>
  <c r="L82" i="14" a="1"/>
  <c r="L82" i="14" s="1"/>
  <c r="O81" i="14" a="1"/>
  <c r="O81" i="14" s="1"/>
  <c r="N81" i="14" a="1"/>
  <c r="N81" i="14" s="1"/>
  <c r="M81" i="14" a="1"/>
  <c r="M81" i="14" s="1"/>
  <c r="L81" i="14" a="1"/>
  <c r="L81" i="14"/>
  <c r="O80" i="14" a="1"/>
  <c r="O80" i="14"/>
  <c r="P80" i="14" s="1" a="1"/>
  <c r="P80" i="14" s="1"/>
  <c r="N80" i="14" a="1"/>
  <c r="N80" i="14" s="1"/>
  <c r="M80" i="14" a="1"/>
  <c r="M80" i="14"/>
  <c r="L80" i="14" a="1"/>
  <c r="L80" i="14"/>
  <c r="O79" i="14" a="1"/>
  <c r="O79" i="14" s="1"/>
  <c r="N79" i="14" a="1"/>
  <c r="N79" i="14" s="1"/>
  <c r="P79" i="14" s="1" a="1"/>
  <c r="P79" i="14" s="1"/>
  <c r="M79" i="14" a="1"/>
  <c r="M79" i="14"/>
  <c r="L79" i="14" a="1"/>
  <c r="L79" i="14"/>
  <c r="O78" i="14" a="1"/>
  <c r="O78" i="14" s="1"/>
  <c r="P78" i="14" s="1" a="1"/>
  <c r="P78" i="14" s="1"/>
  <c r="N78" i="14" a="1"/>
  <c r="N78" i="14"/>
  <c r="M78" i="14" a="1"/>
  <c r="M78" i="14"/>
  <c r="L78" i="14" a="1"/>
  <c r="L78" i="14" s="1"/>
  <c r="O77" i="14" a="1"/>
  <c r="O77" i="14" s="1"/>
  <c r="N77" i="14" a="1"/>
  <c r="N77" i="14"/>
  <c r="M77" i="14" a="1"/>
  <c r="M77" i="14" s="1"/>
  <c r="P77" i="14" s="1" a="1"/>
  <c r="P77" i="14" s="1"/>
  <c r="L77" i="14" a="1"/>
  <c r="L77" i="14"/>
  <c r="O76" i="14" a="1"/>
  <c r="O76" i="14"/>
  <c r="N76" i="14" a="1"/>
  <c r="N76" i="14" s="1"/>
  <c r="M76" i="14" a="1"/>
  <c r="M76" i="14" s="1"/>
  <c r="P76" i="14" s="1" a="1"/>
  <c r="P76" i="14" s="1"/>
  <c r="L76" i="14" a="1"/>
  <c r="L76" i="14"/>
  <c r="O75" i="14" a="1"/>
  <c r="O75" i="14" s="1"/>
  <c r="N75" i="14" a="1"/>
  <c r="N75" i="14"/>
  <c r="M75" i="14" a="1"/>
  <c r="M75" i="14"/>
  <c r="P75" i="14" s="1" a="1"/>
  <c r="P75" i="14" s="1"/>
  <c r="L75" i="14" a="1"/>
  <c r="L75" i="14" s="1"/>
  <c r="O74" i="14" a="1"/>
  <c r="O74" i="14"/>
  <c r="N74" i="14" a="1"/>
  <c r="N74" i="14"/>
  <c r="M74" i="14" a="1"/>
  <c r="M74" i="14" s="1"/>
  <c r="P74" i="14" s="1" a="1"/>
  <c r="P74" i="14" s="1"/>
  <c r="L74" i="14" a="1"/>
  <c r="L74" i="14" s="1"/>
  <c r="O73" i="14" a="1"/>
  <c r="O73" i="14"/>
  <c r="N73" i="14" a="1"/>
  <c r="N73" i="14"/>
  <c r="M73" i="14" a="1"/>
  <c r="M73" i="14" s="1"/>
  <c r="P73" i="14" s="1" a="1"/>
  <c r="P73" i="14" s="1"/>
  <c r="L73" i="14" a="1"/>
  <c r="L73" i="14" s="1"/>
  <c r="O72" i="14" a="1"/>
  <c r="O72" i="14"/>
  <c r="N72" i="14" a="1"/>
  <c r="N72" i="14" s="1"/>
  <c r="M72" i="14" a="1"/>
  <c r="M72" i="14" s="1"/>
  <c r="L72" i="14" a="1"/>
  <c r="L72" i="14"/>
  <c r="O69" i="14" a="1"/>
  <c r="O69" i="14" s="1"/>
  <c r="N69" i="14" a="1"/>
  <c r="N69" i="14" s="1"/>
  <c r="M69" i="14" a="1"/>
  <c r="M69" i="14" s="1"/>
  <c r="L69" i="14" a="1"/>
  <c r="L69" i="14"/>
  <c r="O68" i="14" a="1"/>
  <c r="O68" i="14"/>
  <c r="N68" i="14" a="1"/>
  <c r="N68" i="14" s="1"/>
  <c r="P68" i="14" s="1" a="1"/>
  <c r="P68" i="14" s="1"/>
  <c r="M68" i="14" a="1"/>
  <c r="M68" i="14"/>
  <c r="L68" i="14" a="1"/>
  <c r="L68" i="14" s="1"/>
  <c r="O67" i="14" a="1"/>
  <c r="O67" i="14"/>
  <c r="N67" i="14" a="1"/>
  <c r="N67" i="14" s="1"/>
  <c r="P67" i="14" s="1" a="1"/>
  <c r="P67" i="14" s="1"/>
  <c r="M67" i="14" a="1"/>
  <c r="M67" i="14" s="1"/>
  <c r="L67" i="14" a="1"/>
  <c r="L67" i="14"/>
  <c r="O66" i="14" a="1"/>
  <c r="O66" i="14" s="1"/>
  <c r="P66" i="14" s="1" a="1"/>
  <c r="P66" i="14" s="1"/>
  <c r="N66" i="14" a="1"/>
  <c r="N66" i="14" s="1"/>
  <c r="M66" i="14" a="1"/>
  <c r="M66" i="14"/>
  <c r="L66" i="14" a="1"/>
  <c r="L66" i="14" s="1"/>
  <c r="O65" i="14" a="1"/>
  <c r="O65" i="14" s="1"/>
  <c r="N65" i="14" a="1"/>
  <c r="N65" i="14"/>
  <c r="M65" i="14" a="1"/>
  <c r="M65" i="14"/>
  <c r="P65" i="14" s="1" a="1"/>
  <c r="P65" i="14" s="1"/>
  <c r="L65" i="14" a="1"/>
  <c r="L65" i="14"/>
  <c r="O64" i="14" a="1"/>
  <c r="O64" i="14" s="1"/>
  <c r="N64" i="14" a="1"/>
  <c r="N64" i="14"/>
  <c r="M64" i="14" a="1"/>
  <c r="M64" i="14" s="1"/>
  <c r="P64" i="14" s="1" a="1"/>
  <c r="P64" i="14" s="1"/>
  <c r="L64" i="14" a="1"/>
  <c r="L64" i="14" s="1"/>
  <c r="O63" i="14" a="1"/>
  <c r="O63" i="14"/>
  <c r="N63" i="14" a="1"/>
  <c r="N63" i="14"/>
  <c r="M63" i="14" a="1"/>
  <c r="M63" i="14" s="1"/>
  <c r="L63" i="14" a="1"/>
  <c r="L63" i="14"/>
  <c r="O61" i="14" a="1"/>
  <c r="O61" i="14"/>
  <c r="N61" i="14" a="1"/>
  <c r="N61" i="14" s="1"/>
  <c r="M61" i="14" a="1"/>
  <c r="M61" i="14" s="1"/>
  <c r="P61" i="14" s="1" a="1"/>
  <c r="P61" i="14" s="1"/>
  <c r="L61" i="14" a="1"/>
  <c r="L61" i="14"/>
  <c r="O60" i="14" a="1"/>
  <c r="O60" i="14" s="1"/>
  <c r="N60" i="14" a="1"/>
  <c r="N60" i="14"/>
  <c r="M60" i="14" a="1"/>
  <c r="M60" i="14" s="1"/>
  <c r="P60" i="14" s="1" a="1"/>
  <c r="P60" i="14" s="1"/>
  <c r="L60" i="14" a="1"/>
  <c r="L60" i="14" s="1"/>
  <c r="O59" i="14" a="1"/>
  <c r="O59" i="14"/>
  <c r="N59" i="14" a="1"/>
  <c r="N59" i="14"/>
  <c r="M59" i="14" a="1"/>
  <c r="M59" i="14"/>
  <c r="P59" i="14" s="1" a="1"/>
  <c r="P59" i="14" s="1"/>
  <c r="L59" i="14" a="1"/>
  <c r="L59" i="14" s="1"/>
  <c r="O58" i="14" a="1"/>
  <c r="O58" i="14" s="1"/>
  <c r="N58" i="14" a="1"/>
  <c r="N58" i="14"/>
  <c r="M58" i="14" a="1"/>
  <c r="M58" i="14" s="1"/>
  <c r="L58" i="14" a="1"/>
  <c r="L58" i="14"/>
  <c r="O57" i="14" a="1"/>
  <c r="O57" i="14" s="1"/>
  <c r="N57" i="14" a="1"/>
  <c r="N57" i="14" s="1"/>
  <c r="M57" i="14" a="1"/>
  <c r="M57" i="14" s="1"/>
  <c r="L57" i="14" a="1"/>
  <c r="L57" i="14"/>
  <c r="P56" i="14" a="1"/>
  <c r="P56" i="14" s="1"/>
  <c r="O56" i="14" a="1"/>
  <c r="O56" i="14" s="1"/>
  <c r="N56" i="14" a="1"/>
  <c r="N56" i="14"/>
  <c r="M56" i="14" a="1"/>
  <c r="M56" i="14"/>
  <c r="L56" i="14" a="1"/>
  <c r="L56" i="14"/>
  <c r="O55" i="14" a="1"/>
  <c r="O55" i="14" s="1"/>
  <c r="P55" i="14" s="1" a="1"/>
  <c r="P55" i="14" s="1"/>
  <c r="N55" i="14" a="1"/>
  <c r="N55" i="14" s="1"/>
  <c r="M55" i="14" a="1"/>
  <c r="M55" i="14"/>
  <c r="L55" i="14" a="1"/>
  <c r="L55" i="14" s="1"/>
  <c r="P54" i="14" a="1"/>
  <c r="P54" i="14" s="1"/>
  <c r="O54" i="14" a="1"/>
  <c r="O54" i="14" s="1"/>
  <c r="N54" i="14" a="1"/>
  <c r="N54" i="14"/>
  <c r="M54" i="14" a="1"/>
  <c r="M54" i="14" s="1"/>
  <c r="L54" i="14" a="1"/>
  <c r="L54" i="14" s="1"/>
  <c r="P53" i="14" a="1"/>
  <c r="P53" i="14" s="1"/>
  <c r="O53" i="14" a="1"/>
  <c r="O53" i="14" s="1"/>
  <c r="N53" i="14" a="1"/>
  <c r="N53" i="14" s="1"/>
  <c r="M53" i="14" a="1"/>
  <c r="M53" i="14"/>
  <c r="L53" i="14" a="1"/>
  <c r="L53" i="14"/>
  <c r="P51" i="14" a="1"/>
  <c r="P51" i="14" s="1"/>
  <c r="O51" i="14" a="1"/>
  <c r="O51" i="14" s="1"/>
  <c r="N51" i="14" a="1"/>
  <c r="N51" i="14"/>
  <c r="M51" i="14" a="1"/>
  <c r="M51" i="14"/>
  <c r="L51" i="14" a="1"/>
  <c r="L51" i="14"/>
  <c r="O50" i="14" a="1"/>
  <c r="O50" i="14"/>
  <c r="N50" i="14" a="1"/>
  <c r="N50" i="14"/>
  <c r="M50" i="14" a="1"/>
  <c r="M50" i="14" s="1"/>
  <c r="P50" i="14" s="1" a="1"/>
  <c r="P50" i="14" s="1"/>
  <c r="L50" i="14" a="1"/>
  <c r="L50" i="14" s="1"/>
  <c r="O49" i="14" a="1"/>
  <c r="O49" i="14"/>
  <c r="N49" i="14" a="1"/>
  <c r="N49" i="14"/>
  <c r="M49" i="14" a="1"/>
  <c r="M49" i="14" s="1"/>
  <c r="P49" i="14" s="1" a="1"/>
  <c r="P49" i="14" s="1"/>
  <c r="L49" i="14" a="1"/>
  <c r="L49" i="14" s="1"/>
  <c r="O48" i="14" a="1"/>
  <c r="O48" i="14" s="1"/>
  <c r="N48" i="14" a="1"/>
  <c r="N48" i="14" s="1"/>
  <c r="M48" i="14" a="1"/>
  <c r="M48" i="14"/>
  <c r="L48" i="14" a="1"/>
  <c r="L48" i="14" s="1"/>
  <c r="O47" i="14" a="1"/>
  <c r="O47" i="14" s="1"/>
  <c r="N47" i="14" a="1"/>
  <c r="N47" i="14" s="1"/>
  <c r="M47" i="14" a="1"/>
  <c r="M47" i="14"/>
  <c r="L47" i="14" a="1"/>
  <c r="L47" i="14"/>
  <c r="P46" i="14" a="1"/>
  <c r="P46" i="14" s="1"/>
  <c r="O46" i="14" a="1"/>
  <c r="O46" i="14" s="1"/>
  <c r="N46" i="14" a="1"/>
  <c r="N46" i="14"/>
  <c r="M46" i="14" a="1"/>
  <c r="M46" i="14" s="1"/>
  <c r="L46" i="14" a="1"/>
  <c r="L46" i="14" s="1"/>
  <c r="O45" i="14" a="1"/>
  <c r="O45" i="14" s="1"/>
  <c r="P45" i="14" s="1" a="1"/>
  <c r="P45" i="14" s="1"/>
  <c r="N45" i="14" a="1"/>
  <c r="N45" i="14"/>
  <c r="M45" i="14" a="1"/>
  <c r="M45" i="14" s="1"/>
  <c r="L45" i="14" a="1"/>
  <c r="L45" i="14"/>
  <c r="P44" i="14"/>
  <c r="O44" i="14" a="1"/>
  <c r="O44" i="14" s="1"/>
  <c r="P44" i="14" s="1" a="1"/>
  <c r="N44" i="14" a="1"/>
  <c r="N44" i="14" s="1"/>
  <c r="M44" i="14" a="1"/>
  <c r="M44" i="14"/>
  <c r="L44" i="14" a="1"/>
  <c r="L44" i="14"/>
  <c r="P43" i="14" a="1"/>
  <c r="P43" i="14" s="1"/>
  <c r="O43" i="14" a="1"/>
  <c r="O43" i="14" s="1"/>
  <c r="N43" i="14" a="1"/>
  <c r="N43" i="14" s="1"/>
  <c r="M43" i="14" a="1"/>
  <c r="M43" i="14"/>
  <c r="L43" i="14" a="1"/>
  <c r="L43" i="14"/>
  <c r="O42" i="14" a="1"/>
  <c r="O42" i="14" s="1"/>
  <c r="N42" i="14" a="1"/>
  <c r="N42" i="14"/>
  <c r="M42" i="14" a="1"/>
  <c r="M42" i="14"/>
  <c r="P42" i="14" s="1" a="1"/>
  <c r="P42" i="14" s="1"/>
  <c r="L42" i="14" a="1"/>
  <c r="L42" i="14" s="1"/>
  <c r="P41" i="14" a="1"/>
  <c r="P41" i="14" s="1"/>
  <c r="O41" i="14" a="1"/>
  <c r="O41" i="14" s="1"/>
  <c r="N41" i="14" a="1"/>
  <c r="N41" i="14"/>
  <c r="M41" i="14" a="1"/>
  <c r="M41" i="14" s="1"/>
  <c r="L41" i="14" a="1"/>
  <c r="L41" i="14"/>
  <c r="O39" i="14" a="1"/>
  <c r="O39" i="14"/>
  <c r="N39" i="14" a="1"/>
  <c r="N39" i="14" s="1"/>
  <c r="M39" i="14" a="1"/>
  <c r="M39" i="14"/>
  <c r="P39" i="14" s="1" a="1"/>
  <c r="P39" i="14" s="1"/>
  <c r="L39" i="14" a="1"/>
  <c r="L39" i="14"/>
  <c r="O38" i="14" a="1"/>
  <c r="O38" i="14" s="1"/>
  <c r="N38" i="14" a="1"/>
  <c r="N38" i="14"/>
  <c r="M38" i="14" a="1"/>
  <c r="M38" i="14"/>
  <c r="P38" i="14" s="1" a="1"/>
  <c r="P38" i="14" s="1"/>
  <c r="L38" i="14" a="1"/>
  <c r="L38" i="14" s="1"/>
  <c r="O37" i="14" a="1"/>
  <c r="O37" i="14"/>
  <c r="N37" i="14" a="1"/>
  <c r="N37" i="14"/>
  <c r="M37" i="14" a="1"/>
  <c r="M37" i="14"/>
  <c r="P37" i="14" s="1" a="1"/>
  <c r="P37" i="14" s="1"/>
  <c r="L37" i="14" a="1"/>
  <c r="L37" i="14" s="1"/>
  <c r="O36" i="14" a="1"/>
  <c r="O36" i="14" s="1"/>
  <c r="N36" i="14" a="1"/>
  <c r="N36" i="14"/>
  <c r="M36" i="14" a="1"/>
  <c r="M36" i="14" s="1"/>
  <c r="L36" i="14" a="1"/>
  <c r="L36" i="14" s="1"/>
  <c r="O35" i="14" a="1"/>
  <c r="O35" i="14" s="1"/>
  <c r="N35" i="14" a="1"/>
  <c r="N35" i="14" s="1"/>
  <c r="M35" i="14" a="1"/>
  <c r="M35" i="14"/>
  <c r="L35" i="14" a="1"/>
  <c r="L35" i="14"/>
  <c r="P34" i="14"/>
  <c r="O34" i="14" a="1"/>
  <c r="O34" i="14" s="1"/>
  <c r="P34" i="14" s="1" a="1"/>
  <c r="N34" i="14" a="1"/>
  <c r="N34" i="14" s="1"/>
  <c r="M34" i="14" a="1"/>
  <c r="M34" i="14" s="1"/>
  <c r="L34" i="14" a="1"/>
  <c r="L34" i="14"/>
  <c r="O33" i="14" a="1"/>
  <c r="O33" i="14"/>
  <c r="N33" i="14" a="1"/>
  <c r="N33" i="14" s="1"/>
  <c r="P33" i="14" s="1" a="1"/>
  <c r="P33" i="14" s="1"/>
  <c r="M33" i="14" a="1"/>
  <c r="M33" i="14"/>
  <c r="L33" i="14" a="1"/>
  <c r="L33" i="14" s="1"/>
  <c r="O32" i="14" a="1"/>
  <c r="O32" i="14" s="1"/>
  <c r="P32" i="14" s="1" a="1"/>
  <c r="P32" i="14" s="1"/>
  <c r="N32" i="14" a="1"/>
  <c r="N32" i="14" s="1"/>
  <c r="M32" i="14" a="1"/>
  <c r="M32" i="14" s="1"/>
  <c r="L32" i="14" a="1"/>
  <c r="L32" i="14"/>
  <c r="O31" i="14" a="1"/>
  <c r="O31" i="14" s="1"/>
  <c r="P31" i="14" s="1" a="1"/>
  <c r="P31" i="14" s="1"/>
  <c r="N31" i="14" a="1"/>
  <c r="N31" i="14" s="1"/>
  <c r="M31" i="14" a="1"/>
  <c r="M31" i="14"/>
  <c r="L31" i="14" a="1"/>
  <c r="L31" i="14"/>
  <c r="P30" i="14" a="1"/>
  <c r="P30" i="14"/>
  <c r="O30" i="14" a="1"/>
  <c r="O30" i="14" s="1"/>
  <c r="N30" i="14" a="1"/>
  <c r="N30" i="14"/>
  <c r="M30" i="14" a="1"/>
  <c r="M30" i="14"/>
  <c r="L30" i="14" a="1"/>
  <c r="L30" i="14" s="1"/>
  <c r="P29" i="14" a="1"/>
  <c r="P29" i="14" s="1"/>
  <c r="O29" i="14" a="1"/>
  <c r="O29" i="14" s="1"/>
  <c r="N29" i="14" a="1"/>
  <c r="N29" i="14"/>
  <c r="M29" i="14" a="1"/>
  <c r="M29" i="14"/>
  <c r="L29" i="14" a="1"/>
  <c r="L29" i="14" s="1"/>
  <c r="P28" i="14" a="1"/>
  <c r="P28" i="14"/>
  <c r="O28" i="14" a="1"/>
  <c r="O28" i="14"/>
  <c r="N28" i="14" a="1"/>
  <c r="N28" i="14"/>
  <c r="M28" i="14" a="1"/>
  <c r="M28" i="14" s="1"/>
  <c r="L28" i="14" a="1"/>
  <c r="L28" i="14" s="1"/>
  <c r="P27" i="14" a="1"/>
  <c r="P27" i="14" s="1"/>
  <c r="O27" i="14" a="1"/>
  <c r="O27" i="14"/>
  <c r="N27" i="14" a="1"/>
  <c r="N27" i="14" s="1"/>
  <c r="M27" i="14" a="1"/>
  <c r="M27" i="14"/>
  <c r="L27" i="14" a="1"/>
  <c r="L27" i="14" s="1"/>
  <c r="O26" i="14" a="1"/>
  <c r="O26" i="14" s="1"/>
  <c r="N26" i="14" a="1"/>
  <c r="N26" i="14" s="1"/>
  <c r="M26" i="14" a="1"/>
  <c r="M26" i="14"/>
  <c r="L26" i="14" a="1"/>
  <c r="L26" i="14" s="1"/>
  <c r="O25" i="14" a="1"/>
  <c r="O25" i="14"/>
  <c r="N25" i="14" a="1"/>
  <c r="N25" i="14" s="1"/>
  <c r="M25" i="14" a="1"/>
  <c r="M25" i="14"/>
  <c r="L25" i="14" a="1"/>
  <c r="L25" i="14" s="1"/>
  <c r="O24" i="14" a="1"/>
  <c r="O24" i="14" s="1"/>
  <c r="N24" i="14" a="1"/>
  <c r="N24" i="14" s="1"/>
  <c r="M24" i="14" a="1"/>
  <c r="M24" i="14" s="1"/>
  <c r="L24" i="14" a="1"/>
  <c r="L24" i="14"/>
  <c r="O23" i="14" a="1"/>
  <c r="O23" i="14" s="1"/>
  <c r="P23" i="14" s="1" a="1"/>
  <c r="P23" i="14" s="1"/>
  <c r="N23" i="14" a="1"/>
  <c r="N23" i="14" s="1"/>
  <c r="M23" i="14" a="1"/>
  <c r="M23" i="14" s="1"/>
  <c r="L23" i="14" a="1"/>
  <c r="L23" i="14"/>
  <c r="O22" i="14" a="1"/>
  <c r="O22" i="14" s="1"/>
  <c r="N22" i="14" a="1"/>
  <c r="N22" i="14" s="1"/>
  <c r="P22" i="14" s="1" a="1"/>
  <c r="P22" i="14" s="1"/>
  <c r="M22" i="14" a="1"/>
  <c r="M22" i="14"/>
  <c r="L22" i="14" a="1"/>
  <c r="L22" i="14"/>
  <c r="O20" i="14" a="1"/>
  <c r="O20" i="14"/>
  <c r="P20" i="14" s="1" a="1"/>
  <c r="P20" i="14" s="1"/>
  <c r="N20" i="14" a="1"/>
  <c r="N20" i="14" s="1"/>
  <c r="M20" i="14" a="1"/>
  <c r="M20" i="14"/>
  <c r="L20" i="14" a="1"/>
  <c r="L20" i="14" s="1"/>
  <c r="P19" i="14"/>
  <c r="O19" i="14" a="1"/>
  <c r="O19" i="14"/>
  <c r="P19" i="14" s="1" a="1"/>
  <c r="N19" i="14" a="1"/>
  <c r="N19" i="14"/>
  <c r="M19" i="14" a="1"/>
  <c r="M19" i="14" s="1"/>
  <c r="L19" i="14" a="1"/>
  <c r="L19" i="14"/>
  <c r="P18" i="14" a="1"/>
  <c r="P18" i="14" s="1"/>
  <c r="O18" i="14" a="1"/>
  <c r="O18" i="14" s="1"/>
  <c r="N18" i="14" a="1"/>
  <c r="N18" i="14" s="1"/>
  <c r="M18" i="14" a="1"/>
  <c r="M18" i="14"/>
  <c r="L18" i="14" a="1"/>
  <c r="L18" i="14"/>
  <c r="P16" i="14" a="1"/>
  <c r="P16" i="14" s="1"/>
  <c r="O16" i="14" a="1"/>
  <c r="O16" i="14" s="1"/>
  <c r="N16" i="14" a="1"/>
  <c r="N16" i="14"/>
  <c r="M16" i="14" a="1"/>
  <c r="M16" i="14"/>
  <c r="L16" i="14" a="1"/>
  <c r="L16" i="14"/>
  <c r="L96" i="14" s="1" a="1"/>
  <c r="L96" i="14" s="1"/>
  <c r="O40" i="13" a="1"/>
  <c r="O40" i="13" s="1"/>
  <c r="N40" i="13" a="1"/>
  <c r="N40" i="13" s="1"/>
  <c r="M40" i="13" a="1"/>
  <c r="M40" i="13" s="1"/>
  <c r="L40" i="13" a="1"/>
  <c r="L40" i="13"/>
  <c r="P39" i="13"/>
  <c r="O39" i="13" a="1"/>
  <c r="O39" i="13" s="1"/>
  <c r="P39" i="13" s="1" a="1"/>
  <c r="N39" i="13" a="1"/>
  <c r="N39" i="13" s="1"/>
  <c r="M39" i="13" a="1"/>
  <c r="M39" i="13"/>
  <c r="L39" i="13" a="1"/>
  <c r="L39" i="13"/>
  <c r="P38" i="13" a="1"/>
  <c r="P38" i="13"/>
  <c r="O38" i="13" a="1"/>
  <c r="O38" i="13" s="1"/>
  <c r="N38" i="13" a="1"/>
  <c r="N38" i="13"/>
  <c r="M38" i="13" a="1"/>
  <c r="M38" i="13"/>
  <c r="L38" i="13" a="1"/>
  <c r="L38" i="13"/>
  <c r="P37" i="13" a="1"/>
  <c r="P37" i="13" s="1"/>
  <c r="O37" i="13" a="1"/>
  <c r="O37" i="13"/>
  <c r="N37" i="13" a="1"/>
  <c r="N37" i="13"/>
  <c r="M37" i="13" a="1"/>
  <c r="M37" i="13"/>
  <c r="L37" i="13" a="1"/>
  <c r="L37" i="13" s="1"/>
  <c r="O36" i="13" a="1"/>
  <c r="O36" i="13" s="1"/>
  <c r="N36" i="13" a="1"/>
  <c r="N36" i="13"/>
  <c r="M36" i="13" a="1"/>
  <c r="M36" i="13" s="1"/>
  <c r="L36" i="13" a="1"/>
  <c r="L36" i="13"/>
  <c r="O35" i="13" a="1"/>
  <c r="O35" i="13"/>
  <c r="N35" i="13" a="1"/>
  <c r="N35" i="13" s="1"/>
  <c r="M35" i="13" a="1"/>
  <c r="M35" i="13"/>
  <c r="P35" i="13" s="1" a="1"/>
  <c r="P35" i="13" s="1"/>
  <c r="L35" i="13" a="1"/>
  <c r="L35" i="13" s="1"/>
  <c r="O34" i="13" a="1"/>
  <c r="O34" i="13" s="1"/>
  <c r="N34" i="13" a="1"/>
  <c r="N34" i="13"/>
  <c r="M34" i="13" a="1"/>
  <c r="M34" i="13"/>
  <c r="P34" i="13" s="1" a="1"/>
  <c r="P34" i="13" s="1"/>
  <c r="L34" i="13" a="1"/>
  <c r="L34" i="13" s="1"/>
  <c r="O31" i="13" a="1"/>
  <c r="O31" i="13"/>
  <c r="N31" i="13" a="1"/>
  <c r="N31" i="13"/>
  <c r="M31" i="13" a="1"/>
  <c r="M31" i="13"/>
  <c r="P31" i="13" s="1" a="1"/>
  <c r="P31" i="13" s="1"/>
  <c r="L31" i="13" a="1"/>
  <c r="L31" i="13" s="1"/>
  <c r="O30" i="13" a="1"/>
  <c r="O30" i="13"/>
  <c r="N30" i="13" a="1"/>
  <c r="N30" i="13"/>
  <c r="M30" i="13" a="1"/>
  <c r="M30" i="13" s="1"/>
  <c r="P30" i="13" s="1" a="1"/>
  <c r="P30" i="13" s="1"/>
  <c r="L30" i="13" a="1"/>
  <c r="L30" i="13"/>
  <c r="O29" i="13" a="1"/>
  <c r="O29" i="13"/>
  <c r="N29" i="13" a="1"/>
  <c r="N29" i="13" s="1"/>
  <c r="M29" i="13" a="1"/>
  <c r="M29" i="13"/>
  <c r="L29" i="13" a="1"/>
  <c r="L29" i="13" s="1"/>
  <c r="O28" i="13" a="1"/>
  <c r="O28" i="13" s="1"/>
  <c r="N28" i="13" a="1"/>
  <c r="N28" i="13"/>
  <c r="M28" i="13" a="1"/>
  <c r="M28" i="13" s="1"/>
  <c r="L28" i="13" a="1"/>
  <c r="L28" i="13"/>
  <c r="O27" i="13" a="1"/>
  <c r="O27" i="13"/>
  <c r="N27" i="13" a="1"/>
  <c r="N27" i="13"/>
  <c r="M27" i="13" a="1"/>
  <c r="M27" i="13" s="1"/>
  <c r="P27" i="13" s="1" a="1"/>
  <c r="P27" i="13" s="1"/>
  <c r="L27" i="13" a="1"/>
  <c r="L27" i="13" s="1"/>
  <c r="O26" i="13" a="1"/>
  <c r="O26" i="13"/>
  <c r="N26" i="13" a="1"/>
  <c r="N26" i="13"/>
  <c r="M26" i="13" a="1"/>
  <c r="M26" i="13" s="1"/>
  <c r="L26" i="13" a="1"/>
  <c r="L26" i="13"/>
  <c r="O25" i="13" a="1"/>
  <c r="O25" i="13"/>
  <c r="N25" i="13" a="1"/>
  <c r="N25" i="13" s="1"/>
  <c r="M25" i="13" a="1"/>
  <c r="M25" i="13"/>
  <c r="L25" i="13" a="1"/>
  <c r="L25" i="13"/>
  <c r="P24" i="13"/>
  <c r="O24" i="13" a="1"/>
  <c r="O24" i="13" s="1"/>
  <c r="P24" i="13" s="1" a="1"/>
  <c r="N24" i="13" a="1"/>
  <c r="N24" i="13"/>
  <c r="M24" i="13" a="1"/>
  <c r="M24" i="13"/>
  <c r="L24" i="13" a="1"/>
  <c r="L24" i="13"/>
  <c r="P23" i="13" a="1"/>
  <c r="P23" i="13" s="1"/>
  <c r="O23" i="13" a="1"/>
  <c r="O23" i="13"/>
  <c r="N23" i="13" a="1"/>
  <c r="N23" i="13" s="1"/>
  <c r="M23" i="13" a="1"/>
  <c r="M23" i="13"/>
  <c r="L23" i="13" a="1"/>
  <c r="L23" i="13" s="1"/>
  <c r="O22" i="13" a="1"/>
  <c r="O22" i="13" s="1"/>
  <c r="N22" i="13" a="1"/>
  <c r="N22" i="13" s="1"/>
  <c r="M22" i="13" a="1"/>
  <c r="M22" i="13" s="1"/>
  <c r="L22" i="13" a="1"/>
  <c r="L22" i="13"/>
  <c r="O21" i="13" a="1"/>
  <c r="O21" i="13" s="1"/>
  <c r="P21" i="13" s="1" a="1"/>
  <c r="P21" i="13" s="1"/>
  <c r="N21" i="13" a="1"/>
  <c r="N21" i="13" s="1"/>
  <c r="M21" i="13" a="1"/>
  <c r="M21" i="13"/>
  <c r="L21" i="13" a="1"/>
  <c r="L21" i="13"/>
  <c r="P20" i="13" a="1"/>
  <c r="P20" i="13"/>
  <c r="O20" i="13" a="1"/>
  <c r="O20" i="13" s="1"/>
  <c r="N20" i="13" a="1"/>
  <c r="N20" i="13"/>
  <c r="M20" i="13" a="1"/>
  <c r="M20" i="13"/>
  <c r="L20" i="13" a="1"/>
  <c r="L20" i="13"/>
  <c r="P19" i="13" a="1"/>
  <c r="P19" i="13" s="1"/>
  <c r="O19" i="13" a="1"/>
  <c r="O19" i="13"/>
  <c r="N19" i="13" a="1"/>
  <c r="N19" i="13"/>
  <c r="M19" i="13" a="1"/>
  <c r="M19" i="13"/>
  <c r="L19" i="13" a="1"/>
  <c r="L19" i="13" s="1"/>
  <c r="O18" i="13" a="1"/>
  <c r="O18" i="13"/>
  <c r="N18" i="13" a="1"/>
  <c r="N18" i="13"/>
  <c r="M18" i="13" a="1"/>
  <c r="M18" i="13"/>
  <c r="L18" i="13" a="1"/>
  <c r="L18" i="13"/>
  <c r="O17" i="13" a="1"/>
  <c r="O17" i="13" s="1"/>
  <c r="N17" i="13" a="1"/>
  <c r="N17" i="13" s="1"/>
  <c r="L17" i="13" a="1"/>
  <c r="L17" i="13" s="1"/>
  <c r="O41" i="12" a="1"/>
  <c r="O41" i="12"/>
  <c r="N41" i="12" a="1"/>
  <c r="N41" i="12"/>
  <c r="M41" i="12" a="1"/>
  <c r="M41" i="12" s="1"/>
  <c r="P41" i="12" s="1" a="1"/>
  <c r="P41" i="12" s="1"/>
  <c r="L41" i="12" a="1"/>
  <c r="L41" i="12"/>
  <c r="K41" i="12" a="1"/>
  <c r="K41" i="12"/>
  <c r="O40" i="12" a="1"/>
  <c r="O40" i="12"/>
  <c r="N40" i="12" a="1"/>
  <c r="N40" i="12" s="1"/>
  <c r="M40" i="12" a="1"/>
  <c r="M40" i="12"/>
  <c r="L40" i="12" a="1"/>
  <c r="L40" i="12"/>
  <c r="K40" i="12" a="1"/>
  <c r="K40" i="12"/>
  <c r="P39" i="12" a="1"/>
  <c r="P39" i="12" s="1"/>
  <c r="O39" i="12" a="1"/>
  <c r="O39" i="12"/>
  <c r="N39" i="12" a="1"/>
  <c r="N39" i="12"/>
  <c r="M39" i="12" a="1"/>
  <c r="M39" i="12" s="1"/>
  <c r="L39" i="12" a="1"/>
  <c r="L39" i="12" s="1"/>
  <c r="K39" i="12" a="1"/>
  <c r="K39" i="12"/>
  <c r="O38" i="12" a="1"/>
  <c r="O38" i="12" s="1"/>
  <c r="N38" i="12" a="1"/>
  <c r="N38" i="12"/>
  <c r="M38" i="12" a="1"/>
  <c r="M38" i="12"/>
  <c r="L38" i="12" a="1"/>
  <c r="L38" i="12"/>
  <c r="K38" i="12" a="1"/>
  <c r="K38" i="12" s="1"/>
  <c r="P37" i="12"/>
  <c r="O37" i="12" a="1"/>
  <c r="O37" i="12"/>
  <c r="N37" i="12" a="1"/>
  <c r="N37" i="12"/>
  <c r="M37" i="12" a="1"/>
  <c r="M37" i="12" s="1"/>
  <c r="P37" i="12" s="1" a="1"/>
  <c r="L37" i="12" a="1"/>
  <c r="L37" i="12"/>
  <c r="K37" i="12" a="1"/>
  <c r="K37" i="12"/>
  <c r="O36" i="12" a="1"/>
  <c r="O36" i="12"/>
  <c r="N36" i="12" a="1"/>
  <c r="N36" i="12" s="1"/>
  <c r="M36" i="12" a="1"/>
  <c r="M36" i="12" s="1"/>
  <c r="L36" i="12" a="1"/>
  <c r="L36" i="12"/>
  <c r="K36" i="12" a="1"/>
  <c r="K36" i="12"/>
  <c r="O35" i="12" a="1"/>
  <c r="O35" i="12" s="1"/>
  <c r="N35" i="12" a="1"/>
  <c r="N35" i="12"/>
  <c r="M35" i="12" a="1"/>
  <c r="M35" i="12"/>
  <c r="P35" i="12" s="1" a="1"/>
  <c r="P35" i="12" s="1"/>
  <c r="L35" i="12" a="1"/>
  <c r="L35" i="12" s="1"/>
  <c r="K35" i="12" a="1"/>
  <c r="K35" i="12" s="1"/>
  <c r="O34" i="12" a="1"/>
  <c r="O34" i="12"/>
  <c r="N34" i="12" a="1"/>
  <c r="N34" i="12"/>
  <c r="M34" i="12" a="1"/>
  <c r="M34" i="12" s="1"/>
  <c r="P34" i="12" s="1" a="1"/>
  <c r="P34" i="12" s="1"/>
  <c r="L34" i="12" a="1"/>
  <c r="L34" i="12"/>
  <c r="K34" i="12" a="1"/>
  <c r="K34" i="12"/>
  <c r="P33" i="12" a="1"/>
  <c r="P33" i="12" s="1"/>
  <c r="O33" i="12" a="1"/>
  <c r="O33" i="12" s="1"/>
  <c r="N33" i="12" a="1"/>
  <c r="N33" i="12"/>
  <c r="M33" i="12" a="1"/>
  <c r="M33" i="12"/>
  <c r="L33" i="12" a="1"/>
  <c r="L33" i="12"/>
  <c r="K33" i="12" a="1"/>
  <c r="K33" i="12" s="1"/>
  <c r="O32" i="12" a="1"/>
  <c r="O32" i="12"/>
  <c r="N32" i="12" a="1"/>
  <c r="N32" i="12"/>
  <c r="M32" i="12" a="1"/>
  <c r="M32" i="12" s="1"/>
  <c r="P32" i="12" s="1" a="1"/>
  <c r="P32" i="12" s="1"/>
  <c r="L32" i="12" a="1"/>
  <c r="L32" i="12"/>
  <c r="K32" i="12" a="1"/>
  <c r="K32" i="12"/>
  <c r="O31" i="12" a="1"/>
  <c r="O31" i="12"/>
  <c r="P31" i="12" s="1" a="1"/>
  <c r="P31" i="12" s="1"/>
  <c r="N31" i="12" a="1"/>
  <c r="N31" i="12"/>
  <c r="M31" i="12" a="1"/>
  <c r="M31" i="12"/>
  <c r="L31" i="12" a="1"/>
  <c r="L31" i="12"/>
  <c r="K31" i="12" a="1"/>
  <c r="K31" i="12"/>
  <c r="P30" i="12"/>
  <c r="O30" i="12" a="1"/>
  <c r="O30" i="12"/>
  <c r="N30" i="12" a="1"/>
  <c r="N30" i="12"/>
  <c r="M30" i="12" a="1"/>
  <c r="M30" i="12"/>
  <c r="P30" i="12" s="1" a="1"/>
  <c r="L30" i="12" a="1"/>
  <c r="L30" i="12"/>
  <c r="K30" i="12" a="1"/>
  <c r="K30" i="12"/>
  <c r="P28" i="12"/>
  <c r="O28" i="12" a="1"/>
  <c r="O28" i="12"/>
  <c r="N28" i="12" a="1"/>
  <c r="N28" i="12"/>
  <c r="P28" i="12" s="1" a="1"/>
  <c r="M28" i="12" a="1"/>
  <c r="M28" i="12"/>
  <c r="L28" i="12" a="1"/>
  <c r="L28" i="12"/>
  <c r="K28" i="12" a="1"/>
  <c r="K28" i="12"/>
  <c r="O27" i="12" a="1"/>
  <c r="O27" i="12"/>
  <c r="N27" i="12" a="1"/>
  <c r="N27" i="12"/>
  <c r="P27" i="12" s="1" a="1"/>
  <c r="P27" i="12" s="1"/>
  <c r="M27" i="12" a="1"/>
  <c r="M27" i="12"/>
  <c r="L27" i="12" a="1"/>
  <c r="L27" i="12"/>
  <c r="K27" i="12" a="1"/>
  <c r="K27" i="12"/>
  <c r="O26" i="12" a="1"/>
  <c r="O26" i="12" s="1"/>
  <c r="N26" i="12" a="1"/>
  <c r="N26" i="12"/>
  <c r="M26" i="12" a="1"/>
  <c r="M26" i="12"/>
  <c r="L26" i="12" a="1"/>
  <c r="L26" i="12"/>
  <c r="K26" i="12" a="1"/>
  <c r="K26" i="12" s="1"/>
  <c r="O25" i="12" a="1"/>
  <c r="O25" i="12"/>
  <c r="N25" i="12" a="1"/>
  <c r="N25" i="12"/>
  <c r="M25" i="12" a="1"/>
  <c r="M25" i="12" s="1"/>
  <c r="P25" i="12" s="1" a="1"/>
  <c r="P25" i="12" s="1"/>
  <c r="L25" i="12" a="1"/>
  <c r="L25" i="12"/>
  <c r="K25" i="12" a="1"/>
  <c r="K25" i="12"/>
  <c r="O24" i="12" a="1"/>
  <c r="O24" i="12"/>
  <c r="N24" i="12" a="1"/>
  <c r="N24" i="12"/>
  <c r="P24" i="12" s="1" a="1"/>
  <c r="P24" i="12" s="1"/>
  <c r="M24" i="12" a="1"/>
  <c r="M24" i="12"/>
  <c r="L24" i="12" a="1"/>
  <c r="L24" i="12"/>
  <c r="K24" i="12" a="1"/>
  <c r="K24" i="12"/>
  <c r="O23" i="12" a="1"/>
  <c r="O23" i="12"/>
  <c r="N23" i="12" a="1"/>
  <c r="N23" i="12"/>
  <c r="M23" i="12" a="1"/>
  <c r="M23" i="12"/>
  <c r="L23" i="12" a="1"/>
  <c r="L23" i="12"/>
  <c r="K23" i="12" a="1"/>
  <c r="K23" i="12"/>
  <c r="O22" i="12" a="1"/>
  <c r="O22" i="12" s="1"/>
  <c r="N22" i="12" a="1"/>
  <c r="N22" i="12" s="1"/>
  <c r="M22" i="12" a="1"/>
  <c r="M22" i="12"/>
  <c r="L22" i="12" a="1"/>
  <c r="L22" i="12"/>
  <c r="K22" i="12" a="1"/>
  <c r="K22" i="12" s="1"/>
  <c r="O21" i="12" a="1"/>
  <c r="O21" i="12"/>
  <c r="N21" i="12" a="1"/>
  <c r="N21" i="12"/>
  <c r="M21" i="12" a="1"/>
  <c r="M21" i="12" s="1"/>
  <c r="L21" i="12" a="1"/>
  <c r="L21" i="12" s="1"/>
  <c r="K21" i="12" a="1"/>
  <c r="K21" i="12"/>
  <c r="O20" i="12" a="1"/>
  <c r="O20" i="12" s="1"/>
  <c r="N20" i="12" a="1"/>
  <c r="N20" i="12" s="1"/>
  <c r="M20" i="12" a="1"/>
  <c r="M20" i="12"/>
  <c r="L20" i="12" a="1"/>
  <c r="L20" i="12"/>
  <c r="K20" i="12" a="1"/>
  <c r="K20" i="12"/>
  <c r="O19" i="12" a="1"/>
  <c r="O19" i="12"/>
  <c r="N19" i="12" a="1"/>
  <c r="N19" i="12"/>
  <c r="M19" i="12" a="1"/>
  <c r="M19" i="12" s="1"/>
  <c r="P19" i="12" s="1" a="1"/>
  <c r="P19" i="12" s="1"/>
  <c r="L19" i="12" a="1"/>
  <c r="L19" i="12" s="1"/>
  <c r="K19" i="12" a="1"/>
  <c r="K19" i="12"/>
  <c r="O18" i="12" a="1"/>
  <c r="O18" i="12"/>
  <c r="N18" i="12" a="1"/>
  <c r="N18" i="12"/>
  <c r="P18" i="12" s="1" a="1"/>
  <c r="P18" i="12" s="1"/>
  <c r="M18" i="12" a="1"/>
  <c r="M18" i="12"/>
  <c r="L18" i="12" a="1"/>
  <c r="L18" i="12"/>
  <c r="K18" i="12" a="1"/>
  <c r="K18" i="12"/>
  <c r="P17" i="12" a="1"/>
  <c r="P17" i="12"/>
  <c r="O17" i="12" a="1"/>
  <c r="O17" i="12"/>
  <c r="N17" i="12" a="1"/>
  <c r="N17" i="12"/>
  <c r="M17" i="12" a="1"/>
  <c r="M17" i="12"/>
  <c r="L17" i="12" a="1"/>
  <c r="L17" i="12"/>
  <c r="L43" i="12" s="1" a="1"/>
  <c r="L43" i="12" s="1"/>
  <c r="O48" i="11" a="1"/>
  <c r="O48" i="11"/>
  <c r="N48" i="11" a="1"/>
  <c r="N48" i="11" s="1"/>
  <c r="M48" i="11" a="1"/>
  <c r="M48" i="11" s="1"/>
  <c r="P48" i="11" s="1" a="1"/>
  <c r="P48" i="11" s="1"/>
  <c r="L48" i="11" a="1"/>
  <c r="L48" i="11"/>
  <c r="O47" i="11" a="1"/>
  <c r="O47" i="11"/>
  <c r="N47" i="11" a="1"/>
  <c r="N47" i="11" s="1"/>
  <c r="M47" i="11" a="1"/>
  <c r="M47" i="11" s="1"/>
  <c r="L47" i="11" a="1"/>
  <c r="L47" i="11"/>
  <c r="O46" i="11" a="1"/>
  <c r="O46" i="11" s="1"/>
  <c r="N46" i="11" a="1"/>
  <c r="N46" i="11"/>
  <c r="P46" i="11" s="1" a="1"/>
  <c r="P46" i="11" s="1"/>
  <c r="M46" i="11" a="1"/>
  <c r="M46" i="11"/>
  <c r="L46" i="11" a="1"/>
  <c r="L46" i="11"/>
  <c r="O45" i="11" a="1"/>
  <c r="O45" i="11"/>
  <c r="N45" i="11" a="1"/>
  <c r="N45" i="11"/>
  <c r="M45" i="11" a="1"/>
  <c r="M45" i="11" s="1"/>
  <c r="P45" i="11" s="1" a="1"/>
  <c r="P45" i="11" s="1"/>
  <c r="L45" i="11" a="1"/>
  <c r="L45" i="11" s="1"/>
  <c r="P44" i="11" a="1"/>
  <c r="P44" i="11" s="1"/>
  <c r="O44" i="11" a="1"/>
  <c r="O44" i="11"/>
  <c r="N44" i="11" a="1"/>
  <c r="N44" i="11" s="1"/>
  <c r="M44" i="11" a="1"/>
  <c r="M44" i="11" s="1"/>
  <c r="L44" i="11" a="1"/>
  <c r="L44" i="11"/>
  <c r="O43" i="11" a="1"/>
  <c r="O43" i="11" s="1"/>
  <c r="N43" i="11" a="1"/>
  <c r="N43" i="11" s="1"/>
  <c r="M43" i="11" a="1"/>
  <c r="M43" i="11" s="1"/>
  <c r="L43" i="11" a="1"/>
  <c r="L43" i="11"/>
  <c r="O42" i="11" a="1"/>
  <c r="O42" i="11" s="1"/>
  <c r="P42" i="11" s="1" a="1"/>
  <c r="P42" i="11" s="1"/>
  <c r="N42" i="11" a="1"/>
  <c r="N42" i="11" s="1"/>
  <c r="M42" i="11" a="1"/>
  <c r="M42" i="11"/>
  <c r="L42" i="11" a="1"/>
  <c r="L42" i="11"/>
  <c r="P41" i="11" a="1"/>
  <c r="P41" i="11"/>
  <c r="O41" i="11" a="1"/>
  <c r="O41" i="11" s="1"/>
  <c r="N41" i="11" a="1"/>
  <c r="N41" i="11"/>
  <c r="M41" i="11" a="1"/>
  <c r="M41" i="11"/>
  <c r="L41" i="11" a="1"/>
  <c r="L41" i="11"/>
  <c r="P40" i="11" a="1"/>
  <c r="P40" i="11" s="1"/>
  <c r="O40" i="11" a="1"/>
  <c r="O40" i="11"/>
  <c r="N40" i="11" a="1"/>
  <c r="N40" i="11" s="1"/>
  <c r="M40" i="11" a="1"/>
  <c r="M40" i="11"/>
  <c r="L40" i="11" a="1"/>
  <c r="L40" i="11" s="1"/>
  <c r="O37" i="11" a="1"/>
  <c r="O37" i="11"/>
  <c r="N37" i="11" a="1"/>
  <c r="N37" i="11" s="1"/>
  <c r="M37" i="11" a="1"/>
  <c r="M37" i="11"/>
  <c r="L37" i="11" a="1"/>
  <c r="L37" i="11"/>
  <c r="O36" i="11" a="1"/>
  <c r="O36" i="11" s="1"/>
  <c r="P36" i="11" s="1" a="1"/>
  <c r="P36" i="11" s="1"/>
  <c r="N36" i="11" a="1"/>
  <c r="N36" i="11"/>
  <c r="M36" i="11" a="1"/>
  <c r="M36" i="11"/>
  <c r="L36" i="11" a="1"/>
  <c r="L36" i="11" s="1"/>
  <c r="O35" i="11" a="1"/>
  <c r="O35" i="11"/>
  <c r="N35" i="11" a="1"/>
  <c r="N35" i="11"/>
  <c r="M35" i="11" a="1"/>
  <c r="M35" i="11"/>
  <c r="P35" i="11" s="1" a="1"/>
  <c r="P35" i="11" s="1"/>
  <c r="L35" i="11" a="1"/>
  <c r="L35" i="11" s="1"/>
  <c r="O34" i="11" a="1"/>
  <c r="O34" i="11"/>
  <c r="N34" i="11" a="1"/>
  <c r="N34" i="11" s="1"/>
  <c r="M34" i="11" a="1"/>
  <c r="M34" i="11" s="1"/>
  <c r="L34" i="11" a="1"/>
  <c r="L34" i="11"/>
  <c r="O33" i="11" a="1"/>
  <c r="O33" i="11" s="1"/>
  <c r="N33" i="11" a="1"/>
  <c r="N33" i="11"/>
  <c r="M33" i="11" a="1"/>
  <c r="M33" i="11" s="1"/>
  <c r="P33" i="11" s="1" a="1"/>
  <c r="P33" i="11" s="1"/>
  <c r="L33" i="11" a="1"/>
  <c r="L33" i="11"/>
  <c r="O32" i="11" a="1"/>
  <c r="O32" i="11" s="1"/>
  <c r="N32" i="11" a="1"/>
  <c r="N32" i="11"/>
  <c r="M32" i="11" a="1"/>
  <c r="M32" i="11"/>
  <c r="L32" i="11" a="1"/>
  <c r="L32" i="11" s="1"/>
  <c r="O31" i="11" a="1"/>
  <c r="O31" i="11" s="1"/>
  <c r="N31" i="11" a="1"/>
  <c r="N31" i="11"/>
  <c r="M31" i="11" a="1"/>
  <c r="M31" i="11" s="1"/>
  <c r="P31" i="11" s="1" a="1"/>
  <c r="P31" i="11" s="1"/>
  <c r="L31" i="11" a="1"/>
  <c r="L31" i="11"/>
  <c r="O30" i="11" a="1"/>
  <c r="O30" i="11"/>
  <c r="N30" i="11" a="1"/>
  <c r="N30" i="11" s="1"/>
  <c r="M30" i="11" a="1"/>
  <c r="M30" i="11" s="1"/>
  <c r="P30" i="11" s="1" a="1"/>
  <c r="P30" i="11" s="1"/>
  <c r="L30" i="11" a="1"/>
  <c r="L30" i="11"/>
  <c r="O29" i="11" a="1"/>
  <c r="O29" i="11"/>
  <c r="N29" i="11" a="1"/>
  <c r="N29" i="11" s="1"/>
  <c r="M29" i="11" a="1"/>
  <c r="M29" i="11" s="1"/>
  <c r="P29" i="11" s="1" a="1"/>
  <c r="P29" i="11" s="1"/>
  <c r="L29" i="11" a="1"/>
  <c r="L29" i="11"/>
  <c r="O28" i="11" a="1"/>
  <c r="O28" i="11" s="1"/>
  <c r="N28" i="11" a="1"/>
  <c r="N28" i="11" s="1"/>
  <c r="P28" i="11" s="1" a="1"/>
  <c r="P28" i="11" s="1"/>
  <c r="M28" i="11" a="1"/>
  <c r="M28" i="11"/>
  <c r="L28" i="11" a="1"/>
  <c r="L28" i="11"/>
  <c r="O25" i="11" a="1"/>
  <c r="O25" i="11"/>
  <c r="P25" i="11" s="1" a="1"/>
  <c r="P25" i="11" s="1"/>
  <c r="N25" i="11" a="1"/>
  <c r="N25" i="11"/>
  <c r="M25" i="11" a="1"/>
  <c r="M25" i="11"/>
  <c r="L25" i="11" a="1"/>
  <c r="L25" i="11" s="1"/>
  <c r="O24" i="11" a="1"/>
  <c r="O24" i="11"/>
  <c r="N24" i="11" a="1"/>
  <c r="N24" i="11" s="1"/>
  <c r="P24" i="11" s="1" a="1"/>
  <c r="P24" i="11" s="1"/>
  <c r="M24" i="11" a="1"/>
  <c r="M24" i="11" s="1"/>
  <c r="L24" i="11" a="1"/>
  <c r="L24" i="11" s="1"/>
  <c r="O23" i="11" a="1"/>
  <c r="O23" i="11"/>
  <c r="N23" i="11" a="1"/>
  <c r="N23" i="11" s="1"/>
  <c r="M23" i="11" a="1"/>
  <c r="M23" i="11" s="1"/>
  <c r="L23" i="11" a="1"/>
  <c r="L23" i="11"/>
  <c r="P22" i="11" a="1"/>
  <c r="P22" i="11" s="1"/>
  <c r="O22" i="11" a="1"/>
  <c r="O22" i="11"/>
  <c r="N22" i="11" a="1"/>
  <c r="N22" i="11" s="1"/>
  <c r="M22" i="11" a="1"/>
  <c r="M22" i="11"/>
  <c r="L22" i="11" a="1"/>
  <c r="L22" i="11"/>
  <c r="O21" i="11" a="1"/>
  <c r="O21" i="11" s="1"/>
  <c r="N21" i="11" a="1"/>
  <c r="N21" i="11"/>
  <c r="M21" i="11" a="1"/>
  <c r="M21" i="11"/>
  <c r="P21" i="11" s="1" a="1"/>
  <c r="P21" i="11" s="1"/>
  <c r="L21" i="11" a="1"/>
  <c r="L21" i="11" s="1"/>
  <c r="O20" i="11" a="1"/>
  <c r="O20" i="11"/>
  <c r="N20" i="11" a="1"/>
  <c r="N20" i="11"/>
  <c r="M20" i="11" a="1"/>
  <c r="M20" i="11" s="1"/>
  <c r="P20" i="11" s="1" a="1"/>
  <c r="P20" i="11" s="1"/>
  <c r="L20" i="11" a="1"/>
  <c r="L20" i="11" s="1"/>
  <c r="O19" i="11" a="1"/>
  <c r="O19" i="11"/>
  <c r="N19" i="11" a="1"/>
  <c r="N19" i="11" s="1"/>
  <c r="M19" i="11" a="1"/>
  <c r="M19" i="11"/>
  <c r="P19" i="11" s="1" a="1"/>
  <c r="P19" i="11" s="1"/>
  <c r="L19" i="11" a="1"/>
  <c r="L19" i="11"/>
  <c r="O18" i="11" a="1"/>
  <c r="O18" i="11" s="1"/>
  <c r="N18" i="11" a="1"/>
  <c r="N18" i="11"/>
  <c r="P18" i="11" s="1" a="1"/>
  <c r="P18" i="11" s="1"/>
  <c r="M18" i="11" a="1"/>
  <c r="M18" i="11"/>
  <c r="L18" i="11" a="1"/>
  <c r="L18" i="11" s="1"/>
  <c r="O17" i="11" a="1"/>
  <c r="O17" i="11"/>
  <c r="N17" i="11" a="1"/>
  <c r="N17" i="11"/>
  <c r="M17" i="11" a="1"/>
  <c r="M17" i="11"/>
  <c r="P17" i="11" s="1" a="1"/>
  <c r="P17" i="11" s="1"/>
  <c r="L17" i="11" a="1"/>
  <c r="L17" i="11" s="1"/>
  <c r="O16" i="11" a="1"/>
  <c r="O16" i="11"/>
  <c r="N16" i="11" a="1"/>
  <c r="N16" i="11" s="1"/>
  <c r="M16" i="11" a="1"/>
  <c r="M16" i="11" s="1"/>
  <c r="L16" i="11" a="1"/>
  <c r="L16" i="11"/>
  <c r="O667" i="10" a="1"/>
  <c r="O667" i="10" s="1"/>
  <c r="N667" i="10" a="1"/>
  <c r="N667" i="10" s="1"/>
  <c r="M667" i="10" a="1"/>
  <c r="M667" i="10" s="1"/>
  <c r="L667" i="10" a="1"/>
  <c r="L667" i="10" s="1"/>
  <c r="N665" i="10" a="1"/>
  <c r="N665" i="10"/>
  <c r="E665" i="10" a="1"/>
  <c r="E665" i="10" s="1"/>
  <c r="E661" i="10" a="1"/>
  <c r="E661" i="10" s="1"/>
  <c r="O660" i="10" a="1"/>
  <c r="O660" i="10" s="1"/>
  <c r="N660" i="10" a="1"/>
  <c r="N660" i="10" s="1"/>
  <c r="M660" i="10" a="1"/>
  <c r="M660" i="10" s="1"/>
  <c r="L660" i="10" a="1"/>
  <c r="L660" i="10" s="1"/>
  <c r="O659" i="10" a="1"/>
  <c r="O659" i="10" s="1"/>
  <c r="N659" i="10" a="1"/>
  <c r="N659" i="10" s="1"/>
  <c r="M659" i="10" a="1"/>
  <c r="M659" i="10" s="1"/>
  <c r="L659" i="10" a="1"/>
  <c r="L659" i="10"/>
  <c r="E657" i="10" a="1"/>
  <c r="E657" i="10" s="1"/>
  <c r="M657" i="10" s="1" a="1"/>
  <c r="M657" i="10" s="1"/>
  <c r="O656" i="10" a="1"/>
  <c r="O656" i="10" s="1"/>
  <c r="N656" i="10" a="1"/>
  <c r="N656" i="10" s="1"/>
  <c r="M656" i="10" a="1"/>
  <c r="M656" i="10" s="1"/>
  <c r="L656" i="10" a="1"/>
  <c r="L656" i="10" s="1"/>
  <c r="O655" i="10" a="1"/>
  <c r="O655" i="10" s="1"/>
  <c r="N655" i="10" a="1"/>
  <c r="N655" i="10" s="1"/>
  <c r="M655" i="10" a="1"/>
  <c r="M655" i="10"/>
  <c r="L655" i="10" a="1"/>
  <c r="L655" i="10" s="1"/>
  <c r="E654" i="10" a="1"/>
  <c r="E654" i="10" s="1"/>
  <c r="E652" i="10" a="1"/>
  <c r="E652" i="10" s="1"/>
  <c r="E651" i="10" a="1"/>
  <c r="E651" i="10"/>
  <c r="O651" i="10" s="1" a="1"/>
  <c r="O651" i="10" s="1"/>
  <c r="O650" i="10" a="1"/>
  <c r="O650" i="10" s="1"/>
  <c r="N650" i="10" a="1"/>
  <c r="N650" i="10" s="1"/>
  <c r="M650" i="10" a="1"/>
  <c r="M650" i="10"/>
  <c r="L650" i="10" a="1"/>
  <c r="L650" i="10" s="1"/>
  <c r="O648" i="10" a="1"/>
  <c r="O648" i="10" s="1"/>
  <c r="N648" i="10" a="1"/>
  <c r="N648" i="10" s="1"/>
  <c r="M648" i="10" a="1"/>
  <c r="M648" i="10" s="1"/>
  <c r="P648" i="10" s="1" a="1"/>
  <c r="P648" i="10" s="1"/>
  <c r="L648" i="10" a="1"/>
  <c r="L648" i="10"/>
  <c r="O647" i="10" a="1"/>
  <c r="O647" i="10" s="1"/>
  <c r="N647" i="10" a="1"/>
  <c r="N647" i="10" s="1"/>
  <c r="M647" i="10" a="1"/>
  <c r="M647" i="10" s="1"/>
  <c r="P647" i="10" s="1" a="1"/>
  <c r="P647" i="10" s="1"/>
  <c r="L647" i="10" a="1"/>
  <c r="L647" i="10"/>
  <c r="E646" i="10" a="1"/>
  <c r="E646" i="10" s="1"/>
  <c r="O645" i="10" a="1"/>
  <c r="O645" i="10"/>
  <c r="N645" i="10" a="1"/>
  <c r="N645" i="10" s="1"/>
  <c r="M645" i="10" a="1"/>
  <c r="M645" i="10" s="1"/>
  <c r="L645" i="10" a="1"/>
  <c r="L645" i="10" s="1"/>
  <c r="E642" i="10" a="1"/>
  <c r="E642" i="10"/>
  <c r="E641" i="10" a="1"/>
  <c r="E641" i="10" s="1"/>
  <c r="N641" i="10" s="1" a="1"/>
  <c r="N641" i="10" s="1"/>
  <c r="O640" i="10" a="1"/>
  <c r="O640" i="10" s="1"/>
  <c r="P640" i="10" s="1" a="1"/>
  <c r="P640" i="10" s="1"/>
  <c r="N640" i="10" a="1"/>
  <c r="N640" i="10" s="1"/>
  <c r="M640" i="10" a="1"/>
  <c r="M640" i="10" s="1"/>
  <c r="L640" i="10" a="1"/>
  <c r="L640" i="10"/>
  <c r="P639" i="10" a="1"/>
  <c r="P639" i="10" s="1"/>
  <c r="O639" i="10" a="1"/>
  <c r="O639" i="10" s="1"/>
  <c r="N639" i="10" a="1"/>
  <c r="N639" i="10" s="1"/>
  <c r="M639" i="10" a="1"/>
  <c r="M639" i="10" s="1"/>
  <c r="L639" i="10" a="1"/>
  <c r="L639" i="10"/>
  <c r="P636" i="10" a="1"/>
  <c r="P636" i="10" s="1"/>
  <c r="O636" i="10" a="1"/>
  <c r="O636" i="10" s="1"/>
  <c r="N636" i="10" a="1"/>
  <c r="N636" i="10"/>
  <c r="M636" i="10" a="1"/>
  <c r="M636" i="10" s="1"/>
  <c r="L636" i="10" a="1"/>
  <c r="L636" i="10" s="1"/>
  <c r="E635" i="10" a="1"/>
  <c r="E635" i="10" s="1"/>
  <c r="E631" i="10" a="1"/>
  <c r="E631" i="10" s="1"/>
  <c r="O630" i="10" a="1"/>
  <c r="O630" i="10"/>
  <c r="N630" i="10" a="1"/>
  <c r="N630" i="10" s="1"/>
  <c r="M630" i="10" a="1"/>
  <c r="M630" i="10" s="1"/>
  <c r="L630" i="10" a="1"/>
  <c r="L630" i="10" s="1"/>
  <c r="O629" i="10" a="1"/>
  <c r="O629" i="10" s="1"/>
  <c r="N629" i="10" a="1"/>
  <c r="N629" i="10" s="1"/>
  <c r="M629" i="10" a="1"/>
  <c r="M629" i="10" s="1"/>
  <c r="L629" i="10" a="1"/>
  <c r="L629" i="10"/>
  <c r="E627" i="10" a="1"/>
  <c r="E627" i="10" s="1"/>
  <c r="O626" i="10" a="1"/>
  <c r="O626" i="10"/>
  <c r="N626" i="10" a="1"/>
  <c r="N626" i="10" s="1"/>
  <c r="M626" i="10" a="1"/>
  <c r="M626" i="10" s="1"/>
  <c r="L626" i="10" a="1"/>
  <c r="L626" i="10" s="1"/>
  <c r="O625" i="10" a="1"/>
  <c r="O625" i="10" s="1"/>
  <c r="N625" i="10" a="1"/>
  <c r="N625" i="10" s="1"/>
  <c r="M625" i="10" a="1"/>
  <c r="M625" i="10" s="1"/>
  <c r="L625" i="10" a="1"/>
  <c r="L625" i="10" s="1"/>
  <c r="E624" i="10" a="1"/>
  <c r="E624" i="10" s="1"/>
  <c r="E622" i="10" a="1"/>
  <c r="E622" i="10"/>
  <c r="N621" i="10" a="1"/>
  <c r="N621" i="10" s="1"/>
  <c r="E621" i="10" a="1"/>
  <c r="E621" i="10" s="1"/>
  <c r="O620" i="10" a="1"/>
  <c r="O620" i="10"/>
  <c r="N620" i="10" a="1"/>
  <c r="N620" i="10" s="1"/>
  <c r="M620" i="10" a="1"/>
  <c r="M620" i="10"/>
  <c r="L620" i="10" a="1"/>
  <c r="L620" i="10" s="1"/>
  <c r="O618" i="10" a="1"/>
  <c r="O618" i="10" s="1"/>
  <c r="N618" i="10" a="1"/>
  <c r="N618" i="10" s="1"/>
  <c r="M618" i="10" a="1"/>
  <c r="M618" i="10" s="1"/>
  <c r="L618" i="10" a="1"/>
  <c r="L618" i="10"/>
  <c r="O617" i="10" a="1"/>
  <c r="O617" i="10" s="1"/>
  <c r="N617" i="10" a="1"/>
  <c r="N617" i="10" s="1"/>
  <c r="P617" i="10" s="1" a="1"/>
  <c r="P617" i="10" s="1"/>
  <c r="M617" i="10" a="1"/>
  <c r="M617" i="10" s="1"/>
  <c r="L617" i="10" a="1"/>
  <c r="L617" i="10"/>
  <c r="E616" i="10" a="1"/>
  <c r="E616" i="10" s="1"/>
  <c r="P615" i="10" a="1"/>
  <c r="P615" i="10" s="1"/>
  <c r="O615" i="10" a="1"/>
  <c r="O615" i="10" s="1"/>
  <c r="N615" i="10" a="1"/>
  <c r="N615" i="10"/>
  <c r="M615" i="10" a="1"/>
  <c r="M615" i="10" s="1"/>
  <c r="L615" i="10" a="1"/>
  <c r="L615" i="10"/>
  <c r="N613" i="10" a="1"/>
  <c r="N613" i="10" s="1"/>
  <c r="E612" i="10" a="1"/>
  <c r="E612" i="10" s="1"/>
  <c r="E613" i="10" s="1" a="1"/>
  <c r="E613" i="10" s="1"/>
  <c r="M613" i="10" s="1" a="1"/>
  <c r="M613" i="10" s="1"/>
  <c r="E611" i="10" a="1"/>
  <c r="E611" i="10" s="1"/>
  <c r="O610" i="10" a="1"/>
  <c r="O610" i="10" s="1"/>
  <c r="N610" i="10" a="1"/>
  <c r="N610" i="10"/>
  <c r="M610" i="10" a="1"/>
  <c r="M610" i="10" s="1"/>
  <c r="L610" i="10" a="1"/>
  <c r="L610" i="10" s="1"/>
  <c r="O609" i="10" a="1"/>
  <c r="O609" i="10"/>
  <c r="N609" i="10" a="1"/>
  <c r="N609" i="10" s="1"/>
  <c r="M609" i="10" a="1"/>
  <c r="M609" i="10" s="1"/>
  <c r="L609" i="10" a="1"/>
  <c r="L609" i="10" s="1"/>
  <c r="O606" i="10" a="1"/>
  <c r="O606" i="10" s="1"/>
  <c r="N606" i="10" a="1"/>
  <c r="N606" i="10" s="1"/>
  <c r="M606" i="10" a="1"/>
  <c r="M606" i="10"/>
  <c r="L606" i="10" a="1"/>
  <c r="L606" i="10" s="1"/>
  <c r="O605" i="10" a="1"/>
  <c r="O605" i="10" s="1"/>
  <c r="N605" i="10" a="1"/>
  <c r="N605" i="10"/>
  <c r="E605" i="10" a="1"/>
  <c r="E605" i="10" s="1"/>
  <c r="M605" i="10" s="1" a="1"/>
  <c r="M605" i="10" s="1"/>
  <c r="E601" i="10" a="1"/>
  <c r="E601" i="10" s="1"/>
  <c r="O601" i="10" s="1" a="1"/>
  <c r="O601" i="10" s="1"/>
  <c r="P600" i="10" a="1"/>
  <c r="P600" i="10" s="1"/>
  <c r="O600" i="10" a="1"/>
  <c r="O600" i="10" s="1"/>
  <c r="N600" i="10" a="1"/>
  <c r="N600" i="10"/>
  <c r="M600" i="10" a="1"/>
  <c r="M600" i="10" s="1"/>
  <c r="L600" i="10" a="1"/>
  <c r="L600" i="10" s="1"/>
  <c r="O599" i="10" a="1"/>
  <c r="O599" i="10" s="1"/>
  <c r="N599" i="10" a="1"/>
  <c r="N599" i="10" s="1"/>
  <c r="M599" i="10" a="1"/>
  <c r="M599" i="10" s="1"/>
  <c r="L599" i="10" a="1"/>
  <c r="L599" i="10" s="1"/>
  <c r="E597" i="10" a="1"/>
  <c r="E597" i="10"/>
  <c r="N597" i="10" s="1" a="1"/>
  <c r="N597" i="10" s="1"/>
  <c r="O596" i="10" a="1"/>
  <c r="O596" i="10" s="1"/>
  <c r="N596" i="10" a="1"/>
  <c r="N596" i="10" s="1"/>
  <c r="M596" i="10" a="1"/>
  <c r="M596" i="10" s="1"/>
  <c r="L596" i="10" a="1"/>
  <c r="L596" i="10" s="1"/>
  <c r="O595" i="10" a="1"/>
  <c r="O595" i="10" s="1"/>
  <c r="N595" i="10" a="1"/>
  <c r="N595" i="10" s="1"/>
  <c r="M595" i="10" a="1"/>
  <c r="M595" i="10"/>
  <c r="L595" i="10" a="1"/>
  <c r="L595" i="10" s="1"/>
  <c r="E594" i="10" a="1"/>
  <c r="E594" i="10" s="1"/>
  <c r="E592" i="10" a="1"/>
  <c r="E592" i="10" s="1"/>
  <c r="E591" i="10" a="1"/>
  <c r="E591" i="10" s="1"/>
  <c r="O590" i="10" a="1"/>
  <c r="O590" i="10"/>
  <c r="N590" i="10" a="1"/>
  <c r="N590" i="10" s="1"/>
  <c r="M590" i="10" a="1"/>
  <c r="M590" i="10" s="1"/>
  <c r="L590" i="10" a="1"/>
  <c r="L590" i="10" s="1"/>
  <c r="O588" i="10" a="1"/>
  <c r="O588" i="10" s="1"/>
  <c r="P588" i="10" s="1" a="1"/>
  <c r="P588" i="10" s="1"/>
  <c r="N588" i="10" a="1"/>
  <c r="N588" i="10" s="1"/>
  <c r="M588" i="10" a="1"/>
  <c r="M588" i="10" s="1"/>
  <c r="L588" i="10" a="1"/>
  <c r="L588" i="10" s="1"/>
  <c r="O587" i="10" a="1"/>
  <c r="O587" i="10" s="1"/>
  <c r="N587" i="10" a="1"/>
  <c r="N587" i="10" s="1"/>
  <c r="M587" i="10" a="1"/>
  <c r="M587" i="10" s="1"/>
  <c r="P587" i="10" s="1" a="1"/>
  <c r="P587" i="10" s="1"/>
  <c r="L587" i="10" a="1"/>
  <c r="L587" i="10" s="1"/>
  <c r="E586" i="10" a="1"/>
  <c r="E586" i="10"/>
  <c r="O585" i="10" a="1"/>
  <c r="O585" i="10" s="1"/>
  <c r="N585" i="10" a="1"/>
  <c r="N585" i="10"/>
  <c r="M585" i="10" a="1"/>
  <c r="M585" i="10" s="1"/>
  <c r="L585" i="10" a="1"/>
  <c r="L585" i="10" s="1"/>
  <c r="E582" i="10" a="1"/>
  <c r="E582" i="10" s="1"/>
  <c r="N582" i="10" s="1" a="1"/>
  <c r="N582" i="10" s="1"/>
  <c r="E581" i="10" a="1"/>
  <c r="E581" i="10" s="1"/>
  <c r="O580" i="10" a="1"/>
  <c r="O580" i="10" s="1"/>
  <c r="N580" i="10" a="1"/>
  <c r="N580" i="10" s="1"/>
  <c r="M580" i="10" a="1"/>
  <c r="M580" i="10" s="1"/>
  <c r="L580" i="10" a="1"/>
  <c r="L580" i="10"/>
  <c r="O579" i="10" a="1"/>
  <c r="O579" i="10"/>
  <c r="N579" i="10" a="1"/>
  <c r="N579" i="10"/>
  <c r="M579" i="10" a="1"/>
  <c r="M579" i="10" s="1"/>
  <c r="L579" i="10" a="1"/>
  <c r="L579" i="10" s="1"/>
  <c r="O576" i="10" a="1"/>
  <c r="O576" i="10"/>
  <c r="N576" i="10" a="1"/>
  <c r="N576" i="10" s="1"/>
  <c r="M576" i="10" a="1"/>
  <c r="M576" i="10" s="1"/>
  <c r="P576" i="10" s="1" a="1"/>
  <c r="P576" i="10" s="1"/>
  <c r="L576" i="10" a="1"/>
  <c r="L576" i="10" s="1"/>
  <c r="E575" i="10" a="1"/>
  <c r="E575" i="10"/>
  <c r="O575" i="10" s="1" a="1"/>
  <c r="O575" i="10" s="1"/>
  <c r="E571" i="10" a="1"/>
  <c r="E571" i="10" s="1"/>
  <c r="O570" i="10" a="1"/>
  <c r="O570" i="10" s="1"/>
  <c r="N570" i="10" a="1"/>
  <c r="N570" i="10" s="1"/>
  <c r="M570" i="10" a="1"/>
  <c r="M570" i="10" s="1"/>
  <c r="L570" i="10" a="1"/>
  <c r="L570" i="10" s="1"/>
  <c r="O569" i="10" a="1"/>
  <c r="O569" i="10" s="1"/>
  <c r="N569" i="10" a="1"/>
  <c r="N569" i="10" s="1"/>
  <c r="M569" i="10" a="1"/>
  <c r="M569" i="10" s="1"/>
  <c r="L569" i="10" a="1"/>
  <c r="L569" i="10" s="1"/>
  <c r="E567" i="10" a="1"/>
  <c r="E567" i="10" s="1"/>
  <c r="P566" i="10" a="1"/>
  <c r="P566" i="10"/>
  <c r="O566" i="10" a="1"/>
  <c r="O566" i="10" s="1"/>
  <c r="N566" i="10" a="1"/>
  <c r="N566" i="10" s="1"/>
  <c r="M566" i="10" a="1"/>
  <c r="M566" i="10"/>
  <c r="L566" i="10" a="1"/>
  <c r="L566" i="10" s="1"/>
  <c r="O565" i="10" a="1"/>
  <c r="O565" i="10" s="1"/>
  <c r="N565" i="10" a="1"/>
  <c r="N565" i="10" s="1"/>
  <c r="M565" i="10" a="1"/>
  <c r="M565" i="10" s="1"/>
  <c r="P565" i="10" s="1" a="1"/>
  <c r="P565" i="10" s="1"/>
  <c r="L565" i="10" a="1"/>
  <c r="L565" i="10" s="1"/>
  <c r="E564" i="10" a="1"/>
  <c r="E564" i="10"/>
  <c r="E562" i="10" a="1"/>
  <c r="E562" i="10" s="1"/>
  <c r="O561" i="10" a="1"/>
  <c r="O561" i="10" s="1"/>
  <c r="E561" i="10" a="1"/>
  <c r="E561" i="10" s="1"/>
  <c r="L561" i="10" s="1" a="1"/>
  <c r="L561" i="10" s="1"/>
  <c r="O560" i="10" a="1"/>
  <c r="O560" i="10"/>
  <c r="N560" i="10" a="1"/>
  <c r="N560" i="10"/>
  <c r="M560" i="10" a="1"/>
  <c r="M560" i="10" s="1"/>
  <c r="P560" i="10" s="1" a="1"/>
  <c r="P560" i="10" s="1"/>
  <c r="L560" i="10" a="1"/>
  <c r="L560" i="10" s="1"/>
  <c r="O558" i="10" a="1"/>
  <c r="O558" i="10" s="1"/>
  <c r="N558" i="10" a="1"/>
  <c r="N558" i="10" s="1"/>
  <c r="M558" i="10" a="1"/>
  <c r="M558" i="10" s="1"/>
  <c r="P558" i="10" s="1" a="1"/>
  <c r="P558" i="10" s="1"/>
  <c r="L558" i="10" a="1"/>
  <c r="L558" i="10" s="1"/>
  <c r="O557" i="10" a="1"/>
  <c r="O557" i="10" s="1"/>
  <c r="N557" i="10" a="1"/>
  <c r="N557" i="10"/>
  <c r="M557" i="10" a="1"/>
  <c r="M557" i="10" s="1"/>
  <c r="L557" i="10" a="1"/>
  <c r="L557" i="10"/>
  <c r="E556" i="10" a="1"/>
  <c r="E556" i="10" s="1"/>
  <c r="O555" i="10" a="1"/>
  <c r="O555" i="10"/>
  <c r="N555" i="10" a="1"/>
  <c r="N555" i="10" s="1"/>
  <c r="M555" i="10" a="1"/>
  <c r="M555" i="10" s="1"/>
  <c r="P555" i="10" s="1" a="1"/>
  <c r="P555" i="10" s="1"/>
  <c r="L555" i="10" a="1"/>
  <c r="L555" i="10" s="1"/>
  <c r="L552" i="10" a="1"/>
  <c r="L552" i="10"/>
  <c r="E552" i="10" a="1"/>
  <c r="E552" i="10" s="1"/>
  <c r="E551" i="10" a="1"/>
  <c r="E551" i="10" s="1"/>
  <c r="O550" i="10" a="1"/>
  <c r="O550" i="10" s="1"/>
  <c r="N550" i="10" a="1"/>
  <c r="N550" i="10" s="1"/>
  <c r="M550" i="10" a="1"/>
  <c r="M550" i="10" s="1"/>
  <c r="L550" i="10" a="1"/>
  <c r="L550" i="10" s="1"/>
  <c r="O549" i="10" a="1"/>
  <c r="O549" i="10"/>
  <c r="N549" i="10" a="1"/>
  <c r="N549" i="10" s="1"/>
  <c r="M549" i="10" a="1"/>
  <c r="M549" i="10" s="1"/>
  <c r="L549" i="10" a="1"/>
  <c r="L549" i="10"/>
  <c r="O546" i="10" a="1"/>
  <c r="O546" i="10" s="1"/>
  <c r="N546" i="10" a="1"/>
  <c r="N546" i="10"/>
  <c r="M546" i="10" a="1"/>
  <c r="M546" i="10" s="1"/>
  <c r="L546" i="10" a="1"/>
  <c r="L546" i="10"/>
  <c r="O545" i="10" a="1"/>
  <c r="O545" i="10" s="1"/>
  <c r="E545" i="10" a="1"/>
  <c r="E545" i="10"/>
  <c r="M545" i="10" s="1" a="1"/>
  <c r="M545" i="10" s="1"/>
  <c r="E541" i="10" a="1"/>
  <c r="E541" i="10" s="1"/>
  <c r="O540" i="10" a="1"/>
  <c r="O540" i="10"/>
  <c r="N540" i="10" a="1"/>
  <c r="N540" i="10" s="1"/>
  <c r="M540" i="10" a="1"/>
  <c r="M540" i="10"/>
  <c r="L540" i="10" a="1"/>
  <c r="L540" i="10" s="1"/>
  <c r="O539" i="10" a="1"/>
  <c r="O539" i="10" s="1"/>
  <c r="N539" i="10" a="1"/>
  <c r="N539" i="10"/>
  <c r="P539" i="10" s="1" a="1"/>
  <c r="P539" i="10" s="1"/>
  <c r="M539" i="10" a="1"/>
  <c r="M539" i="10"/>
  <c r="L539" i="10" a="1"/>
  <c r="L539" i="10"/>
  <c r="E537" i="10" a="1"/>
  <c r="E537" i="10" s="1"/>
  <c r="O536" i="10" a="1"/>
  <c r="O536" i="10" s="1"/>
  <c r="N536" i="10" a="1"/>
  <c r="N536" i="10"/>
  <c r="M536" i="10" a="1"/>
  <c r="M536" i="10" s="1"/>
  <c r="L536" i="10" a="1"/>
  <c r="L536" i="10" s="1"/>
  <c r="O535" i="10" a="1"/>
  <c r="O535" i="10"/>
  <c r="N535" i="10" a="1"/>
  <c r="N535" i="10"/>
  <c r="M535" i="10" a="1"/>
  <c r="M535" i="10" s="1"/>
  <c r="P535" i="10" s="1" a="1"/>
  <c r="P535" i="10" s="1"/>
  <c r="L535" i="10" a="1"/>
  <c r="L535" i="10" s="1"/>
  <c r="E534" i="10" a="1"/>
  <c r="E534" i="10" s="1"/>
  <c r="E532" i="10" a="1"/>
  <c r="E532" i="10" s="1"/>
  <c r="E531" i="10" a="1"/>
  <c r="E531" i="10" s="1"/>
  <c r="O531" i="10" s="1" a="1"/>
  <c r="O531" i="10" s="1"/>
  <c r="O530" i="10" a="1"/>
  <c r="O530" i="10"/>
  <c r="N530" i="10" a="1"/>
  <c r="N530" i="10" s="1"/>
  <c r="M530" i="10" a="1"/>
  <c r="M530" i="10" s="1"/>
  <c r="L530" i="10" a="1"/>
  <c r="L530" i="10"/>
  <c r="O528" i="10" a="1"/>
  <c r="O528" i="10"/>
  <c r="N528" i="10" a="1"/>
  <c r="N528" i="10" s="1"/>
  <c r="M528" i="10" a="1"/>
  <c r="M528" i="10" s="1"/>
  <c r="P528" i="10" s="1" a="1"/>
  <c r="P528" i="10" s="1"/>
  <c r="L528" i="10" a="1"/>
  <c r="L528" i="10"/>
  <c r="O527" i="10" a="1"/>
  <c r="O527" i="10"/>
  <c r="N527" i="10" a="1"/>
  <c r="N527" i="10" s="1"/>
  <c r="M527" i="10" a="1"/>
  <c r="M527" i="10"/>
  <c r="P527" i="10" s="1" a="1"/>
  <c r="P527" i="10" s="1"/>
  <c r="L527" i="10" a="1"/>
  <c r="L527" i="10"/>
  <c r="E526" i="10" a="1"/>
  <c r="E526" i="10" s="1"/>
  <c r="O525" i="10" a="1"/>
  <c r="O525" i="10"/>
  <c r="N525" i="10" a="1"/>
  <c r="N525" i="10" s="1"/>
  <c r="M525" i="10" a="1"/>
  <c r="M525" i="10" s="1"/>
  <c r="P525" i="10" s="1" a="1"/>
  <c r="P525" i="10" s="1"/>
  <c r="L525" i="10" a="1"/>
  <c r="L525" i="10" s="1"/>
  <c r="E522" i="10" a="1"/>
  <c r="E522" i="10" s="1"/>
  <c r="E521" i="10" a="1"/>
  <c r="E521" i="10"/>
  <c r="O521" i="10" s="1" a="1"/>
  <c r="O521" i="10" s="1"/>
  <c r="O520" i="10" a="1"/>
  <c r="O520" i="10" s="1"/>
  <c r="N520" i="10" a="1"/>
  <c r="N520" i="10"/>
  <c r="M520" i="10" a="1"/>
  <c r="M520" i="10"/>
  <c r="L520" i="10" a="1"/>
  <c r="L520" i="10"/>
  <c r="O519" i="10" a="1"/>
  <c r="O519" i="10" s="1"/>
  <c r="N519" i="10" a="1"/>
  <c r="N519" i="10"/>
  <c r="M519" i="10" a="1"/>
  <c r="M519" i="10" s="1"/>
  <c r="P519" i="10" s="1" a="1"/>
  <c r="P519" i="10" s="1"/>
  <c r="L519" i="10" a="1"/>
  <c r="L519" i="10"/>
  <c r="O515" i="10" a="1"/>
  <c r="O515" i="10" s="1"/>
  <c r="N515" i="10" a="1"/>
  <c r="N515" i="10"/>
  <c r="M515" i="10" a="1"/>
  <c r="M515" i="10"/>
  <c r="L515" i="10" a="1"/>
  <c r="L515" i="10" s="1"/>
  <c r="E514" i="10" a="1"/>
  <c r="E514" i="10" s="1"/>
  <c r="N510" i="10" a="1"/>
  <c r="N510" i="10" s="1"/>
  <c r="E510" i="10" a="1"/>
  <c r="E510" i="10"/>
  <c r="O509" i="10" a="1"/>
  <c r="O509" i="10"/>
  <c r="N509" i="10" a="1"/>
  <c r="N509" i="10" s="1"/>
  <c r="M509" i="10" a="1"/>
  <c r="M509" i="10" s="1"/>
  <c r="L509" i="10" a="1"/>
  <c r="L509" i="10" s="1"/>
  <c r="O508" i="10" a="1"/>
  <c r="O508" i="10" s="1"/>
  <c r="N508" i="10" a="1"/>
  <c r="N508" i="10"/>
  <c r="M508" i="10" a="1"/>
  <c r="M508" i="10"/>
  <c r="L508" i="10" a="1"/>
  <c r="L508" i="10" s="1"/>
  <c r="N506" i="10" a="1"/>
  <c r="N506" i="10" s="1"/>
  <c r="L506" i="10" a="1"/>
  <c r="L506" i="10" s="1"/>
  <c r="E506" i="10" a="1"/>
  <c r="E506" i="10" s="1"/>
  <c r="O505" i="10" a="1"/>
  <c r="O505" i="10" s="1"/>
  <c r="N505" i="10" a="1"/>
  <c r="N505" i="10" s="1"/>
  <c r="M505" i="10" a="1"/>
  <c r="M505" i="10" s="1"/>
  <c r="L505" i="10" a="1"/>
  <c r="L505" i="10" s="1"/>
  <c r="O504" i="10" a="1"/>
  <c r="O504" i="10" s="1"/>
  <c r="N504" i="10" a="1"/>
  <c r="N504" i="10" s="1"/>
  <c r="M504" i="10" a="1"/>
  <c r="M504" i="10"/>
  <c r="L504" i="10" a="1"/>
  <c r="L504" i="10" s="1"/>
  <c r="O503" i="10" a="1"/>
  <c r="O503" i="10" s="1"/>
  <c r="N503" i="10" a="1"/>
  <c r="N503" i="10"/>
  <c r="M503" i="10" a="1"/>
  <c r="M503" i="10" s="1"/>
  <c r="P503" i="10" s="1" a="1"/>
  <c r="P503" i="10" s="1"/>
  <c r="L503" i="10" a="1"/>
  <c r="L503" i="10" s="1"/>
  <c r="E502" i="10" a="1"/>
  <c r="E502" i="10" s="1"/>
  <c r="O500" i="10" a="1"/>
  <c r="O500" i="10" s="1"/>
  <c r="N500" i="10" a="1"/>
  <c r="N500" i="10" s="1"/>
  <c r="M500" i="10" a="1"/>
  <c r="M500" i="10"/>
  <c r="E500" i="10" a="1"/>
  <c r="E500" i="10" s="1"/>
  <c r="L500" i="10" s="1" a="1"/>
  <c r="L500" i="10" s="1"/>
  <c r="E499" i="10" a="1"/>
  <c r="E499" i="10" s="1"/>
  <c r="E498" i="10" a="1"/>
  <c r="E498" i="10" s="1"/>
  <c r="O497" i="10" a="1"/>
  <c r="O497" i="10" s="1"/>
  <c r="P497" i="10" s="1" a="1"/>
  <c r="P497" i="10" s="1"/>
  <c r="N497" i="10" a="1"/>
  <c r="N497" i="10" s="1"/>
  <c r="M497" i="10" a="1"/>
  <c r="M497" i="10"/>
  <c r="L497" i="10" a="1"/>
  <c r="L497" i="10"/>
  <c r="O495" i="10" a="1"/>
  <c r="O495" i="10" s="1"/>
  <c r="N495" i="10" a="1"/>
  <c r="N495" i="10"/>
  <c r="M495" i="10" a="1"/>
  <c r="M495" i="10" s="1"/>
  <c r="L495" i="10" a="1"/>
  <c r="L495" i="10" s="1"/>
  <c r="O494" i="10" a="1"/>
  <c r="O494" i="10" s="1"/>
  <c r="N494" i="10" a="1"/>
  <c r="N494" i="10" s="1"/>
  <c r="M494" i="10" a="1"/>
  <c r="M494" i="10" s="1"/>
  <c r="P494" i="10" s="1" a="1"/>
  <c r="P494" i="10" s="1"/>
  <c r="L494" i="10" a="1"/>
  <c r="L494" i="10" s="1"/>
  <c r="E493" i="10" a="1"/>
  <c r="E493" i="10" s="1"/>
  <c r="L493" i="10" s="1" a="1"/>
  <c r="L493" i="10" s="1"/>
  <c r="O492" i="10" a="1"/>
  <c r="O492" i="10"/>
  <c r="N492" i="10" a="1"/>
  <c r="N492" i="10" s="1"/>
  <c r="M492" i="10" a="1"/>
  <c r="M492" i="10" s="1"/>
  <c r="P492" i="10" s="1" a="1"/>
  <c r="P492" i="10" s="1"/>
  <c r="L492" i="10" a="1"/>
  <c r="L492" i="10" s="1"/>
  <c r="O489" i="10" a="1"/>
  <c r="O489" i="10"/>
  <c r="N489" i="10" a="1"/>
  <c r="N489" i="10" s="1"/>
  <c r="E489" i="10" a="1"/>
  <c r="E489" i="10"/>
  <c r="M489" i="10" s="1" a="1"/>
  <c r="M489" i="10" s="1"/>
  <c r="E488" i="10" a="1"/>
  <c r="E488" i="10" s="1"/>
  <c r="O487" i="10" a="1"/>
  <c r="O487" i="10" s="1"/>
  <c r="N487" i="10" a="1"/>
  <c r="N487" i="10" s="1"/>
  <c r="M487" i="10" a="1"/>
  <c r="M487" i="10" s="1"/>
  <c r="L487" i="10" a="1"/>
  <c r="L487" i="10" s="1"/>
  <c r="O486" i="10" a="1"/>
  <c r="O486" i="10" s="1"/>
  <c r="N486" i="10" a="1"/>
  <c r="N486" i="10"/>
  <c r="M486" i="10" a="1"/>
  <c r="M486" i="10" s="1"/>
  <c r="L486" i="10" a="1"/>
  <c r="L486" i="10"/>
  <c r="O483" i="10" a="1"/>
  <c r="O483" i="10" s="1"/>
  <c r="N483" i="10" a="1"/>
  <c r="N483" i="10" s="1"/>
  <c r="M483" i="10" a="1"/>
  <c r="M483" i="10" s="1"/>
  <c r="L483" i="10" a="1"/>
  <c r="L483" i="10"/>
  <c r="N482" i="10" a="1"/>
  <c r="N482" i="10" s="1"/>
  <c r="M482" i="10" a="1"/>
  <c r="M482" i="10"/>
  <c r="P482" i="10" s="1" a="1"/>
  <c r="P482" i="10" s="1"/>
  <c r="E482" i="10" a="1"/>
  <c r="E482" i="10" s="1"/>
  <c r="O482" i="10" s="1" a="1"/>
  <c r="O482" i="10" s="1"/>
  <c r="E481" i="10" a="1"/>
  <c r="E481" i="10" s="1"/>
  <c r="E480" i="10" a="1"/>
  <c r="E480" i="10" s="1"/>
  <c r="O479" i="10" a="1"/>
  <c r="O479" i="10" s="1"/>
  <c r="N479" i="10" a="1"/>
  <c r="N479" i="10" s="1"/>
  <c r="M479" i="10" a="1"/>
  <c r="M479" i="10" s="1"/>
  <c r="L479" i="10" a="1"/>
  <c r="L479" i="10"/>
  <c r="N478" i="10" a="1"/>
  <c r="N478" i="10" s="1"/>
  <c r="E478" i="10" a="1"/>
  <c r="E478" i="10" s="1"/>
  <c r="M478" i="10" s="1" a="1"/>
  <c r="M478" i="10" s="1"/>
  <c r="O477" i="10" a="1"/>
  <c r="O477" i="10"/>
  <c r="N477" i="10" a="1"/>
  <c r="N477" i="10" s="1"/>
  <c r="M477" i="10" a="1"/>
  <c r="M477" i="10" s="1"/>
  <c r="L477" i="10" a="1"/>
  <c r="L477" i="10" s="1"/>
  <c r="O476" i="10" a="1"/>
  <c r="O476" i="10" s="1"/>
  <c r="N476" i="10" a="1"/>
  <c r="N476" i="10" s="1"/>
  <c r="M476" i="10" a="1"/>
  <c r="M476" i="10" s="1"/>
  <c r="L476" i="10" a="1"/>
  <c r="L476" i="10" s="1"/>
  <c r="E475" i="10" a="1"/>
  <c r="E475" i="10" s="1"/>
  <c r="O475" i="10" s="1" a="1"/>
  <c r="O475" i="10" s="1"/>
  <c r="O474" i="10" a="1"/>
  <c r="O474" i="10" s="1"/>
  <c r="N474" i="10"/>
  <c r="M474" i="10" a="1"/>
  <c r="M474" i="10" s="1"/>
  <c r="P474" i="10" s="1" a="1"/>
  <c r="P474" i="10" s="1"/>
  <c r="L474" i="10" a="1"/>
  <c r="L474" i="10" s="1"/>
  <c r="E474" i="10" a="1"/>
  <c r="E474" i="10" s="1"/>
  <c r="N474" i="10" s="1" a="1"/>
  <c r="O473" i="10" a="1"/>
  <c r="O473" i="10" s="1"/>
  <c r="N473" i="10" a="1"/>
  <c r="N473" i="10" s="1"/>
  <c r="M473" i="10" a="1"/>
  <c r="M473" i="10" s="1"/>
  <c r="L473" i="10" a="1"/>
  <c r="L473" i="10" s="1"/>
  <c r="O472" i="10" a="1"/>
  <c r="O472" i="10" s="1"/>
  <c r="N472" i="10" a="1"/>
  <c r="N472" i="10" s="1"/>
  <c r="M472" i="10" a="1"/>
  <c r="M472" i="10"/>
  <c r="L472" i="10" a="1"/>
  <c r="L472" i="10" s="1"/>
  <c r="O471" i="10" a="1"/>
  <c r="O471" i="10" s="1"/>
  <c r="N471" i="10" a="1"/>
  <c r="N471" i="10" s="1"/>
  <c r="M471" i="10" a="1"/>
  <c r="M471" i="10" s="1"/>
  <c r="L471" i="10" a="1"/>
  <c r="L471" i="10" s="1"/>
  <c r="O470" i="10" a="1"/>
  <c r="O470" i="10" s="1"/>
  <c r="N470" i="10" a="1"/>
  <c r="N470" i="10" s="1"/>
  <c r="M470" i="10" a="1"/>
  <c r="M470" i="10" s="1"/>
  <c r="L470" i="10" a="1"/>
  <c r="L470" i="10" s="1"/>
  <c r="E469" i="10" a="1"/>
  <c r="E469" i="10" s="1"/>
  <c r="N469" i="10" s="1" a="1"/>
  <c r="N469" i="10" s="1"/>
  <c r="E467" i="10" a="1"/>
  <c r="E467" i="10"/>
  <c r="O467" i="10" s="1" a="1"/>
  <c r="O467" i="10" s="1"/>
  <c r="E466" i="10" a="1"/>
  <c r="E466" i="10" s="1"/>
  <c r="E465" i="10" a="1"/>
  <c r="E465" i="10"/>
  <c r="O465" i="10" s="1" a="1"/>
  <c r="O465" i="10" s="1"/>
  <c r="O464" i="10" a="1"/>
  <c r="O464" i="10" s="1"/>
  <c r="N464" i="10" a="1"/>
  <c r="N464" i="10" s="1"/>
  <c r="M464" i="10" a="1"/>
  <c r="M464" i="10" s="1"/>
  <c r="L464" i="10" a="1"/>
  <c r="L464" i="10" s="1"/>
  <c r="O462" i="10" a="1"/>
  <c r="O462" i="10" s="1"/>
  <c r="N462" i="10" a="1"/>
  <c r="N462" i="10"/>
  <c r="P462" i="10" s="1" a="1"/>
  <c r="P462" i="10" s="1"/>
  <c r="M462" i="10" a="1"/>
  <c r="M462" i="10" s="1"/>
  <c r="L462" i="10" a="1"/>
  <c r="L462" i="10"/>
  <c r="O461" i="10" a="1"/>
  <c r="O461" i="10" s="1"/>
  <c r="N461" i="10" a="1"/>
  <c r="N461" i="10" s="1"/>
  <c r="M461" i="10" a="1"/>
  <c r="M461" i="10"/>
  <c r="P461" i="10" s="1" a="1"/>
  <c r="P461" i="10" s="1"/>
  <c r="L461" i="10" a="1"/>
  <c r="L461" i="10" s="1"/>
  <c r="E460" i="10" a="1"/>
  <c r="E460" i="10" s="1"/>
  <c r="O459" i="10" a="1"/>
  <c r="O459" i="10" s="1"/>
  <c r="N459" i="10" a="1"/>
  <c r="N459" i="10" s="1"/>
  <c r="M459" i="10" a="1"/>
  <c r="M459" i="10"/>
  <c r="L459" i="10" a="1"/>
  <c r="L459" i="10" s="1"/>
  <c r="O457" i="10" a="1"/>
  <c r="O457" i="10"/>
  <c r="N457" i="10" a="1"/>
  <c r="N457" i="10" s="1"/>
  <c r="M457" i="10" a="1"/>
  <c r="M457" i="10"/>
  <c r="L457" i="10" a="1"/>
  <c r="L457" i="10" s="1"/>
  <c r="O456" i="10" a="1"/>
  <c r="O456" i="10" s="1"/>
  <c r="N456" i="10" a="1"/>
  <c r="N456" i="10"/>
  <c r="M456" i="10" a="1"/>
  <c r="M456" i="10" s="1"/>
  <c r="L456" i="10" a="1"/>
  <c r="L456" i="10" s="1"/>
  <c r="O455" i="10" a="1"/>
  <c r="O455" i="10"/>
  <c r="N455" i="10" a="1"/>
  <c r="N455" i="10" s="1"/>
  <c r="M455" i="10" a="1"/>
  <c r="M455" i="10" s="1"/>
  <c r="L455" i="10" a="1"/>
  <c r="L455" i="10"/>
  <c r="O454" i="10" a="1"/>
  <c r="O454" i="10" s="1"/>
  <c r="N454" i="10" a="1"/>
  <c r="N454" i="10" s="1"/>
  <c r="M454" i="10" a="1"/>
  <c r="M454" i="10" s="1"/>
  <c r="P454" i="10" s="1" a="1"/>
  <c r="P454" i="10" s="1"/>
  <c r="L454" i="10" a="1"/>
  <c r="L454" i="10" s="1"/>
  <c r="O453" i="10" a="1"/>
  <c r="O453" i="10"/>
  <c r="N453" i="10" a="1"/>
  <c r="N453" i="10" s="1"/>
  <c r="M453" i="10" a="1"/>
  <c r="M453" i="10"/>
  <c r="L453" i="10" a="1"/>
  <c r="L453" i="10" s="1"/>
  <c r="O450" i="10" a="1"/>
  <c r="O450" i="10" s="1"/>
  <c r="P450" i="10" s="1" a="1"/>
  <c r="P450" i="10" s="1"/>
  <c r="N450" i="10" a="1"/>
  <c r="N450" i="10" s="1"/>
  <c r="M450" i="10" a="1"/>
  <c r="M450" i="10" s="1"/>
  <c r="L450" i="10" a="1"/>
  <c r="L450" i="10" s="1"/>
  <c r="E449" i="10" a="1"/>
  <c r="E449" i="10" s="1"/>
  <c r="E448" i="10" a="1"/>
  <c r="E448" i="10" s="1"/>
  <c r="E447" i="10" a="1"/>
  <c r="E447" i="10" s="1"/>
  <c r="O446" i="10" a="1"/>
  <c r="O446" i="10" s="1"/>
  <c r="N446" i="10" a="1"/>
  <c r="N446" i="10" s="1"/>
  <c r="P446" i="10" s="1" a="1"/>
  <c r="P446" i="10" s="1"/>
  <c r="M446" i="10" a="1"/>
  <c r="M446" i="10" s="1"/>
  <c r="L446" i="10" a="1"/>
  <c r="L446" i="10" s="1"/>
  <c r="E445" i="10" a="1"/>
  <c r="E445" i="10" s="1"/>
  <c r="O444" i="10" a="1"/>
  <c r="O444" i="10" s="1"/>
  <c r="N444" i="10" a="1"/>
  <c r="N444" i="10" s="1"/>
  <c r="M444" i="10" a="1"/>
  <c r="M444" i="10" s="1"/>
  <c r="P444" i="10" s="1" a="1"/>
  <c r="P444" i="10" s="1"/>
  <c r="L444" i="10" a="1"/>
  <c r="L444" i="10" s="1"/>
  <c r="O443" i="10" a="1"/>
  <c r="O443" i="10"/>
  <c r="N443" i="10" a="1"/>
  <c r="N443" i="10" s="1"/>
  <c r="M443" i="10" a="1"/>
  <c r="M443" i="10"/>
  <c r="P443" i="10" s="1" a="1"/>
  <c r="P443" i="10" s="1"/>
  <c r="L443" i="10" a="1"/>
  <c r="L443" i="10" s="1"/>
  <c r="E441" i="10" a="1"/>
  <c r="E441" i="10" s="1"/>
  <c r="O441" i="10" s="1" a="1"/>
  <c r="O441" i="10" s="1"/>
  <c r="O440" i="10" a="1"/>
  <c r="O440" i="10" s="1"/>
  <c r="P440" i="10" s="1" a="1"/>
  <c r="P440" i="10" s="1"/>
  <c r="N440" i="10" a="1"/>
  <c r="N440" i="10" s="1"/>
  <c r="M440" i="10" a="1"/>
  <c r="M440" i="10" s="1"/>
  <c r="L440" i="10" a="1"/>
  <c r="L440" i="10" s="1"/>
  <c r="O439" i="10" a="1"/>
  <c r="O439" i="10" s="1"/>
  <c r="N439" i="10" a="1"/>
  <c r="N439" i="10" s="1"/>
  <c r="M439" i="10" a="1"/>
  <c r="M439" i="10" s="1"/>
  <c r="P439" i="10" s="1" a="1"/>
  <c r="P439" i="10" s="1"/>
  <c r="L439" i="10" a="1"/>
  <c r="L439" i="10" s="1"/>
  <c r="O438" i="10" a="1"/>
  <c r="O438" i="10" s="1"/>
  <c r="N438" i="10" a="1"/>
  <c r="N438" i="10"/>
  <c r="M438" i="10" a="1"/>
  <c r="M438" i="10" s="1"/>
  <c r="L438" i="10" a="1"/>
  <c r="L438" i="10" s="1"/>
  <c r="O437" i="10" a="1"/>
  <c r="O437" i="10"/>
  <c r="N437" i="10" a="1"/>
  <c r="N437" i="10" s="1"/>
  <c r="M437" i="10" a="1"/>
  <c r="M437" i="10" s="1"/>
  <c r="L437" i="10" a="1"/>
  <c r="L437" i="10" s="1"/>
  <c r="E436" i="10" a="1"/>
  <c r="E436" i="10" s="1"/>
  <c r="E434" i="10" a="1"/>
  <c r="E434" i="10" s="1"/>
  <c r="N434" i="10" s="1" a="1"/>
  <c r="N434" i="10" s="1"/>
  <c r="E433" i="10" a="1"/>
  <c r="E433" i="10" s="1"/>
  <c r="E432" i="10" a="1"/>
  <c r="E432" i="10" s="1"/>
  <c r="O431" i="10" a="1"/>
  <c r="O431" i="10" s="1"/>
  <c r="N431" i="10" a="1"/>
  <c r="N431" i="10" s="1"/>
  <c r="M431" i="10" a="1"/>
  <c r="M431" i="10"/>
  <c r="L431" i="10" a="1"/>
  <c r="L431" i="10"/>
  <c r="O429" i="10" a="1"/>
  <c r="O429" i="10"/>
  <c r="N429" i="10" a="1"/>
  <c r="N429" i="10" s="1"/>
  <c r="M429" i="10" a="1"/>
  <c r="M429" i="10" s="1"/>
  <c r="P429" i="10" s="1" a="1"/>
  <c r="P429" i="10" s="1"/>
  <c r="L429" i="10" a="1"/>
  <c r="L429" i="10"/>
  <c r="O428" i="10" a="1"/>
  <c r="O428" i="10" s="1"/>
  <c r="N428" i="10" a="1"/>
  <c r="N428" i="10" s="1"/>
  <c r="M428" i="10" a="1"/>
  <c r="M428" i="10"/>
  <c r="L428" i="10" a="1"/>
  <c r="L428" i="10"/>
  <c r="O427" i="10" a="1"/>
  <c r="O427" i="10" s="1"/>
  <c r="M427" i="10" a="1"/>
  <c r="M427" i="10" s="1"/>
  <c r="P427" i="10" s="1" a="1"/>
  <c r="P427" i="10" s="1"/>
  <c r="E427" i="10" a="1"/>
  <c r="E427" i="10" s="1"/>
  <c r="N427" i="10" s="1" a="1"/>
  <c r="N427" i="10" s="1"/>
  <c r="O426" i="10" a="1"/>
  <c r="O426" i="10" s="1"/>
  <c r="N426" i="10" a="1"/>
  <c r="N426" i="10" s="1"/>
  <c r="M426" i="10" a="1"/>
  <c r="M426" i="10" s="1"/>
  <c r="L426" i="10" a="1"/>
  <c r="L426" i="10" s="1"/>
  <c r="E423" i="10" a="1"/>
  <c r="E423" i="10" s="1"/>
  <c r="E422" i="10" a="1"/>
  <c r="E422" i="10"/>
  <c r="O422" i="10" s="1" a="1"/>
  <c r="O422" i="10" s="1"/>
  <c r="O421" i="10" a="1"/>
  <c r="O421" i="10" s="1"/>
  <c r="N421" i="10" a="1"/>
  <c r="N421" i="10" s="1"/>
  <c r="M421" i="10" a="1"/>
  <c r="M421" i="10" s="1"/>
  <c r="L421" i="10" a="1"/>
  <c r="L421" i="10" s="1"/>
  <c r="O420" i="10" a="1"/>
  <c r="O420" i="10" s="1"/>
  <c r="N420" i="10" a="1"/>
  <c r="N420" i="10" s="1"/>
  <c r="M420" i="10" a="1"/>
  <c r="M420" i="10" s="1"/>
  <c r="L420" i="10" a="1"/>
  <c r="L420" i="10" s="1"/>
  <c r="O417" i="10" a="1"/>
  <c r="O417" i="10" s="1"/>
  <c r="N417" i="10" a="1"/>
  <c r="N417" i="10" s="1"/>
  <c r="M417" i="10" a="1"/>
  <c r="M417" i="10"/>
  <c r="L417" i="10" a="1"/>
  <c r="L417" i="10"/>
  <c r="O416" i="10" a="1"/>
  <c r="O416" i="10" s="1"/>
  <c r="E416" i="10" a="1"/>
  <c r="E416" i="10" s="1"/>
  <c r="E415" i="10" a="1"/>
  <c r="E415" i="10" s="1"/>
  <c r="M414" i="10" a="1"/>
  <c r="M414" i="10" s="1"/>
  <c r="L414" i="10" a="1"/>
  <c r="L414" i="10" s="1"/>
  <c r="E414" i="10" a="1"/>
  <c r="E414" i="10" s="1"/>
  <c r="O413" i="10" a="1"/>
  <c r="O413" i="10"/>
  <c r="N413" i="10" a="1"/>
  <c r="N413" i="10"/>
  <c r="M413" i="10" a="1"/>
  <c r="M413" i="10" s="1"/>
  <c r="P413" i="10" s="1" a="1"/>
  <c r="P413" i="10" s="1"/>
  <c r="L413" i="10" a="1"/>
  <c r="L413" i="10"/>
  <c r="E412" i="10" a="1"/>
  <c r="E412" i="10" s="1"/>
  <c r="O411" i="10" a="1"/>
  <c r="O411" i="10"/>
  <c r="N411" i="10" a="1"/>
  <c r="N411" i="10" s="1"/>
  <c r="M411" i="10" a="1"/>
  <c r="M411" i="10"/>
  <c r="P411" i="10" s="1" a="1"/>
  <c r="P411" i="10" s="1"/>
  <c r="L411" i="10" a="1"/>
  <c r="L411" i="10" s="1"/>
  <c r="O410" i="10" a="1"/>
  <c r="O410" i="10" s="1"/>
  <c r="N410" i="10" a="1"/>
  <c r="N410" i="10" s="1"/>
  <c r="M410" i="10" a="1"/>
  <c r="M410" i="10" s="1"/>
  <c r="L410" i="10" a="1"/>
  <c r="L410" i="10"/>
  <c r="E408" i="10" a="1"/>
  <c r="E408" i="10"/>
  <c r="O407" i="10" a="1"/>
  <c r="O407" i="10"/>
  <c r="P407" i="10" s="1" a="1"/>
  <c r="P407" i="10" s="1"/>
  <c r="N407" i="10" a="1"/>
  <c r="N407" i="10" s="1"/>
  <c r="M407" i="10" a="1"/>
  <c r="M407" i="10"/>
  <c r="L407" i="10" a="1"/>
  <c r="L407" i="10"/>
  <c r="O406" i="10" a="1"/>
  <c r="O406" i="10" s="1"/>
  <c r="N406" i="10" a="1"/>
  <c r="N406" i="10"/>
  <c r="M406" i="10" a="1"/>
  <c r="M406" i="10" s="1"/>
  <c r="L406" i="10" a="1"/>
  <c r="L406" i="10" s="1"/>
  <c r="O405" i="10" a="1"/>
  <c r="O405" i="10"/>
  <c r="N405" i="10" a="1"/>
  <c r="N405" i="10" s="1"/>
  <c r="M405" i="10" a="1"/>
  <c r="M405" i="10" s="1"/>
  <c r="L405" i="10" a="1"/>
  <c r="L405" i="10" s="1"/>
  <c r="O404" i="10" a="1"/>
  <c r="O404" i="10" s="1"/>
  <c r="N404" i="10" a="1"/>
  <c r="N404" i="10" s="1"/>
  <c r="M404" i="10" a="1"/>
  <c r="M404" i="10" s="1"/>
  <c r="L404" i="10" a="1"/>
  <c r="L404" i="10"/>
  <c r="N403" i="10" a="1"/>
  <c r="N403" i="10" s="1"/>
  <c r="E403" i="10" a="1"/>
  <c r="E403" i="10" s="1"/>
  <c r="L403" i="10" s="1" a="1"/>
  <c r="L403" i="10" s="1"/>
  <c r="E401" i="10" a="1"/>
  <c r="E401" i="10"/>
  <c r="E400" i="10" a="1"/>
  <c r="E400" i="10"/>
  <c r="E399" i="10" a="1"/>
  <c r="E399" i="10" s="1"/>
  <c r="O398" i="10" a="1"/>
  <c r="O398" i="10"/>
  <c r="N398" i="10" a="1"/>
  <c r="N398" i="10"/>
  <c r="M398" i="10" a="1"/>
  <c r="M398" i="10" s="1"/>
  <c r="P398" i="10" s="1" a="1"/>
  <c r="P398" i="10" s="1"/>
  <c r="L398" i="10" a="1"/>
  <c r="L398" i="10" s="1"/>
  <c r="O396" i="10" a="1"/>
  <c r="O396" i="10" s="1"/>
  <c r="N396" i="10" a="1"/>
  <c r="N396" i="10"/>
  <c r="M396" i="10" a="1"/>
  <c r="M396" i="10"/>
  <c r="L396" i="10" a="1"/>
  <c r="L396" i="10" s="1"/>
  <c r="O395" i="10" a="1"/>
  <c r="O395" i="10"/>
  <c r="N395" i="10" a="1"/>
  <c r="N395" i="10"/>
  <c r="M395" i="10" a="1"/>
  <c r="M395" i="10"/>
  <c r="L395" i="10" a="1"/>
  <c r="L395" i="10" s="1"/>
  <c r="E394" i="10" a="1"/>
  <c r="E394" i="10" s="1"/>
  <c r="O393" i="10" a="1"/>
  <c r="O393" i="10" s="1"/>
  <c r="N393" i="10" a="1"/>
  <c r="N393" i="10" s="1"/>
  <c r="M393" i="10" a="1"/>
  <c r="M393" i="10" s="1"/>
  <c r="P393" i="10" s="1" a="1"/>
  <c r="P393" i="10" s="1"/>
  <c r="L393" i="10" a="1"/>
  <c r="L393" i="10" s="1"/>
  <c r="E390" i="10" a="1"/>
  <c r="E390" i="10" s="1"/>
  <c r="E389" i="10" a="1"/>
  <c r="E389" i="10"/>
  <c r="P388" i="10" a="1"/>
  <c r="P388" i="10" s="1"/>
  <c r="O388" i="10" a="1"/>
  <c r="O388" i="10"/>
  <c r="N388" i="10" a="1"/>
  <c r="N388" i="10" s="1"/>
  <c r="M388" i="10" a="1"/>
  <c r="M388" i="10" s="1"/>
  <c r="L388" i="10" a="1"/>
  <c r="L388" i="10" s="1"/>
  <c r="O387" i="10" a="1"/>
  <c r="O387" i="10" s="1"/>
  <c r="N387" i="10" a="1"/>
  <c r="N387" i="10"/>
  <c r="M387" i="10" a="1"/>
  <c r="M387" i="10"/>
  <c r="L387" i="10" a="1"/>
  <c r="L387" i="10" s="1"/>
  <c r="O384" i="10" a="1"/>
  <c r="O384" i="10" s="1"/>
  <c r="N384" i="10" a="1"/>
  <c r="N384" i="10"/>
  <c r="M384" i="10" a="1"/>
  <c r="M384" i="10"/>
  <c r="P384" i="10" s="1" a="1"/>
  <c r="P384" i="10" s="1"/>
  <c r="L384" i="10" a="1"/>
  <c r="L384" i="10" s="1"/>
  <c r="M383" i="10" a="1"/>
  <c r="M383" i="10" s="1"/>
  <c r="L383" i="10" a="1"/>
  <c r="L383" i="10" s="1"/>
  <c r="E383" i="10" a="1"/>
  <c r="E383" i="10" s="1"/>
  <c r="O383" i="10" s="1" a="1"/>
  <c r="O383" i="10" s="1"/>
  <c r="E382" i="10" a="1"/>
  <c r="E382" i="10" s="1"/>
  <c r="E381" i="10" a="1"/>
  <c r="E381" i="10" s="1"/>
  <c r="O380" i="10" a="1"/>
  <c r="O380" i="10" s="1"/>
  <c r="N380" i="10" a="1"/>
  <c r="N380" i="10" s="1"/>
  <c r="M380" i="10" a="1"/>
  <c r="M380" i="10"/>
  <c r="L380" i="10" a="1"/>
  <c r="L380" i="10" s="1"/>
  <c r="O379" i="10"/>
  <c r="E379" i="10" a="1"/>
  <c r="E379" i="10" s="1"/>
  <c r="O379" i="10" s="1" a="1"/>
  <c r="O378" i="10" a="1"/>
  <c r="O378" i="10" s="1"/>
  <c r="N378" i="10" a="1"/>
  <c r="N378" i="10" s="1"/>
  <c r="M378" i="10" a="1"/>
  <c r="M378" i="10" s="1"/>
  <c r="L378" i="10" a="1"/>
  <c r="L378" i="10"/>
  <c r="O377" i="10" a="1"/>
  <c r="O377" i="10" s="1"/>
  <c r="N377" i="10" a="1"/>
  <c r="N377" i="10"/>
  <c r="M377" i="10" a="1"/>
  <c r="M377" i="10" s="1"/>
  <c r="P377" i="10" s="1" a="1"/>
  <c r="P377" i="10" s="1"/>
  <c r="L377" i="10" a="1"/>
  <c r="L377" i="10"/>
  <c r="E375" i="10" a="1"/>
  <c r="E375" i="10" s="1"/>
  <c r="O374" i="10" a="1"/>
  <c r="O374" i="10"/>
  <c r="N374" i="10" a="1"/>
  <c r="N374" i="10"/>
  <c r="M374" i="10" a="1"/>
  <c r="M374" i="10" s="1"/>
  <c r="P374" i="10" s="1" a="1"/>
  <c r="P374" i="10" s="1"/>
  <c r="L374" i="10" a="1"/>
  <c r="L374" i="10" s="1"/>
  <c r="O373" i="10" a="1"/>
  <c r="O373" i="10" s="1"/>
  <c r="N373" i="10" a="1"/>
  <c r="N373" i="10"/>
  <c r="M373" i="10" a="1"/>
  <c r="M373" i="10" s="1"/>
  <c r="L373" i="10" a="1"/>
  <c r="L373" i="10" s="1"/>
  <c r="O372" i="10" a="1"/>
  <c r="O372" i="10"/>
  <c r="N372" i="10" a="1"/>
  <c r="N372" i="10" s="1"/>
  <c r="M372" i="10" a="1"/>
  <c r="M372" i="10"/>
  <c r="P372" i="10" s="1" a="1"/>
  <c r="P372" i="10" s="1"/>
  <c r="L372" i="10" a="1"/>
  <c r="L372" i="10"/>
  <c r="O371" i="10" a="1"/>
  <c r="O371" i="10" s="1"/>
  <c r="N371" i="10" a="1"/>
  <c r="N371" i="10"/>
  <c r="M371" i="10" a="1"/>
  <c r="M371" i="10" s="1"/>
  <c r="L371" i="10" a="1"/>
  <c r="L371" i="10"/>
  <c r="E370" i="10" a="1"/>
  <c r="E370" i="10" s="1"/>
  <c r="E368" i="10" a="1"/>
  <c r="E368" i="10" s="1"/>
  <c r="L368" i="10" s="1" a="1"/>
  <c r="L368" i="10" s="1"/>
  <c r="E367" i="10" a="1"/>
  <c r="E367" i="10"/>
  <c r="E366" i="10" a="1"/>
  <c r="E366" i="10" s="1"/>
  <c r="O365" i="10" a="1"/>
  <c r="O365" i="10" s="1"/>
  <c r="N365" i="10" a="1"/>
  <c r="N365" i="10" s="1"/>
  <c r="M365" i="10" a="1"/>
  <c r="M365" i="10"/>
  <c r="L365" i="10" a="1"/>
  <c r="L365" i="10"/>
  <c r="E364" i="10" a="1"/>
  <c r="E364" i="10" s="1"/>
  <c r="O363" i="10" a="1"/>
  <c r="O363" i="10" s="1"/>
  <c r="N363" i="10" a="1"/>
  <c r="N363" i="10"/>
  <c r="M363" i="10" a="1"/>
  <c r="M363" i="10" s="1"/>
  <c r="P363" i="10" s="1" a="1"/>
  <c r="P363" i="10" s="1"/>
  <c r="L363" i="10" a="1"/>
  <c r="L363" i="10"/>
  <c r="O362" i="10" a="1"/>
  <c r="O362" i="10" s="1"/>
  <c r="N362" i="10" a="1"/>
  <c r="N362" i="10" s="1"/>
  <c r="M362" i="10" a="1"/>
  <c r="M362" i="10"/>
  <c r="L362" i="10" a="1"/>
  <c r="L362" i="10" s="1"/>
  <c r="O361" i="10" a="1"/>
  <c r="O361" i="10" s="1"/>
  <c r="N361" i="10" a="1"/>
  <c r="N361" i="10" s="1"/>
  <c r="M361" i="10" a="1"/>
  <c r="M361" i="10" s="1"/>
  <c r="P361" i="10" s="1" a="1"/>
  <c r="P361" i="10" s="1"/>
  <c r="E361" i="10" a="1"/>
  <c r="E361" i="10" s="1"/>
  <c r="L361" i="10" s="1" a="1"/>
  <c r="L361" i="10" s="1"/>
  <c r="O360" i="10" a="1"/>
  <c r="O360" i="10"/>
  <c r="N360" i="10" a="1"/>
  <c r="N360" i="10" s="1"/>
  <c r="M360" i="10" a="1"/>
  <c r="M360" i="10" s="1"/>
  <c r="P360" i="10" s="1" a="1"/>
  <c r="P360" i="10" s="1"/>
  <c r="L360" i="10" a="1"/>
  <c r="L360" i="10" s="1"/>
  <c r="E357" i="10" a="1"/>
  <c r="E357" i="10"/>
  <c r="E356" i="10" a="1"/>
  <c r="E356" i="10" s="1"/>
  <c r="O355" i="10" a="1"/>
  <c r="O355" i="10"/>
  <c r="N355" i="10" a="1"/>
  <c r="N355" i="10"/>
  <c r="M355" i="10" a="1"/>
  <c r="M355" i="10"/>
  <c r="P355" i="10" s="1" a="1"/>
  <c r="P355" i="10" s="1"/>
  <c r="L355" i="10" a="1"/>
  <c r="L355" i="10" s="1"/>
  <c r="O354" i="10" a="1"/>
  <c r="O354" i="10" s="1"/>
  <c r="N354" i="10" a="1"/>
  <c r="N354" i="10"/>
  <c r="M354" i="10" a="1"/>
  <c r="M354" i="10" s="1"/>
  <c r="L354" i="10" a="1"/>
  <c r="L354" i="10" s="1"/>
  <c r="O350" i="10" a="1"/>
  <c r="O350" i="10" s="1"/>
  <c r="N350" i="10" a="1"/>
  <c r="N350" i="10" s="1"/>
  <c r="M350" i="10" a="1"/>
  <c r="M350" i="10"/>
  <c r="L350" i="10" a="1"/>
  <c r="L350" i="10" s="1"/>
  <c r="E349" i="10" a="1"/>
  <c r="E349" i="10" s="1"/>
  <c r="O345" i="10" a="1"/>
  <c r="O345" i="10" s="1"/>
  <c r="N345" i="10" a="1"/>
  <c r="N345" i="10"/>
  <c r="M345" i="10"/>
  <c r="E345" i="10" a="1"/>
  <c r="E345" i="10" s="1"/>
  <c r="M345" i="10" s="1" a="1"/>
  <c r="O344" i="10" a="1"/>
  <c r="O344" i="10" s="1"/>
  <c r="N344" i="10" a="1"/>
  <c r="N344" i="10" s="1"/>
  <c r="M344" i="10" a="1"/>
  <c r="M344" i="10" s="1"/>
  <c r="L344" i="10" a="1"/>
  <c r="L344" i="10" s="1"/>
  <c r="O343" i="10" a="1"/>
  <c r="O343" i="10"/>
  <c r="P343" i="10" s="1" a="1"/>
  <c r="P343" i="10" s="1"/>
  <c r="N343" i="10" a="1"/>
  <c r="N343" i="10" s="1"/>
  <c r="M343" i="10" a="1"/>
  <c r="M343" i="10"/>
  <c r="L343" i="10" a="1"/>
  <c r="L343" i="10"/>
  <c r="E341" i="10" a="1"/>
  <c r="E341" i="10"/>
  <c r="O341" i="10" s="1" a="1"/>
  <c r="O341" i="10" s="1"/>
  <c r="O340" i="10" a="1"/>
  <c r="O340" i="10" s="1"/>
  <c r="N340" i="10" a="1"/>
  <c r="N340" i="10" s="1"/>
  <c r="M340" i="10" a="1"/>
  <c r="M340" i="10" s="1"/>
  <c r="P340" i="10" s="1" a="1"/>
  <c r="P340" i="10" s="1"/>
  <c r="L340" i="10" a="1"/>
  <c r="L340" i="10" s="1"/>
  <c r="O339" i="10" a="1"/>
  <c r="O339" i="10" s="1"/>
  <c r="N339" i="10" a="1"/>
  <c r="N339" i="10" s="1"/>
  <c r="M339" i="10" a="1"/>
  <c r="M339" i="10"/>
  <c r="L339" i="10" a="1"/>
  <c r="L339" i="10" s="1"/>
  <c r="O338" i="10" a="1"/>
  <c r="O338" i="10" s="1"/>
  <c r="N338" i="10" a="1"/>
  <c r="N338" i="10" s="1"/>
  <c r="P338" i="10" s="1" a="1"/>
  <c r="P338" i="10" s="1"/>
  <c r="M338" i="10" a="1"/>
  <c r="M338" i="10" s="1"/>
  <c r="L338" i="10" a="1"/>
  <c r="L338" i="10" s="1"/>
  <c r="E337" i="10" a="1"/>
  <c r="E337" i="10" s="1"/>
  <c r="E335" i="10" a="1"/>
  <c r="E335" i="10" s="1"/>
  <c r="E334" i="10" a="1"/>
  <c r="E334" i="10" s="1"/>
  <c r="E333" i="10" a="1"/>
  <c r="E333" i="10" s="1"/>
  <c r="O332" i="10" a="1"/>
  <c r="O332" i="10" s="1"/>
  <c r="N332" i="10" a="1"/>
  <c r="N332" i="10"/>
  <c r="M332" i="10" a="1"/>
  <c r="M332" i="10"/>
  <c r="L332" i="10" a="1"/>
  <c r="L332" i="10" s="1"/>
  <c r="O330" i="10" a="1"/>
  <c r="O330" i="10" s="1"/>
  <c r="N330" i="10" a="1"/>
  <c r="N330" i="10" s="1"/>
  <c r="M330" i="10" a="1"/>
  <c r="M330" i="10" s="1"/>
  <c r="L330" i="10" a="1"/>
  <c r="L330" i="10"/>
  <c r="O329" i="10" a="1"/>
  <c r="O329" i="10" s="1"/>
  <c r="N329" i="10" a="1"/>
  <c r="N329" i="10" s="1"/>
  <c r="M329" i="10" a="1"/>
  <c r="M329" i="10" s="1"/>
  <c r="L329" i="10" a="1"/>
  <c r="L329" i="10" s="1"/>
  <c r="E328" i="10" a="1"/>
  <c r="E328" i="10" s="1"/>
  <c r="O327" i="10" a="1"/>
  <c r="O327" i="10" s="1"/>
  <c r="N327" i="10" a="1"/>
  <c r="N327" i="10" s="1"/>
  <c r="M327" i="10" a="1"/>
  <c r="M327" i="10" s="1"/>
  <c r="L327" i="10" a="1"/>
  <c r="L327" i="10" s="1"/>
  <c r="O325" i="10" a="1"/>
  <c r="O325" i="10"/>
  <c r="N325" i="10" a="1"/>
  <c r="N325" i="10"/>
  <c r="M325" i="10" a="1"/>
  <c r="M325" i="10" s="1"/>
  <c r="P325" i="10" s="1" a="1"/>
  <c r="P325" i="10" s="1"/>
  <c r="L325" i="10" a="1"/>
  <c r="L325" i="10" s="1"/>
  <c r="N324" i="10" a="1"/>
  <c r="N324" i="10" s="1"/>
  <c r="E324" i="10" a="1"/>
  <c r="E324" i="10"/>
  <c r="E323" i="10" a="1"/>
  <c r="E323" i="10" s="1"/>
  <c r="E322" i="10" a="1"/>
  <c r="E322" i="10" s="1"/>
  <c r="L322" i="10" s="1" a="1"/>
  <c r="L322" i="10" s="1"/>
  <c r="O321" i="10" a="1"/>
  <c r="O321" i="10" s="1"/>
  <c r="N321" i="10" a="1"/>
  <c r="N321" i="10" s="1"/>
  <c r="M321" i="10" a="1"/>
  <c r="M321" i="10"/>
  <c r="L321" i="10" a="1"/>
  <c r="L321" i="10" s="1"/>
  <c r="E320" i="10" a="1"/>
  <c r="E320" i="10"/>
  <c r="O319" i="10" a="1"/>
  <c r="O319" i="10" s="1"/>
  <c r="P319" i="10" s="1" a="1"/>
  <c r="P319" i="10" s="1"/>
  <c r="N319" i="10" a="1"/>
  <c r="N319" i="10" s="1"/>
  <c r="M319" i="10" a="1"/>
  <c r="M319" i="10"/>
  <c r="L319" i="10" a="1"/>
  <c r="L319" i="10" s="1"/>
  <c r="O318" i="10" a="1"/>
  <c r="O318" i="10" s="1"/>
  <c r="N318" i="10" a="1"/>
  <c r="N318" i="10" s="1"/>
  <c r="M318" i="10" a="1"/>
  <c r="M318" i="10" s="1"/>
  <c r="L318" i="10" a="1"/>
  <c r="L318" i="10" s="1"/>
  <c r="E317" i="10" a="1"/>
  <c r="E317" i="10" s="1"/>
  <c r="N316" i="10" a="1"/>
  <c r="N316" i="10" s="1"/>
  <c r="E316" i="10" a="1"/>
  <c r="E316" i="10"/>
  <c r="O316" i="10" s="1" a="1"/>
  <c r="O316" i="10" s="1"/>
  <c r="O315" i="10" a="1"/>
  <c r="O315" i="10"/>
  <c r="N315" i="10" a="1"/>
  <c r="N315" i="10" s="1"/>
  <c r="M315" i="10" a="1"/>
  <c r="M315" i="10" s="1"/>
  <c r="L315" i="10" a="1"/>
  <c r="L315" i="10" s="1"/>
  <c r="O314" i="10" a="1"/>
  <c r="O314" i="10"/>
  <c r="N314" i="10" a="1"/>
  <c r="N314" i="10" s="1"/>
  <c r="M314" i="10" a="1"/>
  <c r="M314" i="10" s="1"/>
  <c r="L314" i="10" a="1"/>
  <c r="L314" i="10" s="1"/>
  <c r="O313" i="10" a="1"/>
  <c r="O313" i="10" s="1"/>
  <c r="N313" i="10" a="1"/>
  <c r="N313" i="10" s="1"/>
  <c r="M313" i="10" a="1"/>
  <c r="M313" i="10" s="1"/>
  <c r="L313" i="10" a="1"/>
  <c r="L313" i="10"/>
  <c r="O312" i="10" a="1"/>
  <c r="O312" i="10" s="1"/>
  <c r="N312" i="10" a="1"/>
  <c r="N312" i="10" s="1"/>
  <c r="M312" i="10" a="1"/>
  <c r="M312" i="10" s="1"/>
  <c r="L312" i="10" a="1"/>
  <c r="L312" i="10" s="1"/>
  <c r="E311" i="10" a="1"/>
  <c r="E311" i="10" s="1"/>
  <c r="N309" i="10" a="1"/>
  <c r="N309" i="10" s="1"/>
  <c r="E309" i="10" a="1"/>
  <c r="E309" i="10" s="1"/>
  <c r="L309" i="10" s="1" a="1"/>
  <c r="L309" i="10" s="1"/>
  <c r="E308" i="10" a="1"/>
  <c r="E308" i="10"/>
  <c r="E307" i="10" a="1"/>
  <c r="E307" i="10" s="1"/>
  <c r="O306" i="10" a="1"/>
  <c r="O306" i="10"/>
  <c r="N306" i="10" a="1"/>
  <c r="N306" i="10" s="1"/>
  <c r="M306" i="10" a="1"/>
  <c r="M306" i="10" s="1"/>
  <c r="L306" i="10" a="1"/>
  <c r="L306" i="10" s="1"/>
  <c r="O304" i="10" a="1"/>
  <c r="O304" i="10" s="1"/>
  <c r="N304" i="10" a="1"/>
  <c r="N304" i="10"/>
  <c r="M304" i="10" a="1"/>
  <c r="M304" i="10" s="1"/>
  <c r="L304" i="10" a="1"/>
  <c r="L304" i="10"/>
  <c r="O303" i="10" a="1"/>
  <c r="O303" i="10" s="1"/>
  <c r="N303" i="10" a="1"/>
  <c r="N303" i="10" s="1"/>
  <c r="M303" i="10" a="1"/>
  <c r="M303" i="10" s="1"/>
  <c r="L303" i="10" a="1"/>
  <c r="L303" i="10" s="1"/>
  <c r="E302" i="10" a="1"/>
  <c r="E302" i="10" s="1"/>
  <c r="O301" i="10" a="1"/>
  <c r="O301" i="10" s="1"/>
  <c r="N301" i="10" a="1"/>
  <c r="N301" i="10" s="1"/>
  <c r="M301" i="10" a="1"/>
  <c r="M301" i="10" s="1"/>
  <c r="L301" i="10" a="1"/>
  <c r="L301" i="10" s="1"/>
  <c r="O299" i="10" a="1"/>
  <c r="O299" i="10"/>
  <c r="N299" i="10" a="1"/>
  <c r="N299" i="10" s="1"/>
  <c r="M299" i="10" a="1"/>
  <c r="M299" i="10" s="1"/>
  <c r="L299" i="10" a="1"/>
  <c r="L299" i="10"/>
  <c r="E298" i="10" a="1"/>
  <c r="E298" i="10" s="1"/>
  <c r="O298" i="10" s="1" a="1"/>
  <c r="O298" i="10" s="1"/>
  <c r="N297" i="10" a="1"/>
  <c r="N297" i="10" s="1"/>
  <c r="E297" i="10" a="1"/>
  <c r="E297" i="10"/>
  <c r="O297" i="10" s="1" a="1"/>
  <c r="O297" i="10" s="1"/>
  <c r="E296" i="10" a="1"/>
  <c r="E296" i="10" s="1"/>
  <c r="O295" i="10" a="1"/>
  <c r="O295" i="10"/>
  <c r="N295" i="10" a="1"/>
  <c r="N295" i="10" s="1"/>
  <c r="M295" i="10" a="1"/>
  <c r="M295" i="10" s="1"/>
  <c r="L295" i="10" a="1"/>
  <c r="L295" i="10" s="1"/>
  <c r="E294" i="10" a="1"/>
  <c r="E294" i="10"/>
  <c r="O293" i="10" a="1"/>
  <c r="O293" i="10" s="1"/>
  <c r="N293" i="10" a="1"/>
  <c r="N293" i="10" s="1"/>
  <c r="M293" i="10" a="1"/>
  <c r="M293" i="10"/>
  <c r="L293" i="10" a="1"/>
  <c r="L293" i="10"/>
  <c r="O292" i="10" a="1"/>
  <c r="O292" i="10" s="1"/>
  <c r="N292" i="10" a="1"/>
  <c r="N292" i="10"/>
  <c r="M292" i="10" a="1"/>
  <c r="M292" i="10" s="1"/>
  <c r="L292" i="10" a="1"/>
  <c r="L292" i="10" s="1"/>
  <c r="E290" i="10" a="1"/>
  <c r="E290" i="10" s="1"/>
  <c r="O289" i="10" a="1"/>
  <c r="O289" i="10"/>
  <c r="N289" i="10" a="1"/>
  <c r="N289" i="10" s="1"/>
  <c r="M289" i="10" a="1"/>
  <c r="M289" i="10" s="1"/>
  <c r="L289" i="10" a="1"/>
  <c r="L289" i="10" s="1"/>
  <c r="O288" i="10" a="1"/>
  <c r="O288" i="10"/>
  <c r="N288" i="10" a="1"/>
  <c r="N288" i="10" s="1"/>
  <c r="M288" i="10" a="1"/>
  <c r="M288" i="10" s="1"/>
  <c r="L288" i="10" a="1"/>
  <c r="L288" i="10" s="1"/>
  <c r="O287" i="10" a="1"/>
  <c r="O287" i="10" s="1"/>
  <c r="N287" i="10" a="1"/>
  <c r="N287" i="10" s="1"/>
  <c r="M287" i="10" a="1"/>
  <c r="M287" i="10"/>
  <c r="L287" i="10" a="1"/>
  <c r="L287" i="10"/>
  <c r="O286" i="10" a="1"/>
  <c r="O286" i="10" s="1"/>
  <c r="N286" i="10" a="1"/>
  <c r="N286" i="10"/>
  <c r="M286" i="10" a="1"/>
  <c r="M286" i="10" s="1"/>
  <c r="L286" i="10" a="1"/>
  <c r="L286" i="10" s="1"/>
  <c r="E285" i="10" a="1"/>
  <c r="E285" i="10" s="1"/>
  <c r="E283" i="10" a="1"/>
  <c r="E283" i="10"/>
  <c r="E282" i="10" a="1"/>
  <c r="E282" i="10" s="1"/>
  <c r="E281" i="10" a="1"/>
  <c r="E281" i="10" s="1"/>
  <c r="N281" i="10" s="1" a="1"/>
  <c r="N281" i="10" s="1"/>
  <c r="O280" i="10" a="1"/>
  <c r="O280" i="10" s="1"/>
  <c r="N280" i="10" a="1"/>
  <c r="N280" i="10" s="1"/>
  <c r="M280" i="10" a="1"/>
  <c r="M280" i="10"/>
  <c r="P280" i="10" s="1" a="1"/>
  <c r="P280" i="10" s="1"/>
  <c r="L280" i="10" a="1"/>
  <c r="L280" i="10"/>
  <c r="O278" i="10" a="1"/>
  <c r="O278" i="10" s="1"/>
  <c r="N278" i="10" a="1"/>
  <c r="N278" i="10" s="1"/>
  <c r="M278" i="10" a="1"/>
  <c r="M278" i="10" s="1"/>
  <c r="L278" i="10" a="1"/>
  <c r="L278" i="10"/>
  <c r="O277" i="10" a="1"/>
  <c r="O277" i="10" s="1"/>
  <c r="N277" i="10" a="1"/>
  <c r="N277" i="10" s="1"/>
  <c r="M277" i="10" a="1"/>
  <c r="M277" i="10" s="1"/>
  <c r="L277" i="10" a="1"/>
  <c r="L277" i="10" s="1"/>
  <c r="E276" i="10" a="1"/>
  <c r="E276" i="10" s="1"/>
  <c r="O275" i="10" a="1"/>
  <c r="O275" i="10" s="1"/>
  <c r="N275" i="10" a="1"/>
  <c r="N275" i="10" s="1"/>
  <c r="M275" i="10" a="1"/>
  <c r="M275" i="10" s="1"/>
  <c r="L275" i="10" a="1"/>
  <c r="L275" i="10" s="1"/>
  <c r="E272" i="10" a="1"/>
  <c r="E272" i="10" s="1"/>
  <c r="O272" i="10" s="1" a="1"/>
  <c r="O272" i="10" s="1"/>
  <c r="E271" i="10" a="1"/>
  <c r="E271" i="10" s="1"/>
  <c r="M271" i="10" s="1" a="1"/>
  <c r="M271" i="10" s="1"/>
  <c r="O270" i="10" a="1"/>
  <c r="O270" i="10" s="1"/>
  <c r="N270" i="10" a="1"/>
  <c r="N270" i="10" s="1"/>
  <c r="M270" i="10" a="1"/>
  <c r="M270" i="10" s="1"/>
  <c r="L270" i="10" a="1"/>
  <c r="L270" i="10" s="1"/>
  <c r="O269" i="10" a="1"/>
  <c r="O269" i="10" s="1"/>
  <c r="N269" i="10" a="1"/>
  <c r="N269" i="10" s="1"/>
  <c r="M269" i="10" a="1"/>
  <c r="M269" i="10" s="1"/>
  <c r="L269" i="10" a="1"/>
  <c r="L269" i="10"/>
  <c r="O266" i="10" a="1"/>
  <c r="O266" i="10" s="1"/>
  <c r="N266" i="10" a="1"/>
  <c r="N266" i="10" s="1"/>
  <c r="M266" i="10" a="1"/>
  <c r="M266" i="10" s="1"/>
  <c r="P266" i="10" s="1" a="1"/>
  <c r="P266" i="10" s="1"/>
  <c r="L266" i="10" a="1"/>
  <c r="L266" i="10"/>
  <c r="E265" i="10" a="1"/>
  <c r="E265" i="10" s="1"/>
  <c r="E261" i="10" a="1"/>
  <c r="E261" i="10" s="1"/>
  <c r="N261" i="10" s="1" a="1"/>
  <c r="N261" i="10" s="1"/>
  <c r="O260" i="10" a="1"/>
  <c r="O260" i="10" s="1"/>
  <c r="N260" i="10" a="1"/>
  <c r="N260" i="10" s="1"/>
  <c r="M260" i="10" a="1"/>
  <c r="M260" i="10" s="1"/>
  <c r="L260" i="10" a="1"/>
  <c r="L260" i="10" s="1"/>
  <c r="O259" i="10" a="1"/>
  <c r="O259" i="10" s="1"/>
  <c r="N259" i="10" a="1"/>
  <c r="N259" i="10" s="1"/>
  <c r="M259" i="10" a="1"/>
  <c r="M259" i="10"/>
  <c r="P259" i="10" s="1" a="1"/>
  <c r="P259" i="10" s="1"/>
  <c r="L259" i="10" a="1"/>
  <c r="L259" i="10" s="1"/>
  <c r="E257" i="10" a="1"/>
  <c r="E257" i="10" s="1"/>
  <c r="O257" i="10" s="1" a="1"/>
  <c r="O257" i="10" s="1"/>
  <c r="O256" i="10" a="1"/>
  <c r="O256" i="10" s="1"/>
  <c r="N256" i="10" a="1"/>
  <c r="N256" i="10" s="1"/>
  <c r="M256" i="10" a="1"/>
  <c r="M256" i="10"/>
  <c r="L256" i="10" a="1"/>
  <c r="L256" i="10" s="1"/>
  <c r="O255" i="10" a="1"/>
  <c r="O255" i="10" s="1"/>
  <c r="N255" i="10" a="1"/>
  <c r="N255" i="10" s="1"/>
  <c r="M255" i="10" a="1"/>
  <c r="M255" i="10" s="1"/>
  <c r="L255" i="10" a="1"/>
  <c r="L255" i="10" s="1"/>
  <c r="O254" i="10" a="1"/>
  <c r="O254" i="10"/>
  <c r="N254" i="10" a="1"/>
  <c r="N254" i="10" s="1"/>
  <c r="M254" i="10" a="1"/>
  <c r="M254" i="10" s="1"/>
  <c r="L254" i="10" a="1"/>
  <c r="L254" i="10" s="1"/>
  <c r="E253" i="10" a="1"/>
  <c r="E253" i="10" s="1"/>
  <c r="M251" i="10" a="1"/>
  <c r="M251" i="10"/>
  <c r="L251" i="10" a="1"/>
  <c r="L251" i="10" s="1"/>
  <c r="E251" i="10" a="1"/>
  <c r="E251" i="10" s="1"/>
  <c r="N251" i="10" s="1" a="1"/>
  <c r="N251" i="10" s="1"/>
  <c r="E250" i="10" a="1"/>
  <c r="E250" i="10" s="1"/>
  <c r="E252" i="10" s="1" a="1"/>
  <c r="E252" i="10" s="1"/>
  <c r="E249" i="10" a="1"/>
  <c r="E249" i="10" s="1"/>
  <c r="O248" i="10" a="1"/>
  <c r="O248" i="10" s="1"/>
  <c r="N248" i="10" a="1"/>
  <c r="N248" i="10"/>
  <c r="M248" i="10" a="1"/>
  <c r="M248" i="10" s="1"/>
  <c r="L248" i="10" a="1"/>
  <c r="L248" i="10" s="1"/>
  <c r="O246" i="10" a="1"/>
  <c r="O246" i="10" s="1"/>
  <c r="N246" i="10" a="1"/>
  <c r="N246" i="10"/>
  <c r="M246" i="10" a="1"/>
  <c r="M246" i="10"/>
  <c r="P246" i="10" s="1" a="1"/>
  <c r="P246" i="10" s="1"/>
  <c r="L246" i="10" a="1"/>
  <c r="L246" i="10" s="1"/>
  <c r="O245" i="10" a="1"/>
  <c r="O245" i="10" s="1"/>
  <c r="N245" i="10" a="1"/>
  <c r="N245" i="10"/>
  <c r="M245" i="10" a="1"/>
  <c r="M245" i="10" s="1"/>
  <c r="P245" i="10" s="1" a="1"/>
  <c r="P245" i="10" s="1"/>
  <c r="L245" i="10" a="1"/>
  <c r="L245" i="10" s="1"/>
  <c r="E244" i="10" a="1"/>
  <c r="E244" i="10" s="1"/>
  <c r="O244" i="10" s="1" a="1"/>
  <c r="O244" i="10" s="1"/>
  <c r="O243" i="10" a="1"/>
  <c r="O243" i="10" s="1"/>
  <c r="N243" i="10" a="1"/>
  <c r="N243" i="10"/>
  <c r="M243" i="10" a="1"/>
  <c r="M243" i="10"/>
  <c r="L243" i="10" a="1"/>
  <c r="L243" i="10" s="1"/>
  <c r="O241" i="10" a="1"/>
  <c r="O241" i="10" s="1"/>
  <c r="N241" i="10" a="1"/>
  <c r="N241" i="10" s="1"/>
  <c r="M241" i="10" a="1"/>
  <c r="M241" i="10" s="1"/>
  <c r="L241" i="10" a="1"/>
  <c r="L241" i="10" s="1"/>
  <c r="E240" i="10" a="1"/>
  <c r="E240" i="10"/>
  <c r="O240" i="10" s="1" a="1"/>
  <c r="O240" i="10" s="1"/>
  <c r="E239" i="10" a="1"/>
  <c r="E239" i="10" s="1"/>
  <c r="E238" i="10" a="1"/>
  <c r="E238" i="10" s="1"/>
  <c r="O237" i="10" a="1"/>
  <c r="O237" i="10" s="1"/>
  <c r="N237" i="10" a="1"/>
  <c r="N237" i="10"/>
  <c r="M237" i="10" a="1"/>
  <c r="M237" i="10" s="1"/>
  <c r="P237" i="10" s="1" a="1"/>
  <c r="P237" i="10" s="1"/>
  <c r="L237" i="10" a="1"/>
  <c r="L237" i="10" s="1"/>
  <c r="E236" i="10" a="1"/>
  <c r="E236" i="10" s="1"/>
  <c r="O235" i="10" a="1"/>
  <c r="O235" i="10" s="1"/>
  <c r="N235" i="10" a="1"/>
  <c r="N235" i="10" s="1"/>
  <c r="M235" i="10" a="1"/>
  <c r="M235" i="10"/>
  <c r="P235" i="10" s="1" a="1"/>
  <c r="P235" i="10" s="1"/>
  <c r="L235" i="10" a="1"/>
  <c r="L235" i="10" s="1"/>
  <c r="O234" i="10" a="1"/>
  <c r="O234" i="10" s="1"/>
  <c r="N234" i="10" a="1"/>
  <c r="N234" i="10" s="1"/>
  <c r="M234" i="10" a="1"/>
  <c r="M234" i="10"/>
  <c r="L234" i="10" a="1"/>
  <c r="L234" i="10" s="1"/>
  <c r="E233" i="10" a="1"/>
  <c r="E233" i="10" s="1"/>
  <c r="O232" i="10" a="1"/>
  <c r="O232" i="10" s="1"/>
  <c r="M232" i="10" a="1"/>
  <c r="M232" i="10" s="1"/>
  <c r="E232" i="10" a="1"/>
  <c r="E232" i="10" s="1"/>
  <c r="L232" i="10" s="1" a="1"/>
  <c r="L232" i="10" s="1"/>
  <c r="O231" i="10" a="1"/>
  <c r="O231" i="10"/>
  <c r="N231" i="10" a="1"/>
  <c r="N231" i="10" s="1"/>
  <c r="M231" i="10" a="1"/>
  <c r="M231" i="10" s="1"/>
  <c r="P231" i="10" s="1" a="1"/>
  <c r="P231" i="10" s="1"/>
  <c r="L231" i="10" a="1"/>
  <c r="L231" i="10" s="1"/>
  <c r="O230" i="10" a="1"/>
  <c r="O230" i="10"/>
  <c r="N230" i="10" a="1"/>
  <c r="N230" i="10" s="1"/>
  <c r="M230" i="10" a="1"/>
  <c r="M230" i="10" s="1"/>
  <c r="P230" i="10" s="1" a="1"/>
  <c r="P230" i="10" s="1"/>
  <c r="L230" i="10" a="1"/>
  <c r="L230" i="10" s="1"/>
  <c r="O229" i="10" a="1"/>
  <c r="O229" i="10" s="1"/>
  <c r="N229" i="10" a="1"/>
  <c r="N229" i="10" s="1"/>
  <c r="M229" i="10" a="1"/>
  <c r="M229" i="10" s="1"/>
  <c r="P229" i="10" s="1" a="1"/>
  <c r="P229" i="10" s="1"/>
  <c r="L229" i="10" a="1"/>
  <c r="L229" i="10" s="1"/>
  <c r="O228" i="10" a="1"/>
  <c r="O228" i="10" s="1"/>
  <c r="N228" i="10" a="1"/>
  <c r="N228" i="10"/>
  <c r="M228" i="10" a="1"/>
  <c r="M228" i="10"/>
  <c r="L228" i="10" a="1"/>
  <c r="L228" i="10" s="1"/>
  <c r="E227" i="10" a="1"/>
  <c r="E227" i="10" s="1"/>
  <c r="E225" i="10" a="1"/>
  <c r="E225" i="10" s="1"/>
  <c r="L225" i="10" s="1" a="1"/>
  <c r="L225" i="10" s="1"/>
  <c r="E224" i="10" a="1"/>
  <c r="E224" i="10" s="1"/>
  <c r="O223" i="10"/>
  <c r="E223" i="10" a="1"/>
  <c r="E223" i="10"/>
  <c r="O223" i="10" s="1" a="1"/>
  <c r="O222" i="10" a="1"/>
  <c r="O222" i="10" s="1"/>
  <c r="N222" i="10" a="1"/>
  <c r="N222" i="10" s="1"/>
  <c r="M222" i="10" a="1"/>
  <c r="M222" i="10" s="1"/>
  <c r="L222" i="10" a="1"/>
  <c r="L222" i="10" s="1"/>
  <c r="O220" i="10" a="1"/>
  <c r="O220" i="10" s="1"/>
  <c r="N220" i="10" a="1"/>
  <c r="N220" i="10" s="1"/>
  <c r="M220" i="10" a="1"/>
  <c r="M220" i="10" s="1"/>
  <c r="L220" i="10" a="1"/>
  <c r="L220" i="10" s="1"/>
  <c r="O219" i="10" a="1"/>
  <c r="O219" i="10" s="1"/>
  <c r="P219" i="10" s="1" a="1"/>
  <c r="P219" i="10" s="1"/>
  <c r="N219" i="10" a="1"/>
  <c r="N219" i="10" s="1"/>
  <c r="M219" i="10" a="1"/>
  <c r="M219" i="10"/>
  <c r="L219" i="10" a="1"/>
  <c r="L219" i="10"/>
  <c r="E218" i="10" a="1"/>
  <c r="E218" i="10" s="1"/>
  <c r="O217" i="10" a="1"/>
  <c r="O217" i="10" s="1"/>
  <c r="N217" i="10" a="1"/>
  <c r="N217" i="10" s="1"/>
  <c r="M217" i="10" a="1"/>
  <c r="M217" i="10" s="1"/>
  <c r="L217" i="10" a="1"/>
  <c r="L217" i="10"/>
  <c r="O215" i="10" a="1"/>
  <c r="O215" i="10" s="1"/>
  <c r="N215" i="10" a="1"/>
  <c r="N215" i="10" s="1"/>
  <c r="M215" i="10" a="1"/>
  <c r="M215" i="10" s="1"/>
  <c r="L215" i="10" a="1"/>
  <c r="L215" i="10" s="1"/>
  <c r="O214" i="10" a="1"/>
  <c r="O214" i="10" s="1"/>
  <c r="N214" i="10" a="1"/>
  <c r="N214" i="10" s="1"/>
  <c r="E214" i="10" a="1"/>
  <c r="E214" i="10" s="1"/>
  <c r="M214" i="10" s="1" a="1"/>
  <c r="M214" i="10" s="1"/>
  <c r="E213" i="10" a="1"/>
  <c r="E213" i="10" s="1"/>
  <c r="O213" i="10" s="1" a="1"/>
  <c r="O213" i="10" s="1"/>
  <c r="E212" i="10" a="1"/>
  <c r="E212" i="10" s="1"/>
  <c r="O211" i="10" a="1"/>
  <c r="O211" i="10"/>
  <c r="N211" i="10" a="1"/>
  <c r="N211" i="10" s="1"/>
  <c r="M211" i="10" a="1"/>
  <c r="M211" i="10"/>
  <c r="L211" i="10" a="1"/>
  <c r="L211" i="10" s="1"/>
  <c r="O210" i="10" a="1"/>
  <c r="O210" i="10" s="1"/>
  <c r="N210" i="10" a="1"/>
  <c r="N210" i="10"/>
  <c r="M210" i="10" a="1"/>
  <c r="M210" i="10" s="1"/>
  <c r="P210" i="10" s="1" a="1"/>
  <c r="P210" i="10" s="1"/>
  <c r="L210" i="10" a="1"/>
  <c r="L210" i="10" s="1"/>
  <c r="E210" i="10" a="1"/>
  <c r="E210" i="10" s="1"/>
  <c r="O209" i="10" a="1"/>
  <c r="O209" i="10"/>
  <c r="N209" i="10" a="1"/>
  <c r="N209" i="10" s="1"/>
  <c r="M209" i="10" a="1"/>
  <c r="M209" i="10" s="1"/>
  <c r="L209" i="10" a="1"/>
  <c r="L209" i="10" s="1"/>
  <c r="O208" i="10" a="1"/>
  <c r="O208" i="10" s="1"/>
  <c r="N208" i="10" a="1"/>
  <c r="N208" i="10" s="1"/>
  <c r="M208" i="10" a="1"/>
  <c r="M208" i="10" s="1"/>
  <c r="L208" i="10" a="1"/>
  <c r="L208" i="10"/>
  <c r="E206" i="10" a="1"/>
  <c r="E206" i="10" s="1"/>
  <c r="O205" i="10" a="1"/>
  <c r="O205" i="10" s="1"/>
  <c r="N205" i="10" a="1"/>
  <c r="N205" i="10" s="1"/>
  <c r="M205" i="10" a="1"/>
  <c r="M205" i="10" s="1"/>
  <c r="L205" i="10" a="1"/>
  <c r="L205" i="10" s="1"/>
  <c r="O204" i="10" a="1"/>
  <c r="O204" i="10" s="1"/>
  <c r="N204" i="10" a="1"/>
  <c r="N204" i="10" s="1"/>
  <c r="M204" i="10" a="1"/>
  <c r="M204" i="10" s="1"/>
  <c r="L204" i="10" a="1"/>
  <c r="L204" i="10" s="1"/>
  <c r="O203" i="10" a="1"/>
  <c r="O203" i="10"/>
  <c r="N203" i="10" a="1"/>
  <c r="N203" i="10" s="1"/>
  <c r="M203" i="10" a="1"/>
  <c r="M203" i="10" s="1"/>
  <c r="L203" i="10" a="1"/>
  <c r="L203" i="10"/>
  <c r="O202" i="10" a="1"/>
  <c r="O202" i="10" s="1"/>
  <c r="N202" i="10" a="1"/>
  <c r="N202" i="10" s="1"/>
  <c r="M202" i="10" a="1"/>
  <c r="M202" i="10" s="1"/>
  <c r="L202" i="10" a="1"/>
  <c r="L202" i="10"/>
  <c r="O201" i="10" a="1"/>
  <c r="O201" i="10" s="1"/>
  <c r="N201" i="10" a="1"/>
  <c r="N201" i="10" s="1"/>
  <c r="E201" i="10" a="1"/>
  <c r="E201" i="10" s="1"/>
  <c r="M201" i="10" s="1" a="1"/>
  <c r="M201" i="10" s="1"/>
  <c r="M199" i="10" a="1"/>
  <c r="M199" i="10" s="1"/>
  <c r="E199" i="10" a="1"/>
  <c r="E199" i="10" s="1"/>
  <c r="E198" i="10" a="1"/>
  <c r="E198" i="10"/>
  <c r="M198" i="10" s="1" a="1"/>
  <c r="M198" i="10" s="1"/>
  <c r="E197" i="10" a="1"/>
  <c r="E197" i="10" s="1"/>
  <c r="E200" i="10" s="1" a="1"/>
  <c r="E200" i="10" s="1"/>
  <c r="O196" i="10" a="1"/>
  <c r="O196" i="10"/>
  <c r="N196" i="10" a="1"/>
  <c r="N196" i="10"/>
  <c r="M196" i="10" a="1"/>
  <c r="M196" i="10" s="1"/>
  <c r="L196" i="10" a="1"/>
  <c r="L196" i="10" s="1"/>
  <c r="O194" i="10" a="1"/>
  <c r="O194" i="10"/>
  <c r="N194" i="10" a="1"/>
  <c r="N194" i="10" s="1"/>
  <c r="M194" i="10" a="1"/>
  <c r="M194" i="10" s="1"/>
  <c r="L194" i="10" a="1"/>
  <c r="L194" i="10" s="1"/>
  <c r="O193" i="10" a="1"/>
  <c r="O193" i="10" s="1"/>
  <c r="N193" i="10" a="1"/>
  <c r="N193" i="10" s="1"/>
  <c r="M193" i="10" a="1"/>
  <c r="M193" i="10" s="1"/>
  <c r="L193" i="10" a="1"/>
  <c r="L193" i="10"/>
  <c r="E192" i="10" a="1"/>
  <c r="E192" i="10"/>
  <c r="O191" i="10" a="1"/>
  <c r="O191" i="10" s="1"/>
  <c r="N191" i="10" a="1"/>
  <c r="N191" i="10" s="1"/>
  <c r="M191" i="10" a="1"/>
  <c r="M191" i="10"/>
  <c r="P191" i="10" s="1" a="1"/>
  <c r="P191" i="10" s="1"/>
  <c r="L191" i="10" a="1"/>
  <c r="L191" i="10" s="1"/>
  <c r="M189" i="10" a="1"/>
  <c r="M189" i="10" s="1"/>
  <c r="N188" i="10" a="1"/>
  <c r="N188" i="10" s="1"/>
  <c r="E188" i="10" a="1"/>
  <c r="E188" i="10" s="1"/>
  <c r="E189" i="10" s="1" a="1"/>
  <c r="E189" i="10" s="1"/>
  <c r="L189" i="10" s="1" a="1"/>
  <c r="L189" i="10" s="1"/>
  <c r="E187" i="10" a="1"/>
  <c r="E187" i="10" s="1"/>
  <c r="O186" i="10" a="1"/>
  <c r="O186" i="10" s="1"/>
  <c r="N186" i="10" a="1"/>
  <c r="N186" i="10" s="1"/>
  <c r="M186" i="10" a="1"/>
  <c r="M186" i="10" s="1"/>
  <c r="L186" i="10" a="1"/>
  <c r="L186" i="10" s="1"/>
  <c r="O185" i="10" a="1"/>
  <c r="O185" i="10"/>
  <c r="N185" i="10" a="1"/>
  <c r="N185" i="10" s="1"/>
  <c r="M185" i="10" a="1"/>
  <c r="M185" i="10" s="1"/>
  <c r="P185" i="10" s="1" a="1"/>
  <c r="P185" i="10" s="1"/>
  <c r="L185" i="10" a="1"/>
  <c r="L185" i="10" s="1"/>
  <c r="O182" i="10" a="1"/>
  <c r="O182" i="10" s="1"/>
  <c r="N182" i="10" a="1"/>
  <c r="N182" i="10" s="1"/>
  <c r="M182" i="10" a="1"/>
  <c r="M182" i="10" s="1"/>
  <c r="L182" i="10" a="1"/>
  <c r="L182" i="10" s="1"/>
  <c r="N181" i="10" a="1"/>
  <c r="N181" i="10" s="1"/>
  <c r="M181" i="10" a="1"/>
  <c r="M181" i="10" s="1"/>
  <c r="E181" i="10" a="1"/>
  <c r="E181" i="10" s="1"/>
  <c r="E177" i="10" a="1"/>
  <c r="E177" i="10" s="1"/>
  <c r="O176" i="10" a="1"/>
  <c r="O176" i="10" s="1"/>
  <c r="N176" i="10" a="1"/>
  <c r="N176" i="10"/>
  <c r="M176" i="10" a="1"/>
  <c r="M176" i="10" s="1"/>
  <c r="P176" i="10" s="1" a="1"/>
  <c r="P176" i="10" s="1"/>
  <c r="L176" i="10" a="1"/>
  <c r="L176" i="10" s="1"/>
  <c r="O175" i="10" a="1"/>
  <c r="O175" i="10"/>
  <c r="N175" i="10" a="1"/>
  <c r="N175" i="10" s="1"/>
  <c r="M175" i="10" a="1"/>
  <c r="M175" i="10" s="1"/>
  <c r="L175" i="10" a="1"/>
  <c r="L175" i="10" s="1"/>
  <c r="E173" i="10" a="1"/>
  <c r="E173" i="10" s="1"/>
  <c r="N173" i="10" s="1" a="1"/>
  <c r="N173" i="10" s="1"/>
  <c r="O172" i="10" a="1"/>
  <c r="O172" i="10" s="1"/>
  <c r="N172" i="10" a="1"/>
  <c r="N172" i="10" s="1"/>
  <c r="M172" i="10" a="1"/>
  <c r="M172" i="10" s="1"/>
  <c r="L172" i="10" a="1"/>
  <c r="L172" i="10" s="1"/>
  <c r="O171" i="10" a="1"/>
  <c r="O171" i="10" s="1"/>
  <c r="N171" i="10" a="1"/>
  <c r="N171" i="10" s="1"/>
  <c r="M171" i="10" a="1"/>
  <c r="M171" i="10" s="1"/>
  <c r="L171" i="10" a="1"/>
  <c r="L171" i="10" s="1"/>
  <c r="P170" i="10" a="1"/>
  <c r="P170" i="10" s="1"/>
  <c r="O170" i="10" a="1"/>
  <c r="O170" i="10" s="1"/>
  <c r="N170" i="10" a="1"/>
  <c r="N170" i="10"/>
  <c r="M170" i="10" a="1"/>
  <c r="M170" i="10"/>
  <c r="L170" i="10" a="1"/>
  <c r="L170" i="10" s="1"/>
  <c r="E169" i="10" a="1"/>
  <c r="E169" i="10" s="1"/>
  <c r="L169" i="10" s="1" a="1"/>
  <c r="L169" i="10" s="1"/>
  <c r="E167" i="10" a="1"/>
  <c r="E167" i="10"/>
  <c r="O167" i="10" s="1" a="1"/>
  <c r="O167" i="10" s="1"/>
  <c r="E166" i="10" a="1"/>
  <c r="E166" i="10" s="1"/>
  <c r="E165" i="10" a="1"/>
  <c r="E165" i="10" s="1"/>
  <c r="O164" i="10" a="1"/>
  <c r="O164" i="10" s="1"/>
  <c r="N164" i="10" a="1"/>
  <c r="N164" i="10" s="1"/>
  <c r="P164" i="10" s="1" a="1"/>
  <c r="P164" i="10" s="1"/>
  <c r="M164" i="10" a="1"/>
  <c r="M164" i="10"/>
  <c r="L164" i="10" a="1"/>
  <c r="L164" i="10" s="1"/>
  <c r="O162" i="10" a="1"/>
  <c r="O162" i="10"/>
  <c r="N162" i="10" a="1"/>
  <c r="N162" i="10" s="1"/>
  <c r="M162" i="10" a="1"/>
  <c r="M162" i="10" s="1"/>
  <c r="L162" i="10" a="1"/>
  <c r="L162" i="10"/>
  <c r="O161" i="10" a="1"/>
  <c r="O161" i="10" s="1"/>
  <c r="N161" i="10" a="1"/>
  <c r="N161" i="10" s="1"/>
  <c r="M161" i="10" a="1"/>
  <c r="M161" i="10" s="1"/>
  <c r="P161" i="10" s="1" a="1"/>
  <c r="P161" i="10" s="1"/>
  <c r="L161" i="10" a="1"/>
  <c r="L161" i="10" s="1"/>
  <c r="E160" i="10" a="1"/>
  <c r="E160" i="10" s="1"/>
  <c r="O159" i="10" a="1"/>
  <c r="O159" i="10" s="1"/>
  <c r="N159" i="10" a="1"/>
  <c r="N159" i="10" s="1"/>
  <c r="M159" i="10" a="1"/>
  <c r="M159" i="10" s="1"/>
  <c r="L159" i="10" a="1"/>
  <c r="L159" i="10"/>
  <c r="O157" i="10" a="1"/>
  <c r="O157" i="10" s="1"/>
  <c r="N157" i="10" a="1"/>
  <c r="N157" i="10" s="1"/>
  <c r="M157" i="10" a="1"/>
  <c r="M157" i="10" s="1"/>
  <c r="L157" i="10" a="1"/>
  <c r="L157" i="10" s="1"/>
  <c r="E156" i="10" a="1"/>
  <c r="E156" i="10" s="1"/>
  <c r="E155" i="10" a="1"/>
  <c r="E155" i="10" s="1"/>
  <c r="L155" i="10" s="1" a="1"/>
  <c r="L155" i="10" s="1"/>
  <c r="E154" i="10" a="1"/>
  <c r="E154" i="10" s="1"/>
  <c r="L154" i="10" s="1" a="1"/>
  <c r="L154" i="10" s="1"/>
  <c r="O153" i="10" a="1"/>
  <c r="O153" i="10" s="1"/>
  <c r="N153" i="10" a="1"/>
  <c r="N153" i="10" s="1"/>
  <c r="M153" i="10" a="1"/>
  <c r="M153" i="10"/>
  <c r="L153" i="10" a="1"/>
  <c r="L153" i="10" s="1"/>
  <c r="O152" i="10" a="1"/>
  <c r="O152" i="10" s="1"/>
  <c r="E152" i="10" a="1"/>
  <c r="E152" i="10" s="1"/>
  <c r="O151" i="10" a="1"/>
  <c r="O151" i="10"/>
  <c r="N151" i="10" a="1"/>
  <c r="N151" i="10" s="1"/>
  <c r="M151" i="10" a="1"/>
  <c r="M151" i="10" s="1"/>
  <c r="P151" i="10" s="1" a="1"/>
  <c r="P151" i="10" s="1"/>
  <c r="L151" i="10" a="1"/>
  <c r="L151" i="10" s="1"/>
  <c r="O150" i="10" a="1"/>
  <c r="O150" i="10"/>
  <c r="N150" i="10" a="1"/>
  <c r="N150" i="10" s="1"/>
  <c r="M150" i="10" a="1"/>
  <c r="M150" i="10"/>
  <c r="L150" i="10" a="1"/>
  <c r="L150" i="10" s="1"/>
  <c r="E148" i="10" a="1"/>
  <c r="E148" i="10"/>
  <c r="O147" i="10" a="1"/>
  <c r="O147" i="10" s="1"/>
  <c r="N147" i="10" a="1"/>
  <c r="N147" i="10" s="1"/>
  <c r="M147" i="10" a="1"/>
  <c r="M147" i="10" s="1"/>
  <c r="P147" i="10" s="1" a="1"/>
  <c r="P147" i="10" s="1"/>
  <c r="L147" i="10" a="1"/>
  <c r="L147" i="10"/>
  <c r="O146" i="10" a="1"/>
  <c r="O146" i="10" s="1"/>
  <c r="N146" i="10" a="1"/>
  <c r="N146" i="10" s="1"/>
  <c r="P146" i="10" s="1" a="1"/>
  <c r="P146" i="10" s="1"/>
  <c r="M146" i="10" a="1"/>
  <c r="M146" i="10"/>
  <c r="L146" i="10" a="1"/>
  <c r="L146" i="10" s="1"/>
  <c r="O145" i="10" a="1"/>
  <c r="O145" i="10" s="1"/>
  <c r="N145" i="10" a="1"/>
  <c r="N145" i="10" s="1"/>
  <c r="M145" i="10" a="1"/>
  <c r="M145" i="10" s="1"/>
  <c r="L145" i="10" a="1"/>
  <c r="L145" i="10" s="1"/>
  <c r="O144" i="10" a="1"/>
  <c r="O144" i="10" s="1"/>
  <c r="N144" i="10" a="1"/>
  <c r="N144" i="10" s="1"/>
  <c r="M144" i="10" a="1"/>
  <c r="M144" i="10" s="1"/>
  <c r="L144" i="10" a="1"/>
  <c r="L144" i="10" s="1"/>
  <c r="O143" i="10" a="1"/>
  <c r="O143" i="10" s="1"/>
  <c r="E143" i="10" a="1"/>
  <c r="E143" i="10" s="1"/>
  <c r="N143" i="10" s="1" a="1"/>
  <c r="N143" i="10" s="1"/>
  <c r="E141" i="10" a="1"/>
  <c r="E141" i="10" s="1"/>
  <c r="L141" i="10" s="1" a="1"/>
  <c r="L141" i="10" s="1"/>
  <c r="E140" i="10" a="1"/>
  <c r="E140" i="10" s="1"/>
  <c r="E139" i="10" a="1"/>
  <c r="E139" i="10" s="1"/>
  <c r="O138" i="10" a="1"/>
  <c r="O138" i="10" s="1"/>
  <c r="N138" i="10" a="1"/>
  <c r="N138" i="10" s="1"/>
  <c r="M138" i="10" a="1"/>
  <c r="M138" i="10" s="1"/>
  <c r="L138" i="10" a="1"/>
  <c r="L138" i="10" s="1"/>
  <c r="O136" i="10" a="1"/>
  <c r="O136" i="10" s="1"/>
  <c r="N136" i="10" a="1"/>
  <c r="N136" i="10"/>
  <c r="M136" i="10" a="1"/>
  <c r="M136" i="10" s="1"/>
  <c r="L136" i="10" a="1"/>
  <c r="L136" i="10" s="1"/>
  <c r="O135" i="10" a="1"/>
  <c r="O135" i="10" s="1"/>
  <c r="N135" i="10" a="1"/>
  <c r="N135" i="10"/>
  <c r="M135" i="10" a="1"/>
  <c r="M135" i="10" s="1"/>
  <c r="L135" i="10" a="1"/>
  <c r="L135" i="10" s="1"/>
  <c r="E134" i="10" a="1"/>
  <c r="E134" i="10" s="1"/>
  <c r="N134" i="10" s="1" a="1"/>
  <c r="N134" i="10" s="1"/>
  <c r="O133" i="10" a="1"/>
  <c r="O133" i="10"/>
  <c r="N133" i="10" a="1"/>
  <c r="N133" i="10" s="1"/>
  <c r="M133" i="10" a="1"/>
  <c r="M133" i="10"/>
  <c r="L133" i="10" a="1"/>
  <c r="L133" i="10" s="1"/>
  <c r="O131" i="10" a="1"/>
  <c r="O131" i="10" s="1"/>
  <c r="N131" i="10" a="1"/>
  <c r="N131" i="10" s="1"/>
  <c r="M131" i="10" a="1"/>
  <c r="M131" i="10" s="1"/>
  <c r="L131" i="10" a="1"/>
  <c r="L131" i="10"/>
  <c r="E130" i="10" a="1"/>
  <c r="E130" i="10" s="1"/>
  <c r="L129" i="10" a="1"/>
  <c r="L129" i="10" s="1"/>
  <c r="E129" i="10" a="1"/>
  <c r="E129" i="10"/>
  <c r="E128" i="10" a="1"/>
  <c r="E128" i="10"/>
  <c r="O127" i="10" a="1"/>
  <c r="O127" i="10" s="1"/>
  <c r="N127" i="10" a="1"/>
  <c r="N127" i="10"/>
  <c r="M127" i="10" a="1"/>
  <c r="M127" i="10"/>
  <c r="L127" i="10" a="1"/>
  <c r="L127" i="10" s="1"/>
  <c r="E126" i="10" a="1"/>
  <c r="E126" i="10" s="1"/>
  <c r="O125" i="10" a="1"/>
  <c r="O125" i="10" s="1"/>
  <c r="N125" i="10" a="1"/>
  <c r="N125" i="10" s="1"/>
  <c r="M125" i="10" a="1"/>
  <c r="M125" i="10" s="1"/>
  <c r="L125" i="10" a="1"/>
  <c r="L125" i="10" s="1"/>
  <c r="O124" i="10" a="1"/>
  <c r="O124" i="10" s="1"/>
  <c r="N124" i="10" a="1"/>
  <c r="N124" i="10" s="1"/>
  <c r="M124" i="10" a="1"/>
  <c r="M124" i="10" s="1"/>
  <c r="L124" i="10" a="1"/>
  <c r="L124" i="10" s="1"/>
  <c r="O122" i="10" a="1"/>
  <c r="O122" i="10" s="1"/>
  <c r="E122" i="10" a="1"/>
  <c r="E122" i="10" s="1"/>
  <c r="O121" i="10" a="1"/>
  <c r="O121" i="10"/>
  <c r="N121" i="10" a="1"/>
  <c r="N121" i="10" s="1"/>
  <c r="M121" i="10" a="1"/>
  <c r="M121" i="10" s="1"/>
  <c r="L121" i="10" a="1"/>
  <c r="L121" i="10" s="1"/>
  <c r="O120" i="10" a="1"/>
  <c r="O120" i="10"/>
  <c r="N120" i="10" a="1"/>
  <c r="N120" i="10" s="1"/>
  <c r="M120" i="10" a="1"/>
  <c r="M120" i="10"/>
  <c r="L120" i="10" a="1"/>
  <c r="L120" i="10" s="1"/>
  <c r="O119" i="10" a="1"/>
  <c r="O119" i="10" s="1"/>
  <c r="N119" i="10" a="1"/>
  <c r="N119" i="10"/>
  <c r="M119" i="10" a="1"/>
  <c r="M119" i="10" s="1"/>
  <c r="P119" i="10" s="1" a="1"/>
  <c r="P119" i="10" s="1"/>
  <c r="L119" i="10" a="1"/>
  <c r="L119" i="10" s="1"/>
  <c r="O118" i="10" a="1"/>
  <c r="O118" i="10" s="1"/>
  <c r="N118" i="10" a="1"/>
  <c r="N118" i="10" s="1"/>
  <c r="M118" i="10" a="1"/>
  <c r="M118" i="10" s="1"/>
  <c r="L118" i="10" a="1"/>
  <c r="L118" i="10" s="1"/>
  <c r="E117" i="10" a="1"/>
  <c r="E117" i="10" s="1"/>
  <c r="E115" i="10" a="1"/>
  <c r="E115" i="10" s="1"/>
  <c r="N114" i="10" a="1"/>
  <c r="N114" i="10" s="1"/>
  <c r="E114" i="10" a="1"/>
  <c r="E114" i="10" s="1"/>
  <c r="E113" i="10" a="1"/>
  <c r="E113" i="10" s="1"/>
  <c r="O112" i="10" a="1"/>
  <c r="O112" i="10" s="1"/>
  <c r="N112" i="10" a="1"/>
  <c r="N112" i="10" s="1"/>
  <c r="P112" i="10" s="1" a="1"/>
  <c r="P112" i="10" s="1"/>
  <c r="M112" i="10" a="1"/>
  <c r="M112" i="10"/>
  <c r="L112" i="10" a="1"/>
  <c r="L112" i="10"/>
  <c r="O110" i="10" a="1"/>
  <c r="O110" i="10" s="1"/>
  <c r="N110" i="10" a="1"/>
  <c r="N110" i="10" s="1"/>
  <c r="M110" i="10" a="1"/>
  <c r="M110" i="10" s="1"/>
  <c r="P110" i="10" s="1" a="1"/>
  <c r="P110" i="10" s="1"/>
  <c r="L110" i="10" a="1"/>
  <c r="L110" i="10"/>
  <c r="O109" i="10" a="1"/>
  <c r="O109" i="10" s="1"/>
  <c r="N109" i="10" a="1"/>
  <c r="N109" i="10" s="1"/>
  <c r="M109" i="10" a="1"/>
  <c r="M109" i="10" s="1"/>
  <c r="L109" i="10" a="1"/>
  <c r="L109" i="10"/>
  <c r="E108" i="10" a="1"/>
  <c r="E108" i="10" s="1"/>
  <c r="L108" i="10" s="1" a="1"/>
  <c r="L108" i="10" s="1"/>
  <c r="O107" i="10" a="1"/>
  <c r="O107" i="10" s="1"/>
  <c r="N107" i="10" a="1"/>
  <c r="N107" i="10" s="1"/>
  <c r="M107" i="10" a="1"/>
  <c r="M107" i="10" s="1"/>
  <c r="L107" i="10" a="1"/>
  <c r="L107" i="10" s="1"/>
  <c r="E104" i="10" a="1"/>
  <c r="E104" i="10" s="1"/>
  <c r="L103" i="10" a="1"/>
  <c r="L103" i="10"/>
  <c r="E103" i="10" a="1"/>
  <c r="E103" i="10" s="1"/>
  <c r="M103" i="10" s="1" a="1"/>
  <c r="M103" i="10" s="1"/>
  <c r="O102" i="10" a="1"/>
  <c r="O102" i="10" s="1"/>
  <c r="N102" i="10" a="1"/>
  <c r="N102" i="10" s="1"/>
  <c r="M102" i="10" a="1"/>
  <c r="M102" i="10" s="1"/>
  <c r="L102" i="10" a="1"/>
  <c r="L102" i="10" s="1"/>
  <c r="O101" i="10" a="1"/>
  <c r="O101" i="10"/>
  <c r="N101" i="10" a="1"/>
  <c r="N101" i="10" s="1"/>
  <c r="M101" i="10" a="1"/>
  <c r="M101" i="10" s="1"/>
  <c r="L101" i="10" a="1"/>
  <c r="L101" i="10" s="1"/>
  <c r="O98" i="10" a="1"/>
  <c r="O98" i="10" s="1"/>
  <c r="N98" i="10" a="1"/>
  <c r="N98" i="10" s="1"/>
  <c r="M98" i="10" a="1"/>
  <c r="M98" i="10"/>
  <c r="L98" i="10" a="1"/>
  <c r="L98" i="10" s="1"/>
  <c r="N97" i="10" a="1"/>
  <c r="N97" i="10" s="1"/>
  <c r="M97" i="10" a="1"/>
  <c r="M97" i="10" s="1"/>
  <c r="P97" i="10" s="1" a="1"/>
  <c r="P97" i="10" s="1"/>
  <c r="L97" i="10" a="1"/>
  <c r="L97" i="10" s="1"/>
  <c r="E97" i="10" a="1"/>
  <c r="E97" i="10"/>
  <c r="O97" i="10" s="1" a="1"/>
  <c r="O97" i="10" s="1"/>
  <c r="E93" i="10" a="1"/>
  <c r="E93" i="10" s="1"/>
  <c r="O92" i="10" a="1"/>
  <c r="O92" i="10"/>
  <c r="N92" i="10" a="1"/>
  <c r="N92" i="10" s="1"/>
  <c r="M92" i="10" a="1"/>
  <c r="M92" i="10" s="1"/>
  <c r="P92" i="10" s="1" a="1"/>
  <c r="P92" i="10" s="1"/>
  <c r="L92" i="10" a="1"/>
  <c r="L92" i="10"/>
  <c r="O91" i="10" a="1"/>
  <c r="O91" i="10" s="1"/>
  <c r="N91" i="10" a="1"/>
  <c r="N91" i="10"/>
  <c r="M91" i="10" a="1"/>
  <c r="M91" i="10" s="1"/>
  <c r="L91" i="10" a="1"/>
  <c r="L91" i="10" s="1"/>
  <c r="N89" i="10" a="1"/>
  <c r="N89" i="10" s="1"/>
  <c r="L89" i="10" a="1"/>
  <c r="L89" i="10" s="1"/>
  <c r="E89" i="10" a="1"/>
  <c r="E89" i="10"/>
  <c r="M89" i="10" s="1" a="1"/>
  <c r="M89" i="10" s="1"/>
  <c r="O88" i="10" a="1"/>
  <c r="O88" i="10" s="1"/>
  <c r="N88" i="10" a="1"/>
  <c r="N88" i="10" s="1"/>
  <c r="M88" i="10" a="1"/>
  <c r="M88" i="10"/>
  <c r="L88" i="10" a="1"/>
  <c r="L88" i="10" s="1"/>
  <c r="O87" i="10" a="1"/>
  <c r="O87" i="10" s="1"/>
  <c r="N87" i="10" a="1"/>
  <c r="N87" i="10" s="1"/>
  <c r="M87" i="10" a="1"/>
  <c r="M87" i="10" s="1"/>
  <c r="L87" i="10" a="1"/>
  <c r="L87" i="10" s="1"/>
  <c r="O86" i="10" a="1"/>
  <c r="O86" i="10" s="1"/>
  <c r="N86" i="10" a="1"/>
  <c r="N86" i="10" s="1"/>
  <c r="M86" i="10" a="1"/>
  <c r="M86" i="10" s="1"/>
  <c r="L86" i="10" a="1"/>
  <c r="L86" i="10" s="1"/>
  <c r="E85" i="10" a="1"/>
  <c r="E85" i="10" s="1"/>
  <c r="E83" i="10" a="1"/>
  <c r="E83" i="10" s="1"/>
  <c r="L83" i="10" s="1" a="1"/>
  <c r="L83" i="10" s="1"/>
  <c r="E82" i="10" a="1"/>
  <c r="E82" i="10" s="1"/>
  <c r="O82" i="10" s="1" a="1"/>
  <c r="O82" i="10" s="1"/>
  <c r="O81" i="10" a="1"/>
  <c r="O81" i="10" s="1"/>
  <c r="N81" i="10" a="1"/>
  <c r="N81" i="10" s="1"/>
  <c r="M81" i="10" a="1"/>
  <c r="M81" i="10" s="1"/>
  <c r="L81" i="10" a="1"/>
  <c r="L81" i="10" s="1"/>
  <c r="E81" i="10" a="1"/>
  <c r="E81" i="10" s="1"/>
  <c r="O80" i="10" a="1"/>
  <c r="O80" i="10" s="1"/>
  <c r="N80" i="10" a="1"/>
  <c r="N80" i="10" s="1"/>
  <c r="M80" i="10" a="1"/>
  <c r="M80" i="10" s="1"/>
  <c r="L80" i="10" a="1"/>
  <c r="L80" i="10" s="1"/>
  <c r="O78" i="10" a="1"/>
  <c r="O78" i="10" s="1"/>
  <c r="N78" i="10" a="1"/>
  <c r="N78" i="10" s="1"/>
  <c r="M78" i="10" a="1"/>
  <c r="M78" i="10" s="1"/>
  <c r="L78" i="10" a="1"/>
  <c r="L78" i="10" s="1"/>
  <c r="P77" i="10" a="1"/>
  <c r="P77" i="10" s="1"/>
  <c r="O77" i="10" a="1"/>
  <c r="O77" i="10" s="1"/>
  <c r="N77" i="10" a="1"/>
  <c r="N77" i="10" s="1"/>
  <c r="M77" i="10" a="1"/>
  <c r="M77" i="10" s="1"/>
  <c r="L77" i="10" a="1"/>
  <c r="L77" i="10"/>
  <c r="E76" i="10" a="1"/>
  <c r="E76" i="10" s="1"/>
  <c r="O75" i="10" a="1"/>
  <c r="O75" i="10" s="1"/>
  <c r="N75" i="10" a="1"/>
  <c r="N75" i="10"/>
  <c r="M75" i="10" a="1"/>
  <c r="M75" i="10" s="1"/>
  <c r="L75" i="10" a="1"/>
  <c r="L75" i="10" s="1"/>
  <c r="O73" i="10" a="1"/>
  <c r="O73" i="10" s="1"/>
  <c r="N73" i="10" a="1"/>
  <c r="N73" i="10" s="1"/>
  <c r="M73" i="10" a="1"/>
  <c r="M73" i="10" s="1"/>
  <c r="L73" i="10" a="1"/>
  <c r="L73" i="10"/>
  <c r="E72" i="10" a="1"/>
  <c r="E72" i="10" s="1"/>
  <c r="E71" i="10" a="1"/>
  <c r="E71" i="10"/>
  <c r="N70" i="10" a="1"/>
  <c r="N70" i="10" s="1"/>
  <c r="M70" i="10" a="1"/>
  <c r="M70" i="10" s="1"/>
  <c r="E70" i="10" a="1"/>
  <c r="E70" i="10" s="1"/>
  <c r="O69" i="10" a="1"/>
  <c r="O69" i="10" s="1"/>
  <c r="N69" i="10" a="1"/>
  <c r="N69" i="10" s="1"/>
  <c r="M69" i="10" a="1"/>
  <c r="M69" i="10" s="1"/>
  <c r="L69" i="10" a="1"/>
  <c r="L69" i="10" s="1"/>
  <c r="E68" i="10" a="1"/>
  <c r="E68" i="10" s="1"/>
  <c r="O67" i="10" a="1"/>
  <c r="O67" i="10" s="1"/>
  <c r="N67" i="10" a="1"/>
  <c r="N67" i="10"/>
  <c r="M67" i="10" a="1"/>
  <c r="M67" i="10"/>
  <c r="L67" i="10" a="1"/>
  <c r="L67" i="10" s="1"/>
  <c r="O66" i="10" a="1"/>
  <c r="O66" i="10" s="1"/>
  <c r="N66" i="10" a="1"/>
  <c r="N66" i="10" s="1"/>
  <c r="M66" i="10" a="1"/>
  <c r="M66" i="10" s="1"/>
  <c r="P66" i="10" s="1" a="1"/>
  <c r="P66" i="10" s="1"/>
  <c r="L66" i="10" a="1"/>
  <c r="L66" i="10" s="1"/>
  <c r="E64" i="10" a="1"/>
  <c r="E64" i="10" s="1"/>
  <c r="O63" i="10" a="1"/>
  <c r="O63" i="10" s="1"/>
  <c r="N63" i="10" a="1"/>
  <c r="N63" i="10" s="1"/>
  <c r="M63" i="10" a="1"/>
  <c r="M63" i="10" s="1"/>
  <c r="P63" i="10" s="1" a="1"/>
  <c r="P63" i="10" s="1"/>
  <c r="L63" i="10" a="1"/>
  <c r="L63" i="10"/>
  <c r="O62" i="10" a="1"/>
  <c r="O62" i="10"/>
  <c r="N62" i="10" a="1"/>
  <c r="N62" i="10" s="1"/>
  <c r="M62" i="10" a="1"/>
  <c r="M62" i="10"/>
  <c r="P62" i="10" s="1" a="1"/>
  <c r="P62" i="10" s="1"/>
  <c r="L62" i="10" a="1"/>
  <c r="L62" i="10" s="1"/>
  <c r="O61" i="10" a="1"/>
  <c r="O61" i="10" s="1"/>
  <c r="N61" i="10" a="1"/>
  <c r="N61" i="10" s="1"/>
  <c r="M61" i="10" a="1"/>
  <c r="M61" i="10" s="1"/>
  <c r="P61" i="10" s="1" a="1"/>
  <c r="P61" i="10" s="1"/>
  <c r="L61" i="10" a="1"/>
  <c r="L61" i="10" s="1"/>
  <c r="O60" i="10" a="1"/>
  <c r="O60" i="10" s="1"/>
  <c r="N60" i="10" a="1"/>
  <c r="N60" i="10"/>
  <c r="M60" i="10" a="1"/>
  <c r="M60" i="10" s="1"/>
  <c r="L60" i="10" a="1"/>
  <c r="L60" i="10" s="1"/>
  <c r="E59" i="10" a="1"/>
  <c r="E59" i="10" s="1"/>
  <c r="E57" i="10" a="1"/>
  <c r="E57" i="10"/>
  <c r="E56" i="10" a="1"/>
  <c r="E56" i="10" s="1"/>
  <c r="E55" i="10" a="1"/>
  <c r="E55" i="10"/>
  <c r="O54" i="10" a="1"/>
  <c r="O54" i="10" s="1"/>
  <c r="N54" i="10" a="1"/>
  <c r="N54" i="10" s="1"/>
  <c r="P54" i="10" s="1" a="1"/>
  <c r="P54" i="10" s="1"/>
  <c r="M54" i="10" a="1"/>
  <c r="M54" i="10" s="1"/>
  <c r="L54" i="10" a="1"/>
  <c r="L54" i="10" s="1"/>
  <c r="O52" i="10" a="1"/>
  <c r="O52" i="10" s="1"/>
  <c r="N52" i="10" a="1"/>
  <c r="N52" i="10" s="1"/>
  <c r="M52" i="10" a="1"/>
  <c r="M52" i="10" s="1"/>
  <c r="L52" i="10" a="1"/>
  <c r="L52" i="10" s="1"/>
  <c r="O51" i="10" a="1"/>
  <c r="O51" i="10"/>
  <c r="N51" i="10" a="1"/>
  <c r="N51" i="10" s="1"/>
  <c r="M51" i="10" a="1"/>
  <c r="M51" i="10" s="1"/>
  <c r="L51" i="10" a="1"/>
  <c r="L51" i="10" s="1"/>
  <c r="E50" i="10" a="1"/>
  <c r="E50" i="10" s="1"/>
  <c r="O49" i="10" a="1"/>
  <c r="O49" i="10" s="1"/>
  <c r="N49" i="10" a="1"/>
  <c r="N49" i="10" s="1"/>
  <c r="M49" i="10" a="1"/>
  <c r="M49" i="10" s="1"/>
  <c r="P49" i="10" s="1" a="1"/>
  <c r="P49" i="10" s="1"/>
  <c r="L49" i="10" a="1"/>
  <c r="L49" i="10" s="1"/>
  <c r="O47" i="10" a="1"/>
  <c r="O47" i="10"/>
  <c r="N47" i="10" a="1"/>
  <c r="N47" i="10" s="1"/>
  <c r="M47" i="10" a="1"/>
  <c r="M47" i="10"/>
  <c r="P47" i="10" s="1" a="1"/>
  <c r="P47" i="10" s="1"/>
  <c r="L47" i="10" a="1"/>
  <c r="L47" i="10" s="1"/>
  <c r="E46" i="10" a="1"/>
  <c r="E46" i="10" s="1"/>
  <c r="E45" i="10" a="1"/>
  <c r="E45" i="10" s="1"/>
  <c r="E44" i="10" a="1"/>
  <c r="E44" i="10"/>
  <c r="O43" i="10" a="1"/>
  <c r="O43" i="10" s="1"/>
  <c r="N43" i="10" a="1"/>
  <c r="N43" i="10" s="1"/>
  <c r="M43" i="10" a="1"/>
  <c r="M43" i="10"/>
  <c r="P43" i="10" s="1" a="1"/>
  <c r="P43" i="10" s="1"/>
  <c r="L43" i="10" a="1"/>
  <c r="L43" i="10" s="1"/>
  <c r="E42" i="10" a="1"/>
  <c r="E42" i="10"/>
  <c r="O42" i="10" s="1" a="1"/>
  <c r="O42" i="10" s="1"/>
  <c r="O41" i="10" a="1"/>
  <c r="O41" i="10" s="1"/>
  <c r="N41" i="10" a="1"/>
  <c r="N41" i="10" s="1"/>
  <c r="M41" i="10" a="1"/>
  <c r="M41" i="10" s="1"/>
  <c r="L41" i="10" a="1"/>
  <c r="L41" i="10" s="1"/>
  <c r="O40" i="10" a="1"/>
  <c r="O40" i="10" s="1"/>
  <c r="N40" i="10" a="1"/>
  <c r="N40" i="10"/>
  <c r="M40" i="10" a="1"/>
  <c r="M40" i="10" s="1"/>
  <c r="L40" i="10" a="1"/>
  <c r="L40" i="10"/>
  <c r="E38" i="10" a="1"/>
  <c r="E38" i="10" s="1"/>
  <c r="N38" i="10" s="1" a="1"/>
  <c r="N38" i="10" s="1"/>
  <c r="O37" i="10" a="1"/>
  <c r="O37" i="10" s="1"/>
  <c r="N37" i="10" a="1"/>
  <c r="N37" i="10" s="1"/>
  <c r="M37" i="10" a="1"/>
  <c r="M37" i="10" s="1"/>
  <c r="L37" i="10" a="1"/>
  <c r="L37" i="10" s="1"/>
  <c r="O36" i="10" a="1"/>
  <c r="O36" i="10"/>
  <c r="N36" i="10" a="1"/>
  <c r="N36" i="10" s="1"/>
  <c r="M36" i="10" a="1"/>
  <c r="M36" i="10" s="1"/>
  <c r="L36" i="10" a="1"/>
  <c r="L36" i="10"/>
  <c r="O35" i="10" a="1"/>
  <c r="O35" i="10" s="1"/>
  <c r="N35" i="10" a="1"/>
  <c r="N35" i="10" s="1"/>
  <c r="M35" i="10" a="1"/>
  <c r="M35" i="10"/>
  <c r="L35" i="10" a="1"/>
  <c r="L35" i="10"/>
  <c r="O34" i="10" a="1"/>
  <c r="O34" i="10" s="1"/>
  <c r="N34" i="10" a="1"/>
  <c r="N34" i="10" s="1"/>
  <c r="P34" i="10" s="1" a="1"/>
  <c r="P34" i="10" s="1"/>
  <c r="M34" i="10" a="1"/>
  <c r="M34" i="10" s="1"/>
  <c r="L34" i="10" a="1"/>
  <c r="L34" i="10" s="1"/>
  <c r="E33" i="10" a="1"/>
  <c r="E33" i="10" s="1"/>
  <c r="E31" i="10" a="1"/>
  <c r="E31" i="10"/>
  <c r="N30" i="10" a="1"/>
  <c r="N30" i="10" s="1"/>
  <c r="E30" i="10" a="1"/>
  <c r="E30" i="10" s="1"/>
  <c r="E29" i="10" a="1"/>
  <c r="E29" i="10" s="1"/>
  <c r="O28" i="10" a="1"/>
  <c r="O28" i="10" s="1"/>
  <c r="N28" i="10" a="1"/>
  <c r="N28" i="10" s="1"/>
  <c r="M28" i="10" a="1"/>
  <c r="M28" i="10" s="1"/>
  <c r="L28" i="10" a="1"/>
  <c r="L28" i="10"/>
  <c r="O26" i="10" a="1"/>
  <c r="O26" i="10" s="1"/>
  <c r="N26" i="10" a="1"/>
  <c r="N26" i="10" s="1"/>
  <c r="M26" i="10" a="1"/>
  <c r="M26" i="10" s="1"/>
  <c r="L26" i="10" a="1"/>
  <c r="L26" i="10"/>
  <c r="O25" i="10" a="1"/>
  <c r="O25" i="10" s="1"/>
  <c r="N25" i="10" a="1"/>
  <c r="N25" i="10" s="1"/>
  <c r="M25" i="10" a="1"/>
  <c r="M25" i="10" s="1"/>
  <c r="L25" i="10" a="1"/>
  <c r="L25" i="10" s="1"/>
  <c r="E24" i="10" a="1"/>
  <c r="E24" i="10" s="1"/>
  <c r="E27" i="10" s="1" a="1"/>
  <c r="E27" i="10" s="1"/>
  <c r="O23" i="10" a="1"/>
  <c r="O23" i="10" s="1"/>
  <c r="N23" i="10" a="1"/>
  <c r="N23" i="10" s="1"/>
  <c r="M23" i="10" a="1"/>
  <c r="M23" i="10" s="1"/>
  <c r="L23" i="10" a="1"/>
  <c r="L23" i="10" s="1"/>
  <c r="E20" i="10" a="1"/>
  <c r="E20" i="10" s="1"/>
  <c r="M20" i="10" s="1" a="1"/>
  <c r="M20" i="10" s="1"/>
  <c r="E19" i="10" a="1"/>
  <c r="E19" i="10" s="1"/>
  <c r="O19" i="10" s="1" a="1"/>
  <c r="O19" i="10" s="1"/>
  <c r="O18" i="10" a="1"/>
  <c r="O18" i="10" s="1"/>
  <c r="N18" i="10" a="1"/>
  <c r="N18" i="10" s="1"/>
  <c r="M18" i="10" a="1"/>
  <c r="M18" i="10" s="1"/>
  <c r="L18" i="10" a="1"/>
  <c r="L18" i="10" s="1"/>
  <c r="O17" i="10" a="1"/>
  <c r="O17" i="10" s="1"/>
  <c r="N17" i="10" a="1"/>
  <c r="N17" i="10" s="1"/>
  <c r="M17" i="10" a="1"/>
  <c r="M17" i="10" s="1"/>
  <c r="L17" i="10" a="1"/>
  <c r="L17" i="10" s="1"/>
  <c r="A2" i="10" a="1"/>
  <c r="A2" i="10" s="1"/>
  <c r="O143" i="9" a="1"/>
  <c r="O143" i="9" s="1"/>
  <c r="N143" i="9"/>
  <c r="E143" i="9" a="1"/>
  <c r="E143" i="9" s="1"/>
  <c r="N143" i="9" s="1" a="1"/>
  <c r="O142" i="9" a="1"/>
  <c r="O142" i="9" s="1"/>
  <c r="E142" i="9" a="1"/>
  <c r="E142" i="9"/>
  <c r="E141" i="9" a="1"/>
  <c r="E141" i="9" s="1"/>
  <c r="E140" i="9" a="1"/>
  <c r="E140" i="9"/>
  <c r="O139" i="9" a="1"/>
  <c r="O139" i="9" s="1"/>
  <c r="N139" i="9" a="1"/>
  <c r="N139" i="9"/>
  <c r="M139" i="9" a="1"/>
  <c r="M139" i="9" s="1"/>
  <c r="P139" i="9" s="1" a="1"/>
  <c r="P139" i="9" s="1"/>
  <c r="L139" i="9" a="1"/>
  <c r="L139" i="9" s="1"/>
  <c r="E137" i="9" a="1"/>
  <c r="E137" i="9" s="1"/>
  <c r="O135" i="9" a="1"/>
  <c r="O135" i="9" s="1"/>
  <c r="N135" i="9" a="1"/>
  <c r="N135" i="9" s="1"/>
  <c r="L135" i="9" a="1"/>
  <c r="L135" i="9" s="1"/>
  <c r="E135" i="9" a="1"/>
  <c r="E135" i="9"/>
  <c r="E134" i="9" a="1"/>
  <c r="E134" i="9"/>
  <c r="E133" i="9" a="1"/>
  <c r="E133" i="9" s="1"/>
  <c r="O132" i="9"/>
  <c r="M132" i="9" a="1"/>
  <c r="M132" i="9"/>
  <c r="L132" i="9" a="1"/>
  <c r="L132" i="9" s="1"/>
  <c r="E132" i="9" a="1"/>
  <c r="E132" i="9"/>
  <c r="O132" i="9" s="1" a="1"/>
  <c r="O131" i="9" a="1"/>
  <c r="O131" i="9"/>
  <c r="N131" i="9" a="1"/>
  <c r="N131" i="9" s="1"/>
  <c r="P131" i="9" s="1" a="1"/>
  <c r="P131" i="9" s="1"/>
  <c r="M131" i="9" a="1"/>
  <c r="M131" i="9"/>
  <c r="L131" i="9" a="1"/>
  <c r="L131" i="9"/>
  <c r="E125" i="9" a="1"/>
  <c r="E125" i="9" s="1"/>
  <c r="E124" i="9" a="1"/>
  <c r="E124" i="9"/>
  <c r="M123" i="9" a="1"/>
  <c r="M123" i="9" s="1"/>
  <c r="L123" i="9" a="1"/>
  <c r="L123" i="9"/>
  <c r="E123" i="9" a="1"/>
  <c r="E123" i="9" s="1"/>
  <c r="N123" i="9" s="1" a="1"/>
  <c r="N123" i="9" s="1"/>
  <c r="O122" i="9" a="1"/>
  <c r="O122" i="9" s="1"/>
  <c r="N122" i="9" a="1"/>
  <c r="N122" i="9" s="1"/>
  <c r="M122" i="9" a="1"/>
  <c r="M122" i="9" s="1"/>
  <c r="L122" i="9" a="1"/>
  <c r="L122" i="9"/>
  <c r="O120" i="9" a="1"/>
  <c r="O120" i="9"/>
  <c r="N120" i="9" a="1"/>
  <c r="N120" i="9" s="1"/>
  <c r="P120" i="9" s="1" a="1"/>
  <c r="P120" i="9" s="1"/>
  <c r="M120" i="9" a="1"/>
  <c r="M120" i="9"/>
  <c r="L120" i="9" a="1"/>
  <c r="L120" i="9"/>
  <c r="O119" i="9" a="1"/>
  <c r="O119" i="9" s="1"/>
  <c r="N119" i="9"/>
  <c r="M119" i="9" a="1"/>
  <c r="M119" i="9"/>
  <c r="P119" i="9" s="1" a="1"/>
  <c r="P119" i="9" s="1"/>
  <c r="L119" i="9" a="1"/>
  <c r="L119" i="9"/>
  <c r="E119" i="9" a="1"/>
  <c r="E119" i="9" s="1"/>
  <c r="N119" i="9" s="1" a="1"/>
  <c r="O118" i="9" a="1"/>
  <c r="O118" i="9" s="1"/>
  <c r="E118" i="9" a="1"/>
  <c r="E118" i="9" s="1"/>
  <c r="O117" i="9" a="1"/>
  <c r="O117" i="9" s="1"/>
  <c r="N117" i="9" a="1"/>
  <c r="N117" i="9"/>
  <c r="M117" i="9" a="1"/>
  <c r="M117" i="9" s="1"/>
  <c r="P117" i="9" s="1" a="1"/>
  <c r="P117" i="9" s="1"/>
  <c r="L117" i="9" a="1"/>
  <c r="L117" i="9"/>
  <c r="O115" i="9" a="1"/>
  <c r="O115" i="9"/>
  <c r="N115" i="9" a="1"/>
  <c r="N115" i="9"/>
  <c r="M115" i="9" a="1"/>
  <c r="M115" i="9" s="1"/>
  <c r="P115" i="9" s="1" a="1"/>
  <c r="P115" i="9" s="1"/>
  <c r="L115" i="9" a="1"/>
  <c r="L115" i="9" s="1"/>
  <c r="O114" i="9" a="1"/>
  <c r="O114" i="9"/>
  <c r="N114" i="9" a="1"/>
  <c r="N114" i="9"/>
  <c r="M114" i="9" a="1"/>
  <c r="M114" i="9" s="1"/>
  <c r="L114" i="9" a="1"/>
  <c r="L114" i="9"/>
  <c r="O113" i="9" a="1"/>
  <c r="O113" i="9" s="1"/>
  <c r="N113" i="9" a="1"/>
  <c r="N113" i="9" s="1"/>
  <c r="P113" i="9" s="1" a="1"/>
  <c r="P113" i="9" s="1"/>
  <c r="M113" i="9" a="1"/>
  <c r="M113" i="9"/>
  <c r="L113" i="9" a="1"/>
  <c r="L113" i="9" s="1"/>
  <c r="O112" i="9" a="1"/>
  <c r="O112" i="9" s="1"/>
  <c r="N112" i="9" a="1"/>
  <c r="N112" i="9"/>
  <c r="M112" i="9" a="1"/>
  <c r="M112" i="9"/>
  <c r="P112" i="9" s="1" a="1"/>
  <c r="P112" i="9" s="1"/>
  <c r="L112" i="9" a="1"/>
  <c r="L112" i="9" s="1"/>
  <c r="O111" i="9" a="1"/>
  <c r="O111" i="9"/>
  <c r="N111" i="9" a="1"/>
  <c r="N111" i="9" s="1"/>
  <c r="M111" i="9" a="1"/>
  <c r="M111" i="9"/>
  <c r="P111" i="9" s="1" a="1"/>
  <c r="P111" i="9" s="1"/>
  <c r="L111" i="9" a="1"/>
  <c r="L111" i="9" s="1"/>
  <c r="O110" i="9" a="1"/>
  <c r="O110" i="9" s="1"/>
  <c r="N110" i="9" a="1"/>
  <c r="N110" i="9"/>
  <c r="P110" i="9" s="1" a="1"/>
  <c r="P110" i="9" s="1"/>
  <c r="M110" i="9" a="1"/>
  <c r="M110" i="9" s="1"/>
  <c r="L110" i="9" a="1"/>
  <c r="L110" i="9"/>
  <c r="P109" i="9"/>
  <c r="O109" i="9" a="1"/>
  <c r="O109" i="9" s="1"/>
  <c r="N109" i="9" a="1"/>
  <c r="N109" i="9" s="1"/>
  <c r="M109" i="9" a="1"/>
  <c r="M109" i="9"/>
  <c r="P109" i="9" s="1" a="1"/>
  <c r="L109" i="9" a="1"/>
  <c r="L109" i="9" s="1"/>
  <c r="O108" i="9" a="1"/>
  <c r="O108" i="9" s="1"/>
  <c r="N108" i="9" a="1"/>
  <c r="N108" i="9" s="1"/>
  <c r="M108" i="9" a="1"/>
  <c r="M108" i="9"/>
  <c r="P108" i="9" s="1" a="1"/>
  <c r="P108" i="9" s="1"/>
  <c r="L108" i="9" a="1"/>
  <c r="L108" i="9"/>
  <c r="O107" i="9" a="1"/>
  <c r="O107" i="9"/>
  <c r="N107" i="9" a="1"/>
  <c r="N107" i="9" s="1"/>
  <c r="M107" i="9" a="1"/>
  <c r="M107" i="9" s="1"/>
  <c r="L107" i="9" a="1"/>
  <c r="L107" i="9" s="1"/>
  <c r="O106" i="9" a="1"/>
  <c r="O106" i="9" s="1"/>
  <c r="N106" i="9" a="1"/>
  <c r="N106" i="9"/>
  <c r="M106" i="9" a="1"/>
  <c r="M106" i="9" s="1"/>
  <c r="L106" i="9" a="1"/>
  <c r="L106" i="9" s="1"/>
  <c r="O105" i="9" a="1"/>
  <c r="O105" i="9"/>
  <c r="N105" i="9" a="1"/>
  <c r="N105" i="9" s="1"/>
  <c r="M105" i="9" a="1"/>
  <c r="M105" i="9"/>
  <c r="P105" i="9" s="1" a="1"/>
  <c r="P105" i="9" s="1"/>
  <c r="L105" i="9" a="1"/>
  <c r="L105" i="9" s="1"/>
  <c r="O104" i="9" a="1"/>
  <c r="O104" i="9" s="1"/>
  <c r="N104" i="9" a="1"/>
  <c r="N104" i="9" s="1"/>
  <c r="P104" i="9" s="1" a="1"/>
  <c r="P104" i="9" s="1"/>
  <c r="M104" i="9" a="1"/>
  <c r="M104" i="9" s="1"/>
  <c r="L104" i="9" a="1"/>
  <c r="L104" i="9"/>
  <c r="P103" i="9" a="1"/>
  <c r="P103" i="9" s="1"/>
  <c r="O103" i="9" a="1"/>
  <c r="O103" i="9" s="1"/>
  <c r="N103" i="9" a="1"/>
  <c r="N103" i="9"/>
  <c r="M103" i="9" a="1"/>
  <c r="M103" i="9" s="1"/>
  <c r="L103" i="9" a="1"/>
  <c r="L103" i="9" s="1"/>
  <c r="P102" i="9" a="1"/>
  <c r="P102" i="9"/>
  <c r="O102" i="9" a="1"/>
  <c r="O102" i="9" s="1"/>
  <c r="N102" i="9" a="1"/>
  <c r="N102" i="9" s="1"/>
  <c r="M102" i="9" a="1"/>
  <c r="M102" i="9" s="1"/>
  <c r="L102" i="9" a="1"/>
  <c r="L102" i="9" s="1"/>
  <c r="O101" i="9" a="1"/>
  <c r="O101" i="9"/>
  <c r="N101" i="9" a="1"/>
  <c r="N101" i="9" s="1"/>
  <c r="M101" i="9" a="1"/>
  <c r="M101" i="9"/>
  <c r="P101" i="9" s="1" a="1"/>
  <c r="P101" i="9" s="1"/>
  <c r="L101" i="9" a="1"/>
  <c r="L101" i="9"/>
  <c r="O100" i="9" a="1"/>
  <c r="O100" i="9" s="1"/>
  <c r="P100" i="9" s="1" a="1"/>
  <c r="P100" i="9" s="1"/>
  <c r="N100" i="9" a="1"/>
  <c r="N100" i="9" s="1"/>
  <c r="M100" i="9" a="1"/>
  <c r="M100" i="9"/>
  <c r="L100" i="9" a="1"/>
  <c r="L100" i="9" s="1"/>
  <c r="O99" i="9" a="1"/>
  <c r="O99" i="9" s="1"/>
  <c r="N99" i="9" a="1"/>
  <c r="N99" i="9"/>
  <c r="M99" i="9" a="1"/>
  <c r="M99" i="9" s="1"/>
  <c r="P99" i="9" s="1" a="1"/>
  <c r="P99" i="9" s="1"/>
  <c r="L99" i="9" a="1"/>
  <c r="L99" i="9" s="1"/>
  <c r="O96" i="9" a="1"/>
  <c r="O96" i="9" s="1"/>
  <c r="N96" i="9" a="1"/>
  <c r="N96" i="9"/>
  <c r="M96" i="9" a="1"/>
  <c r="M96" i="9" s="1"/>
  <c r="L96" i="9" a="1"/>
  <c r="L96" i="9" s="1"/>
  <c r="O95" i="9" a="1"/>
  <c r="O95" i="9"/>
  <c r="N95" i="9" a="1"/>
  <c r="N95" i="9" s="1"/>
  <c r="M95" i="9" a="1"/>
  <c r="M95" i="9"/>
  <c r="P95" i="9" s="1" a="1"/>
  <c r="P95" i="9" s="1"/>
  <c r="L95" i="9" a="1"/>
  <c r="L95" i="9"/>
  <c r="O94" i="9" a="1"/>
  <c r="O94" i="9" s="1"/>
  <c r="N94" i="9" a="1"/>
  <c r="N94" i="9"/>
  <c r="M94" i="9" a="1"/>
  <c r="M94" i="9" s="1"/>
  <c r="L94" i="9" a="1"/>
  <c r="L94" i="9" s="1"/>
  <c r="O93" i="9" a="1"/>
  <c r="O93" i="9" s="1"/>
  <c r="N93" i="9" a="1"/>
  <c r="N93" i="9" s="1"/>
  <c r="M93" i="9" a="1"/>
  <c r="M93" i="9"/>
  <c r="L93" i="9" a="1"/>
  <c r="L93" i="9" s="1"/>
  <c r="O92" i="9" a="1"/>
  <c r="O92" i="9"/>
  <c r="N92" i="9" a="1"/>
  <c r="N92" i="9" s="1"/>
  <c r="M92" i="9" a="1"/>
  <c r="M92" i="9" s="1"/>
  <c r="L92" i="9" a="1"/>
  <c r="L92" i="9" s="1"/>
  <c r="O91" i="9" a="1"/>
  <c r="O91" i="9"/>
  <c r="P91" i="9" s="1" a="1"/>
  <c r="P91" i="9" s="1"/>
  <c r="N91" i="9" a="1"/>
  <c r="N91" i="9" s="1"/>
  <c r="M91" i="9" a="1"/>
  <c r="M91" i="9" s="1"/>
  <c r="L91" i="9" a="1"/>
  <c r="L91" i="9"/>
  <c r="O90" i="9" a="1"/>
  <c r="O90" i="9" s="1"/>
  <c r="N90" i="9" a="1"/>
  <c r="N90" i="9"/>
  <c r="P90" i="9" s="1" a="1"/>
  <c r="P90" i="9" s="1"/>
  <c r="M90" i="9" a="1"/>
  <c r="M90" i="9" s="1"/>
  <c r="L90" i="9" a="1"/>
  <c r="L90" i="9"/>
  <c r="O89" i="9" a="1"/>
  <c r="O89" i="9" s="1"/>
  <c r="N89" i="9" a="1"/>
  <c r="N89" i="9" s="1"/>
  <c r="M89" i="9" a="1"/>
  <c r="M89" i="9"/>
  <c r="P89" i="9" s="1" a="1"/>
  <c r="P89" i="9" s="1"/>
  <c r="L89" i="9" a="1"/>
  <c r="L89" i="9" s="1"/>
  <c r="O88" i="9" a="1"/>
  <c r="O88" i="9"/>
  <c r="N88" i="9" a="1"/>
  <c r="N88" i="9" s="1"/>
  <c r="M88" i="9" a="1"/>
  <c r="M88" i="9" s="1"/>
  <c r="P88" i="9" s="1" a="1"/>
  <c r="P88" i="9" s="1"/>
  <c r="L88" i="9" a="1"/>
  <c r="L88" i="9" s="1"/>
  <c r="O87" i="9" a="1"/>
  <c r="O87" i="9" s="1"/>
  <c r="N87" i="9" a="1"/>
  <c r="N87" i="9" s="1"/>
  <c r="M87" i="9" a="1"/>
  <c r="M87" i="9"/>
  <c r="P87" i="9" s="1" a="1"/>
  <c r="P87" i="9" s="1"/>
  <c r="L87" i="9" a="1"/>
  <c r="L87" i="9" s="1"/>
  <c r="O86" i="9" a="1"/>
  <c r="O86" i="9" s="1"/>
  <c r="N86" i="9" a="1"/>
  <c r="N86" i="9"/>
  <c r="M86" i="9" a="1"/>
  <c r="M86" i="9"/>
  <c r="L86" i="9" a="1"/>
  <c r="L86" i="9" s="1"/>
  <c r="O85" i="9" a="1"/>
  <c r="O85" i="9" s="1"/>
  <c r="N85" i="9" a="1"/>
  <c r="N85" i="9"/>
  <c r="M85" i="9" a="1"/>
  <c r="M85" i="9" s="1"/>
  <c r="P85" i="9" s="1" a="1"/>
  <c r="P85" i="9" s="1"/>
  <c r="L85" i="9" a="1"/>
  <c r="L85" i="9" s="1"/>
  <c r="P84" i="9" a="1"/>
  <c r="P84" i="9" s="1"/>
  <c r="O84" i="9" a="1"/>
  <c r="O84" i="9"/>
  <c r="N84" i="9" a="1"/>
  <c r="N84" i="9"/>
  <c r="M84" i="9" a="1"/>
  <c r="M84" i="9" s="1"/>
  <c r="L84" i="9" a="1"/>
  <c r="L84" i="9"/>
  <c r="O83" i="9" a="1"/>
  <c r="O83" i="9" s="1"/>
  <c r="N83" i="9" a="1"/>
  <c r="N83" i="9" s="1"/>
  <c r="M83" i="9" a="1"/>
  <c r="M83" i="9" s="1"/>
  <c r="L83" i="9" a="1"/>
  <c r="L83" i="9" s="1"/>
  <c r="O82" i="9" a="1"/>
  <c r="O82" i="9" s="1"/>
  <c r="N82" i="9" a="1"/>
  <c r="N82" i="9"/>
  <c r="M82" i="9" a="1"/>
  <c r="M82" i="9"/>
  <c r="L82" i="9" a="1"/>
  <c r="L82" i="9" s="1"/>
  <c r="O81" i="9" a="1"/>
  <c r="O81" i="9" s="1"/>
  <c r="N81" i="9" a="1"/>
  <c r="N81" i="9" s="1"/>
  <c r="M81" i="9" a="1"/>
  <c r="M81" i="9" s="1"/>
  <c r="P81" i="9" s="1" a="1"/>
  <c r="P81" i="9" s="1"/>
  <c r="L81" i="9" a="1"/>
  <c r="L81" i="9" s="1"/>
  <c r="O80" i="9" a="1"/>
  <c r="O80" i="9"/>
  <c r="P80" i="9" s="1" a="1"/>
  <c r="P80" i="9" s="1"/>
  <c r="N80" i="9" a="1"/>
  <c r="N80" i="9"/>
  <c r="M80" i="9" a="1"/>
  <c r="M80" i="9" s="1"/>
  <c r="L80" i="9" a="1"/>
  <c r="L80" i="9"/>
  <c r="O79" i="9" a="1"/>
  <c r="O79" i="9" s="1"/>
  <c r="N79" i="9" a="1"/>
  <c r="N79" i="9" s="1"/>
  <c r="M79" i="9" a="1"/>
  <c r="M79" i="9" s="1"/>
  <c r="P79" i="9" s="1" a="1"/>
  <c r="P79" i="9" s="1"/>
  <c r="L79" i="9" a="1"/>
  <c r="L79" i="9"/>
  <c r="O76" i="9" a="1"/>
  <c r="O76" i="9" s="1"/>
  <c r="N76" i="9" a="1"/>
  <c r="N76" i="9" s="1"/>
  <c r="P76" i="9" s="1" a="1"/>
  <c r="P76" i="9" s="1"/>
  <c r="M76" i="9" a="1"/>
  <c r="M76" i="9"/>
  <c r="L76" i="9" a="1"/>
  <c r="L76" i="9" s="1"/>
  <c r="O75" i="9" a="1"/>
  <c r="O75" i="9"/>
  <c r="N75" i="9" a="1"/>
  <c r="N75" i="9" s="1"/>
  <c r="P75" i="9" s="1" a="1"/>
  <c r="P75" i="9" s="1"/>
  <c r="M75" i="9" a="1"/>
  <c r="M75" i="9"/>
  <c r="L75" i="9" a="1"/>
  <c r="L75" i="9" s="1"/>
  <c r="P74" i="9" a="1"/>
  <c r="P74" i="9" s="1"/>
  <c r="O74" i="9" a="1"/>
  <c r="O74" i="9" s="1"/>
  <c r="N74" i="9" a="1"/>
  <c r="N74" i="9"/>
  <c r="M74" i="9" a="1"/>
  <c r="M74" i="9" s="1"/>
  <c r="L74" i="9" a="1"/>
  <c r="L74" i="9"/>
  <c r="O73" i="9" a="1"/>
  <c r="O73" i="9" s="1"/>
  <c r="N73" i="9" a="1"/>
  <c r="N73" i="9" s="1"/>
  <c r="M73" i="9" a="1"/>
  <c r="M73" i="9"/>
  <c r="L73" i="9" a="1"/>
  <c r="L73" i="9" s="1"/>
  <c r="O72" i="9" a="1"/>
  <c r="O72" i="9" s="1"/>
  <c r="N72" i="9" a="1"/>
  <c r="N72" i="9" s="1"/>
  <c r="M72" i="9" a="1"/>
  <c r="M72" i="9" s="1"/>
  <c r="L72" i="9" a="1"/>
  <c r="L72" i="9"/>
  <c r="O71" i="9" a="1"/>
  <c r="O71" i="9"/>
  <c r="N71" i="9" a="1"/>
  <c r="N71" i="9"/>
  <c r="M71" i="9" a="1"/>
  <c r="M71" i="9" s="1"/>
  <c r="L71" i="9" a="1"/>
  <c r="L71" i="9" s="1"/>
  <c r="O70" i="9" a="1"/>
  <c r="O70" i="9"/>
  <c r="N70" i="9" a="1"/>
  <c r="N70" i="9"/>
  <c r="M70" i="9" a="1"/>
  <c r="M70" i="9" s="1"/>
  <c r="P70" i="9" s="1" a="1"/>
  <c r="P70" i="9" s="1"/>
  <c r="L70" i="9" a="1"/>
  <c r="L70" i="9" s="1"/>
  <c r="O69" i="9" a="1"/>
  <c r="O69" i="9"/>
  <c r="N69" i="9" a="1"/>
  <c r="N69" i="9" s="1"/>
  <c r="M69" i="9" a="1"/>
  <c r="M69" i="9"/>
  <c r="L69" i="9" a="1"/>
  <c r="L69" i="9" s="1"/>
  <c r="P68" i="9" a="1"/>
  <c r="P68" i="9" s="1"/>
  <c r="O68" i="9" a="1"/>
  <c r="O68" i="9" s="1"/>
  <c r="N68" i="9" a="1"/>
  <c r="N68" i="9" s="1"/>
  <c r="M68" i="9" a="1"/>
  <c r="M68" i="9" s="1"/>
  <c r="L68" i="9" a="1"/>
  <c r="L68" i="9"/>
  <c r="P67" i="9" a="1"/>
  <c r="P67" i="9" s="1"/>
  <c r="O67" i="9" a="1"/>
  <c r="O67" i="9" s="1"/>
  <c r="N67" i="9" a="1"/>
  <c r="N67" i="9"/>
  <c r="M67" i="9" a="1"/>
  <c r="M67" i="9" s="1"/>
  <c r="L67" i="9" a="1"/>
  <c r="L67" i="9" s="1"/>
  <c r="P66" i="9"/>
  <c r="O66" i="9" a="1"/>
  <c r="O66" i="9" s="1"/>
  <c r="N66" i="9" a="1"/>
  <c r="N66" i="9" s="1"/>
  <c r="P66" i="9" s="1" a="1"/>
  <c r="M66" i="9" a="1"/>
  <c r="M66" i="9" s="1"/>
  <c r="L66" i="9" a="1"/>
  <c r="L66" i="9"/>
  <c r="O65" i="9" a="1"/>
  <c r="O65" i="9"/>
  <c r="N65" i="9" a="1"/>
  <c r="N65" i="9" s="1"/>
  <c r="M65" i="9" a="1"/>
  <c r="M65" i="9"/>
  <c r="L65" i="9" a="1"/>
  <c r="L65" i="9" s="1"/>
  <c r="O64" i="9" a="1"/>
  <c r="O64" i="9" s="1"/>
  <c r="N64" i="9" a="1"/>
  <c r="N64" i="9" s="1"/>
  <c r="M64" i="9" a="1"/>
  <c r="M64" i="9" s="1"/>
  <c r="L64" i="9" a="1"/>
  <c r="L64" i="9"/>
  <c r="O63" i="9" a="1"/>
  <c r="O63" i="9" s="1"/>
  <c r="N63" i="9" a="1"/>
  <c r="N63" i="9"/>
  <c r="M63" i="9" a="1"/>
  <c r="M63" i="9" s="1"/>
  <c r="P63" i="9" s="1" a="1"/>
  <c r="P63" i="9" s="1"/>
  <c r="L63" i="9" a="1"/>
  <c r="L63" i="9" s="1"/>
  <c r="O62" i="9" a="1"/>
  <c r="O62" i="9" s="1"/>
  <c r="N62" i="9" a="1"/>
  <c r="N62" i="9"/>
  <c r="M62" i="9" a="1"/>
  <c r="M62" i="9" s="1"/>
  <c r="L62" i="9" a="1"/>
  <c r="L62" i="9" s="1"/>
  <c r="O61" i="9" a="1"/>
  <c r="O61" i="9"/>
  <c r="N61" i="9" a="1"/>
  <c r="N61" i="9" s="1"/>
  <c r="M61" i="9" a="1"/>
  <c r="M61" i="9" s="1"/>
  <c r="P61" i="9" s="1" a="1"/>
  <c r="P61" i="9" s="1"/>
  <c r="L61" i="9" a="1"/>
  <c r="L61" i="9" s="1"/>
  <c r="O60" i="9" a="1"/>
  <c r="O60" i="9" s="1"/>
  <c r="N60" i="9" a="1"/>
  <c r="N60" i="9" s="1"/>
  <c r="M60" i="9" a="1"/>
  <c r="M60" i="9"/>
  <c r="L60" i="9" a="1"/>
  <c r="L60" i="9" s="1"/>
  <c r="E56" i="9" a="1"/>
  <c r="E56" i="9"/>
  <c r="E52" i="9" a="1"/>
  <c r="E52" i="9" s="1"/>
  <c r="E51" i="9" a="1"/>
  <c r="E51" i="9" s="1"/>
  <c r="O50" i="9" a="1"/>
  <c r="O50" i="9"/>
  <c r="N50" i="9" a="1"/>
  <c r="N50" i="9" s="1"/>
  <c r="M50" i="9" a="1"/>
  <c r="M50" i="9"/>
  <c r="P50" i="9" s="1" a="1"/>
  <c r="P50" i="9" s="1"/>
  <c r="L50" i="9" a="1"/>
  <c r="L50" i="9" s="1"/>
  <c r="O48" i="9" a="1"/>
  <c r="O48" i="9" s="1"/>
  <c r="N48" i="9" a="1"/>
  <c r="N48" i="9"/>
  <c r="M48" i="9" a="1"/>
  <c r="M48" i="9" s="1"/>
  <c r="L48" i="9" a="1"/>
  <c r="L48" i="9" s="1"/>
  <c r="O44" i="9" a="1"/>
  <c r="O44" i="9"/>
  <c r="N44" i="9" a="1"/>
  <c r="N44" i="9" s="1"/>
  <c r="M44" i="9" a="1"/>
  <c r="M44" i="9"/>
  <c r="E44" i="9" a="1"/>
  <c r="E44" i="9"/>
  <c r="L44" i="9" s="1" a="1"/>
  <c r="L44" i="9" s="1"/>
  <c r="P43" i="9" a="1"/>
  <c r="P43" i="9" s="1"/>
  <c r="O43" i="9" a="1"/>
  <c r="O43" i="9" s="1"/>
  <c r="N43" i="9" a="1"/>
  <c r="N43" i="9" s="1"/>
  <c r="M43" i="9" a="1"/>
  <c r="M43" i="9" s="1"/>
  <c r="L43" i="9" a="1"/>
  <c r="L43" i="9"/>
  <c r="O42" i="9" a="1"/>
  <c r="O42" i="9" s="1"/>
  <c r="M42" i="9"/>
  <c r="L42" i="9" a="1"/>
  <c r="L42" i="9" s="1"/>
  <c r="E42" i="9" a="1"/>
  <c r="E42" i="9" s="1"/>
  <c r="M42" i="9" s="1" a="1"/>
  <c r="P41" i="9" a="1"/>
  <c r="P41" i="9" s="1"/>
  <c r="N41" i="9" a="1"/>
  <c r="N41" i="9" s="1"/>
  <c r="M41" i="9" a="1"/>
  <c r="M41" i="9" s="1"/>
  <c r="L41" i="9" a="1"/>
  <c r="L41" i="9" s="1"/>
  <c r="E41" i="9" a="1"/>
  <c r="E41" i="9" s="1"/>
  <c r="O41" i="9" s="1" a="1"/>
  <c r="O41" i="9" s="1"/>
  <c r="O40" i="9" a="1"/>
  <c r="O40" i="9" s="1"/>
  <c r="N40" i="9" a="1"/>
  <c r="N40" i="9" s="1"/>
  <c r="M40" i="9" a="1"/>
  <c r="M40" i="9"/>
  <c r="E40" i="9" a="1"/>
  <c r="E40" i="9" s="1"/>
  <c r="L40" i="9" s="1" a="1"/>
  <c r="L40" i="9" s="1"/>
  <c r="O39" i="9" a="1"/>
  <c r="O39" i="9" s="1"/>
  <c r="P39" i="9" s="1" a="1"/>
  <c r="P39" i="9" s="1"/>
  <c r="N39" i="9" a="1"/>
  <c r="N39" i="9" s="1"/>
  <c r="M39" i="9" a="1"/>
  <c r="M39" i="9" s="1"/>
  <c r="L39" i="9" a="1"/>
  <c r="L39" i="9" s="1"/>
  <c r="E36" i="9" a="1"/>
  <c r="E36" i="9" s="1"/>
  <c r="O35" i="9" a="1"/>
  <c r="O35" i="9" s="1"/>
  <c r="E35" i="9" a="1"/>
  <c r="E35" i="9" s="1"/>
  <c r="O33" i="9" a="1"/>
  <c r="O33" i="9"/>
  <c r="N33" i="9" a="1"/>
  <c r="N33" i="9" s="1"/>
  <c r="E33" i="9" a="1"/>
  <c r="E33" i="9"/>
  <c r="L33" i="9" s="1" a="1"/>
  <c r="L33" i="9" s="1"/>
  <c r="O32" i="9" a="1"/>
  <c r="O32" i="9" s="1"/>
  <c r="L32" i="9" a="1"/>
  <c r="L32" i="9"/>
  <c r="E32" i="9" a="1"/>
  <c r="E32" i="9"/>
  <c r="M32" i="9" s="1" a="1"/>
  <c r="M32" i="9" s="1"/>
  <c r="P31" i="9" a="1"/>
  <c r="P31" i="9" s="1"/>
  <c r="O31" i="9" a="1"/>
  <c r="O31" i="9" s="1"/>
  <c r="N31" i="9" a="1"/>
  <c r="N31" i="9"/>
  <c r="M31" i="9" a="1"/>
  <c r="M31" i="9"/>
  <c r="L31" i="9" a="1"/>
  <c r="L31" i="9" s="1"/>
  <c r="O29" i="9" a="1"/>
  <c r="O29" i="9" s="1"/>
  <c r="N29" i="9" a="1"/>
  <c r="N29" i="9" s="1"/>
  <c r="M29" i="9" a="1"/>
  <c r="M29" i="9" s="1"/>
  <c r="L29" i="9" a="1"/>
  <c r="L29" i="9" s="1"/>
  <c r="E25" i="9" a="1"/>
  <c r="E25" i="9" s="1"/>
  <c r="E27" i="9" s="1" a="1"/>
  <c r="E27" i="9" s="1"/>
  <c r="O24" i="9" a="1"/>
  <c r="O24" i="9" s="1"/>
  <c r="N24" i="9" a="1"/>
  <c r="N24" i="9" s="1"/>
  <c r="M24" i="9" a="1"/>
  <c r="M24" i="9"/>
  <c r="L24" i="9" a="1"/>
  <c r="L24" i="9"/>
  <c r="E23" i="9" a="1"/>
  <c r="E23" i="9" s="1"/>
  <c r="L22" i="9" a="1"/>
  <c r="L22" i="9" s="1"/>
  <c r="O21" i="9" a="1"/>
  <c r="O21" i="9" s="1"/>
  <c r="N21" i="9" a="1"/>
  <c r="N21" i="9"/>
  <c r="M21" i="9" a="1"/>
  <c r="M21" i="9" s="1"/>
  <c r="L21" i="9" a="1"/>
  <c r="L21" i="9"/>
  <c r="E21" i="9" a="1"/>
  <c r="E21" i="9" s="1"/>
  <c r="E22" i="9" s="1" a="1"/>
  <c r="E22" i="9" s="1"/>
  <c r="N18" i="9" a="1"/>
  <c r="N18" i="9" s="1"/>
  <c r="E18" i="9" a="1"/>
  <c r="E18" i="9" s="1"/>
  <c r="E20" i="9" s="1" a="1"/>
  <c r="E20" i="9" s="1"/>
  <c r="E17" i="9" a="1"/>
  <c r="E17" i="9" s="1"/>
  <c r="P16" i="9" a="1"/>
  <c r="P16" i="9" s="1"/>
  <c r="O16" i="9" a="1"/>
  <c r="O16" i="9"/>
  <c r="N16" i="9" a="1"/>
  <c r="N16" i="9" s="1"/>
  <c r="M16" i="9" a="1"/>
  <c r="M16" i="9" s="1"/>
  <c r="L16" i="9" a="1"/>
  <c r="L16" i="9"/>
  <c r="A2" i="9" a="1"/>
  <c r="A2" i="9"/>
  <c r="O41" i="8" a="1"/>
  <c r="O41" i="8"/>
  <c r="N41" i="8" a="1"/>
  <c r="N41" i="8" s="1"/>
  <c r="M41" i="8" a="1"/>
  <c r="M41" i="8" s="1"/>
  <c r="L41" i="8" a="1"/>
  <c r="L41" i="8" s="1"/>
  <c r="E40" i="8" a="1"/>
  <c r="E40" i="8" s="1"/>
  <c r="M39" i="8" a="1"/>
  <c r="M39" i="8" s="1"/>
  <c r="E39" i="8" a="1"/>
  <c r="E39" i="8"/>
  <c r="O39" i="8" s="1" a="1"/>
  <c r="O39" i="8" s="1"/>
  <c r="X38" i="8" a="1"/>
  <c r="X38" i="8"/>
  <c r="W38" i="8" a="1"/>
  <c r="W38" i="8" s="1"/>
  <c r="V38" i="8" a="1"/>
  <c r="V38" i="8" s="1"/>
  <c r="U38" i="8" a="1"/>
  <c r="U38" i="8"/>
  <c r="T38" i="8" a="1"/>
  <c r="T38" i="8" s="1"/>
  <c r="T39" i="8" s="1" a="1"/>
  <c r="T39" i="8" s="1"/>
  <c r="O38" i="8" a="1"/>
  <c r="O38" i="8" s="1"/>
  <c r="N38" i="8" a="1"/>
  <c r="N38" i="8" s="1"/>
  <c r="M38" i="8" a="1"/>
  <c r="M38" i="8"/>
  <c r="L38" i="8" a="1"/>
  <c r="L38" i="8" s="1"/>
  <c r="T37" i="8" a="1"/>
  <c r="T37" i="8"/>
  <c r="S37" i="8" a="1"/>
  <c r="S37" i="8" s="1"/>
  <c r="S36" i="8" s="1" a="1"/>
  <c r="S36" i="8" s="1"/>
  <c r="E36" i="8" s="1" a="1"/>
  <c r="E36" i="8" s="1"/>
  <c r="O37" i="8" a="1"/>
  <c r="O37" i="8" s="1"/>
  <c r="N37" i="8" a="1"/>
  <c r="N37" i="8"/>
  <c r="M37" i="8" a="1"/>
  <c r="M37" i="8"/>
  <c r="P37" i="8" s="1" a="1"/>
  <c r="P37" i="8" s="1"/>
  <c r="L37" i="8" a="1"/>
  <c r="L37" i="8" s="1"/>
  <c r="X35" i="8" a="1"/>
  <c r="X35" i="8"/>
  <c r="W35" i="8" a="1"/>
  <c r="W35" i="8" s="1"/>
  <c r="V35" i="8" a="1"/>
  <c r="V35" i="8"/>
  <c r="U35" i="8" a="1"/>
  <c r="U35" i="8" s="1"/>
  <c r="T35" i="8" s="1" a="1"/>
  <c r="T35" i="8" s="1"/>
  <c r="P35" i="8"/>
  <c r="O35" i="8" a="1"/>
  <c r="O35" i="8"/>
  <c r="N35" i="8" a="1"/>
  <c r="N35" i="8" s="1"/>
  <c r="M35" i="8" a="1"/>
  <c r="M35" i="8" s="1"/>
  <c r="P35" i="8" s="1" a="1"/>
  <c r="L35" i="8" a="1"/>
  <c r="L35" i="8"/>
  <c r="Z34" i="8" a="1"/>
  <c r="Z34" i="8" s="1"/>
  <c r="W34" i="8" a="1"/>
  <c r="W34" i="8" s="1"/>
  <c r="V34" i="8" a="1"/>
  <c r="V34" i="8" s="1"/>
  <c r="V36" i="8" s="1" a="1"/>
  <c r="V36" i="8" s="1"/>
  <c r="U34" i="8" a="1"/>
  <c r="U34" i="8" s="1"/>
  <c r="T34" i="8" a="1"/>
  <c r="T34" i="8"/>
  <c r="P34" i="8" a="1"/>
  <c r="P34" i="8" s="1"/>
  <c r="O34" i="8" a="1"/>
  <c r="O34" i="8"/>
  <c r="N34" i="8" a="1"/>
  <c r="N34" i="8" s="1"/>
  <c r="M34" i="8" a="1"/>
  <c r="M34" i="8"/>
  <c r="L34" i="8" a="1"/>
  <c r="L34" i="8"/>
  <c r="X32" i="8" a="1"/>
  <c r="X32" i="8"/>
  <c r="W32" i="8" a="1"/>
  <c r="W32" i="8" s="1"/>
  <c r="V32" i="8" a="1"/>
  <c r="V32" i="8"/>
  <c r="U32" i="8" a="1"/>
  <c r="U32" i="8" s="1"/>
  <c r="T32" i="8" s="1" a="1"/>
  <c r="T32" i="8" s="1"/>
  <c r="P32" i="8" a="1"/>
  <c r="P32" i="8" s="1"/>
  <c r="O32" i="8" a="1"/>
  <c r="O32" i="8" s="1"/>
  <c r="N32" i="8" a="1"/>
  <c r="N32" i="8"/>
  <c r="M32" i="8" a="1"/>
  <c r="M32" i="8"/>
  <c r="L32" i="8" a="1"/>
  <c r="L32" i="8" s="1"/>
  <c r="T31" i="8" a="1"/>
  <c r="T31" i="8" s="1"/>
  <c r="O31" i="8" a="1"/>
  <c r="O31" i="8" s="1"/>
  <c r="N31" i="8" a="1"/>
  <c r="N31" i="8" s="1"/>
  <c r="M31" i="8" a="1"/>
  <c r="M31" i="8"/>
  <c r="P31" i="8" s="1" a="1"/>
  <c r="P31" i="8" s="1"/>
  <c r="L31" i="8" a="1"/>
  <c r="L31" i="8" s="1"/>
  <c r="T30" i="8" a="1"/>
  <c r="T30" i="8"/>
  <c r="R30" i="8" s="1" a="1"/>
  <c r="R30" i="8" s="1"/>
  <c r="S30" i="8" a="1"/>
  <c r="S30" i="8" s="1"/>
  <c r="O30" i="8" a="1"/>
  <c r="O30" i="8"/>
  <c r="N30" i="8" a="1"/>
  <c r="N30" i="8" s="1"/>
  <c r="P30" i="8" s="1" a="1"/>
  <c r="P30" i="8" s="1"/>
  <c r="M30" i="8" a="1"/>
  <c r="M30" i="8" s="1"/>
  <c r="L30" i="8" a="1"/>
  <c r="L30" i="8"/>
  <c r="Z29" i="8" a="1"/>
  <c r="Z29" i="8"/>
  <c r="W29" i="8" a="1"/>
  <c r="W29" i="8" s="1"/>
  <c r="U29" i="8" s="1" a="1"/>
  <c r="U29" i="8" s="1"/>
  <c r="V29" i="8" a="1"/>
  <c r="V29" i="8" s="1"/>
  <c r="T29" i="8" a="1"/>
  <c r="T29" i="8"/>
  <c r="S29" i="8" a="1"/>
  <c r="S29" i="8"/>
  <c r="R29" i="8" a="1"/>
  <c r="R29" i="8" s="1"/>
  <c r="O29" i="8" a="1"/>
  <c r="O29" i="8"/>
  <c r="N29" i="8" a="1"/>
  <c r="N29" i="8" s="1"/>
  <c r="M29" i="8" a="1"/>
  <c r="M29" i="8" s="1"/>
  <c r="L29" i="8" a="1"/>
  <c r="L29" i="8"/>
  <c r="Z28" i="8" a="1"/>
  <c r="Z28" i="8"/>
  <c r="W28" i="8" a="1"/>
  <c r="W28" i="8"/>
  <c r="U28" i="8" s="1" a="1"/>
  <c r="U28" i="8" s="1"/>
  <c r="V28" i="8" a="1"/>
  <c r="V28" i="8" s="1"/>
  <c r="T28" i="8" a="1"/>
  <c r="T28" i="8"/>
  <c r="S28" i="8" a="1"/>
  <c r="S28" i="8" s="1"/>
  <c r="R28" i="8" a="1"/>
  <c r="R28" i="8" s="1"/>
  <c r="O28" i="8" a="1"/>
  <c r="O28" i="8"/>
  <c r="N28" i="8" a="1"/>
  <c r="N28" i="8"/>
  <c r="M28" i="8" a="1"/>
  <c r="M28" i="8" s="1"/>
  <c r="L28" i="8" a="1"/>
  <c r="L28" i="8"/>
  <c r="Z27" i="8" a="1"/>
  <c r="Z27" i="8"/>
  <c r="W27" i="8" a="1"/>
  <c r="W27" i="8"/>
  <c r="U27" i="8" s="1" a="1"/>
  <c r="U27" i="8" s="1"/>
  <c r="V27" i="8" a="1"/>
  <c r="V27" i="8" s="1"/>
  <c r="T27" i="8" a="1"/>
  <c r="T27" i="8"/>
  <c r="S27" i="8" a="1"/>
  <c r="S27" i="8" s="1"/>
  <c r="R27" i="8" a="1"/>
  <c r="R27" i="8" s="1"/>
  <c r="O27" i="8" a="1"/>
  <c r="O27" i="8"/>
  <c r="N27" i="8" a="1"/>
  <c r="N27" i="8" s="1"/>
  <c r="M27" i="8" a="1"/>
  <c r="M27" i="8" s="1"/>
  <c r="L27" i="8" a="1"/>
  <c r="L27" i="8"/>
  <c r="Z26" i="8" a="1"/>
  <c r="Z26" i="8"/>
  <c r="W26" i="8" a="1"/>
  <c r="W26" i="8" s="1"/>
  <c r="U26" i="8" s="1" a="1"/>
  <c r="U26" i="8" s="1"/>
  <c r="V26" i="8" a="1"/>
  <c r="V26" i="8" s="1"/>
  <c r="T26" i="8" a="1"/>
  <c r="T26" i="8"/>
  <c r="S26" i="8" a="1"/>
  <c r="S26" i="8"/>
  <c r="R26" i="8" a="1"/>
  <c r="R26" i="8" s="1"/>
  <c r="O26" i="8" a="1"/>
  <c r="O26" i="8"/>
  <c r="N26" i="8" a="1"/>
  <c r="N26" i="8"/>
  <c r="M26" i="8" a="1"/>
  <c r="M26" i="8" s="1"/>
  <c r="P26" i="8" s="1" a="1"/>
  <c r="P26" i="8" s="1"/>
  <c r="L26" i="8" a="1"/>
  <c r="L26" i="8"/>
  <c r="Z25" i="8" a="1"/>
  <c r="Z25" i="8"/>
  <c r="W25" i="8" a="1"/>
  <c r="W25" i="8" s="1"/>
  <c r="U25" i="8" s="1" a="1"/>
  <c r="U25" i="8" s="1"/>
  <c r="V25" i="8" a="1"/>
  <c r="V25" i="8" s="1"/>
  <c r="T25" i="8" a="1"/>
  <c r="T25" i="8"/>
  <c r="S25" i="8" a="1"/>
  <c r="S25" i="8"/>
  <c r="R25" i="8" a="1"/>
  <c r="R25" i="8" s="1"/>
  <c r="O25" i="8" a="1"/>
  <c r="O25" i="8"/>
  <c r="N25" i="8" a="1"/>
  <c r="N25" i="8" s="1"/>
  <c r="M25" i="8" a="1"/>
  <c r="M25" i="8" s="1"/>
  <c r="P25" i="8" s="1" a="1"/>
  <c r="P25" i="8" s="1"/>
  <c r="L25" i="8" a="1"/>
  <c r="L25" i="8"/>
  <c r="Z24" i="8" a="1"/>
  <c r="Z24" i="8"/>
  <c r="W24" i="8" a="1"/>
  <c r="W24" i="8" s="1"/>
  <c r="V24" i="8" a="1"/>
  <c r="V24" i="8" s="1"/>
  <c r="U24" i="8" a="1"/>
  <c r="U24" i="8" s="1"/>
  <c r="T24" i="8" a="1"/>
  <c r="T24" i="8"/>
  <c r="S24" i="8" a="1"/>
  <c r="S24" i="8" s="1"/>
  <c r="R24" i="8" a="1"/>
  <c r="R24" i="8" s="1"/>
  <c r="O24" i="8" a="1"/>
  <c r="O24" i="8"/>
  <c r="N24" i="8" a="1"/>
  <c r="N24" i="8"/>
  <c r="M24" i="8" a="1"/>
  <c r="M24" i="8" s="1"/>
  <c r="P24" i="8" s="1" a="1"/>
  <c r="P24" i="8" s="1"/>
  <c r="L24" i="8" a="1"/>
  <c r="L24" i="8" s="1"/>
  <c r="X22" i="8" a="1"/>
  <c r="X22" i="8"/>
  <c r="W22" i="8" a="1"/>
  <c r="W22" i="8" s="1"/>
  <c r="V22" i="8" a="1"/>
  <c r="V22" i="8" s="1"/>
  <c r="V33" i="8" s="1" a="1"/>
  <c r="V33" i="8" s="1"/>
  <c r="U22" i="8" a="1"/>
  <c r="U22" i="8"/>
  <c r="T22" i="8" s="1" a="1"/>
  <c r="T22" i="8" s="1"/>
  <c r="O22" i="8" a="1"/>
  <c r="O22" i="8" s="1"/>
  <c r="N22" i="8" a="1"/>
  <c r="N22" i="8" s="1"/>
  <c r="M22" i="8" a="1"/>
  <c r="M22" i="8"/>
  <c r="L22" i="8" a="1"/>
  <c r="L22" i="8" s="1"/>
  <c r="T21" i="8" a="1"/>
  <c r="T21" i="8" s="1"/>
  <c r="R21" i="8" s="1" a="1"/>
  <c r="R21" i="8" s="1"/>
  <c r="S21" i="8" a="1"/>
  <c r="S21" i="8" s="1"/>
  <c r="O21" i="8" a="1"/>
  <c r="O21" i="8" s="1"/>
  <c r="N21" i="8" a="1"/>
  <c r="N21" i="8" s="1"/>
  <c r="P21" i="8" s="1" a="1"/>
  <c r="P21" i="8" s="1"/>
  <c r="M21" i="8" a="1"/>
  <c r="M21" i="8"/>
  <c r="L21" i="8" a="1"/>
  <c r="L21" i="8" s="1"/>
  <c r="T20" i="8" a="1"/>
  <c r="T20" i="8" s="1"/>
  <c r="R20" i="8" s="1" a="1"/>
  <c r="R20" i="8" s="1"/>
  <c r="O20" i="8" a="1"/>
  <c r="O20" i="8" s="1"/>
  <c r="N20" i="8" a="1"/>
  <c r="N20" i="8" s="1"/>
  <c r="M20" i="8" a="1"/>
  <c r="M20" i="8" s="1"/>
  <c r="P20" i="8" s="1" a="1"/>
  <c r="P20" i="8" s="1"/>
  <c r="L20" i="8" a="1"/>
  <c r="L20" i="8"/>
  <c r="W19" i="8" a="1"/>
  <c r="W19" i="8" s="1"/>
  <c r="V19" i="8" a="1"/>
  <c r="V19" i="8"/>
  <c r="T19" i="8" a="1"/>
  <c r="T19" i="8" s="1"/>
  <c r="O19" i="8" a="1"/>
  <c r="O19" i="8" s="1"/>
  <c r="N19" i="8" a="1"/>
  <c r="N19" i="8" s="1"/>
  <c r="P19" i="8" s="1" a="1"/>
  <c r="P19" i="8" s="1"/>
  <c r="M19" i="8" a="1"/>
  <c r="M19" i="8" s="1"/>
  <c r="L19" i="8" a="1"/>
  <c r="L19" i="8" s="1"/>
  <c r="W18" i="8" a="1"/>
  <c r="W18" i="8" s="1"/>
  <c r="V18" i="8" s="1" a="1"/>
  <c r="V18" i="8" s="1"/>
  <c r="T18" i="8" a="1"/>
  <c r="T18" i="8" s="1"/>
  <c r="R18" i="8" s="1" a="1"/>
  <c r="R18" i="8" s="1"/>
  <c r="O18" i="8" a="1"/>
  <c r="O18" i="8" s="1"/>
  <c r="N18" i="8" a="1"/>
  <c r="N18" i="8"/>
  <c r="M18" i="8" a="1"/>
  <c r="M18" i="8" s="1"/>
  <c r="L18" i="8" a="1"/>
  <c r="L18" i="8" s="1"/>
  <c r="W17" i="8" a="1"/>
  <c r="W17" i="8" s="1"/>
  <c r="V17" i="8" s="1" a="1"/>
  <c r="V17" i="8"/>
  <c r="V23" i="8" s="1" a="1"/>
  <c r="V23" i="8" s="1"/>
  <c r="T17" i="8" a="1"/>
  <c r="T17" i="8" s="1"/>
  <c r="S17" i="8" a="1"/>
  <c r="S17" i="8"/>
  <c r="R17" i="8" a="1"/>
  <c r="R17" i="8" s="1"/>
  <c r="O17" i="8" a="1"/>
  <c r="O17" i="8" s="1"/>
  <c r="N17" i="8" a="1"/>
  <c r="N17" i="8" s="1"/>
  <c r="P17" i="8" s="1" a="1"/>
  <c r="P17" i="8" s="1"/>
  <c r="M17" i="8" a="1"/>
  <c r="M17" i="8" s="1"/>
  <c r="L17" i="8" a="1"/>
  <c r="L17" i="8" s="1"/>
  <c r="W16" i="8" a="1"/>
  <c r="W16" i="8" s="1"/>
  <c r="V16" i="8" s="1" a="1"/>
  <c r="V16" i="8" s="1"/>
  <c r="V15" i="8" s="1" a="1"/>
  <c r="V15" i="8" s="1"/>
  <c r="T16" i="8" a="1"/>
  <c r="T16" i="8" s="1"/>
  <c r="O16" i="8" a="1"/>
  <c r="O16" i="8" s="1"/>
  <c r="N16" i="8" a="1"/>
  <c r="N16" i="8" s="1"/>
  <c r="M16" i="8" a="1"/>
  <c r="M16" i="8" s="1"/>
  <c r="P16" i="8" s="1" a="1"/>
  <c r="P16" i="8" s="1"/>
  <c r="L16" i="8" a="1"/>
  <c r="L16" i="8"/>
  <c r="A2" i="8" a="1"/>
  <c r="A2" i="8" s="1"/>
  <c r="O39" i="7" a="1"/>
  <c r="O39" i="7"/>
  <c r="N39" i="7" a="1"/>
  <c r="N39" i="7" s="1"/>
  <c r="M39" i="7" a="1"/>
  <c r="M39" i="7" s="1"/>
  <c r="P39" i="7" s="1" a="1"/>
  <c r="P39" i="7" s="1"/>
  <c r="L39" i="7" a="1"/>
  <c r="L39" i="7" s="1"/>
  <c r="P38" i="7" a="1"/>
  <c r="P38" i="7" s="1"/>
  <c r="O38" i="7" a="1"/>
  <c r="O38" i="7" s="1"/>
  <c r="N38" i="7" a="1"/>
  <c r="N38" i="7"/>
  <c r="L38" i="7" a="1"/>
  <c r="L38" i="7" s="1"/>
  <c r="E38" i="7" a="1"/>
  <c r="E38" i="7" s="1"/>
  <c r="M38" i="7" s="1" a="1"/>
  <c r="M38" i="7" s="1"/>
  <c r="O37" i="7" a="1"/>
  <c r="O37" i="7" s="1"/>
  <c r="N37" i="7" a="1"/>
  <c r="N37" i="7" s="1"/>
  <c r="P37" i="7" s="1" a="1"/>
  <c r="P37" i="7" s="1"/>
  <c r="M37" i="7" a="1"/>
  <c r="M37" i="7" s="1"/>
  <c r="L37" i="7" a="1"/>
  <c r="L37" i="7" s="1"/>
  <c r="O36" i="7" a="1"/>
  <c r="O36" i="7" s="1"/>
  <c r="N36" i="7" a="1"/>
  <c r="N36" i="7" s="1"/>
  <c r="M36" i="7" a="1"/>
  <c r="M36" i="7" s="1"/>
  <c r="P36" i="7" s="1" a="1"/>
  <c r="P36" i="7" s="1"/>
  <c r="L36" i="7" a="1"/>
  <c r="L36" i="7" s="1"/>
  <c r="O35" i="7" a="1"/>
  <c r="O35" i="7" s="1"/>
  <c r="L35" i="7" a="1"/>
  <c r="L35" i="7"/>
  <c r="E35" i="7" a="1"/>
  <c r="E35" i="7" s="1"/>
  <c r="O33" i="7" a="1"/>
  <c r="O33" i="7" s="1"/>
  <c r="N33" i="7" a="1"/>
  <c r="N33" i="7" s="1"/>
  <c r="P33" i="7" s="1" a="1"/>
  <c r="P33" i="7" s="1"/>
  <c r="M33" i="7" a="1"/>
  <c r="M33" i="7" s="1"/>
  <c r="L33" i="7" a="1"/>
  <c r="L33" i="7"/>
  <c r="O32" i="7" a="1"/>
  <c r="O32" i="7" s="1"/>
  <c r="N32" i="7" a="1"/>
  <c r="N32" i="7" s="1"/>
  <c r="P32" i="7" s="1" a="1"/>
  <c r="P32" i="7" s="1"/>
  <c r="M32" i="7" a="1"/>
  <c r="M32" i="7"/>
  <c r="L32" i="7" a="1"/>
  <c r="L32" i="7" s="1"/>
  <c r="E31" i="7" a="1"/>
  <c r="E31" i="7" s="1"/>
  <c r="O30" i="7" a="1"/>
  <c r="O30" i="7" s="1"/>
  <c r="N30" i="7" a="1"/>
  <c r="N30" i="7"/>
  <c r="P30" i="7" s="1" a="1"/>
  <c r="P30" i="7" s="1"/>
  <c r="M30" i="7" a="1"/>
  <c r="M30" i="7" s="1"/>
  <c r="L30" i="7" a="1"/>
  <c r="L30" i="7"/>
  <c r="O29" i="7" a="1"/>
  <c r="O29" i="7" s="1"/>
  <c r="N29" i="7" a="1"/>
  <c r="N29" i="7" s="1"/>
  <c r="M29" i="7" a="1"/>
  <c r="M29" i="7" s="1"/>
  <c r="P29" i="7" s="1" a="1"/>
  <c r="P29" i="7" s="1"/>
  <c r="L29" i="7" a="1"/>
  <c r="L29" i="7" s="1"/>
  <c r="E27" i="7" a="1"/>
  <c r="E27" i="7" s="1"/>
  <c r="O25" i="7" a="1"/>
  <c r="O25" i="7" s="1"/>
  <c r="N25" i="7" a="1"/>
  <c r="N25" i="7"/>
  <c r="M25" i="7" a="1"/>
  <c r="M25" i="7" s="1"/>
  <c r="P25" i="7" s="1" a="1"/>
  <c r="P25" i="7" s="1"/>
  <c r="L25" i="7" a="1"/>
  <c r="L25" i="7" s="1"/>
  <c r="E24" i="7" a="1"/>
  <c r="E24" i="7" s="1"/>
  <c r="M23" i="7" a="1"/>
  <c r="M23" i="7" s="1"/>
  <c r="E23" i="7" a="1"/>
  <c r="E23" i="7" s="1"/>
  <c r="O22" i="7" a="1"/>
  <c r="O22" i="7"/>
  <c r="N22" i="7" a="1"/>
  <c r="N22" i="7" s="1"/>
  <c r="M22" i="7" a="1"/>
  <c r="M22" i="7" s="1"/>
  <c r="P22" i="7" s="1" a="1"/>
  <c r="P22" i="7" s="1"/>
  <c r="L22" i="7" a="1"/>
  <c r="L22" i="7" s="1"/>
  <c r="P21" i="7"/>
  <c r="O21" i="7" a="1"/>
  <c r="O21" i="7" s="1"/>
  <c r="N21" i="7" a="1"/>
  <c r="N21" i="7"/>
  <c r="M21" i="7" a="1"/>
  <c r="M21" i="7" s="1"/>
  <c r="P21" i="7" s="1" a="1"/>
  <c r="L21" i="7" a="1"/>
  <c r="L21" i="7" s="1"/>
  <c r="O20" i="7" a="1"/>
  <c r="O20" i="7" s="1"/>
  <c r="N20" i="7" a="1"/>
  <c r="N20" i="7" s="1"/>
  <c r="M20" i="7" a="1"/>
  <c r="M20" i="7"/>
  <c r="P20" i="7" s="1" a="1"/>
  <c r="P20" i="7" s="1"/>
  <c r="L20" i="7" a="1"/>
  <c r="L20" i="7" s="1"/>
  <c r="O19" i="7" a="1"/>
  <c r="O19" i="7" s="1"/>
  <c r="N19" i="7" a="1"/>
  <c r="N19" i="7"/>
  <c r="M19" i="7" a="1"/>
  <c r="M19" i="7" s="1"/>
  <c r="P19" i="7" s="1" a="1"/>
  <c r="P19" i="7" s="1"/>
  <c r="L19" i="7" a="1"/>
  <c r="L19" i="7" s="1"/>
  <c r="O18" i="7" a="1"/>
  <c r="O18" i="7"/>
  <c r="N18" i="7" a="1"/>
  <c r="N18" i="7" s="1"/>
  <c r="M18" i="7" a="1"/>
  <c r="M18" i="7"/>
  <c r="L18" i="7" a="1"/>
  <c r="L18" i="7" s="1"/>
  <c r="N17" i="7" a="1"/>
  <c r="N17" i="7" s="1"/>
  <c r="L17" i="7" a="1"/>
  <c r="L17" i="7" s="1"/>
  <c r="E17" i="7" a="1"/>
  <c r="E17" i="7" s="1"/>
  <c r="O17" i="7" s="1" a="1"/>
  <c r="O17" i="7" s="1"/>
  <c r="O16" i="7" a="1"/>
  <c r="O16" i="7" s="1"/>
  <c r="N16" i="7" a="1"/>
  <c r="N16" i="7"/>
  <c r="M16" i="7" a="1"/>
  <c r="M16" i="7" s="1"/>
  <c r="L16" i="7" a="1"/>
  <c r="L16" i="7" s="1"/>
  <c r="A2" i="7" a="1"/>
  <c r="A2" i="7"/>
  <c r="E67" i="6" a="1"/>
  <c r="E67" i="6" s="1"/>
  <c r="O65" i="6" a="1"/>
  <c r="O65" i="6" s="1"/>
  <c r="N65" i="6" a="1"/>
  <c r="N65" i="6" s="1"/>
  <c r="M65" i="6" a="1"/>
  <c r="M65" i="6" s="1"/>
  <c r="P65" i="6" s="1" a="1"/>
  <c r="P65" i="6" s="1"/>
  <c r="L65" i="6" a="1"/>
  <c r="L65" i="6"/>
  <c r="E64" i="6" a="1"/>
  <c r="E64" i="6" s="1"/>
  <c r="O63" i="6" a="1"/>
  <c r="O63" i="6" s="1"/>
  <c r="N63" i="6" a="1"/>
  <c r="N63" i="6" s="1"/>
  <c r="M63" i="6" a="1"/>
  <c r="M63" i="6" s="1"/>
  <c r="L63" i="6" a="1"/>
  <c r="L63" i="6" s="1"/>
  <c r="E63" i="6" a="1"/>
  <c r="E63" i="6"/>
  <c r="O61" i="6" a="1"/>
  <c r="O61" i="6" s="1"/>
  <c r="E61" i="6" a="1"/>
  <c r="E61" i="6"/>
  <c r="O60" i="6" a="1"/>
  <c r="O60" i="6" s="1"/>
  <c r="N60" i="6" a="1"/>
  <c r="N60" i="6" s="1"/>
  <c r="M60" i="6" a="1"/>
  <c r="M60" i="6" s="1"/>
  <c r="P60" i="6" s="1" a="1"/>
  <c r="P60" i="6" s="1"/>
  <c r="L60" i="6" a="1"/>
  <c r="L60" i="6" s="1"/>
  <c r="P59" i="6" a="1"/>
  <c r="P59" i="6"/>
  <c r="O59" i="6" a="1"/>
  <c r="O59" i="6" s="1"/>
  <c r="N59" i="6" a="1"/>
  <c r="N59" i="6" s="1"/>
  <c r="M59" i="6" a="1"/>
  <c r="M59" i="6" s="1"/>
  <c r="L59" i="6" a="1"/>
  <c r="L59" i="6"/>
  <c r="O58" i="6" a="1"/>
  <c r="O58" i="6" s="1"/>
  <c r="E58" i="6" a="1"/>
  <c r="E58" i="6"/>
  <c r="O57" i="6" a="1"/>
  <c r="O57" i="6" s="1"/>
  <c r="N57" i="6" a="1"/>
  <c r="N57" i="6" s="1"/>
  <c r="M57" i="6" a="1"/>
  <c r="M57" i="6" s="1"/>
  <c r="P57" i="6" s="1" a="1"/>
  <c r="P57" i="6" s="1"/>
  <c r="L57" i="6" a="1"/>
  <c r="L57" i="6" s="1"/>
  <c r="E56" i="6" a="1"/>
  <c r="E56" i="6" s="1"/>
  <c r="E55" i="6" a="1"/>
  <c r="E55" i="6" s="1"/>
  <c r="N54" i="6" a="1"/>
  <c r="N54" i="6" s="1"/>
  <c r="L54" i="6" a="1"/>
  <c r="L54" i="6" s="1"/>
  <c r="E54" i="6" a="1"/>
  <c r="E54" i="6" s="1"/>
  <c r="O54" i="6" s="1" a="1"/>
  <c r="O54" i="6" s="1"/>
  <c r="O53" i="6" a="1"/>
  <c r="O53" i="6" s="1"/>
  <c r="M53" i="6" a="1"/>
  <c r="M53" i="6" s="1"/>
  <c r="L53" i="6" a="1"/>
  <c r="L53" i="6" s="1"/>
  <c r="E53" i="6" a="1"/>
  <c r="E53" i="6" s="1"/>
  <c r="N53" i="6" s="1" a="1"/>
  <c r="N53" i="6" s="1"/>
  <c r="P52" i="6"/>
  <c r="O52" i="6" a="1"/>
  <c r="O52" i="6" s="1"/>
  <c r="N52" i="6" a="1"/>
  <c r="N52" i="6"/>
  <c r="M52" i="6" a="1"/>
  <c r="M52" i="6" s="1"/>
  <c r="P52" i="6" s="1" a="1"/>
  <c r="L52" i="6" a="1"/>
  <c r="L52" i="6" s="1"/>
  <c r="O51" i="6" a="1"/>
  <c r="O51" i="6" s="1"/>
  <c r="N51" i="6" a="1"/>
  <c r="N51" i="6" s="1"/>
  <c r="M51" i="6" a="1"/>
  <c r="M51" i="6" s="1"/>
  <c r="P51" i="6" s="1" a="1"/>
  <c r="P51" i="6" s="1"/>
  <c r="L51" i="6" a="1"/>
  <c r="L51" i="6" s="1"/>
  <c r="O50" i="6" a="1"/>
  <c r="O50" i="6" s="1"/>
  <c r="M50" i="6" a="1"/>
  <c r="M50" i="6" s="1"/>
  <c r="L50" i="6" a="1"/>
  <c r="L50" i="6" s="1"/>
  <c r="E50" i="6" a="1"/>
  <c r="E50" i="6" s="1"/>
  <c r="N50" i="6" s="1" a="1"/>
  <c r="N50" i="6" s="1"/>
  <c r="P49" i="6"/>
  <c r="O49" i="6" a="1"/>
  <c r="O49" i="6" s="1"/>
  <c r="N49" i="6" a="1"/>
  <c r="N49" i="6"/>
  <c r="M49" i="6" a="1"/>
  <c r="M49" i="6" s="1"/>
  <c r="P49" i="6" s="1" a="1"/>
  <c r="L49" i="6" a="1"/>
  <c r="L49" i="6" s="1"/>
  <c r="O46" i="6" a="1"/>
  <c r="O46" i="6" s="1"/>
  <c r="N46" i="6" a="1"/>
  <c r="N46" i="6" s="1"/>
  <c r="M46" i="6" a="1"/>
  <c r="M46" i="6"/>
  <c r="P46" i="6" s="1" a="1"/>
  <c r="P46" i="6" s="1"/>
  <c r="L46" i="6" a="1"/>
  <c r="L46" i="6" s="1"/>
  <c r="O45" i="6" a="1"/>
  <c r="O45" i="6" s="1"/>
  <c r="M45" i="6" a="1"/>
  <c r="M45" i="6" s="1"/>
  <c r="L45" i="6" a="1"/>
  <c r="L45" i="6" s="1"/>
  <c r="E45" i="6" a="1"/>
  <c r="E45" i="6" s="1"/>
  <c r="N45" i="6" s="1" a="1"/>
  <c r="N45" i="6" s="1"/>
  <c r="E43" i="6" a="1"/>
  <c r="E43" i="6" s="1"/>
  <c r="O42" i="6" a="1"/>
  <c r="O42" i="6" s="1"/>
  <c r="N42" i="6" a="1"/>
  <c r="N42" i="6" s="1"/>
  <c r="M42" i="6" a="1"/>
  <c r="M42" i="6" s="1"/>
  <c r="L42" i="6"/>
  <c r="E42" i="6" a="1"/>
  <c r="E42" i="6" s="1"/>
  <c r="L42" i="6" s="1" a="1"/>
  <c r="O41" i="6" a="1"/>
  <c r="O41" i="6" s="1"/>
  <c r="N41" i="6" a="1"/>
  <c r="N41" i="6" s="1"/>
  <c r="L41" i="6" a="1"/>
  <c r="L41" i="6" s="1"/>
  <c r="E41" i="6" a="1"/>
  <c r="E41" i="6" s="1"/>
  <c r="E44" i="6" s="1" a="1"/>
  <c r="E44" i="6" s="1"/>
  <c r="M44" i="6" s="1" a="1"/>
  <c r="M44" i="6" s="1"/>
  <c r="P40" i="6" a="1"/>
  <c r="P40" i="6"/>
  <c r="O40" i="6" a="1"/>
  <c r="O40" i="6" s="1"/>
  <c r="N40" i="6" a="1"/>
  <c r="N40" i="6" s="1"/>
  <c r="M40" i="6" a="1"/>
  <c r="M40" i="6" s="1"/>
  <c r="L40" i="6" a="1"/>
  <c r="L40" i="6"/>
  <c r="O38" i="6" a="1"/>
  <c r="O38" i="6" s="1"/>
  <c r="N38" i="6" a="1"/>
  <c r="N38" i="6" s="1"/>
  <c r="M38" i="6" a="1"/>
  <c r="M38" i="6" s="1"/>
  <c r="P38" i="6" s="1" a="1"/>
  <c r="P38" i="6" s="1"/>
  <c r="L38" i="6" a="1"/>
  <c r="L38" i="6" s="1"/>
  <c r="P37" i="6" a="1"/>
  <c r="P37" i="6"/>
  <c r="O37" i="6" a="1"/>
  <c r="O37" i="6" s="1"/>
  <c r="N37" i="6" a="1"/>
  <c r="N37" i="6" s="1"/>
  <c r="M37" i="6" a="1"/>
  <c r="M37" i="6" s="1"/>
  <c r="L37" i="6" a="1"/>
  <c r="L37" i="6"/>
  <c r="O36" i="6" a="1"/>
  <c r="O36" i="6" s="1"/>
  <c r="E36" i="6" a="1"/>
  <c r="E36" i="6"/>
  <c r="O35" i="6" a="1"/>
  <c r="O35" i="6" s="1"/>
  <c r="N35" i="6" a="1"/>
  <c r="N35" i="6" s="1"/>
  <c r="M35" i="6" a="1"/>
  <c r="M35" i="6" s="1"/>
  <c r="P35" i="6" s="1" a="1"/>
  <c r="P35" i="6" s="1"/>
  <c r="L35" i="6" a="1"/>
  <c r="L35" i="6" s="1"/>
  <c r="O33" i="6" a="1"/>
  <c r="O33" i="6" s="1"/>
  <c r="N33" i="6" a="1"/>
  <c r="N33" i="6"/>
  <c r="P33" i="6" s="1" a="1"/>
  <c r="P33" i="6" s="1"/>
  <c r="M33" i="6" a="1"/>
  <c r="M33" i="6" s="1"/>
  <c r="L33" i="6" a="1"/>
  <c r="L33" i="6"/>
  <c r="O32" i="6" a="1"/>
  <c r="O32" i="6" s="1"/>
  <c r="N32" i="6" a="1"/>
  <c r="N32" i="6"/>
  <c r="P32" i="6" s="1" a="1"/>
  <c r="P32" i="6" s="1"/>
  <c r="M32" i="6" a="1"/>
  <c r="M32" i="6"/>
  <c r="L32" i="6" a="1"/>
  <c r="L32" i="6" s="1"/>
  <c r="O31" i="6" a="1"/>
  <c r="O31" i="6" s="1"/>
  <c r="N31" i="6" a="1"/>
  <c r="N31" i="6" s="1"/>
  <c r="P31" i="6" s="1" a="1"/>
  <c r="P31" i="6" s="1"/>
  <c r="M31" i="6" a="1"/>
  <c r="M31" i="6" s="1"/>
  <c r="L31" i="6" a="1"/>
  <c r="L31" i="6" s="1"/>
  <c r="E30" i="6" a="1"/>
  <c r="E30" i="6" s="1"/>
  <c r="O29" i="6" a="1"/>
  <c r="O29" i="6"/>
  <c r="N29" i="6" a="1"/>
  <c r="N29" i="6"/>
  <c r="P29" i="6" s="1" a="1"/>
  <c r="P29" i="6" s="1"/>
  <c r="M29" i="6" a="1"/>
  <c r="M29" i="6" s="1"/>
  <c r="L29" i="6" a="1"/>
  <c r="L29" i="6" s="1"/>
  <c r="O28" i="6" a="1"/>
  <c r="O28" i="6"/>
  <c r="N28" i="6" a="1"/>
  <c r="N28" i="6" s="1"/>
  <c r="P28" i="6" s="1" a="1"/>
  <c r="P28" i="6" s="1"/>
  <c r="M28" i="6" a="1"/>
  <c r="M28" i="6" s="1"/>
  <c r="L28" i="6" a="1"/>
  <c r="L28" i="6"/>
  <c r="E27" i="6" a="1"/>
  <c r="E27" i="6"/>
  <c r="L27" i="6" s="1" a="1"/>
  <c r="L27" i="6" s="1"/>
  <c r="O26" i="6" a="1"/>
  <c r="O26" i="6" s="1"/>
  <c r="P26" i="6" s="1" a="1"/>
  <c r="P26" i="6" s="1"/>
  <c r="N26" i="6" a="1"/>
  <c r="N26" i="6"/>
  <c r="M26" i="6" a="1"/>
  <c r="M26" i="6"/>
  <c r="L26" i="6" a="1"/>
  <c r="L26" i="6" s="1"/>
  <c r="N25" i="6" a="1"/>
  <c r="N25" i="6" s="1"/>
  <c r="L25" i="6" a="1"/>
  <c r="L25" i="6" s="1"/>
  <c r="E25" i="6" a="1"/>
  <c r="E25" i="6" s="1"/>
  <c r="E24" i="6" a="1"/>
  <c r="E24" i="6" s="1"/>
  <c r="O23" i="6" a="1"/>
  <c r="O23" i="6"/>
  <c r="E23" i="6" a="1"/>
  <c r="E23" i="6"/>
  <c r="O22" i="6" a="1"/>
  <c r="O22" i="6" s="1"/>
  <c r="N22" i="6" a="1"/>
  <c r="N22" i="6"/>
  <c r="P22" i="6" s="1" a="1"/>
  <c r="P22" i="6" s="1"/>
  <c r="M22" i="6" a="1"/>
  <c r="M22" i="6"/>
  <c r="L22" i="6" a="1"/>
  <c r="L22" i="6"/>
  <c r="O21" i="6" a="1"/>
  <c r="O21" i="6" s="1"/>
  <c r="N21" i="6" a="1"/>
  <c r="N21" i="6" s="1"/>
  <c r="M21" i="6" a="1"/>
  <c r="M21" i="6"/>
  <c r="P21" i="6" s="1" a="1"/>
  <c r="P21" i="6" s="1"/>
  <c r="L21" i="6" a="1"/>
  <c r="L21" i="6" s="1"/>
  <c r="O20" i="6" a="1"/>
  <c r="O20" i="6"/>
  <c r="N20" i="6" a="1"/>
  <c r="N20" i="6"/>
  <c r="M20" i="6" a="1"/>
  <c r="M20" i="6" s="1"/>
  <c r="P20" i="6" s="1" a="1"/>
  <c r="P20" i="6" s="1"/>
  <c r="L20" i="6" a="1"/>
  <c r="L20" i="6" s="1"/>
  <c r="O19" i="6" a="1"/>
  <c r="O19" i="6" s="1"/>
  <c r="N19" i="6" a="1"/>
  <c r="N19" i="6" s="1"/>
  <c r="M19" i="6" a="1"/>
  <c r="M19" i="6" s="1"/>
  <c r="P19" i="6" s="1" a="1"/>
  <c r="P19" i="6" s="1"/>
  <c r="L19" i="6" a="1"/>
  <c r="L19" i="6" s="1"/>
  <c r="M18" i="6" a="1"/>
  <c r="M18" i="6" s="1"/>
  <c r="E18" i="6" a="1"/>
  <c r="E18" i="6" s="1"/>
  <c r="O17" i="6" a="1"/>
  <c r="O17" i="6" s="1"/>
  <c r="E17" i="6" a="1"/>
  <c r="E17" i="6"/>
  <c r="O15" i="6" a="1"/>
  <c r="O15" i="6" s="1"/>
  <c r="N15" i="6" a="1"/>
  <c r="N15" i="6"/>
  <c r="M15" i="6" a="1"/>
  <c r="M15" i="6"/>
  <c r="L15" i="6" a="1"/>
  <c r="L15" i="6"/>
  <c r="A2" i="6" a="1"/>
  <c r="A2" i="6" s="1"/>
  <c r="O80" i="5" a="1"/>
  <c r="O80" i="5" s="1"/>
  <c r="N80" i="5" a="1"/>
  <c r="N80" i="5"/>
  <c r="M80" i="5" a="1"/>
  <c r="M80" i="5" s="1"/>
  <c r="P80" i="5" s="1" a="1"/>
  <c r="P80" i="5" s="1"/>
  <c r="L80" i="5" a="1"/>
  <c r="L80" i="5" s="1"/>
  <c r="O79" i="5" a="1"/>
  <c r="O79" i="5"/>
  <c r="N79" i="5" a="1"/>
  <c r="N79" i="5" s="1"/>
  <c r="M79" i="5" a="1"/>
  <c r="M79" i="5"/>
  <c r="L79" i="5" a="1"/>
  <c r="L79" i="5" s="1"/>
  <c r="O78" i="5" a="1"/>
  <c r="O78" i="5" s="1"/>
  <c r="N78" i="5" a="1"/>
  <c r="N78" i="5" s="1"/>
  <c r="M78" i="5" a="1"/>
  <c r="M78" i="5" s="1"/>
  <c r="L78" i="5" a="1"/>
  <c r="L78" i="5"/>
  <c r="E77" i="5" a="1"/>
  <c r="E77" i="5" s="1"/>
  <c r="O75" i="5" a="1"/>
  <c r="O75" i="5"/>
  <c r="N75" i="5" a="1"/>
  <c r="N75" i="5"/>
  <c r="M75" i="5" a="1"/>
  <c r="M75" i="5"/>
  <c r="P75" i="5" s="1" a="1"/>
  <c r="P75" i="5" s="1"/>
  <c r="L75" i="5" a="1"/>
  <c r="L75" i="5" s="1"/>
  <c r="O74" i="5" a="1"/>
  <c r="O74" i="5" s="1"/>
  <c r="N74" i="5" a="1"/>
  <c r="N74" i="5"/>
  <c r="M74" i="5" a="1"/>
  <c r="M74" i="5" s="1"/>
  <c r="P74" i="5" s="1" a="1"/>
  <c r="P74" i="5" s="1"/>
  <c r="L74" i="5" a="1"/>
  <c r="L74" i="5" s="1"/>
  <c r="E70" i="5" a="1"/>
  <c r="E70" i="5" s="1"/>
  <c r="O69" i="5" a="1"/>
  <c r="O69" i="5" s="1"/>
  <c r="N69" i="5" a="1"/>
  <c r="N69" i="5"/>
  <c r="M69" i="5" a="1"/>
  <c r="M69" i="5"/>
  <c r="L69" i="5" a="1"/>
  <c r="L69" i="5" s="1"/>
  <c r="O68" i="5" a="1"/>
  <c r="O68" i="5"/>
  <c r="N68" i="5" a="1"/>
  <c r="N68" i="5" s="1"/>
  <c r="M68" i="5" a="1"/>
  <c r="M68" i="5" s="1"/>
  <c r="L68" i="5" a="1"/>
  <c r="L68" i="5" s="1"/>
  <c r="N67" i="5" a="1"/>
  <c r="N67" i="5" s="1"/>
  <c r="M67" i="5" a="1"/>
  <c r="M67" i="5"/>
  <c r="E67" i="5" a="1"/>
  <c r="E67" i="5"/>
  <c r="L67" i="5" s="1" a="1"/>
  <c r="L67" i="5" s="1"/>
  <c r="E66" i="5" a="1"/>
  <c r="E66" i="5" s="1"/>
  <c r="E65" i="5" a="1"/>
  <c r="E65" i="5" s="1"/>
  <c r="L65" i="5" s="1" a="1"/>
  <c r="L65" i="5" s="1"/>
  <c r="O64" i="5" a="1"/>
  <c r="O64" i="5"/>
  <c r="N64" i="5" a="1"/>
  <c r="N64" i="5"/>
  <c r="M64" i="5" a="1"/>
  <c r="M64" i="5"/>
  <c r="P64" i="5" s="1" a="1"/>
  <c r="P64" i="5" s="1"/>
  <c r="L64" i="5" a="1"/>
  <c r="L64" i="5" s="1"/>
  <c r="N63" i="5" a="1"/>
  <c r="N63" i="5"/>
  <c r="M63" i="5" a="1"/>
  <c r="M63" i="5" s="1"/>
  <c r="E63" i="5" a="1"/>
  <c r="E63" i="5"/>
  <c r="L63" i="5" s="1" a="1"/>
  <c r="L63" i="5" s="1"/>
  <c r="E62" i="5" a="1"/>
  <c r="E62" i="5" s="1"/>
  <c r="L62" i="5" s="1" a="1"/>
  <c r="L62" i="5" s="1"/>
  <c r="E61" i="5" a="1"/>
  <c r="E61" i="5" s="1"/>
  <c r="P60" i="5" a="1"/>
  <c r="P60" i="5" s="1"/>
  <c r="O60" i="5" a="1"/>
  <c r="O60" i="5" s="1"/>
  <c r="N60" i="5" a="1"/>
  <c r="N60" i="5"/>
  <c r="M60" i="5" a="1"/>
  <c r="M60" i="5"/>
  <c r="L60" i="5"/>
  <c r="E60" i="5" a="1"/>
  <c r="E60" i="5" s="1"/>
  <c r="L60" i="5" s="1" a="1"/>
  <c r="O59" i="5" a="1"/>
  <c r="O59" i="5" s="1"/>
  <c r="N59" i="5" a="1"/>
  <c r="N59" i="5" s="1"/>
  <c r="M59" i="5" a="1"/>
  <c r="M59" i="5" s="1"/>
  <c r="L59" i="5" a="1"/>
  <c r="L59" i="5"/>
  <c r="O57" i="5" a="1"/>
  <c r="O57" i="5" s="1"/>
  <c r="E57" i="5" a="1"/>
  <c r="E57" i="5"/>
  <c r="M56" i="5" a="1"/>
  <c r="M56" i="5" s="1"/>
  <c r="E56" i="5" a="1"/>
  <c r="E56" i="5" s="1"/>
  <c r="O55" i="5" a="1"/>
  <c r="O55" i="5"/>
  <c r="N55" i="5" a="1"/>
  <c r="N55" i="5" s="1"/>
  <c r="M55" i="5" a="1"/>
  <c r="M55" i="5" s="1"/>
  <c r="P55" i="5" s="1" a="1"/>
  <c r="P55" i="5" s="1"/>
  <c r="L55" i="5" a="1"/>
  <c r="L55" i="5"/>
  <c r="O54" i="5" a="1"/>
  <c r="O54" i="5" s="1"/>
  <c r="N54" i="5" a="1"/>
  <c r="N54" i="5" s="1"/>
  <c r="M54" i="5" a="1"/>
  <c r="M54" i="5" s="1"/>
  <c r="L54" i="5" a="1"/>
  <c r="L54" i="5" s="1"/>
  <c r="E53" i="5" a="1"/>
  <c r="E53" i="5"/>
  <c r="P52" i="5" a="1"/>
  <c r="P52" i="5" s="1"/>
  <c r="O52" i="5" a="1"/>
  <c r="O52" i="5" s="1"/>
  <c r="N52" i="5" a="1"/>
  <c r="N52" i="5" s="1"/>
  <c r="M52" i="5" a="1"/>
  <c r="M52" i="5"/>
  <c r="L52" i="5" a="1"/>
  <c r="L52" i="5"/>
  <c r="E51" i="5" a="1"/>
  <c r="E51" i="5" s="1"/>
  <c r="N50" i="5" a="1"/>
  <c r="N50" i="5" s="1"/>
  <c r="E50" i="5" a="1"/>
  <c r="E50" i="5" s="1"/>
  <c r="O50" i="5" s="1" a="1"/>
  <c r="O50" i="5" s="1"/>
  <c r="O49" i="5" a="1"/>
  <c r="O49" i="5" s="1"/>
  <c r="N49" i="5" a="1"/>
  <c r="N49" i="5"/>
  <c r="E49" i="5" a="1"/>
  <c r="E49" i="5" s="1"/>
  <c r="O48" i="5" a="1"/>
  <c r="O48" i="5" s="1"/>
  <c r="N48" i="5" a="1"/>
  <c r="N48" i="5" s="1"/>
  <c r="P48" i="5" s="1" a="1"/>
  <c r="P48" i="5" s="1"/>
  <c r="M48" i="5" a="1"/>
  <c r="M48" i="5" s="1"/>
  <c r="L48" i="5" a="1"/>
  <c r="L48" i="5" s="1"/>
  <c r="E46" i="5" a="1"/>
  <c r="E46" i="5" s="1"/>
  <c r="L46" i="5" s="1" a="1"/>
  <c r="L46" i="5" s="1"/>
  <c r="O45" i="5" a="1"/>
  <c r="O45" i="5"/>
  <c r="N45" i="5" a="1"/>
  <c r="N45" i="5"/>
  <c r="M45" i="5" a="1"/>
  <c r="M45" i="5"/>
  <c r="P45" i="5" s="1" a="1"/>
  <c r="P45" i="5" s="1"/>
  <c r="L45" i="5" a="1"/>
  <c r="L45" i="5" s="1"/>
  <c r="O44" i="5" a="1"/>
  <c r="O44" i="5"/>
  <c r="N44" i="5" a="1"/>
  <c r="N44" i="5"/>
  <c r="M44" i="5" a="1"/>
  <c r="M44" i="5" s="1"/>
  <c r="P44" i="5" s="1" a="1"/>
  <c r="P44" i="5" s="1"/>
  <c r="L44" i="5" a="1"/>
  <c r="L44" i="5"/>
  <c r="E43" i="5" a="1"/>
  <c r="E43" i="5"/>
  <c r="O43" i="5" s="1" a="1"/>
  <c r="O43" i="5" s="1"/>
  <c r="P42" i="5" a="1"/>
  <c r="P42" i="5" s="1"/>
  <c r="O42" i="5" a="1"/>
  <c r="O42" i="5"/>
  <c r="N42" i="5" a="1"/>
  <c r="N42" i="5"/>
  <c r="M42" i="5" a="1"/>
  <c r="M42" i="5"/>
  <c r="L42" i="5" a="1"/>
  <c r="L42" i="5" s="1"/>
  <c r="E41" i="5" a="1"/>
  <c r="E41" i="5"/>
  <c r="O41" i="5" s="1" a="1"/>
  <c r="O41" i="5" s="1"/>
  <c r="E39" i="5" a="1"/>
  <c r="E39" i="5"/>
  <c r="M39" i="5" s="1" a="1"/>
  <c r="M39" i="5" s="1"/>
  <c r="P38" i="5" a="1"/>
  <c r="P38" i="5" s="1"/>
  <c r="O38" i="5" a="1"/>
  <c r="O38" i="5" s="1"/>
  <c r="N38" i="5" a="1"/>
  <c r="N38" i="5"/>
  <c r="M38" i="5" a="1"/>
  <c r="M38" i="5"/>
  <c r="L38" i="5" a="1"/>
  <c r="L38" i="5"/>
  <c r="E36" i="5" a="1"/>
  <c r="E36" i="5"/>
  <c r="O36" i="5" s="1" a="1"/>
  <c r="O36" i="5" s="1"/>
  <c r="O35" i="5" a="1"/>
  <c r="O35" i="5"/>
  <c r="N35" i="5" a="1"/>
  <c r="N35" i="5" s="1"/>
  <c r="M35" i="5" a="1"/>
  <c r="M35" i="5" s="1"/>
  <c r="P35" i="5" s="1" a="1"/>
  <c r="P35" i="5" s="1"/>
  <c r="L35" i="5" a="1"/>
  <c r="L35" i="5" s="1"/>
  <c r="P34" i="5" a="1"/>
  <c r="P34" i="5" s="1"/>
  <c r="O34" i="5" a="1"/>
  <c r="O34" i="5" s="1"/>
  <c r="N34" i="5" a="1"/>
  <c r="N34" i="5"/>
  <c r="M34" i="5" a="1"/>
  <c r="M34" i="5"/>
  <c r="L34" i="5" a="1"/>
  <c r="L34" i="5"/>
  <c r="O33" i="5" a="1"/>
  <c r="O33" i="5" s="1"/>
  <c r="E33" i="5" a="1"/>
  <c r="E33" i="5"/>
  <c r="N33" i="5" s="1" a="1"/>
  <c r="N33" i="5" s="1"/>
  <c r="P32" i="5" a="1"/>
  <c r="P32" i="5" s="1"/>
  <c r="O32" i="5" a="1"/>
  <c r="O32" i="5"/>
  <c r="N32" i="5" a="1"/>
  <c r="N32" i="5" s="1"/>
  <c r="M32" i="5" a="1"/>
  <c r="M32" i="5" s="1"/>
  <c r="L32" i="5" a="1"/>
  <c r="L32" i="5"/>
  <c r="E31" i="5" a="1"/>
  <c r="E31" i="5" s="1"/>
  <c r="L29" i="5" a="1"/>
  <c r="L29" i="5" s="1"/>
  <c r="E29" i="5" a="1"/>
  <c r="E29" i="5" s="1"/>
  <c r="O29" i="5" s="1" a="1"/>
  <c r="O29" i="5" s="1"/>
  <c r="E28" i="5" a="1"/>
  <c r="E28" i="5"/>
  <c r="P27" i="5" a="1"/>
  <c r="P27" i="5" s="1"/>
  <c r="O27" i="5" a="1"/>
  <c r="O27" i="5" s="1"/>
  <c r="N27" i="5" a="1"/>
  <c r="N27" i="5"/>
  <c r="M27" i="5" a="1"/>
  <c r="M27" i="5"/>
  <c r="L27" i="5" a="1"/>
  <c r="L27" i="5"/>
  <c r="O25" i="5" a="1"/>
  <c r="O25" i="5" s="1"/>
  <c r="E25" i="5" a="1"/>
  <c r="E25" i="5"/>
  <c r="N25" i="5" s="1" a="1"/>
  <c r="N25" i="5" s="1"/>
  <c r="P24" i="5"/>
  <c r="O24" i="5" a="1"/>
  <c r="O24" i="5"/>
  <c r="N24" i="5" a="1"/>
  <c r="N24" i="5" s="1"/>
  <c r="M24" i="5" a="1"/>
  <c r="M24" i="5" s="1"/>
  <c r="P24" i="5" s="1" a="1"/>
  <c r="L24" i="5" a="1"/>
  <c r="L24" i="5" s="1"/>
  <c r="O23" i="5" a="1"/>
  <c r="O23" i="5" s="1"/>
  <c r="P23" i="5" s="1" a="1"/>
  <c r="P23" i="5" s="1"/>
  <c r="N23" i="5" a="1"/>
  <c r="N23" i="5"/>
  <c r="M23" i="5" a="1"/>
  <c r="M23" i="5"/>
  <c r="L23" i="5" a="1"/>
  <c r="L23" i="5"/>
  <c r="E22" i="5" a="1"/>
  <c r="E22" i="5" s="1"/>
  <c r="P21" i="5" a="1"/>
  <c r="P21" i="5"/>
  <c r="O21" i="5" a="1"/>
  <c r="O21" i="5"/>
  <c r="N21" i="5" a="1"/>
  <c r="N21" i="5" s="1"/>
  <c r="M21" i="5" a="1"/>
  <c r="M21" i="5"/>
  <c r="L21" i="5" a="1"/>
  <c r="L21" i="5"/>
  <c r="P20" i="5" a="1"/>
  <c r="P20" i="5" s="1"/>
  <c r="O20" i="5" a="1"/>
  <c r="O20" i="5" s="1"/>
  <c r="N20" i="5" a="1"/>
  <c r="N20" i="5"/>
  <c r="M20" i="5" a="1"/>
  <c r="M20" i="5"/>
  <c r="L20" i="5" a="1"/>
  <c r="L20" i="5"/>
  <c r="E20" i="5" a="1"/>
  <c r="E20" i="5" s="1"/>
  <c r="E18" i="5" a="1"/>
  <c r="E18" i="5" s="1"/>
  <c r="N18" i="5" s="1" a="1"/>
  <c r="N18" i="5" s="1"/>
  <c r="E17" i="5" a="1"/>
  <c r="E17" i="5"/>
  <c r="P16" i="5" a="1"/>
  <c r="P16" i="5" s="1"/>
  <c r="O16" i="5" a="1"/>
  <c r="O16" i="5" s="1"/>
  <c r="N16" i="5" a="1"/>
  <c r="N16" i="5" s="1"/>
  <c r="M16" i="5" a="1"/>
  <c r="M16" i="5"/>
  <c r="L16" i="5" a="1"/>
  <c r="L16" i="5" s="1"/>
  <c r="A2" i="5" a="1"/>
  <c r="A2" i="5" s="1"/>
  <c r="E27" i="4" a="1"/>
  <c r="E27" i="4"/>
  <c r="N27" i="4" s="1" a="1"/>
  <c r="N27" i="4" s="1"/>
  <c r="O26" i="4" a="1"/>
  <c r="O26" i="4"/>
  <c r="N26" i="4" a="1"/>
  <c r="N26" i="4"/>
  <c r="M26" i="4" a="1"/>
  <c r="M26" i="4"/>
  <c r="P26" i="4" s="1" a="1"/>
  <c r="P26" i="4" s="1"/>
  <c r="L26" i="4" a="1"/>
  <c r="L26" i="4" s="1"/>
  <c r="N25" i="4" a="1"/>
  <c r="N25" i="4"/>
  <c r="M25" i="4" a="1"/>
  <c r="M25" i="4" s="1"/>
  <c r="L25" i="4" a="1"/>
  <c r="L25" i="4"/>
  <c r="E25" i="4" a="1"/>
  <c r="E25" i="4"/>
  <c r="O25" i="4" s="1" a="1"/>
  <c r="O25" i="4" s="1"/>
  <c r="O24" i="4" a="1"/>
  <c r="O24" i="4" s="1"/>
  <c r="N24" i="4" a="1"/>
  <c r="N24" i="4"/>
  <c r="M24" i="4" a="1"/>
  <c r="M24" i="4" s="1"/>
  <c r="P24" i="4" s="1" a="1"/>
  <c r="P24" i="4" s="1"/>
  <c r="L24" i="4" a="1"/>
  <c r="L24" i="4"/>
  <c r="O23" i="4" a="1"/>
  <c r="O23" i="4"/>
  <c r="N23" i="4" a="1"/>
  <c r="N23" i="4"/>
  <c r="M23" i="4"/>
  <c r="P23" i="4" s="1" a="1"/>
  <c r="P23" i="4" s="1"/>
  <c r="E23" i="4" a="1"/>
  <c r="E23" i="4"/>
  <c r="M23" i="4" s="1" a="1"/>
  <c r="O22" i="4" a="1"/>
  <c r="O22" i="4" s="1"/>
  <c r="N22" i="4" a="1"/>
  <c r="N22" i="4" s="1"/>
  <c r="M22" i="4" a="1"/>
  <c r="M22" i="4" s="1"/>
  <c r="P22" i="4" s="1" a="1"/>
  <c r="P22" i="4" s="1"/>
  <c r="L22" i="4" a="1"/>
  <c r="L22" i="4"/>
  <c r="N20" i="4" a="1"/>
  <c r="N20" i="4" s="1"/>
  <c r="E20" i="4" a="1"/>
  <c r="E20" i="4"/>
  <c r="M20" i="4" s="1" a="1"/>
  <c r="M20" i="4" s="1"/>
  <c r="O19" i="4" a="1"/>
  <c r="O19" i="4" s="1"/>
  <c r="P19" i="4" s="1" a="1"/>
  <c r="P19" i="4" s="1"/>
  <c r="N19" i="4" a="1"/>
  <c r="N19" i="4"/>
  <c r="M19" i="4" a="1"/>
  <c r="M19" i="4"/>
  <c r="L19" i="4" a="1"/>
  <c r="L19" i="4" s="1"/>
  <c r="E17" i="4" a="1"/>
  <c r="E17" i="4" s="1"/>
  <c r="O17" i="4" s="1" a="1"/>
  <c r="O17" i="4" s="1"/>
  <c r="O16" i="4" a="1"/>
  <c r="O16" i="4"/>
  <c r="N16" i="4" a="1"/>
  <c r="N16" i="4"/>
  <c r="M16" i="4" a="1"/>
  <c r="M16" i="4"/>
  <c r="P16" i="4" s="1" a="1"/>
  <c r="P16" i="4" s="1"/>
  <c r="L16" i="4" a="1"/>
  <c r="L16" i="4" s="1"/>
  <c r="O15" i="4" a="1"/>
  <c r="O15" i="4"/>
  <c r="N15" i="4" a="1"/>
  <c r="N15" i="4" s="1"/>
  <c r="M15" i="4" a="1"/>
  <c r="M15" i="4" s="1"/>
  <c r="P15" i="4" s="1" a="1"/>
  <c r="P15" i="4" s="1"/>
  <c r="L15" i="4"/>
  <c r="E15" i="4" a="1"/>
  <c r="E15" i="4"/>
  <c r="L15" i="4" s="1" a="1"/>
  <c r="O20" i="3" a="1"/>
  <c r="O20" i="3"/>
  <c r="N20" i="3" a="1"/>
  <c r="N20" i="3" s="1"/>
  <c r="P20" i="3" s="1" a="1"/>
  <c r="P20" i="3" s="1"/>
  <c r="M20" i="3" a="1"/>
  <c r="M20" i="3" s="1"/>
  <c r="L20" i="3" a="1"/>
  <c r="L20" i="3"/>
  <c r="O19" i="3" a="1"/>
  <c r="O19" i="3"/>
  <c r="N19" i="3" a="1"/>
  <c r="N19" i="3" s="1"/>
  <c r="P19" i="3" s="1" a="1"/>
  <c r="P19" i="3" s="1"/>
  <c r="M19" i="3" a="1"/>
  <c r="M19" i="3"/>
  <c r="L19" i="3" a="1"/>
  <c r="L19" i="3"/>
  <c r="O18" i="3" a="1"/>
  <c r="O18" i="3" s="1"/>
  <c r="N18" i="3" a="1"/>
  <c r="N18" i="3"/>
  <c r="M18" i="3" a="1"/>
  <c r="M18" i="3"/>
  <c r="L18" i="3" a="1"/>
  <c r="L18" i="3" s="1"/>
  <c r="O17" i="3" a="1"/>
  <c r="O17" i="3" s="1"/>
  <c r="N17" i="3" a="1"/>
  <c r="N17" i="3"/>
  <c r="P17" i="3" s="1" a="1"/>
  <c r="P17" i="3" s="1"/>
  <c r="M17" i="3" a="1"/>
  <c r="M17" i="3"/>
  <c r="L17" i="3" a="1"/>
  <c r="L17" i="3" s="1"/>
  <c r="O16" i="3" a="1"/>
  <c r="O16" i="3"/>
  <c r="N16" i="3" a="1"/>
  <c r="N16" i="3" s="1"/>
  <c r="M16" i="3" a="1"/>
  <c r="M16" i="3" s="1"/>
  <c r="L16" i="3" a="1"/>
  <c r="L16" i="3"/>
  <c r="O15" i="3" a="1"/>
  <c r="O15" i="3" s="1"/>
  <c r="N15" i="3" a="1"/>
  <c r="N15" i="3" s="1"/>
  <c r="M15" i="3" a="1"/>
  <c r="M15" i="3" s="1"/>
  <c r="M21" i="3" s="1" a="1"/>
  <c r="M21" i="3" s="1"/>
  <c r="L15" i="3" a="1"/>
  <c r="L15" i="3" s="1"/>
  <c r="L21" i="3" s="1" a="1"/>
  <c r="L21" i="3" s="1"/>
  <c r="H17" i="2" s="1" a="1"/>
  <c r="H17" i="2" s="1"/>
  <c r="H30" i="2" a="1"/>
  <c r="H30" i="2"/>
  <c r="H27" i="2" a="1"/>
  <c r="H27" i="2" s="1"/>
  <c r="D26" i="2" a="1"/>
  <c r="D26" i="2"/>
  <c r="O29" i="10" l="1" a="1"/>
  <c r="O29" i="10" s="1"/>
  <c r="N29" i="10" a="1"/>
  <c r="N29" i="10" s="1"/>
  <c r="L50" i="10" a="1"/>
  <c r="L50" i="10" s="1"/>
  <c r="M50" i="10" a="1"/>
  <c r="M50" i="10" s="1"/>
  <c r="E53" i="10" a="1"/>
  <c r="E53" i="10" s="1"/>
  <c r="L53" i="10" s="1" a="1"/>
  <c r="L53" i="10" s="1"/>
  <c r="O104" i="10" a="1"/>
  <c r="O104" i="10" s="1"/>
  <c r="L104" i="10" a="1"/>
  <c r="L104" i="10" s="1"/>
  <c r="O140" i="10" a="1"/>
  <c r="O140" i="10" s="1"/>
  <c r="M140" i="10" a="1"/>
  <c r="M140" i="10" s="1"/>
  <c r="L140" i="10" a="1"/>
  <c r="L140" i="10" s="1"/>
  <c r="N140" i="10" a="1"/>
  <c r="N140" i="10" s="1"/>
  <c r="E21" i="10" a="1"/>
  <c r="E21" i="10" s="1"/>
  <c r="P25" i="10" a="1"/>
  <c r="P25" i="10" s="1"/>
  <c r="O70" i="10" a="1"/>
  <c r="O70" i="10" s="1"/>
  <c r="P70" i="10" s="1" a="1"/>
  <c r="P70" i="10" s="1"/>
  <c r="L70" i="10" a="1"/>
  <c r="L70" i="10" s="1"/>
  <c r="P120" i="10" a="1"/>
  <c r="P120" i="10" s="1"/>
  <c r="P162" i="10" a="1"/>
  <c r="P162" i="10" s="1"/>
  <c r="P175" i="10" a="1"/>
  <c r="P175" i="10" s="1"/>
  <c r="O199" i="10" a="1"/>
  <c r="O199" i="10" s="1"/>
  <c r="N199" i="10" a="1"/>
  <c r="N199" i="10" s="1"/>
  <c r="P199" i="10" s="1" a="1"/>
  <c r="P199" i="10" s="1"/>
  <c r="L199" i="10" a="1"/>
  <c r="L199" i="10" s="1"/>
  <c r="L224" i="10" a="1"/>
  <c r="L224" i="10" s="1"/>
  <c r="O224" i="10" a="1"/>
  <c r="O224" i="10" s="1"/>
  <c r="N224" i="10" a="1"/>
  <c r="N224" i="10" s="1"/>
  <c r="M224" i="10" a="1"/>
  <c r="M224" i="10" s="1"/>
  <c r="P293" i="10" a="1"/>
  <c r="P293" i="10" s="1"/>
  <c r="P327" i="10" a="1"/>
  <c r="P327" i="10" s="1"/>
  <c r="M367" i="10" a="1"/>
  <c r="M367" i="10" s="1"/>
  <c r="O367" i="10" a="1"/>
  <c r="O367" i="10" s="1"/>
  <c r="O433" i="10" a="1"/>
  <c r="O433" i="10" s="1"/>
  <c r="N433" i="10" a="1"/>
  <c r="N433" i="10" s="1"/>
  <c r="M433" i="10" a="1"/>
  <c r="M433" i="10" s="1"/>
  <c r="P433" i="10" s="1" a="1"/>
  <c r="P433" i="10" s="1"/>
  <c r="L433" i="10" a="1"/>
  <c r="L433" i="10" s="1"/>
  <c r="P52" i="10" a="1"/>
  <c r="P52" i="10" s="1"/>
  <c r="P60" i="10" a="1"/>
  <c r="P60" i="10" s="1"/>
  <c r="M83" i="10" a="1"/>
  <c r="M83" i="10" s="1"/>
  <c r="P107" i="10" a="1"/>
  <c r="P107" i="10" s="1"/>
  <c r="L114" i="10" a="1"/>
  <c r="L114" i="10" s="1"/>
  <c r="M114" i="10" a="1"/>
  <c r="M114" i="10" s="1"/>
  <c r="P114" i="10" s="1" a="1"/>
  <c r="P114" i="10" s="1"/>
  <c r="P138" i="10" a="1"/>
  <c r="P138" i="10" s="1"/>
  <c r="P145" i="10" a="1"/>
  <c r="P145" i="10" s="1"/>
  <c r="P211" i="10" a="1"/>
  <c r="P211" i="10" s="1"/>
  <c r="O302" i="10" a="1"/>
  <c r="O302" i="10" s="1"/>
  <c r="M302" i="10" a="1"/>
  <c r="M302" i="10" s="1"/>
  <c r="P302" i="10" s="1" a="1"/>
  <c r="P302" i="10" s="1"/>
  <c r="L302" i="10" a="1"/>
  <c r="L302" i="10" s="1"/>
  <c r="O616" i="10" a="1"/>
  <c r="O616" i="10" s="1"/>
  <c r="N616" i="10" a="1"/>
  <c r="N616" i="10" s="1"/>
  <c r="N83" i="10" a="1"/>
  <c r="N83" i="10" s="1"/>
  <c r="P88" i="10" a="1"/>
  <c r="P88" i="10" s="1"/>
  <c r="P127" i="10" a="1"/>
  <c r="P127" i="10" s="1"/>
  <c r="P133" i="10" a="1"/>
  <c r="P133" i="10" s="1"/>
  <c r="O166" i="10" a="1"/>
  <c r="O166" i="10" s="1"/>
  <c r="L166" i="10" a="1"/>
  <c r="L166" i="10" s="1"/>
  <c r="N253" i="10" a="1"/>
  <c r="N253" i="10" s="1"/>
  <c r="O253" i="10" a="1"/>
  <c r="O253" i="10" s="1"/>
  <c r="M253" i="10" a="1"/>
  <c r="M253" i="10" s="1"/>
  <c r="L253" i="10" a="1"/>
  <c r="L253" i="10" s="1"/>
  <c r="N276" i="10" a="1"/>
  <c r="N276" i="10" s="1"/>
  <c r="M276" i="10" a="1"/>
  <c r="M276" i="10" s="1"/>
  <c r="P313" i="10" a="1"/>
  <c r="P313" i="10" s="1"/>
  <c r="O423" i="10" a="1"/>
  <c r="O423" i="10" s="1"/>
  <c r="E424" i="10" a="1"/>
  <c r="E424" i="10" s="1"/>
  <c r="N424" i="10" s="1" a="1"/>
  <c r="N424" i="10" s="1"/>
  <c r="N423" i="10" a="1"/>
  <c r="N423" i="10" s="1"/>
  <c r="L423" i="10" a="1"/>
  <c r="L423" i="10" s="1"/>
  <c r="P102" i="10" a="1"/>
  <c r="P102" i="10" s="1"/>
  <c r="P28" i="10" a="1"/>
  <c r="P28" i="10" s="1"/>
  <c r="L42" i="10" a="1"/>
  <c r="L42" i="10" s="1"/>
  <c r="O83" i="10" a="1"/>
  <c r="O83" i="10" s="1"/>
  <c r="P98" i="10" a="1"/>
  <c r="P98" i="10" s="1"/>
  <c r="N128" i="10" a="1"/>
  <c r="N128" i="10" s="1"/>
  <c r="O128" i="10" a="1"/>
  <c r="O128" i="10" s="1"/>
  <c r="M154" i="10" a="1"/>
  <c r="M154" i="10" s="1"/>
  <c r="L320" i="10" a="1"/>
  <c r="L320" i="10" s="1"/>
  <c r="N320" i="10" a="1"/>
  <c r="N320" i="10" s="1"/>
  <c r="O334" i="10" a="1"/>
  <c r="O334" i="10" s="1"/>
  <c r="N334" i="10" a="1"/>
  <c r="N334" i="10" s="1"/>
  <c r="M423" i="10" a="1"/>
  <c r="M423" i="10" s="1"/>
  <c r="O591" i="10" a="1"/>
  <c r="O591" i="10" s="1"/>
  <c r="N591" i="10" a="1"/>
  <c r="N591" i="10" s="1"/>
  <c r="O160" i="10" a="1"/>
  <c r="O160" i="10" s="1"/>
  <c r="N160" i="10" a="1"/>
  <c r="N160" i="10" s="1"/>
  <c r="E163" i="10" a="1"/>
  <c r="E163" i="10" s="1"/>
  <c r="M160" i="10" a="1"/>
  <c r="M160" i="10" s="1"/>
  <c r="P160" i="10" s="1" a="1"/>
  <c r="P160" i="10" s="1"/>
  <c r="L160" i="10" a="1"/>
  <c r="L160" i="10" s="1"/>
  <c r="M165" i="10" a="1"/>
  <c r="M165" i="10" s="1"/>
  <c r="L165" i="10" a="1"/>
  <c r="L165" i="10" s="1"/>
  <c r="N165" i="10" a="1"/>
  <c r="N165" i="10" s="1"/>
  <c r="O225" i="10" a="1"/>
  <c r="O225" i="10" s="1"/>
  <c r="N225" i="10" a="1"/>
  <c r="N225" i="10" s="1"/>
  <c r="M225" i="10" a="1"/>
  <c r="M225" i="10" s="1"/>
  <c r="N24" i="10" a="1"/>
  <c r="N24" i="10" s="1"/>
  <c r="M24" i="10" a="1"/>
  <c r="M24" i="10" s="1"/>
  <c r="N42" i="10" a="1"/>
  <c r="N42" i="10" s="1"/>
  <c r="P67" i="10" a="1"/>
  <c r="P67" i="10" s="1"/>
  <c r="P69" i="10" a="1"/>
  <c r="P69" i="10" s="1"/>
  <c r="P78" i="10" a="1"/>
  <c r="P78" i="10" s="1"/>
  <c r="N85" i="10" a="1"/>
  <c r="N85" i="10" s="1"/>
  <c r="M85" i="10" a="1"/>
  <c r="M85" i="10" s="1"/>
  <c r="L85" i="10" a="1"/>
  <c r="L85" i="10" s="1"/>
  <c r="E94" i="10" a="1"/>
  <c r="E94" i="10" s="1"/>
  <c r="E90" i="10" a="1"/>
  <c r="E90" i="10" s="1"/>
  <c r="O89" i="10" a="1"/>
  <c r="O89" i="10" s="1"/>
  <c r="P89" i="10" s="1" a="1"/>
  <c r="P89" i="10" s="1"/>
  <c r="P131" i="10" a="1"/>
  <c r="P131" i="10" s="1"/>
  <c r="L139" i="10" a="1"/>
  <c r="L139" i="10" s="1"/>
  <c r="O139" i="10" a="1"/>
  <c r="O139" i="10" s="1"/>
  <c r="M139" i="10" a="1"/>
  <c r="M139" i="10" s="1"/>
  <c r="P144" i="10" a="1"/>
  <c r="P144" i="10" s="1"/>
  <c r="N154" i="10" a="1"/>
  <c r="N154" i="10" s="1"/>
  <c r="M218" i="10" a="1"/>
  <c r="M218" i="10" s="1"/>
  <c r="N218" i="10" a="1"/>
  <c r="N218" i="10" s="1"/>
  <c r="M307" i="10" a="1"/>
  <c r="M307" i="10" s="1"/>
  <c r="L307" i="10" a="1"/>
  <c r="L307" i="10" s="1"/>
  <c r="P312" i="10" a="1"/>
  <c r="P312" i="10" s="1"/>
  <c r="P318" i="10" a="1"/>
  <c r="P318" i="10" s="1"/>
  <c r="O335" i="10" a="1"/>
  <c r="O335" i="10" s="1"/>
  <c r="M335" i="10" a="1"/>
  <c r="M335" i="10" s="1"/>
  <c r="P335" i="10" s="1" a="1"/>
  <c r="P335" i="10" s="1"/>
  <c r="L335" i="10" a="1"/>
  <c r="L335" i="10" s="1"/>
  <c r="P387" i="10" a="1"/>
  <c r="P387" i="10" s="1"/>
  <c r="O592" i="10" a="1"/>
  <c r="O592" i="10" s="1"/>
  <c r="N592" i="10" a="1"/>
  <c r="N592" i="10" s="1"/>
  <c r="P599" i="10" a="1"/>
  <c r="P599" i="10" s="1"/>
  <c r="P125" i="10" a="1"/>
  <c r="P125" i="10" s="1"/>
  <c r="L382" i="10" a="1"/>
  <c r="L382" i="10" s="1"/>
  <c r="O382" i="10" a="1"/>
  <c r="O382" i="10" s="1"/>
  <c r="N382" i="10" a="1"/>
  <c r="N382" i="10" s="1"/>
  <c r="M382" i="10" a="1"/>
  <c r="M382" i="10" s="1"/>
  <c r="P382" i="10" s="1" a="1"/>
  <c r="P382" i="10" s="1"/>
  <c r="O20" i="10" a="1"/>
  <c r="O20" i="10" s="1"/>
  <c r="L20" i="10" a="1"/>
  <c r="L20" i="10" s="1"/>
  <c r="N20" i="10" a="1"/>
  <c r="N20" i="10" s="1"/>
  <c r="L24" i="10" a="1"/>
  <c r="L24" i="10" s="1"/>
  <c r="N45" i="10" a="1"/>
  <c r="N45" i="10" s="1"/>
  <c r="O45" i="10" a="1"/>
  <c r="O45" i="10" s="1"/>
  <c r="O85" i="10" a="1"/>
  <c r="O85" i="10" s="1"/>
  <c r="O129" i="10" a="1"/>
  <c r="O129" i="10" s="1"/>
  <c r="N129" i="10" a="1"/>
  <c r="N129" i="10" s="1"/>
  <c r="M129" i="10" a="1"/>
  <c r="M129" i="10" s="1"/>
  <c r="N139" i="10" a="1"/>
  <c r="N139" i="10" s="1"/>
  <c r="O218" i="10" a="1"/>
  <c r="O218" i="10" s="1"/>
  <c r="P228" i="10" a="1"/>
  <c r="P228" i="10" s="1"/>
  <c r="P243" i="10" a="1"/>
  <c r="P243" i="10" s="1"/>
  <c r="E305" i="10" a="1"/>
  <c r="E305" i="10" s="1"/>
  <c r="M320" i="10" a="1"/>
  <c r="M320" i="10" s="1"/>
  <c r="P320" i="10" s="1" a="1"/>
  <c r="P320" i="10" s="1"/>
  <c r="P329" i="10" a="1"/>
  <c r="P329" i="10" s="1"/>
  <c r="P332" i="10" a="1"/>
  <c r="P332" i="10" s="1"/>
  <c r="N335" i="10" a="1"/>
  <c r="N335" i="10" s="1"/>
  <c r="P18" i="10" a="1"/>
  <c r="P18" i="10" s="1"/>
  <c r="P91" i="10" a="1"/>
  <c r="P91" i="10" s="1"/>
  <c r="P214" i="10" a="1"/>
  <c r="P214" i="10" s="1"/>
  <c r="P215" i="10" a="1"/>
  <c r="P215" i="10" s="1"/>
  <c r="N232" i="10" a="1"/>
  <c r="N232" i="10" s="1"/>
  <c r="P232" i="10" s="1" a="1"/>
  <c r="P232" i="10" s="1"/>
  <c r="P277" i="10" a="1"/>
  <c r="P277" i="10" s="1"/>
  <c r="P303" i="10" a="1"/>
  <c r="P303" i="10" s="1"/>
  <c r="M316" i="10" a="1"/>
  <c r="M316" i="10" s="1"/>
  <c r="P339" i="10" a="1"/>
  <c r="P339" i="10" s="1"/>
  <c r="M460" i="10" a="1"/>
  <c r="M460" i="10" s="1"/>
  <c r="L460" i="10" a="1"/>
  <c r="L460" i="10" s="1"/>
  <c r="O498" i="10" a="1"/>
  <c r="O498" i="10" s="1"/>
  <c r="N498" i="10" a="1"/>
  <c r="N498" i="10" s="1"/>
  <c r="O552" i="10" a="1"/>
  <c r="O552" i="10" s="1"/>
  <c r="N552" i="10" a="1"/>
  <c r="N552" i="10" s="1"/>
  <c r="M552" i="10" a="1"/>
  <c r="M552" i="10" s="1"/>
  <c r="P552" i="10" s="1" a="1"/>
  <c r="P552" i="10" s="1"/>
  <c r="E623" i="10" a="1"/>
  <c r="E623" i="10" s="1"/>
  <c r="L665" i="10" a="1"/>
  <c r="L665" i="10" s="1"/>
  <c r="O665" i="10" a="1"/>
  <c r="O665" i="10" s="1"/>
  <c r="P171" i="10" a="1"/>
  <c r="P171" i="10" s="1"/>
  <c r="P301" i="10" a="1"/>
  <c r="P301" i="10" s="1"/>
  <c r="E358" i="10" a="1"/>
  <c r="E358" i="10" s="1"/>
  <c r="O357" i="10" a="1"/>
  <c r="O357" i="10" s="1"/>
  <c r="P362" i="10" a="1"/>
  <c r="P362" i="10" s="1"/>
  <c r="P405" i="10" a="1"/>
  <c r="P405" i="10" s="1"/>
  <c r="O415" i="10" a="1"/>
  <c r="O415" i="10" s="1"/>
  <c r="M415" i="10" a="1"/>
  <c r="M415" i="10" s="1"/>
  <c r="P417" i="10" a="1"/>
  <c r="P417" i="10" s="1"/>
  <c r="P421" i="10" a="1"/>
  <c r="P421" i="10" s="1"/>
  <c r="N622" i="10" a="1"/>
  <c r="N622" i="10" s="1"/>
  <c r="M622" i="10" a="1"/>
  <c r="M622" i="10" s="1"/>
  <c r="P136" i="10" a="1"/>
  <c r="P136" i="10" s="1"/>
  <c r="L143" i="10" a="1"/>
  <c r="L143" i="10" s="1"/>
  <c r="P172" i="10" a="1"/>
  <c r="P172" i="10" s="1"/>
  <c r="M188" i="10" a="1"/>
  <c r="M188" i="10" s="1"/>
  <c r="P188" i="10" s="1" a="1"/>
  <c r="P188" i="10" s="1"/>
  <c r="P202" i="10" a="1"/>
  <c r="P202" i="10" s="1"/>
  <c r="P222" i="10" a="1"/>
  <c r="P222" i="10" s="1"/>
  <c r="P256" i="10" a="1"/>
  <c r="P256" i="10" s="1"/>
  <c r="M261" i="10" a="1"/>
  <c r="M261" i="10" s="1"/>
  <c r="M368" i="10" a="1"/>
  <c r="M368" i="10" s="1"/>
  <c r="E553" i="10" a="1"/>
  <c r="E553" i="10" s="1"/>
  <c r="P656" i="10" a="1"/>
  <c r="P656" i="10" s="1"/>
  <c r="M143" i="10" a="1"/>
  <c r="M143" i="10" s="1"/>
  <c r="P143" i="10" s="1" a="1"/>
  <c r="P143" i="10" s="1"/>
  <c r="P150" i="10" a="1"/>
  <c r="P150" i="10" s="1"/>
  <c r="P159" i="10" a="1"/>
  <c r="P159" i="10" s="1"/>
  <c r="P193" i="10" a="1"/>
  <c r="P193" i="10" s="1"/>
  <c r="P208" i="10" a="1"/>
  <c r="P208" i="10" s="1"/>
  <c r="P220" i="10" a="1"/>
  <c r="P220" i="10" s="1"/>
  <c r="E226" i="10" a="1"/>
  <c r="E226" i="10" s="1"/>
  <c r="P234" i="10" a="1"/>
  <c r="P234" i="10" s="1"/>
  <c r="P287" i="10" a="1"/>
  <c r="P287" i="10" s="1"/>
  <c r="P295" i="10" a="1"/>
  <c r="P295" i="10" s="1"/>
  <c r="L297" i="10" a="1"/>
  <c r="L297" i="10" s="1"/>
  <c r="P299" i="10" a="1"/>
  <c r="P299" i="10" s="1"/>
  <c r="P321" i="10" a="1"/>
  <c r="P321" i="10" s="1"/>
  <c r="O324" i="10" a="1"/>
  <c r="O324" i="10" s="1"/>
  <c r="M324" i="10" a="1"/>
  <c r="M324" i="10" s="1"/>
  <c r="N357" i="10" a="1"/>
  <c r="N357" i="10" s="1"/>
  <c r="P365" i="10" a="1"/>
  <c r="P365" i="10" s="1"/>
  <c r="P380" i="10" a="1"/>
  <c r="P380" i="10" s="1"/>
  <c r="M401" i="10" a="1"/>
  <c r="M401" i="10" s="1"/>
  <c r="N401" i="10" a="1"/>
  <c r="N401" i="10" s="1"/>
  <c r="L401" i="10" a="1"/>
  <c r="L401" i="10" s="1"/>
  <c r="E542" i="10" a="1"/>
  <c r="E542" i="10" s="1"/>
  <c r="E538" i="10" a="1"/>
  <c r="E538" i="10" s="1"/>
  <c r="E568" i="10" a="1"/>
  <c r="E568" i="10" s="1"/>
  <c r="N568" i="10" s="1" a="1"/>
  <c r="N568" i="10" s="1"/>
  <c r="N567" i="10" a="1"/>
  <c r="N567" i="10" s="1"/>
  <c r="P570" i="10" a="1"/>
  <c r="P570" i="10" s="1"/>
  <c r="P645" i="10" a="1"/>
  <c r="P645" i="10" s="1"/>
  <c r="P101" i="10" a="1"/>
  <c r="P101" i="10" s="1"/>
  <c r="P109" i="10" a="1"/>
  <c r="P109" i="10" s="1"/>
  <c r="P121" i="10" a="1"/>
  <c r="P121" i="10" s="1"/>
  <c r="O188" i="10" a="1"/>
  <c r="O188" i="10" s="1"/>
  <c r="P205" i="10" a="1"/>
  <c r="P205" i="10" s="1"/>
  <c r="P217" i="10" a="1"/>
  <c r="P217" i="10" s="1"/>
  <c r="P241" i="10" a="1"/>
  <c r="P241" i="10" s="1"/>
  <c r="M297" i="10" a="1"/>
  <c r="M297" i="10" s="1"/>
  <c r="P297" i="10" s="1" a="1"/>
  <c r="P297" i="10" s="1"/>
  <c r="P306" i="10" a="1"/>
  <c r="P306" i="10" s="1"/>
  <c r="N368" i="10" a="1"/>
  <c r="N368" i="10" s="1"/>
  <c r="P395" i="10" a="1"/>
  <c r="P395" i="10" s="1"/>
  <c r="P396" i="10" a="1"/>
  <c r="P396" i="10" s="1"/>
  <c r="M526" i="10" a="1"/>
  <c r="M526" i="10" s="1"/>
  <c r="E529" i="10" a="1"/>
  <c r="E529" i="10" s="1"/>
  <c r="O529" i="10" s="1" a="1"/>
  <c r="O529" i="10" s="1"/>
  <c r="O526" i="10" a="1"/>
  <c r="O526" i="10" s="1"/>
  <c r="N526" i="10" a="1"/>
  <c r="N526" i="10" s="1"/>
  <c r="L526" i="10" a="1"/>
  <c r="L526" i="10" s="1"/>
  <c r="L532" i="10" a="1"/>
  <c r="L532" i="10" s="1"/>
  <c r="N532" i="10" a="1"/>
  <c r="N532" i="10" s="1"/>
  <c r="M532" i="10" a="1"/>
  <c r="M532" i="10" s="1"/>
  <c r="O537" i="10" a="1"/>
  <c r="O537" i="10" s="1"/>
  <c r="P580" i="10" a="1"/>
  <c r="P580" i="10" s="1"/>
  <c r="P35" i="10" a="1"/>
  <c r="P35" i="10" s="1"/>
  <c r="P40" i="10" a="1"/>
  <c r="P40" i="10" s="1"/>
  <c r="P75" i="10" a="1"/>
  <c r="P75" i="10" s="1"/>
  <c r="P196" i="10" a="1"/>
  <c r="P196" i="10" s="1"/>
  <c r="N198" i="10" a="1"/>
  <c r="N198" i="10" s="1"/>
  <c r="P201" i="10" a="1"/>
  <c r="P201" i="10" s="1"/>
  <c r="N223" i="10" a="1"/>
  <c r="N223" i="10" s="1"/>
  <c r="P260" i="10" a="1"/>
  <c r="P260" i="10" s="1"/>
  <c r="P286" i="10" a="1"/>
  <c r="P286" i="10" s="1"/>
  <c r="P304" i="10" a="1"/>
  <c r="P304" i="10" s="1"/>
  <c r="L316" i="10" a="1"/>
  <c r="L316" i="10" s="1"/>
  <c r="L324" i="10" a="1"/>
  <c r="L324" i="10" s="1"/>
  <c r="P330" i="10" a="1"/>
  <c r="P330" i="10" s="1"/>
  <c r="P373" i="10" a="1"/>
  <c r="P373" i="10" s="1"/>
  <c r="P428" i="10" a="1"/>
  <c r="P428" i="10" s="1"/>
  <c r="L469" i="10" a="1"/>
  <c r="L469" i="10" s="1"/>
  <c r="P495" i="10" a="1"/>
  <c r="P495" i="10" s="1"/>
  <c r="P520" i="10" a="1"/>
  <c r="P520" i="10" s="1"/>
  <c r="O532" i="10" a="1"/>
  <c r="O532" i="10" s="1"/>
  <c r="O562" i="10" a="1"/>
  <c r="O562" i="10" s="1"/>
  <c r="M562" i="10" a="1"/>
  <c r="M562" i="10" s="1"/>
  <c r="P569" i="10" a="1"/>
  <c r="P569" i="10" s="1"/>
  <c r="M661" i="10" a="1"/>
  <c r="M661" i="10" s="1"/>
  <c r="O661" i="10" a="1"/>
  <c r="O661" i="10" s="1"/>
  <c r="P661" i="10" s="1" a="1"/>
  <c r="P661" i="10" s="1"/>
  <c r="N661" i="10" a="1"/>
  <c r="N661" i="10" s="1"/>
  <c r="L661" i="10" a="1"/>
  <c r="L661" i="10" s="1"/>
  <c r="P471" i="10" a="1"/>
  <c r="P471" i="10" s="1"/>
  <c r="P590" i="10" a="1"/>
  <c r="P590" i="10" s="1"/>
  <c r="P487" i="10" a="1"/>
  <c r="P487" i="10" s="1"/>
  <c r="P585" i="10" a="1"/>
  <c r="P585" i="10" s="1"/>
  <c r="N601" i="10" a="1"/>
  <c r="N601" i="10" s="1"/>
  <c r="P609" i="10" a="1"/>
  <c r="P609" i="10" s="1"/>
  <c r="P620" i="10" a="1"/>
  <c r="P620" i="10" s="1"/>
  <c r="P630" i="10" a="1"/>
  <c r="P630" i="10" s="1"/>
  <c r="P655" i="10" a="1"/>
  <c r="P655" i="10" s="1"/>
  <c r="P508" i="10" a="1"/>
  <c r="P508" i="10" s="1"/>
  <c r="P660" i="10" a="1"/>
  <c r="P660" i="10" s="1"/>
  <c r="P431" i="10" a="1"/>
  <c r="P431" i="10" s="1"/>
  <c r="P438" i="10" a="1"/>
  <c r="P438" i="10" s="1"/>
  <c r="P457" i="10" a="1"/>
  <c r="P457" i="10" s="1"/>
  <c r="P459" i="10" a="1"/>
  <c r="P459" i="10" s="1"/>
  <c r="P472" i="10" a="1"/>
  <c r="P472" i="10" s="1"/>
  <c r="N475" i="10" a="1"/>
  <c r="N475" i="10" s="1"/>
  <c r="P477" i="10" a="1"/>
  <c r="P477" i="10" s="1"/>
  <c r="P504" i="10" a="1"/>
  <c r="P504" i="10" s="1"/>
  <c r="P650" i="10" a="1"/>
  <c r="P650" i="10" s="1"/>
  <c r="E653" i="10" a="1"/>
  <c r="E653" i="10" s="1"/>
  <c r="L441" i="10" a="1"/>
  <c r="L441" i="10" s="1"/>
  <c r="P470" i="10" a="1"/>
  <c r="P470" i="10" s="1"/>
  <c r="P536" i="10" a="1"/>
  <c r="P536" i="10" s="1"/>
  <c r="P557" i="10" a="1"/>
  <c r="P557" i="10" s="1"/>
  <c r="L605" i="10" a="1"/>
  <c r="L605" i="10" s="1"/>
  <c r="P629" i="10" a="1"/>
  <c r="P629" i="10" s="1"/>
  <c r="N652" i="10" a="1"/>
  <c r="N652" i="10" s="1"/>
  <c r="P354" i="10" a="1"/>
  <c r="P354" i="10" s="1"/>
  <c r="P371" i="10" a="1"/>
  <c r="P371" i="10" s="1"/>
  <c r="N379" i="10" a="1"/>
  <c r="N379" i="10" s="1"/>
  <c r="L427" i="10" a="1"/>
  <c r="L427" i="10" s="1"/>
  <c r="E430" i="10" a="1"/>
  <c r="E430" i="10" s="1"/>
  <c r="P453" i="10" a="1"/>
  <c r="P453" i="10" s="1"/>
  <c r="L482" i="10" a="1"/>
  <c r="L482" i="10" s="1"/>
  <c r="P579" i="10" a="1"/>
  <c r="P579" i="10" s="1"/>
  <c r="P15" i="3" a="1"/>
  <c r="P15" i="3" s="1"/>
  <c r="N77" i="5" a="1"/>
  <c r="N77" i="5" s="1"/>
  <c r="L77" i="5" a="1"/>
  <c r="L77" i="5" s="1"/>
  <c r="O77" i="5" a="1"/>
  <c r="O77" i="5" s="1"/>
  <c r="M77" i="5" a="1"/>
  <c r="M77" i="5" s="1"/>
  <c r="L66" i="5" a="1"/>
  <c r="L66" i="5" s="1"/>
  <c r="O66" i="5" a="1"/>
  <c r="O66" i="5" s="1"/>
  <c r="N66" i="5" a="1"/>
  <c r="N66" i="5" s="1"/>
  <c r="M66" i="5" a="1"/>
  <c r="M66" i="5" s="1"/>
  <c r="P16" i="3" a="1"/>
  <c r="P16" i="3" s="1"/>
  <c r="N21" i="3" a="1"/>
  <c r="N21" i="3" s="1"/>
  <c r="F17" i="2" s="1" a="1"/>
  <c r="F17" i="2" s="1"/>
  <c r="E17" i="2" a="1"/>
  <c r="E17" i="2" s="1"/>
  <c r="P20" i="4" a="1"/>
  <c r="P20" i="4" s="1"/>
  <c r="P25" i="4" a="1"/>
  <c r="P25" i="4" s="1"/>
  <c r="N22" i="5" a="1"/>
  <c r="N22" i="5" s="1"/>
  <c r="O22" i="5" a="1"/>
  <c r="O22" i="5" s="1"/>
  <c r="M22" i="5" a="1"/>
  <c r="M22" i="5" s="1"/>
  <c r="L22" i="5" a="1"/>
  <c r="L22" i="5" s="1"/>
  <c r="N23" i="7" a="1"/>
  <c r="N23" i="7" s="1"/>
  <c r="L23" i="7" a="1"/>
  <c r="L23" i="7" s="1"/>
  <c r="N27" i="7" a="1"/>
  <c r="N27" i="7" s="1"/>
  <c r="M27" i="7" a="1"/>
  <c r="M27" i="7" s="1"/>
  <c r="L27" i="7" a="1"/>
  <c r="L27" i="7" s="1"/>
  <c r="E26" i="7" a="1"/>
  <c r="E26" i="7" s="1"/>
  <c r="O27" i="7" a="1"/>
  <c r="O27" i="7" s="1"/>
  <c r="S23" i="8" a="1"/>
  <c r="S23" i="8" s="1"/>
  <c r="E23" i="8" s="1" a="1"/>
  <c r="E23" i="8" s="1"/>
  <c r="O36" i="8" a="1"/>
  <c r="O36" i="8" s="1"/>
  <c r="N36" i="8" a="1"/>
  <c r="N36" i="8" s="1"/>
  <c r="M36" i="8" a="1"/>
  <c r="M36" i="8" s="1"/>
  <c r="L36" i="8" a="1"/>
  <c r="L36" i="8" s="1"/>
  <c r="O17" i="5" a="1"/>
  <c r="O17" i="5" s="1"/>
  <c r="E19" i="5" a="1"/>
  <c r="E19" i="5" s="1"/>
  <c r="N17" i="5" a="1"/>
  <c r="N17" i="5" s="1"/>
  <c r="E30" i="5" a="1"/>
  <c r="E30" i="5" s="1"/>
  <c r="N28" i="5" a="1"/>
  <c r="N28" i="5" s="1"/>
  <c r="M28" i="5" a="1"/>
  <c r="M28" i="5" s="1"/>
  <c r="N31" i="5" a="1"/>
  <c r="N31" i="5" s="1"/>
  <c r="M31" i="5" a="1"/>
  <c r="M31" i="5" s="1"/>
  <c r="E40" i="5" a="1"/>
  <c r="E40" i="5" s="1"/>
  <c r="M53" i="5" a="1"/>
  <c r="M53" i="5" s="1"/>
  <c r="L53" i="5" a="1"/>
  <c r="L53" i="5" s="1"/>
  <c r="P54" i="5" a="1"/>
  <c r="P54" i="5" s="1"/>
  <c r="O21" i="3" a="1"/>
  <c r="O21" i="3" s="1"/>
  <c r="G17" i="2" s="1" a="1"/>
  <c r="G17" i="2" s="1"/>
  <c r="L17" i="4" a="1"/>
  <c r="L17" i="4" s="1"/>
  <c r="E18" i="4" a="1"/>
  <c r="E18" i="4" s="1"/>
  <c r="O20" i="4" a="1"/>
  <c r="O20" i="4" s="1"/>
  <c r="L18" i="5" a="1"/>
  <c r="L18" i="5" s="1"/>
  <c r="L36" i="5" a="1"/>
  <c r="L36" i="5" s="1"/>
  <c r="O51" i="5" a="1"/>
  <c r="O51" i="5" s="1"/>
  <c r="M51" i="5" a="1"/>
  <c r="M51" i="5" s="1"/>
  <c r="O61" i="5" a="1"/>
  <c r="O61" i="5" s="1"/>
  <c r="N61" i="5" a="1"/>
  <c r="N61" i="5" s="1"/>
  <c r="O18" i="6" a="1"/>
  <c r="O18" i="6" s="1"/>
  <c r="N18" i="6" a="1"/>
  <c r="N18" i="6" s="1"/>
  <c r="L18" i="6" a="1"/>
  <c r="L18" i="6" s="1"/>
  <c r="P42" i="6" a="1"/>
  <c r="P42" i="6" s="1"/>
  <c r="N55" i="6" a="1"/>
  <c r="N55" i="6" s="1"/>
  <c r="M55" i="6" a="1"/>
  <c r="M55" i="6" s="1"/>
  <c r="L55" i="6" a="1"/>
  <c r="L55" i="6" s="1"/>
  <c r="O55" i="6" a="1"/>
  <c r="O55" i="6" s="1"/>
  <c r="S18" i="8" a="1"/>
  <c r="S18" i="8" s="1"/>
  <c r="O24" i="6" a="1"/>
  <c r="O24" i="6" s="1"/>
  <c r="N24" i="6" a="1"/>
  <c r="N24" i="6" s="1"/>
  <c r="L24" i="6" a="1"/>
  <c r="L24" i="6" s="1"/>
  <c r="R19" i="8" a="1"/>
  <c r="R19" i="8" s="1"/>
  <c r="S19" i="8" a="1"/>
  <c r="S19" i="8" s="1"/>
  <c r="N40" i="8" a="1"/>
  <c r="N40" i="8" s="1"/>
  <c r="M40" i="8" a="1"/>
  <c r="M40" i="8" s="1"/>
  <c r="L40" i="8" a="1"/>
  <c r="L40" i="8" s="1"/>
  <c r="O40" i="8" a="1"/>
  <c r="O40" i="8" s="1"/>
  <c r="N20" i="9" a="1"/>
  <c r="N20" i="9" s="1"/>
  <c r="M20" i="9" a="1"/>
  <c r="M20" i="9" s="1"/>
  <c r="L20" i="9" a="1"/>
  <c r="L20" i="9" s="1"/>
  <c r="O20" i="9" a="1"/>
  <c r="O20" i="9" s="1"/>
  <c r="O65" i="5" a="1"/>
  <c r="O65" i="5" s="1"/>
  <c r="N65" i="5" a="1"/>
  <c r="N65" i="5" s="1"/>
  <c r="E71" i="5" a="1"/>
  <c r="E71" i="5" s="1"/>
  <c r="M65" i="5" a="1"/>
  <c r="M65" i="5" s="1"/>
  <c r="P65" i="5" s="1" a="1"/>
  <c r="P65" i="5" s="1"/>
  <c r="M62" i="5" a="1"/>
  <c r="M62" i="5" s="1"/>
  <c r="M27" i="4" a="1"/>
  <c r="M27" i="4" s="1"/>
  <c r="P27" i="4" s="1" a="1"/>
  <c r="P27" i="4" s="1"/>
  <c r="L28" i="5" a="1"/>
  <c r="L28" i="5" s="1"/>
  <c r="M33" i="5" a="1"/>
  <c r="M33" i="5" s="1"/>
  <c r="P33" i="5" s="1" a="1"/>
  <c r="P33" i="5" s="1"/>
  <c r="L51" i="5" a="1"/>
  <c r="L51" i="5" s="1"/>
  <c r="N62" i="5" a="1"/>
  <c r="N62" i="5" s="1"/>
  <c r="P15" i="6" a="1"/>
  <c r="P15" i="6" s="1"/>
  <c r="M24" i="6" a="1"/>
  <c r="M24" i="6" s="1"/>
  <c r="P24" i="6" s="1" a="1"/>
  <c r="P24" i="6" s="1"/>
  <c r="P53" i="6" a="1"/>
  <c r="P53" i="6" s="1"/>
  <c r="L64" i="6" a="1"/>
  <c r="L64" i="6" s="1"/>
  <c r="O64" i="6" a="1"/>
  <c r="O64" i="6" s="1"/>
  <c r="M64" i="6" a="1"/>
  <c r="M64" i="6" s="1"/>
  <c r="P64" i="6" s="1" a="1"/>
  <c r="P64" i="6" s="1"/>
  <c r="O67" i="6" a="1"/>
  <c r="O67" i="6" s="1"/>
  <c r="M67" i="6" a="1"/>
  <c r="M67" i="6" s="1"/>
  <c r="L67" i="6" a="1"/>
  <c r="L67" i="6" s="1"/>
  <c r="O23" i="7" a="1"/>
  <c r="O23" i="7" s="1"/>
  <c r="P23" i="7" s="1" a="1"/>
  <c r="P23" i="7" s="1"/>
  <c r="N27" i="9" a="1"/>
  <c r="N27" i="9" s="1"/>
  <c r="M27" i="9" a="1"/>
  <c r="M27" i="9" s="1"/>
  <c r="L27" i="9" a="1"/>
  <c r="L27" i="9" s="1"/>
  <c r="O27" i="9" a="1"/>
  <c r="O27" i="9" s="1"/>
  <c r="M18" i="5" a="1"/>
  <c r="M18" i="5" s="1"/>
  <c r="L25" i="5" a="1"/>
  <c r="L25" i="5" s="1"/>
  <c r="L31" i="5" a="1"/>
  <c r="L31" i="5" s="1"/>
  <c r="L33" i="5" a="1"/>
  <c r="L33" i="5" s="1"/>
  <c r="L39" i="5" a="1"/>
  <c r="L39" i="5" s="1"/>
  <c r="L41" i="5" a="1"/>
  <c r="L41" i="5" s="1"/>
  <c r="L43" i="5" a="1"/>
  <c r="L43" i="5" s="1"/>
  <c r="N57" i="5" a="1"/>
  <c r="N57" i="5" s="1"/>
  <c r="L57" i="5" a="1"/>
  <c r="L57" i="5" s="1"/>
  <c r="M70" i="5" a="1"/>
  <c r="M70" i="5" s="1"/>
  <c r="O70" i="5" a="1"/>
  <c r="O70" i="5" s="1"/>
  <c r="P18" i="6" a="1"/>
  <c r="P18" i="6" s="1"/>
  <c r="M41" i="5" a="1"/>
  <c r="M41" i="5" s="1"/>
  <c r="M43" i="5" a="1"/>
  <c r="M43" i="5" s="1"/>
  <c r="P43" i="5" s="1" a="1"/>
  <c r="P43" i="5" s="1"/>
  <c r="L61" i="5" a="1"/>
  <c r="L61" i="5" s="1"/>
  <c r="N17" i="4" a="1"/>
  <c r="N17" i="4" s="1"/>
  <c r="L20" i="4" a="1"/>
  <c r="L20" i="4" s="1"/>
  <c r="O18" i="5" a="1"/>
  <c r="O18" i="5" s="1"/>
  <c r="M25" i="5" a="1"/>
  <c r="M25" i="5" s="1"/>
  <c r="P25" i="5" s="1" a="1"/>
  <c r="P25" i="5" s="1"/>
  <c r="N36" i="5" a="1"/>
  <c r="N36" i="5" s="1"/>
  <c r="N39" i="5" a="1"/>
  <c r="N39" i="5" s="1"/>
  <c r="P39" i="5" s="1" a="1"/>
  <c r="P39" i="5" s="1"/>
  <c r="N41" i="5" a="1"/>
  <c r="N41" i="5" s="1"/>
  <c r="N43" i="5" a="1"/>
  <c r="N43" i="5" s="1"/>
  <c r="L50" i="5" a="1"/>
  <c r="L50" i="5" s="1"/>
  <c r="N53" i="5" a="1"/>
  <c r="N53" i="5" s="1"/>
  <c r="O56" i="5" a="1"/>
  <c r="O56" i="5" s="1"/>
  <c r="N56" i="5" a="1"/>
  <c r="N56" i="5" s="1"/>
  <c r="P56" i="5" s="1" a="1"/>
  <c r="P56" i="5" s="1"/>
  <c r="P59" i="5" a="1"/>
  <c r="P59" i="5" s="1"/>
  <c r="M61" i="5" a="1"/>
  <c r="M61" i="5" s="1"/>
  <c r="P61" i="5" s="1" a="1"/>
  <c r="P61" i="5" s="1"/>
  <c r="O62" i="5" a="1"/>
  <c r="O62" i="5" s="1"/>
  <c r="L70" i="5" a="1"/>
  <c r="L70" i="5" s="1"/>
  <c r="M17" i="6" a="1"/>
  <c r="M17" i="6" s="1"/>
  <c r="P17" i="6" s="1" a="1"/>
  <c r="P17" i="6" s="1"/>
  <c r="N17" i="6" a="1"/>
  <c r="N17" i="6" s="1"/>
  <c r="O43" i="6" a="1"/>
  <c r="O43" i="6" s="1"/>
  <c r="M43" i="6" a="1"/>
  <c r="M43" i="6" s="1"/>
  <c r="L43" i="6" a="1"/>
  <c r="L43" i="6" s="1"/>
  <c r="P50" i="6" a="1"/>
  <c r="P50" i="6" s="1"/>
  <c r="N64" i="6" a="1"/>
  <c r="N64" i="6" s="1"/>
  <c r="P16" i="7" a="1"/>
  <c r="P16" i="7" s="1"/>
  <c r="O24" i="7" a="1"/>
  <c r="O24" i="7" s="1"/>
  <c r="N24" i="7" a="1"/>
  <c r="N24" i="7" s="1"/>
  <c r="M24" i="7" a="1"/>
  <c r="M24" i="7" s="1"/>
  <c r="E28" i="7" a="1"/>
  <c r="E28" i="7" s="1"/>
  <c r="O31" i="7" a="1"/>
  <c r="O31" i="7" s="1"/>
  <c r="L31" i="7" a="1"/>
  <c r="L31" i="7" s="1"/>
  <c r="N31" i="7" a="1"/>
  <c r="N31" i="7" s="1"/>
  <c r="O46" i="5" a="1"/>
  <c r="O46" i="5" s="1"/>
  <c r="N46" i="5" a="1"/>
  <c r="N46" i="5" s="1"/>
  <c r="M46" i="5" a="1"/>
  <c r="M46" i="5" s="1"/>
  <c r="L27" i="4" a="1"/>
  <c r="L27" i="4" s="1"/>
  <c r="M17" i="5" a="1"/>
  <c r="M17" i="5" s="1"/>
  <c r="P17" i="5" s="1" a="1"/>
  <c r="P17" i="5" s="1"/>
  <c r="N27" i="6" a="1"/>
  <c r="N27" i="6" s="1"/>
  <c r="M27" i="6" a="1"/>
  <c r="M27" i="6" s="1"/>
  <c r="O44" i="6" a="1"/>
  <c r="O44" i="6" s="1"/>
  <c r="N44" i="6" a="1"/>
  <c r="N44" i="6" s="1"/>
  <c r="P44" i="6" s="1" a="1"/>
  <c r="P44" i="6" s="1"/>
  <c r="L44" i="6" a="1"/>
  <c r="L44" i="6" s="1"/>
  <c r="M17" i="4" a="1"/>
  <c r="M17" i="4" s="1"/>
  <c r="P17" i="4" s="1" a="1"/>
  <c r="P17" i="4" s="1"/>
  <c r="E21" i="4" a="1"/>
  <c r="E21" i="4" s="1"/>
  <c r="M29" i="5" a="1"/>
  <c r="M29" i="5" s="1"/>
  <c r="M36" i="5" a="1"/>
  <c r="M36" i="5" s="1"/>
  <c r="P36" i="5" s="1" a="1"/>
  <c r="P36" i="5" s="1"/>
  <c r="P18" i="3" a="1"/>
  <c r="P18" i="3" s="1"/>
  <c r="O27" i="4" a="1"/>
  <c r="O27" i="4" s="1"/>
  <c r="N29" i="5" a="1"/>
  <c r="N29" i="5" s="1"/>
  <c r="O31" i="5" a="1"/>
  <c r="O31" i="5" s="1"/>
  <c r="M49" i="5" a="1"/>
  <c r="M49" i="5" s="1"/>
  <c r="P49" i="5" s="1" a="1"/>
  <c r="P49" i="5" s="1"/>
  <c r="L49" i="5" a="1"/>
  <c r="L49" i="5" s="1"/>
  <c r="M50" i="5" a="1"/>
  <c r="M50" i="5" s="1"/>
  <c r="P50" i="5" s="1" a="1"/>
  <c r="P50" i="5" s="1"/>
  <c r="N51" i="5" a="1"/>
  <c r="N51" i="5" s="1"/>
  <c r="L56" i="5" a="1"/>
  <c r="L56" i="5" s="1"/>
  <c r="M57" i="5" a="1"/>
  <c r="M57" i="5" s="1"/>
  <c r="P69" i="5" a="1"/>
  <c r="P69" i="5" s="1"/>
  <c r="N70" i="5" a="1"/>
  <c r="N70" i="5" s="1"/>
  <c r="P79" i="5" a="1"/>
  <c r="P79" i="5" s="1"/>
  <c r="M23" i="6" a="1"/>
  <c r="M23" i="6" s="1"/>
  <c r="N23" i="6" a="1"/>
  <c r="N23" i="6" s="1"/>
  <c r="O30" i="6" a="1"/>
  <c r="O30" i="6" s="1"/>
  <c r="N30" i="6" a="1"/>
  <c r="N30" i="6" s="1"/>
  <c r="M30" i="6" a="1"/>
  <c r="M30" i="6" s="1"/>
  <c r="E34" i="6" a="1"/>
  <c r="E34" i="6" s="1"/>
  <c r="P45" i="6" a="1"/>
  <c r="P45" i="6" s="1"/>
  <c r="L56" i="6" a="1"/>
  <c r="L56" i="6" s="1"/>
  <c r="O56" i="6" a="1"/>
  <c r="O56" i="6" s="1"/>
  <c r="N56" i="6" a="1"/>
  <c r="N56" i="6" s="1"/>
  <c r="N67" i="6" a="1"/>
  <c r="N67" i="6" s="1"/>
  <c r="P18" i="7" a="1"/>
  <c r="P18" i="7" s="1"/>
  <c r="L24" i="7" a="1"/>
  <c r="L24" i="7" s="1"/>
  <c r="M31" i="7" a="1"/>
  <c r="M31" i="7" s="1"/>
  <c r="P31" i="7" s="1" a="1"/>
  <c r="P31" i="7" s="1"/>
  <c r="P18" i="8" a="1"/>
  <c r="P18" i="8" s="1"/>
  <c r="L23" i="4" a="1"/>
  <c r="L23" i="4" s="1"/>
  <c r="O28" i="5" a="1"/>
  <c r="O28" i="5" s="1"/>
  <c r="O39" i="5" a="1"/>
  <c r="O39" i="5" s="1"/>
  <c r="O53" i="5" a="1"/>
  <c r="O53" i="5" s="1"/>
  <c r="P68" i="5" a="1"/>
  <c r="P68" i="5" s="1"/>
  <c r="L17" i="6" a="1"/>
  <c r="L17" i="6" s="1"/>
  <c r="M25" i="6" a="1"/>
  <c r="M25" i="6" s="1"/>
  <c r="P25" i="6" s="1" a="1"/>
  <c r="P25" i="6" s="1"/>
  <c r="O25" i="6" a="1"/>
  <c r="O25" i="6" s="1"/>
  <c r="O27" i="6" a="1"/>
  <c r="O27" i="6" s="1"/>
  <c r="L30" i="6" a="1"/>
  <c r="L30" i="6" s="1"/>
  <c r="M36" i="6" a="1"/>
  <c r="M36" i="6" s="1"/>
  <c r="L36" i="6" a="1"/>
  <c r="L36" i="6" s="1"/>
  <c r="E39" i="6" a="1"/>
  <c r="E39" i="6" s="1"/>
  <c r="N36" i="6" a="1"/>
  <c r="N36" i="6" s="1"/>
  <c r="N43" i="6" a="1"/>
  <c r="N43" i="6" s="1"/>
  <c r="M56" i="6" a="1"/>
  <c r="M56" i="6" s="1"/>
  <c r="M58" i="6" a="1"/>
  <c r="M58" i="6" s="1"/>
  <c r="P58" i="6" s="1" a="1"/>
  <c r="P58" i="6" s="1"/>
  <c r="L58" i="6" a="1"/>
  <c r="L58" i="6" s="1"/>
  <c r="N58" i="6" a="1"/>
  <c r="N58" i="6" s="1"/>
  <c r="W15" i="8" a="1"/>
  <c r="W15" i="8" s="1"/>
  <c r="Y15" i="8" s="1" a="1"/>
  <c r="Y15" i="8" s="1"/>
  <c r="P78" i="5" a="1"/>
  <c r="P78" i="5" s="1"/>
  <c r="L23" i="6" a="1"/>
  <c r="L23" i="6" s="1"/>
  <c r="M61" i="6" a="1"/>
  <c r="M61" i="6" s="1"/>
  <c r="L61" i="6" a="1"/>
  <c r="L61" i="6" s="1"/>
  <c r="N61" i="6" a="1"/>
  <c r="N61" i="6" s="1"/>
  <c r="P63" i="6" a="1"/>
  <c r="P63" i="6" s="1"/>
  <c r="R16" i="8" a="1"/>
  <c r="R16" i="8" s="1"/>
  <c r="S16" i="8" a="1"/>
  <c r="S16" i="8" s="1"/>
  <c r="S15" i="8" s="1" a="1"/>
  <c r="S15" i="8" s="1"/>
  <c r="E15" i="8" s="1" a="1"/>
  <c r="E15" i="8" s="1"/>
  <c r="T15" i="8" a="1"/>
  <c r="T15" i="8" s="1"/>
  <c r="P22" i="8" a="1"/>
  <c r="P22" i="8" s="1"/>
  <c r="S31" i="8" a="1"/>
  <c r="S31" i="8" s="1"/>
  <c r="R31" i="8" a="1"/>
  <c r="R31" i="8" s="1"/>
  <c r="M52" i="9" a="1"/>
  <c r="M52" i="9" s="1"/>
  <c r="E53" i="9" a="1"/>
  <c r="E53" i="9" s="1"/>
  <c r="O52" i="9" a="1"/>
  <c r="O52" i="9" s="1"/>
  <c r="N52" i="9" a="1"/>
  <c r="N52" i="9" s="1"/>
  <c r="L52" i="9" a="1"/>
  <c r="L52" i="9" s="1"/>
  <c r="N23" i="9" a="1"/>
  <c r="N23" i="9" s="1"/>
  <c r="M23" i="9" a="1"/>
  <c r="M23" i="9" s="1"/>
  <c r="L23" i="9" a="1"/>
  <c r="L23" i="9" s="1"/>
  <c r="O23" i="9" a="1"/>
  <c r="O23" i="9" s="1"/>
  <c r="P106" i="9" a="1"/>
  <c r="P106" i="9" s="1"/>
  <c r="M35" i="7" a="1"/>
  <c r="M35" i="7" s="1"/>
  <c r="P35" i="7" s="1" a="1"/>
  <c r="P35" i="7" s="1"/>
  <c r="E34" i="7" a="1"/>
  <c r="E34" i="7" s="1"/>
  <c r="P28" i="8" a="1"/>
  <c r="P28" i="8" s="1"/>
  <c r="L56" i="9" a="1"/>
  <c r="L56" i="9" s="1"/>
  <c r="N56" i="9" a="1"/>
  <c r="N56" i="9" s="1"/>
  <c r="M56" i="9" a="1"/>
  <c r="M56" i="9" s="1"/>
  <c r="O56" i="9" a="1"/>
  <c r="O56" i="9" s="1"/>
  <c r="P72" i="9" a="1"/>
  <c r="P72" i="9" s="1"/>
  <c r="P96" i="9" a="1"/>
  <c r="P96" i="9" s="1"/>
  <c r="P123" i="9" a="1"/>
  <c r="P123" i="9" s="1"/>
  <c r="P21" i="9" a="1"/>
  <c r="P21" i="9" s="1"/>
  <c r="L36" i="9" a="1"/>
  <c r="L36" i="9" s="1"/>
  <c r="M36" i="9" a="1"/>
  <c r="M36" i="9" s="1"/>
  <c r="E38" i="9" a="1"/>
  <c r="E38" i="9" s="1"/>
  <c r="E37" i="9" a="1"/>
  <c r="E37" i="9" s="1"/>
  <c r="N36" i="9" a="1"/>
  <c r="N36" i="9" s="1"/>
  <c r="P64" i="9" a="1"/>
  <c r="P64" i="9" s="1"/>
  <c r="M17" i="9" a="1"/>
  <c r="M17" i="9" s="1"/>
  <c r="L17" i="9" a="1"/>
  <c r="L17" i="9" s="1"/>
  <c r="N17" i="9" a="1"/>
  <c r="N17" i="9" s="1"/>
  <c r="E26" i="9" a="1"/>
  <c r="E26" i="9" s="1"/>
  <c r="L25" i="9" a="1"/>
  <c r="L25" i="9" s="1"/>
  <c r="E28" i="9" a="1"/>
  <c r="E28" i="9" s="1"/>
  <c r="O25" i="9" a="1"/>
  <c r="O25" i="9" s="1"/>
  <c r="M25" i="9" a="1"/>
  <c r="M25" i="9" s="1"/>
  <c r="O63" i="5" a="1"/>
  <c r="O63" i="5" s="1"/>
  <c r="P63" i="5" s="1" a="1"/>
  <c r="P63" i="5" s="1"/>
  <c r="O67" i="5" a="1"/>
  <c r="O67" i="5" s="1"/>
  <c r="P67" i="5" s="1" a="1"/>
  <c r="P67" i="5" s="1"/>
  <c r="M54" i="6" a="1"/>
  <c r="M54" i="6" s="1"/>
  <c r="P54" i="6" s="1" a="1"/>
  <c r="P54" i="6" s="1"/>
  <c r="M17" i="7" a="1"/>
  <c r="M17" i="7" s="1"/>
  <c r="P17" i="7" s="1" a="1"/>
  <c r="P17" i="7" s="1"/>
  <c r="P29" i="8" a="1"/>
  <c r="P29" i="8" s="1"/>
  <c r="P41" i="8" a="1"/>
  <c r="P41" i="8" s="1"/>
  <c r="O17" i="9" a="1"/>
  <c r="O17" i="9" s="1"/>
  <c r="O36" i="9" a="1"/>
  <c r="O36" i="9" s="1"/>
  <c r="P60" i="9" a="1"/>
  <c r="P60" i="9" s="1"/>
  <c r="N35" i="7" a="1"/>
  <c r="N35" i="7" s="1"/>
  <c r="T36" i="8" a="1"/>
  <c r="T36" i="8" s="1"/>
  <c r="S34" i="8" a="1"/>
  <c r="S34" i="8" s="1"/>
  <c r="S33" i="8" s="1" a="1"/>
  <c r="S33" i="8" s="1"/>
  <c r="E33" i="8" s="1" a="1"/>
  <c r="E33" i="8" s="1"/>
  <c r="R34" i="8" a="1"/>
  <c r="R34" i="8" s="1"/>
  <c r="P39" i="8" a="1"/>
  <c r="P39" i="8" s="1"/>
  <c r="N25" i="9" a="1"/>
  <c r="N25" i="9" s="1"/>
  <c r="E54" i="9" a="1"/>
  <c r="E54" i="9" s="1"/>
  <c r="E19" i="9" a="1"/>
  <c r="E19" i="9" s="1"/>
  <c r="L18" i="9" a="1"/>
  <c r="L18" i="9" s="1"/>
  <c r="O18" i="9" a="1"/>
  <c r="O18" i="9" s="1"/>
  <c r="M18" i="9" a="1"/>
  <c r="M18" i="9" s="1"/>
  <c r="P18" i="9" s="1" a="1"/>
  <c r="P18" i="9" s="1"/>
  <c r="P24" i="9" a="1"/>
  <c r="P24" i="9" s="1"/>
  <c r="P65" i="9" a="1"/>
  <c r="P65" i="9" s="1"/>
  <c r="M133" i="9" a="1"/>
  <c r="M133" i="9" s="1"/>
  <c r="O133" i="9" a="1"/>
  <c r="O133" i="9" s="1"/>
  <c r="N133" i="9" a="1"/>
  <c r="N133" i="9" s="1"/>
  <c r="L133" i="9" a="1"/>
  <c r="L133" i="9" s="1"/>
  <c r="P27" i="8" a="1"/>
  <c r="P27" i="8" s="1"/>
  <c r="M41" i="6" a="1"/>
  <c r="M41" i="6" s="1"/>
  <c r="P41" i="6" s="1" a="1"/>
  <c r="P41" i="6" s="1"/>
  <c r="S20" i="8" a="1"/>
  <c r="S20" i="8" s="1"/>
  <c r="P38" i="8" a="1"/>
  <c r="P38" i="8" s="1"/>
  <c r="O22" i="9" a="1"/>
  <c r="O22" i="9" s="1"/>
  <c r="N22" i="9" a="1"/>
  <c r="N22" i="9" s="1"/>
  <c r="M22" i="9" a="1"/>
  <c r="M22" i="9" s="1"/>
  <c r="P29" i="9" a="1"/>
  <c r="P29" i="9" s="1"/>
  <c r="M35" i="9" a="1"/>
  <c r="M35" i="9" s="1"/>
  <c r="P35" i="9" s="1" a="1"/>
  <c r="P35" i="9" s="1"/>
  <c r="L35" i="9" a="1"/>
  <c r="L35" i="9" s="1"/>
  <c r="N35" i="9" a="1"/>
  <c r="N35" i="9" s="1"/>
  <c r="N51" i="9" a="1"/>
  <c r="N51" i="9" s="1"/>
  <c r="O51" i="9" a="1"/>
  <c r="O51" i="9" s="1"/>
  <c r="M51" i="9" a="1"/>
  <c r="M51" i="9" s="1"/>
  <c r="L51" i="9" a="1"/>
  <c r="L51" i="9" s="1"/>
  <c r="P62" i="9" a="1"/>
  <c r="P62" i="9" s="1"/>
  <c r="L39" i="8" a="1"/>
  <c r="L39" i="8" s="1"/>
  <c r="P71" i="9" a="1"/>
  <c r="P71" i="9" s="1"/>
  <c r="P82" i="9" a="1"/>
  <c r="P82" i="9" s="1"/>
  <c r="L118" i="9" a="1"/>
  <c r="L118" i="9" s="1"/>
  <c r="M118" i="9" a="1"/>
  <c r="M118" i="9" s="1"/>
  <c r="P118" i="9" s="1" a="1"/>
  <c r="P118" i="9" s="1"/>
  <c r="N125" i="9" a="1"/>
  <c r="N125" i="9" s="1"/>
  <c r="O125" i="9" a="1"/>
  <c r="O125" i="9" s="1"/>
  <c r="E129" i="9" a="1"/>
  <c r="E129" i="9" s="1"/>
  <c r="E128" i="9" a="1"/>
  <c r="E128" i="9" s="1"/>
  <c r="M125" i="9" a="1"/>
  <c r="M125" i="9" s="1"/>
  <c r="P125" i="9" s="1" a="1"/>
  <c r="P125" i="9" s="1"/>
  <c r="E127" i="9" a="1"/>
  <c r="E127" i="9" s="1"/>
  <c r="E126" i="9" a="1"/>
  <c r="E126" i="9" s="1"/>
  <c r="L125" i="9" a="1"/>
  <c r="L125" i="9" s="1"/>
  <c r="P23" i="10" a="1"/>
  <c r="P23" i="10" s="1"/>
  <c r="E39" i="10" a="1"/>
  <c r="E39" i="10" s="1"/>
  <c r="M38" i="10" a="1"/>
  <c r="M38" i="10" s="1"/>
  <c r="L38" i="10" a="1"/>
  <c r="L38" i="10" s="1"/>
  <c r="O38" i="10" a="1"/>
  <c r="O38" i="10" s="1"/>
  <c r="L44" i="10" a="1"/>
  <c r="L44" i="10" s="1"/>
  <c r="N44" i="10" a="1"/>
  <c r="N44" i="10" s="1"/>
  <c r="M44" i="10" a="1"/>
  <c r="M44" i="10" s="1"/>
  <c r="O56" i="10" a="1"/>
  <c r="O56" i="10" s="1"/>
  <c r="N56" i="10" a="1"/>
  <c r="N56" i="10" s="1"/>
  <c r="M56" i="10" a="1"/>
  <c r="M56" i="10" s="1"/>
  <c r="L56" i="10" a="1"/>
  <c r="L56" i="10" s="1"/>
  <c r="P81" i="10" a="1"/>
  <c r="P81" i="10" s="1"/>
  <c r="P85" i="10" a="1"/>
  <c r="P85" i="10" s="1"/>
  <c r="L46" i="10" a="1"/>
  <c r="L46" i="10" s="1"/>
  <c r="M46" i="10" a="1"/>
  <c r="M46" i="10" s="1"/>
  <c r="O46" i="10" a="1"/>
  <c r="O46" i="10" s="1"/>
  <c r="N71" i="10" a="1"/>
  <c r="N71" i="10" s="1"/>
  <c r="M71" i="10" a="1"/>
  <c r="M71" i="10" s="1"/>
  <c r="L71" i="10" a="1"/>
  <c r="L71" i="10" s="1"/>
  <c r="O71" i="10" a="1"/>
  <c r="O71" i="10" s="1"/>
  <c r="L252" i="10" a="1"/>
  <c r="L252" i="10" s="1"/>
  <c r="O252" i="10" a="1"/>
  <c r="O252" i="10" s="1"/>
  <c r="N252" i="10" a="1"/>
  <c r="N252" i="10" s="1"/>
  <c r="M252" i="10" a="1"/>
  <c r="M252" i="10" s="1"/>
  <c r="L124" i="9" a="1"/>
  <c r="L124" i="9" s="1"/>
  <c r="O124" i="9" a="1"/>
  <c r="O124" i="9" s="1"/>
  <c r="N124" i="9" a="1"/>
  <c r="N124" i="9" s="1"/>
  <c r="O134" i="9" a="1"/>
  <c r="O134" i="9" s="1"/>
  <c r="L134" i="9" a="1"/>
  <c r="L134" i="9" s="1"/>
  <c r="E138" i="9" a="1"/>
  <c r="E138" i="9" s="1"/>
  <c r="M137" i="9" a="1"/>
  <c r="M137" i="9" s="1"/>
  <c r="P137" i="9" s="1" a="1"/>
  <c r="P137" i="9" s="1"/>
  <c r="O137" i="9" a="1"/>
  <c r="O137" i="9" s="1"/>
  <c r="L140" i="9" a="1"/>
  <c r="L140" i="9" s="1"/>
  <c r="O140" i="9" a="1"/>
  <c r="O140" i="9" s="1"/>
  <c r="N140" i="9" a="1"/>
  <c r="N140" i="9" s="1"/>
  <c r="M140" i="9" a="1"/>
  <c r="M140" i="9" s="1"/>
  <c r="M21" i="10" a="1"/>
  <c r="M21" i="10" s="1"/>
  <c r="O21" i="10" a="1"/>
  <c r="O21" i="10" s="1"/>
  <c r="L21" i="10" a="1"/>
  <c r="L21" i="10" s="1"/>
  <c r="O31" i="10" a="1"/>
  <c r="O31" i="10" s="1"/>
  <c r="N31" i="10" a="1"/>
  <c r="N31" i="10" s="1"/>
  <c r="L31" i="10" a="1"/>
  <c r="L31" i="10" s="1"/>
  <c r="O33" i="10" a="1"/>
  <c r="O33" i="10" s="1"/>
  <c r="N33" i="10" a="1"/>
  <c r="N33" i="10" s="1"/>
  <c r="M33" i="10" a="1"/>
  <c r="M33" i="10" s="1"/>
  <c r="L33" i="10" a="1"/>
  <c r="L33" i="10" s="1"/>
  <c r="N46" i="10" a="1"/>
  <c r="N46" i="10" s="1"/>
  <c r="M57" i="10" a="1"/>
  <c r="M57" i="10" s="1"/>
  <c r="O57" i="10" a="1"/>
  <c r="O57" i="10" s="1"/>
  <c r="N57" i="10" a="1"/>
  <c r="N57" i="10" s="1"/>
  <c r="L57" i="10" a="1"/>
  <c r="L57" i="10" s="1"/>
  <c r="M68" i="10" a="1"/>
  <c r="M68" i="10" s="1"/>
  <c r="L68" i="10" a="1"/>
  <c r="L68" i="10" s="1"/>
  <c r="O68" i="10" a="1"/>
  <c r="O68" i="10" s="1"/>
  <c r="N68" i="10" a="1"/>
  <c r="N68" i="10" s="1"/>
  <c r="N39" i="8" a="1"/>
  <c r="N39" i="8" s="1"/>
  <c r="E45" i="9" a="1"/>
  <c r="E45" i="9" s="1"/>
  <c r="P69" i="9" a="1"/>
  <c r="P69" i="9" s="1"/>
  <c r="P86" i="9" a="1"/>
  <c r="P86" i="9" s="1"/>
  <c r="N118" i="9" a="1"/>
  <c r="N118" i="9" s="1"/>
  <c r="L137" i="9" a="1"/>
  <c r="L137" i="9" s="1"/>
  <c r="O44" i="10" a="1"/>
  <c r="O44" i="10" s="1"/>
  <c r="L64" i="10" a="1"/>
  <c r="L64" i="10" s="1"/>
  <c r="O64" i="10" a="1"/>
  <c r="O64" i="10" s="1"/>
  <c r="N64" i="10" a="1"/>
  <c r="N64" i="10" s="1"/>
  <c r="M64" i="10" a="1"/>
  <c r="M64" i="10" s="1"/>
  <c r="P64" i="10" s="1" a="1"/>
  <c r="P64" i="10" s="1"/>
  <c r="P87" i="10" a="1"/>
  <c r="P87" i="10" s="1"/>
  <c r="N90" i="10" a="1"/>
  <c r="N90" i="10" s="1"/>
  <c r="L90" i="10" a="1"/>
  <c r="L90" i="10" s="1"/>
  <c r="O90" i="10" a="1"/>
  <c r="O90" i="10" s="1"/>
  <c r="L93" i="10" a="1"/>
  <c r="L93" i="10" s="1"/>
  <c r="O93" i="10" a="1"/>
  <c r="O93" i="10" s="1"/>
  <c r="N93" i="10" a="1"/>
  <c r="N93" i="10" s="1"/>
  <c r="N126" i="10" a="1"/>
  <c r="N126" i="10" s="1"/>
  <c r="M126" i="10" a="1"/>
  <c r="M126" i="10" s="1"/>
  <c r="O126" i="10" a="1"/>
  <c r="O126" i="10" s="1"/>
  <c r="L126" i="10" a="1"/>
  <c r="L126" i="10" s="1"/>
  <c r="E34" i="9" a="1"/>
  <c r="E34" i="9" s="1"/>
  <c r="E46" i="9" a="1"/>
  <c r="E46" i="9" s="1"/>
  <c r="E47" i="9" a="1"/>
  <c r="E47" i="9" s="1"/>
  <c r="P48" i="9" a="1"/>
  <c r="P48" i="9" s="1"/>
  <c r="P94" i="9" a="1"/>
  <c r="P94" i="9" s="1"/>
  <c r="M134" i="9" a="1"/>
  <c r="M134" i="9" s="1"/>
  <c r="L142" i="9" a="1"/>
  <c r="L142" i="9" s="1"/>
  <c r="N142" i="9" a="1"/>
  <c r="N142" i="9" s="1"/>
  <c r="M142" i="9" a="1"/>
  <c r="M142" i="9" s="1"/>
  <c r="P142" i="9" s="1" a="1"/>
  <c r="P142" i="9" s="1"/>
  <c r="N21" i="10" a="1"/>
  <c r="N21" i="10" s="1"/>
  <c r="P37" i="10" a="1"/>
  <c r="P37" i="10" s="1"/>
  <c r="P51" i="10" a="1"/>
  <c r="P51" i="10" s="1"/>
  <c r="E65" i="10" a="1"/>
  <c r="E65" i="10" s="1"/>
  <c r="L72" i="10" a="1"/>
  <c r="L72" i="10" s="1"/>
  <c r="N72" i="10" a="1"/>
  <c r="N72" i="10" s="1"/>
  <c r="M72" i="10" a="1"/>
  <c r="M72" i="10" s="1"/>
  <c r="P72" i="10" s="1" a="1"/>
  <c r="P72" i="10" s="1"/>
  <c r="O72" i="10" a="1"/>
  <c r="O72" i="10" s="1"/>
  <c r="O76" i="10" a="1"/>
  <c r="O76" i="10" s="1"/>
  <c r="N76" i="10" a="1"/>
  <c r="N76" i="10" s="1"/>
  <c r="M76" i="10" a="1"/>
  <c r="M76" i="10" s="1"/>
  <c r="P76" i="10" s="1" a="1"/>
  <c r="P76" i="10" s="1"/>
  <c r="L76" i="10" a="1"/>
  <c r="L76" i="10" s="1"/>
  <c r="E79" i="10" a="1"/>
  <c r="E79" i="10" s="1"/>
  <c r="N82" i="10" a="1"/>
  <c r="N82" i="10" s="1"/>
  <c r="L82" i="10" a="1"/>
  <c r="L82" i="10" s="1"/>
  <c r="M82" i="10" a="1"/>
  <c r="M82" i="10" s="1"/>
  <c r="P86" i="10" a="1"/>
  <c r="P86" i="10" s="1"/>
  <c r="M90" i="10" a="1"/>
  <c r="M90" i="10" s="1"/>
  <c r="M93" i="10" a="1"/>
  <c r="M93" i="10" s="1"/>
  <c r="P93" i="10" s="1" a="1"/>
  <c r="P93" i="10" s="1"/>
  <c r="O115" i="10" a="1"/>
  <c r="O115" i="10" s="1"/>
  <c r="N115" i="10" a="1"/>
  <c r="N115" i="10" s="1"/>
  <c r="M115" i="10" a="1"/>
  <c r="M115" i="10" s="1"/>
  <c r="L115" i="10" a="1"/>
  <c r="L115" i="10" s="1"/>
  <c r="P40" i="9" a="1"/>
  <c r="P40" i="9" s="1"/>
  <c r="P44" i="9" a="1"/>
  <c r="P44" i="9" s="1"/>
  <c r="P93" i="9" a="1"/>
  <c r="P93" i="9" s="1"/>
  <c r="M124" i="9" a="1"/>
  <c r="M124" i="9" s="1"/>
  <c r="P124" i="9" s="1" a="1"/>
  <c r="P124" i="9" s="1"/>
  <c r="N134" i="9" a="1"/>
  <c r="N134" i="9" s="1"/>
  <c r="N137" i="9" a="1"/>
  <c r="N137" i="9" s="1"/>
  <c r="N27" i="10" a="1"/>
  <c r="N27" i="10" s="1"/>
  <c r="O27" i="10" a="1"/>
  <c r="O27" i="10" s="1"/>
  <c r="M27" i="10" a="1"/>
  <c r="M27" i="10" s="1"/>
  <c r="L27" i="10" a="1"/>
  <c r="L27" i="10" s="1"/>
  <c r="M31" i="10" a="1"/>
  <c r="M31" i="10" s="1"/>
  <c r="E58" i="10" a="1"/>
  <c r="E58" i="10" s="1"/>
  <c r="N130" i="10" a="1"/>
  <c r="N130" i="10" s="1"/>
  <c r="M130" i="10" a="1"/>
  <c r="M130" i="10" s="1"/>
  <c r="O130" i="10" a="1"/>
  <c r="O130" i="10" s="1"/>
  <c r="L130" i="10" a="1"/>
  <c r="L130" i="10" s="1"/>
  <c r="P73" i="9" a="1"/>
  <c r="P73" i="9" s="1"/>
  <c r="M19" i="10" a="1"/>
  <c r="M19" i="10" s="1"/>
  <c r="N19" i="10" a="1"/>
  <c r="N19" i="10" s="1"/>
  <c r="L19" i="10" a="1"/>
  <c r="L19" i="10" s="1"/>
  <c r="P20" i="10" a="1"/>
  <c r="P20" i="10" s="1"/>
  <c r="M30" i="10" a="1"/>
  <c r="M30" i="10" s="1"/>
  <c r="L30" i="10" a="1"/>
  <c r="L30" i="10" s="1"/>
  <c r="O30" i="10" a="1"/>
  <c r="O30" i="10" s="1"/>
  <c r="E32" i="10" a="1"/>
  <c r="E32" i="10" s="1"/>
  <c r="N55" i="10" a="1"/>
  <c r="N55" i="10" s="1"/>
  <c r="M55" i="10" a="1"/>
  <c r="M55" i="10" s="1"/>
  <c r="L55" i="10" a="1"/>
  <c r="L55" i="10" s="1"/>
  <c r="O55" i="10" a="1"/>
  <c r="O55" i="10" s="1"/>
  <c r="O59" i="10" a="1"/>
  <c r="O59" i="10" s="1"/>
  <c r="N59" i="10" a="1"/>
  <c r="N59" i="10" s="1"/>
  <c r="M59" i="10" a="1"/>
  <c r="M59" i="10" s="1"/>
  <c r="L59" i="10" a="1"/>
  <c r="L59" i="10" s="1"/>
  <c r="M113" i="10" a="1"/>
  <c r="M113" i="10" s="1"/>
  <c r="L113" i="10" a="1"/>
  <c r="L113" i="10" s="1"/>
  <c r="E116" i="10" a="1"/>
  <c r="E116" i="10" s="1"/>
  <c r="O113" i="10" a="1"/>
  <c r="O113" i="10" s="1"/>
  <c r="M156" i="10" a="1"/>
  <c r="M156" i="10" s="1"/>
  <c r="L156" i="10" a="1"/>
  <c r="L156" i="10" s="1"/>
  <c r="N156" i="10" a="1"/>
  <c r="N156" i="10" s="1"/>
  <c r="O156" i="10" a="1"/>
  <c r="O156" i="10" s="1"/>
  <c r="N32" i="9" a="1"/>
  <c r="N32" i="9" s="1"/>
  <c r="P32" i="9" s="1" a="1"/>
  <c r="P32" i="9" s="1"/>
  <c r="M33" i="9" a="1"/>
  <c r="M33" i="9" s="1"/>
  <c r="P33" i="9" s="1" a="1"/>
  <c r="P33" i="9" s="1"/>
  <c r="N42" i="9" a="1"/>
  <c r="N42" i="9" s="1"/>
  <c r="P42" i="9" s="1" a="1"/>
  <c r="P42" i="9" s="1"/>
  <c r="P83" i="9" a="1"/>
  <c r="P83" i="9" s="1"/>
  <c r="P92" i="9" a="1"/>
  <c r="P92" i="9" s="1"/>
  <c r="P107" i="9" a="1"/>
  <c r="P107" i="9" s="1"/>
  <c r="P122" i="9" a="1"/>
  <c r="P122" i="9" s="1"/>
  <c r="N141" i="9" a="1"/>
  <c r="N141" i="9" s="1"/>
  <c r="O141" i="9" a="1"/>
  <c r="O141" i="9" s="1"/>
  <c r="M141" i="9" a="1"/>
  <c r="M141" i="9" s="1"/>
  <c r="P141" i="9" s="1" a="1"/>
  <c r="P141" i="9" s="1"/>
  <c r="L141" i="9" a="1"/>
  <c r="L141" i="9" s="1"/>
  <c r="P36" i="10" a="1"/>
  <c r="P36" i="10" s="1"/>
  <c r="P41" i="10" a="1"/>
  <c r="P41" i="10" s="1"/>
  <c r="M53" i="10" a="1"/>
  <c r="M53" i="10" s="1"/>
  <c r="O53" i="10" a="1"/>
  <c r="O53" i="10" s="1"/>
  <c r="N53" i="10" a="1"/>
  <c r="N53" i="10" s="1"/>
  <c r="M108" i="10" a="1"/>
  <c r="M108" i="10" s="1"/>
  <c r="O108" i="10" a="1"/>
  <c r="O108" i="10" s="1"/>
  <c r="N108" i="10" a="1"/>
  <c r="N108" i="10" s="1"/>
  <c r="E111" i="10" a="1"/>
  <c r="E111" i="10" s="1"/>
  <c r="N113" i="10" a="1"/>
  <c r="N113" i="10" s="1"/>
  <c r="M148" i="10" a="1"/>
  <c r="M148" i="10" s="1"/>
  <c r="E149" i="10" a="1"/>
  <c r="E149" i="10" s="1"/>
  <c r="L148" i="10" a="1"/>
  <c r="L148" i="10" s="1"/>
  <c r="O148" i="10" a="1"/>
  <c r="O148" i="10" s="1"/>
  <c r="N148" i="10" a="1"/>
  <c r="N148" i="10" s="1"/>
  <c r="M163" i="10" a="1"/>
  <c r="M163" i="10" s="1"/>
  <c r="L163" i="10" a="1"/>
  <c r="L163" i="10" s="1"/>
  <c r="N163" i="10" a="1"/>
  <c r="N163" i="10" s="1"/>
  <c r="O163" i="10" a="1"/>
  <c r="O163" i="10" s="1"/>
  <c r="N187" i="10" a="1"/>
  <c r="N187" i="10" s="1"/>
  <c r="M187" i="10" a="1"/>
  <c r="M187" i="10" s="1"/>
  <c r="L187" i="10" a="1"/>
  <c r="L187" i="10" s="1"/>
  <c r="O187" i="10" a="1"/>
  <c r="O187" i="10" s="1"/>
  <c r="E105" i="10" a="1"/>
  <c r="E105" i="10" s="1"/>
  <c r="P118" i="10" a="1"/>
  <c r="P118" i="10" s="1"/>
  <c r="P124" i="10" a="1"/>
  <c r="P124" i="10" s="1"/>
  <c r="O155" i="10" a="1"/>
  <c r="O155" i="10" s="1"/>
  <c r="N155" i="10" a="1"/>
  <c r="N155" i="10" s="1"/>
  <c r="M155" i="10" a="1"/>
  <c r="M155" i="10" s="1"/>
  <c r="P194" i="10" a="1"/>
  <c r="P194" i="10" s="1"/>
  <c r="P209" i="10" a="1"/>
  <c r="P209" i="10" s="1"/>
  <c r="N249" i="10" a="1"/>
  <c r="N249" i="10" s="1"/>
  <c r="O249" i="10" a="1"/>
  <c r="O249" i="10" s="1"/>
  <c r="M249" i="10" a="1"/>
  <c r="M249" i="10" s="1"/>
  <c r="L249" i="10" a="1"/>
  <c r="L249" i="10" s="1"/>
  <c r="P269" i="10" a="1"/>
  <c r="P269" i="10" s="1"/>
  <c r="N311" i="10" a="1"/>
  <c r="N311" i="10" s="1"/>
  <c r="M311" i="10" a="1"/>
  <c r="M311" i="10" s="1"/>
  <c r="O311" i="10" a="1"/>
  <c r="O311" i="10" s="1"/>
  <c r="L311" i="10" a="1"/>
  <c r="L311" i="10" s="1"/>
  <c r="N317" i="10" a="1"/>
  <c r="N317" i="10" s="1"/>
  <c r="M317" i="10" a="1"/>
  <c r="M317" i="10" s="1"/>
  <c r="O317" i="10" a="1"/>
  <c r="O317" i="10" s="1"/>
  <c r="L317" i="10" a="1"/>
  <c r="L317" i="10" s="1"/>
  <c r="M177" i="10" a="1"/>
  <c r="M177" i="10" s="1"/>
  <c r="L177" i="10" a="1"/>
  <c r="L177" i="10" s="1"/>
  <c r="N177" i="10" a="1"/>
  <c r="N177" i="10" s="1"/>
  <c r="P182" i="10" a="1"/>
  <c r="P182" i="10" s="1"/>
  <c r="P203" i="10" a="1"/>
  <c r="P203" i="10" s="1"/>
  <c r="O236" i="10" a="1"/>
  <c r="O236" i="10" s="1"/>
  <c r="N236" i="10" a="1"/>
  <c r="N236" i="10" s="1"/>
  <c r="M236" i="10" a="1"/>
  <c r="M236" i="10" s="1"/>
  <c r="O238" i="10" a="1"/>
  <c r="O238" i="10" s="1"/>
  <c r="N238" i="10" a="1"/>
  <c r="N238" i="10" s="1"/>
  <c r="M238" i="10" a="1"/>
  <c r="M238" i="10" s="1"/>
  <c r="P238" i="10" s="1" a="1"/>
  <c r="P238" i="10" s="1"/>
  <c r="L238" i="10" a="1"/>
  <c r="L238" i="10" s="1"/>
  <c r="P254" i="10" a="1"/>
  <c r="P254" i="10" s="1"/>
  <c r="N200" i="10" a="1"/>
  <c r="N200" i="10" s="1"/>
  <c r="M200" i="10" a="1"/>
  <c r="M200" i="10" s="1"/>
  <c r="L200" i="10" a="1"/>
  <c r="L200" i="10" s="1"/>
  <c r="O200" i="10" a="1"/>
  <c r="O200" i="10" s="1"/>
  <c r="N206" i="10" a="1"/>
  <c r="N206" i="10" s="1"/>
  <c r="M206" i="10" a="1"/>
  <c r="M206" i="10" s="1"/>
  <c r="E207" i="10" a="1"/>
  <c r="E207" i="10" s="1"/>
  <c r="L206" i="10" a="1"/>
  <c r="L206" i="10" s="1"/>
  <c r="O206" i="10" a="1"/>
  <c r="O206" i="10" s="1"/>
  <c r="L236" i="10" a="1"/>
  <c r="L236" i="10" s="1"/>
  <c r="L250" i="10" a="1"/>
  <c r="L250" i="10" s="1"/>
  <c r="O250" i="10" a="1"/>
  <c r="O250" i="10" s="1"/>
  <c r="N250" i="10" a="1"/>
  <c r="N250" i="10" s="1"/>
  <c r="M250" i="10" a="1"/>
  <c r="M250" i="10" s="1"/>
  <c r="E136" i="9" a="1"/>
  <c r="E136" i="9" s="1"/>
  <c r="M135" i="9" a="1"/>
  <c r="M135" i="9" s="1"/>
  <c r="P135" i="9" s="1" a="1"/>
  <c r="P135" i="9" s="1"/>
  <c r="P26" i="10" a="1"/>
  <c r="P26" i="10" s="1"/>
  <c r="N50" i="10" a="1"/>
  <c r="N50" i="10" s="1"/>
  <c r="E84" i="10" a="1"/>
  <c r="E84" i="10" s="1"/>
  <c r="M104" i="10" a="1"/>
  <c r="M104" i="10" s="1"/>
  <c r="L117" i="10" a="1"/>
  <c r="L117" i="10" s="1"/>
  <c r="O117" i="10" a="1"/>
  <c r="O117" i="10" s="1"/>
  <c r="M117" i="10" a="1"/>
  <c r="M117" i="10" s="1"/>
  <c r="P135" i="10" a="1"/>
  <c r="P135" i="10" s="1"/>
  <c r="P140" i="10" a="1"/>
  <c r="P140" i="10" s="1"/>
  <c r="N192" i="10" a="1"/>
  <c r="N192" i="10" s="1"/>
  <c r="E195" i="10" a="1"/>
  <c r="E195" i="10" s="1"/>
  <c r="M192" i="10" a="1"/>
  <c r="M192" i="10" s="1"/>
  <c r="L192" i="10" a="1"/>
  <c r="L192" i="10" s="1"/>
  <c r="N197" i="10" a="1"/>
  <c r="N197" i="10" s="1"/>
  <c r="M197" i="10" a="1"/>
  <c r="M197" i="10" s="1"/>
  <c r="L197" i="10" a="1"/>
  <c r="L197" i="10" s="1"/>
  <c r="O197" i="10" a="1"/>
  <c r="O197" i="10" s="1"/>
  <c r="O226" i="10" a="1"/>
  <c r="O226" i="10" s="1"/>
  <c r="N226" i="10" a="1"/>
  <c r="N226" i="10" s="1"/>
  <c r="M226" i="10" a="1"/>
  <c r="M226" i="10" s="1"/>
  <c r="P226" i="10" s="1" a="1"/>
  <c r="P226" i="10" s="1"/>
  <c r="P17" i="10" a="1"/>
  <c r="P17" i="10" s="1"/>
  <c r="M42" i="10" a="1"/>
  <c r="M42" i="10" s="1"/>
  <c r="P42" i="10" s="1" a="1"/>
  <c r="P42" i="10" s="1"/>
  <c r="N103" i="10" a="1"/>
  <c r="N103" i="10" s="1"/>
  <c r="P103" i="10" s="1" a="1"/>
  <c r="P103" i="10" s="1"/>
  <c r="P139" i="10" a="1"/>
  <c r="P139" i="10" s="1"/>
  <c r="E168" i="10" a="1"/>
  <c r="E168" i="10" s="1"/>
  <c r="O169" i="10" a="1"/>
  <c r="O169" i="10" s="1"/>
  <c r="N169" i="10" a="1"/>
  <c r="N169" i="10" s="1"/>
  <c r="M169" i="10" a="1"/>
  <c r="M169" i="10" s="1"/>
  <c r="O177" i="10" a="1"/>
  <c r="O177" i="10" s="1"/>
  <c r="N212" i="10" a="1"/>
  <c r="N212" i="10" s="1"/>
  <c r="M212" i="10" a="1"/>
  <c r="M212" i="10" s="1"/>
  <c r="L212" i="10" a="1"/>
  <c r="L212" i="10" s="1"/>
  <c r="O212" i="10" a="1"/>
  <c r="O212" i="10" s="1"/>
  <c r="L226" i="10" a="1"/>
  <c r="L226" i="10" s="1"/>
  <c r="O233" i="10" a="1"/>
  <c r="O233" i="10" s="1"/>
  <c r="N233" i="10" a="1"/>
  <c r="N233" i="10" s="1"/>
  <c r="M233" i="10" a="1"/>
  <c r="M233" i="10" s="1"/>
  <c r="N239" i="10" a="1"/>
  <c r="N239" i="10" s="1"/>
  <c r="M239" i="10" a="1"/>
  <c r="M239" i="10" s="1"/>
  <c r="L239" i="10" a="1"/>
  <c r="L239" i="10" s="1"/>
  <c r="O239" i="10" a="1"/>
  <c r="O239" i="10" s="1"/>
  <c r="P114" i="9" a="1"/>
  <c r="P114" i="9" s="1"/>
  <c r="O123" i="9" a="1"/>
  <c r="O123" i="9" s="1"/>
  <c r="N132" i="9" a="1"/>
  <c r="N132" i="9" s="1"/>
  <c r="P132" i="9" s="1" a="1"/>
  <c r="P132" i="9" s="1"/>
  <c r="L143" i="9" a="1"/>
  <c r="L143" i="9" s="1"/>
  <c r="E144" i="9" a="1"/>
  <c r="E144" i="9" s="1"/>
  <c r="E145" i="9" a="1"/>
  <c r="E145" i="9" s="1"/>
  <c r="O24" i="10" a="1"/>
  <c r="O24" i="10" s="1"/>
  <c r="L29" i="10" a="1"/>
  <c r="L29" i="10" s="1"/>
  <c r="L45" i="10" a="1"/>
  <c r="L45" i="10" s="1"/>
  <c r="O50" i="10" a="1"/>
  <c r="O50" i="10" s="1"/>
  <c r="P73" i="10" a="1"/>
  <c r="P73" i="10" s="1"/>
  <c r="P80" i="10" a="1"/>
  <c r="P80" i="10" s="1"/>
  <c r="O103" i="10" a="1"/>
  <c r="O103" i="10" s="1"/>
  <c r="N104" i="10" a="1"/>
  <c r="N104" i="10" s="1"/>
  <c r="N117" i="10" a="1"/>
  <c r="N117" i="10" s="1"/>
  <c r="P157" i="10" a="1"/>
  <c r="P157" i="10" s="1"/>
  <c r="L181" i="10" a="1"/>
  <c r="L181" i="10" s="1"/>
  <c r="O181" i="10" a="1"/>
  <c r="O181" i="10" s="1"/>
  <c r="P181" i="10" s="1" a="1"/>
  <c r="P181" i="10" s="1"/>
  <c r="P186" i="10" a="1"/>
  <c r="P186" i="10" s="1"/>
  <c r="O189" i="10" a="1"/>
  <c r="O189" i="10" s="1"/>
  <c r="N189" i="10" a="1"/>
  <c r="N189" i="10" s="1"/>
  <c r="P189" i="10" s="1" a="1"/>
  <c r="P189" i="10" s="1"/>
  <c r="O192" i="10" a="1"/>
  <c r="O192" i="10" s="1"/>
  <c r="L233" i="10" a="1"/>
  <c r="L233" i="10" s="1"/>
  <c r="L128" i="10" a="1"/>
  <c r="L128" i="10" s="1"/>
  <c r="M128" i="10" a="1"/>
  <c r="M128" i="10" s="1"/>
  <c r="P128" i="10" s="1" a="1"/>
  <c r="P128" i="10" s="1"/>
  <c r="L134" i="10" a="1"/>
  <c r="L134" i="10" s="1"/>
  <c r="O134" i="10" a="1"/>
  <c r="O134" i="10" s="1"/>
  <c r="E137" i="10" a="1"/>
  <c r="E137" i="10" s="1"/>
  <c r="N141" i="10" a="1"/>
  <c r="N141" i="10" s="1"/>
  <c r="M141" i="10" a="1"/>
  <c r="M141" i="10" s="1"/>
  <c r="O141" i="10" a="1"/>
  <c r="O141" i="10" s="1"/>
  <c r="M167" i="10" a="1"/>
  <c r="M167" i="10" s="1"/>
  <c r="L167" i="10" a="1"/>
  <c r="L167" i="10" s="1"/>
  <c r="N167" i="10" a="1"/>
  <c r="N167" i="10" s="1"/>
  <c r="E174" i="10" a="1"/>
  <c r="E174" i="10" s="1"/>
  <c r="E178" i="10" a="1"/>
  <c r="E178" i="10" s="1"/>
  <c r="L173" i="10" a="1"/>
  <c r="L173" i="10" s="1"/>
  <c r="O173" i="10" a="1"/>
  <c r="O173" i="10" s="1"/>
  <c r="M173" i="10" a="1"/>
  <c r="M173" i="10" s="1"/>
  <c r="N213" i="10" a="1"/>
  <c r="N213" i="10" s="1"/>
  <c r="M213" i="10" a="1"/>
  <c r="M213" i="10" s="1"/>
  <c r="L213" i="10" a="1"/>
  <c r="L213" i="10" s="1"/>
  <c r="O227" i="10" a="1"/>
  <c r="O227" i="10" s="1"/>
  <c r="N227" i="10" a="1"/>
  <c r="N227" i="10" s="1"/>
  <c r="M227" i="10" a="1"/>
  <c r="M227" i="10" s="1"/>
  <c r="N240" i="10" a="1"/>
  <c r="N240" i="10" s="1"/>
  <c r="M240" i="10" a="1"/>
  <c r="M240" i="10" s="1"/>
  <c r="P240" i="10" s="1" a="1"/>
  <c r="P240" i="10" s="1"/>
  <c r="L240" i="10" a="1"/>
  <c r="L240" i="10" s="1"/>
  <c r="M143" i="9" a="1"/>
  <c r="M143" i="9" s="1"/>
  <c r="P143" i="9" s="1" a="1"/>
  <c r="P143" i="9" s="1"/>
  <c r="M29" i="10" a="1"/>
  <c r="M29" i="10" s="1"/>
  <c r="P29" i="10" s="1" a="1"/>
  <c r="P29" i="10" s="1"/>
  <c r="M45" i="10" a="1"/>
  <c r="M45" i="10" s="1"/>
  <c r="M122" i="10" a="1"/>
  <c r="M122" i="10" s="1"/>
  <c r="E123" i="10" a="1"/>
  <c r="E123" i="10" s="1"/>
  <c r="L122" i="10" a="1"/>
  <c r="L122" i="10" s="1"/>
  <c r="N122" i="10" a="1"/>
  <c r="N122" i="10" s="1"/>
  <c r="M134" i="10" a="1"/>
  <c r="M134" i="10" s="1"/>
  <c r="M152" i="10" a="1"/>
  <c r="M152" i="10" s="1"/>
  <c r="L152" i="10" a="1"/>
  <c r="L152" i="10" s="1"/>
  <c r="N152" i="10" a="1"/>
  <c r="N152" i="10" s="1"/>
  <c r="P153" i="10" a="1"/>
  <c r="P153" i="10" s="1"/>
  <c r="P204" i="10" a="1"/>
  <c r="P204" i="10" s="1"/>
  <c r="P225" i="10" a="1"/>
  <c r="P225" i="10" s="1"/>
  <c r="L227" i="10" a="1"/>
  <c r="L227" i="10" s="1"/>
  <c r="N244" i="10" a="1"/>
  <c r="N244" i="10" s="1"/>
  <c r="M244" i="10" a="1"/>
  <c r="M244" i="10" s="1"/>
  <c r="P244" i="10" s="1" a="1"/>
  <c r="P244" i="10" s="1"/>
  <c r="L244" i="10" a="1"/>
  <c r="L244" i="10" s="1"/>
  <c r="E247" i="10" a="1"/>
  <c r="E247" i="10" s="1"/>
  <c r="O265" i="10" a="1"/>
  <c r="O265" i="10" s="1"/>
  <c r="L265" i="10" a="1"/>
  <c r="L265" i="10" s="1"/>
  <c r="N265" i="10" a="1"/>
  <c r="N265" i="10" s="1"/>
  <c r="M265" i="10" a="1"/>
  <c r="M265" i="10" s="1"/>
  <c r="P275" i="10" a="1"/>
  <c r="P275" i="10" s="1"/>
  <c r="M296" i="10" a="1"/>
  <c r="M296" i="10" s="1"/>
  <c r="P296" i="10" s="1" a="1"/>
  <c r="P296" i="10" s="1"/>
  <c r="L296" i="10" a="1"/>
  <c r="L296" i="10" s="1"/>
  <c r="N296" i="10" a="1"/>
  <c r="N296" i="10" s="1"/>
  <c r="O296" i="10" a="1"/>
  <c r="O296" i="10" s="1"/>
  <c r="E402" i="10" a="1"/>
  <c r="E402" i="10" s="1"/>
  <c r="M399" i="10" a="1"/>
  <c r="M399" i="10" s="1"/>
  <c r="O399" i="10" a="1"/>
  <c r="O399" i="10" s="1"/>
  <c r="N399" i="10" a="1"/>
  <c r="N399" i="10" s="1"/>
  <c r="L399" i="10" a="1"/>
  <c r="L399" i="10" s="1"/>
  <c r="P255" i="10" a="1"/>
  <c r="P255" i="10" s="1"/>
  <c r="O261" i="10" a="1"/>
  <c r="O261" i="10" s="1"/>
  <c r="P261" i="10" s="1" a="1"/>
  <c r="P261" i="10" s="1"/>
  <c r="L261" i="10" a="1"/>
  <c r="L261" i="10" s="1"/>
  <c r="P288" i="10" a="1"/>
  <c r="P288" i="10" s="1"/>
  <c r="N322" i="10" a="1"/>
  <c r="N322" i="10" s="1"/>
  <c r="M322" i="10" a="1"/>
  <c r="M322" i="10" s="1"/>
  <c r="O322" i="10" a="1"/>
  <c r="O322" i="10" s="1"/>
  <c r="O375" i="10" a="1"/>
  <c r="O375" i="10" s="1"/>
  <c r="N375" i="10" a="1"/>
  <c r="N375" i="10" s="1"/>
  <c r="M375" i="10" a="1"/>
  <c r="M375" i="10" s="1"/>
  <c r="P375" i="10" s="1" a="1"/>
  <c r="P375" i="10" s="1"/>
  <c r="E376" i="10" a="1"/>
  <c r="E376" i="10" s="1"/>
  <c r="L375" i="10" a="1"/>
  <c r="L375" i="10" s="1"/>
  <c r="P378" i="10" a="1"/>
  <c r="P378" i="10" s="1"/>
  <c r="P415" i="10" a="1"/>
  <c r="P415" i="10" s="1"/>
  <c r="L283" i="10" a="1"/>
  <c r="L283" i="10" s="1"/>
  <c r="O283" i="10" a="1"/>
  <c r="O283" i="10" s="1"/>
  <c r="M283" i="10" a="1"/>
  <c r="M283" i="10" s="1"/>
  <c r="P314" i="10" a="1"/>
  <c r="P314" i="10" s="1"/>
  <c r="P344" i="10" a="1"/>
  <c r="P344" i="10" s="1"/>
  <c r="L358" i="10" a="1"/>
  <c r="L358" i="10" s="1"/>
  <c r="O358" i="10" a="1"/>
  <c r="O358" i="10" s="1"/>
  <c r="O400" i="10" a="1"/>
  <c r="O400" i="10" s="1"/>
  <c r="L400" i="10" a="1"/>
  <c r="L400" i="10" s="1"/>
  <c r="N400" i="10" a="1"/>
  <c r="N400" i="10" s="1"/>
  <c r="M400" i="10" a="1"/>
  <c r="M400" i="10" s="1"/>
  <c r="P400" i="10" s="1" a="1"/>
  <c r="P400" i="10" s="1"/>
  <c r="M514" i="10" a="1"/>
  <c r="M514" i="10" s="1"/>
  <c r="L514" i="10" a="1"/>
  <c r="L514" i="10" s="1"/>
  <c r="O514" i="10" a="1"/>
  <c r="O514" i="10" s="1"/>
  <c r="N514" i="10" a="1"/>
  <c r="N514" i="10" s="1"/>
  <c r="L534" i="10" a="1"/>
  <c r="L534" i="10" s="1"/>
  <c r="O534" i="10" a="1"/>
  <c r="O534" i="10" s="1"/>
  <c r="N534" i="10" a="1"/>
  <c r="N534" i="10" s="1"/>
  <c r="M534" i="10" a="1"/>
  <c r="M534" i="10" s="1"/>
  <c r="P534" i="10" s="1" a="1"/>
  <c r="P534" i="10" s="1"/>
  <c r="N333" i="10" a="1"/>
  <c r="N333" i="10" s="1"/>
  <c r="M333" i="10" a="1"/>
  <c r="M333" i="10" s="1"/>
  <c r="O333" i="10" a="1"/>
  <c r="O333" i="10" s="1"/>
  <c r="E336" i="10" a="1"/>
  <c r="E336" i="10" s="1"/>
  <c r="E391" i="10" a="1"/>
  <c r="E391" i="10" s="1"/>
  <c r="M390" i="10" a="1"/>
  <c r="M390" i="10" s="1"/>
  <c r="N390" i="10" a="1"/>
  <c r="N390" i="10" s="1"/>
  <c r="L390" i="10" a="1"/>
  <c r="L390" i="10" s="1"/>
  <c r="O390" i="10" a="1"/>
  <c r="O390" i="10" s="1"/>
  <c r="M412" i="10" a="1"/>
  <c r="M412" i="10" s="1"/>
  <c r="L412" i="10" a="1"/>
  <c r="L412" i="10" s="1"/>
  <c r="O412" i="10" a="1"/>
  <c r="O412" i="10" s="1"/>
  <c r="N412" i="10" a="1"/>
  <c r="N412" i="10" s="1"/>
  <c r="P437" i="10" a="1"/>
  <c r="P437" i="10" s="1"/>
  <c r="P476" i="10" a="1"/>
  <c r="P476" i="10" s="1"/>
  <c r="O198" i="10" a="1"/>
  <c r="O198" i="10" s="1"/>
  <c r="P198" i="10" s="1" a="1"/>
  <c r="P198" i="10" s="1"/>
  <c r="L272" i="10" a="1"/>
  <c r="L272" i="10" s="1"/>
  <c r="E273" i="10" a="1"/>
  <c r="E273" i="10" s="1"/>
  <c r="M272" i="10" a="1"/>
  <c r="M272" i="10" s="1"/>
  <c r="N282" i="10" a="1"/>
  <c r="N282" i="10" s="1"/>
  <c r="M282" i="10" a="1"/>
  <c r="M282" i="10" s="1"/>
  <c r="O282" i="10" a="1"/>
  <c r="O282" i="10" s="1"/>
  <c r="L285" i="10" a="1"/>
  <c r="L285" i="10" s="1"/>
  <c r="O285" i="10" a="1"/>
  <c r="O285" i="10" s="1"/>
  <c r="M285" i="10" a="1"/>
  <c r="M285" i="10" s="1"/>
  <c r="N290" i="10" a="1"/>
  <c r="N290" i="10" s="1"/>
  <c r="E291" i="10" a="1"/>
  <c r="E291" i="10" s="1"/>
  <c r="M290" i="10" a="1"/>
  <c r="M290" i="10" s="1"/>
  <c r="O290" i="10" a="1"/>
  <c r="O290" i="10" s="1"/>
  <c r="L294" i="10" a="1"/>
  <c r="L294" i="10" s="1"/>
  <c r="O294" i="10" a="1"/>
  <c r="O294" i="10" s="1"/>
  <c r="M294" i="10" a="1"/>
  <c r="M294" i="10" s="1"/>
  <c r="N308" i="10" a="1"/>
  <c r="N308" i="10" s="1"/>
  <c r="M308" i="10" a="1"/>
  <c r="M308" i="10" s="1"/>
  <c r="P308" i="10" s="1" a="1"/>
  <c r="P308" i="10" s="1"/>
  <c r="L308" i="10" a="1"/>
  <c r="L308" i="10" s="1"/>
  <c r="L349" i="10" a="1"/>
  <c r="L349" i="10" s="1"/>
  <c r="N349" i="10" a="1"/>
  <c r="N349" i="10" s="1"/>
  <c r="M349" i="10" a="1"/>
  <c r="M349" i="10" s="1"/>
  <c r="O349" i="10" a="1"/>
  <c r="O349" i="10" s="1"/>
  <c r="N364" i="10" a="1"/>
  <c r="N364" i="10" s="1"/>
  <c r="M364" i="10" a="1"/>
  <c r="M364" i="10" s="1"/>
  <c r="L364" i="10" a="1"/>
  <c r="L364" i="10" s="1"/>
  <c r="O364" i="10" a="1"/>
  <c r="O364" i="10" s="1"/>
  <c r="M370" i="10" a="1"/>
  <c r="M370" i="10" s="1"/>
  <c r="O370" i="10" a="1"/>
  <c r="O370" i="10" s="1"/>
  <c r="N370" i="10" a="1"/>
  <c r="N370" i="10" s="1"/>
  <c r="M432" i="10" a="1"/>
  <c r="M432" i="10" s="1"/>
  <c r="L432" i="10" a="1"/>
  <c r="L432" i="10" s="1"/>
  <c r="E435" i="10" a="1"/>
  <c r="E435" i="10" s="1"/>
  <c r="O432" i="10" a="1"/>
  <c r="O432" i="10" s="1"/>
  <c r="P478" i="10" a="1"/>
  <c r="P478" i="10" s="1"/>
  <c r="N541" i="10" a="1"/>
  <c r="N541" i="10" s="1"/>
  <c r="O541" i="10" a="1"/>
  <c r="O541" i="10" s="1"/>
  <c r="M541" i="10" a="1"/>
  <c r="M541" i="10" s="1"/>
  <c r="L541" i="10" a="1"/>
  <c r="L541" i="10" s="1"/>
  <c r="M581" i="10" a="1"/>
  <c r="M581" i="10" s="1"/>
  <c r="L581" i="10" a="1"/>
  <c r="L581" i="10" s="1"/>
  <c r="O581" i="10" a="1"/>
  <c r="O581" i="10" s="1"/>
  <c r="N581" i="10" a="1"/>
  <c r="N581" i="10" s="1"/>
  <c r="O114" i="10" a="1"/>
  <c r="O114" i="10" s="1"/>
  <c r="E142" i="10" a="1"/>
  <c r="E142" i="10" s="1"/>
  <c r="M166" i="10" a="1"/>
  <c r="M166" i="10" s="1"/>
  <c r="E221" i="10" a="1"/>
  <c r="E221" i="10" s="1"/>
  <c r="P248" i="10" a="1"/>
  <c r="P248" i="10" s="1"/>
  <c r="E258" i="10" a="1"/>
  <c r="E258" i="10" s="1"/>
  <c r="M257" i="10" a="1"/>
  <c r="M257" i="10" s="1"/>
  <c r="P257" i="10" s="1" a="1"/>
  <c r="P257" i="10" s="1"/>
  <c r="N257" i="10" a="1"/>
  <c r="N257" i="10" s="1"/>
  <c r="N271" i="10" a="1"/>
  <c r="N271" i="10" s="1"/>
  <c r="O271" i="10" a="1"/>
  <c r="O271" i="10" s="1"/>
  <c r="N283" i="10" a="1"/>
  <c r="N283" i="10" s="1"/>
  <c r="M298" i="10" a="1"/>
  <c r="M298" i="10" s="1"/>
  <c r="L298" i="10" a="1"/>
  <c r="L298" i="10" s="1"/>
  <c r="N298" i="10" a="1"/>
  <c r="N298" i="10" s="1"/>
  <c r="P324" i="10" a="1"/>
  <c r="P324" i="10" s="1"/>
  <c r="N328" i="10" a="1"/>
  <c r="N328" i="10" s="1"/>
  <c r="E331" i="10" a="1"/>
  <c r="E331" i="10" s="1"/>
  <c r="M328" i="10" a="1"/>
  <c r="M328" i="10" s="1"/>
  <c r="L328" i="10" a="1"/>
  <c r="L328" i="10" s="1"/>
  <c r="L333" i="10" a="1"/>
  <c r="L333" i="10" s="1"/>
  <c r="N356" i="10" a="1"/>
  <c r="N356" i="10" s="1"/>
  <c r="M356" i="10" a="1"/>
  <c r="M356" i="10" s="1"/>
  <c r="L356" i="10" a="1"/>
  <c r="L356" i="10" s="1"/>
  <c r="N366" i="10" a="1"/>
  <c r="N366" i="10" s="1"/>
  <c r="E369" i="10" a="1"/>
  <c r="E369" i="10" s="1"/>
  <c r="M366" i="10" a="1"/>
  <c r="M366" i="10" s="1"/>
  <c r="L366" i="10" a="1"/>
  <c r="L366" i="10" s="1"/>
  <c r="L370" i="10" a="1"/>
  <c r="L370" i="10" s="1"/>
  <c r="N445" i="10" a="1"/>
  <c r="N445" i="10" s="1"/>
  <c r="L445" i="10" a="1"/>
  <c r="L445" i="10" s="1"/>
  <c r="O445" i="10" a="1"/>
  <c r="O445" i="10" s="1"/>
  <c r="M445" i="10" a="1"/>
  <c r="M445" i="10" s="1"/>
  <c r="L447" i="10" a="1"/>
  <c r="L447" i="10" s="1"/>
  <c r="M447" i="10" a="1"/>
  <c r="M447" i="10" s="1"/>
  <c r="O447" i="10" a="1"/>
  <c r="O447" i="10" s="1"/>
  <c r="N447" i="10" a="1"/>
  <c r="N447" i="10" s="1"/>
  <c r="L542" i="10" a="1"/>
  <c r="L542" i="10" s="1"/>
  <c r="N542" i="10" a="1"/>
  <c r="N542" i="10" s="1"/>
  <c r="O542" i="10" a="1"/>
  <c r="O542" i="10" s="1"/>
  <c r="M542" i="10" a="1"/>
  <c r="M542" i="10" s="1"/>
  <c r="E543" i="10" a="1"/>
  <c r="E543" i="10" s="1"/>
  <c r="E544" i="10" a="1"/>
  <c r="E544" i="10" s="1"/>
  <c r="O154" i="10" a="1"/>
  <c r="O154" i="10" s="1"/>
  <c r="O165" i="10" a="1"/>
  <c r="O165" i="10" s="1"/>
  <c r="P165" i="10" s="1" a="1"/>
  <c r="P165" i="10" s="1"/>
  <c r="L201" i="10" a="1"/>
  <c r="L201" i="10" s="1"/>
  <c r="L214" i="10" a="1"/>
  <c r="L214" i="10" s="1"/>
  <c r="L218" i="10" a="1"/>
  <c r="L218" i="10" s="1"/>
  <c r="O251" i="10" a="1"/>
  <c r="O251" i="10" s="1"/>
  <c r="P251" i="10" s="1" a="1"/>
  <c r="P251" i="10" s="1"/>
  <c r="L282" i="10" a="1"/>
  <c r="L282" i="10" s="1"/>
  <c r="L290" i="10" a="1"/>
  <c r="L290" i="10" s="1"/>
  <c r="P315" i="10" a="1"/>
  <c r="P315" i="10" s="1"/>
  <c r="P316" i="10" a="1"/>
  <c r="P316" i="10" s="1"/>
  <c r="M323" i="10" a="1"/>
  <c r="M323" i="10" s="1"/>
  <c r="L323" i="10" a="1"/>
  <c r="L323" i="10" s="1"/>
  <c r="O337" i="10" a="1"/>
  <c r="O337" i="10" s="1"/>
  <c r="N337" i="10" a="1"/>
  <c r="N337" i="10" s="1"/>
  <c r="M337" i="10" a="1"/>
  <c r="M337" i="10" s="1"/>
  <c r="P345" i="10" a="1"/>
  <c r="P345" i="10" s="1"/>
  <c r="O381" i="10" a="1"/>
  <c r="O381" i="10" s="1"/>
  <c r="L381" i="10" a="1"/>
  <c r="L381" i="10" s="1"/>
  <c r="L394" i="10" a="1"/>
  <c r="L394" i="10" s="1"/>
  <c r="O394" i="10" a="1"/>
  <c r="O394" i="10" s="1"/>
  <c r="N394" i="10" a="1"/>
  <c r="N394" i="10" s="1"/>
  <c r="M394" i="10" a="1"/>
  <c r="M394" i="10" s="1"/>
  <c r="E397" i="10" a="1"/>
  <c r="E397" i="10" s="1"/>
  <c r="N432" i="10" a="1"/>
  <c r="N432" i="10" s="1"/>
  <c r="L502" i="10" a="1"/>
  <c r="L502" i="10" s="1"/>
  <c r="O502" i="10" a="1"/>
  <c r="O502" i="10" s="1"/>
  <c r="N502" i="10" a="1"/>
  <c r="N502" i="10" s="1"/>
  <c r="M502" i="10" a="1"/>
  <c r="M502" i="10" s="1"/>
  <c r="N166" i="10" a="1"/>
  <c r="N166" i="10" s="1"/>
  <c r="L188" i="10" a="1"/>
  <c r="L188" i="10" s="1"/>
  <c r="L198" i="10" a="1"/>
  <c r="L198" i="10" s="1"/>
  <c r="L223" i="10" a="1"/>
  <c r="L223" i="10" s="1"/>
  <c r="E262" i="10" a="1"/>
  <c r="E262" i="10" s="1"/>
  <c r="L271" i="10" a="1"/>
  <c r="L271" i="10" s="1"/>
  <c r="N272" i="10" a="1"/>
  <c r="N272" i="10" s="1"/>
  <c r="P278" i="10" a="1"/>
  <c r="P278" i="10" s="1"/>
  <c r="L281" i="10" a="1"/>
  <c r="L281" i="10" s="1"/>
  <c r="O281" i="10" a="1"/>
  <c r="O281" i="10" s="1"/>
  <c r="E284" i="10" a="1"/>
  <c r="E284" i="10" s="1"/>
  <c r="M281" i="10" a="1"/>
  <c r="M281" i="10" s="1"/>
  <c r="N285" i="10" a="1"/>
  <c r="N285" i="10" s="1"/>
  <c r="P289" i="10" a="1"/>
  <c r="P289" i="10" s="1"/>
  <c r="P292" i="10" a="1"/>
  <c r="P292" i="10" s="1"/>
  <c r="N294" i="10" a="1"/>
  <c r="N294" i="10" s="1"/>
  <c r="O308" i="10" a="1"/>
  <c r="O308" i="10" s="1"/>
  <c r="N323" i="10" a="1"/>
  <c r="N323" i="10" s="1"/>
  <c r="E342" i="10" a="1"/>
  <c r="E342" i="10" s="1"/>
  <c r="L341" i="10" a="1"/>
  <c r="L341" i="10" s="1"/>
  <c r="E346" i="10" a="1"/>
  <c r="E346" i="10" s="1"/>
  <c r="N341" i="10" a="1"/>
  <c r="N341" i="10" s="1"/>
  <c r="M341" i="10" a="1"/>
  <c r="M341" i="10" s="1"/>
  <c r="P341" i="10" s="1" a="1"/>
  <c r="P341" i="10" s="1"/>
  <c r="O356" i="10" a="1"/>
  <c r="O356" i="10" s="1"/>
  <c r="M358" i="10" a="1"/>
  <c r="M358" i="10" s="1"/>
  <c r="O366" i="10" a="1"/>
  <c r="O366" i="10" s="1"/>
  <c r="M381" i="10" a="1"/>
  <c r="M381" i="10" s="1"/>
  <c r="N449" i="10" a="1"/>
  <c r="N449" i="10" s="1"/>
  <c r="M449" i="10" a="1"/>
  <c r="M449" i="10" s="1"/>
  <c r="O449" i="10" a="1"/>
  <c r="O449" i="10" s="1"/>
  <c r="L449" i="10" a="1"/>
  <c r="L449" i="10" s="1"/>
  <c r="N522" i="10" a="1"/>
  <c r="N522" i="10" s="1"/>
  <c r="M522" i="10" a="1"/>
  <c r="M522" i="10" s="1"/>
  <c r="O522" i="10" a="1"/>
  <c r="O522" i="10" s="1"/>
  <c r="L522" i="10" a="1"/>
  <c r="L522" i="10" s="1"/>
  <c r="E523" i="10" a="1"/>
  <c r="E523" i="10" s="1"/>
  <c r="M223" i="10" a="1"/>
  <c r="M223" i="10" s="1"/>
  <c r="P223" i="10" s="1" a="1"/>
  <c r="P223" i="10" s="1"/>
  <c r="L257" i="10" a="1"/>
  <c r="L257" i="10" s="1"/>
  <c r="P270" i="10" a="1"/>
  <c r="P270" i="10" s="1"/>
  <c r="E279" i="10" a="1"/>
  <c r="E279" i="10" s="1"/>
  <c r="O276" i="10" a="1"/>
  <c r="O276" i="10" s="1"/>
  <c r="P276" i="10" s="1" a="1"/>
  <c r="P276" i="10" s="1"/>
  <c r="L276" i="10" a="1"/>
  <c r="L276" i="10" s="1"/>
  <c r="E310" i="10" a="1"/>
  <c r="E310" i="10" s="1"/>
  <c r="O307" i="10" a="1"/>
  <c r="O307" i="10" s="1"/>
  <c r="N307" i="10" a="1"/>
  <c r="N307" i="10" s="1"/>
  <c r="P307" i="10" s="1" a="1"/>
  <c r="P307" i="10" s="1"/>
  <c r="O323" i="10" a="1"/>
  <c r="O323" i="10" s="1"/>
  <c r="O328" i="10" a="1"/>
  <c r="O328" i="10" s="1"/>
  <c r="M334" i="10" a="1"/>
  <c r="M334" i="10" s="1"/>
  <c r="P334" i="10" s="1" a="1"/>
  <c r="P334" i="10" s="1"/>
  <c r="L334" i="10" a="1"/>
  <c r="L334" i="10" s="1"/>
  <c r="L337" i="10" a="1"/>
  <c r="L337" i="10" s="1"/>
  <c r="N358" i="10" a="1"/>
  <c r="N358" i="10" s="1"/>
  <c r="N381" i="10" a="1"/>
  <c r="N381" i="10" s="1"/>
  <c r="O389" i="10" a="1"/>
  <c r="O389" i="10" s="1"/>
  <c r="N389" i="10" a="1"/>
  <c r="N389" i="10" s="1"/>
  <c r="M389" i="10" a="1"/>
  <c r="M389" i="10" s="1"/>
  <c r="L389" i="10" a="1"/>
  <c r="L389" i="10" s="1"/>
  <c r="O436" i="10" a="1"/>
  <c r="O436" i="10" s="1"/>
  <c r="N436" i="10" a="1"/>
  <c r="N436" i="10" s="1"/>
  <c r="M436" i="10" a="1"/>
  <c r="M436" i="10" s="1"/>
  <c r="L436" i="10" a="1"/>
  <c r="L436" i="10" s="1"/>
  <c r="M305" i="10" a="1"/>
  <c r="M305" i="10" s="1"/>
  <c r="M309" i="10" a="1"/>
  <c r="M309" i="10" s="1"/>
  <c r="N367" i="10" a="1"/>
  <c r="N367" i="10" s="1"/>
  <c r="P367" i="10" s="1" a="1"/>
  <c r="P367" i="10" s="1"/>
  <c r="P404" i="10" a="1"/>
  <c r="P404" i="10" s="1"/>
  <c r="N414" i="10" a="1"/>
  <c r="N414" i="10" s="1"/>
  <c r="P414" i="10" s="1" a="1"/>
  <c r="P414" i="10" s="1"/>
  <c r="O414" i="10" a="1"/>
  <c r="O414" i="10" s="1"/>
  <c r="N430" i="10" a="1"/>
  <c r="N430" i="10" s="1"/>
  <c r="O430" i="10" a="1"/>
  <c r="O430" i="10" s="1"/>
  <c r="O434" i="10" a="1"/>
  <c r="O434" i="10" s="1"/>
  <c r="N460" i="10" a="1"/>
  <c r="N460" i="10" s="1"/>
  <c r="E463" i="10" a="1"/>
  <c r="E463" i="10" s="1"/>
  <c r="O460" i="10" a="1"/>
  <c r="O460" i="10" s="1"/>
  <c r="P460" i="10" s="1" a="1"/>
  <c r="P460" i="10" s="1"/>
  <c r="O478" i="10" a="1"/>
  <c r="O478" i="10" s="1"/>
  <c r="L478" i="10" a="1"/>
  <c r="L478" i="10" s="1"/>
  <c r="P483" i="10" a="1"/>
  <c r="P483" i="10" s="1"/>
  <c r="P505" i="10" a="1"/>
  <c r="P505" i="10" s="1"/>
  <c r="P509" i="10" a="1"/>
  <c r="P509" i="10" s="1"/>
  <c r="N531" i="10" a="1"/>
  <c r="N531" i="10" s="1"/>
  <c r="E533" i="10" a="1"/>
  <c r="E533" i="10" s="1"/>
  <c r="L531" i="10" a="1"/>
  <c r="L531" i="10" s="1"/>
  <c r="M531" i="10" a="1"/>
  <c r="M531" i="10" s="1"/>
  <c r="P532" i="10" a="1"/>
  <c r="P532" i="10" s="1"/>
  <c r="E563" i="10" a="1"/>
  <c r="E563" i="10" s="1"/>
  <c r="N561" i="10" a="1"/>
  <c r="N561" i="10" s="1"/>
  <c r="M561" i="10" a="1"/>
  <c r="M561" i="10" s="1"/>
  <c r="P595" i="10" a="1"/>
  <c r="P595" i="10" s="1"/>
  <c r="P610" i="10" a="1"/>
  <c r="P610" i="10" s="1"/>
  <c r="O613" i="10" a="1"/>
  <c r="O613" i="10" s="1"/>
  <c r="P613" i="10" s="1" a="1"/>
  <c r="P613" i="10" s="1"/>
  <c r="L613" i="10" a="1"/>
  <c r="L613" i="10" s="1"/>
  <c r="L646" i="10" a="1"/>
  <c r="L646" i="10" s="1"/>
  <c r="M646" i="10" a="1"/>
  <c r="M646" i="10" s="1"/>
  <c r="N646" i="10" a="1"/>
  <c r="N646" i="10" s="1"/>
  <c r="E649" i="10" a="1"/>
  <c r="E649" i="10" s="1"/>
  <c r="O646" i="10" a="1"/>
  <c r="O646" i="10" s="1"/>
  <c r="L481" i="10" a="1"/>
  <c r="L481" i="10" s="1"/>
  <c r="M481" i="10" a="1"/>
  <c r="M481" i="10" s="1"/>
  <c r="P481" i="10" s="1" a="1"/>
  <c r="P481" i="10" s="1"/>
  <c r="N499" i="10" a="1"/>
  <c r="N499" i="10" s="1"/>
  <c r="L499" i="10" a="1"/>
  <c r="L499" i="10" s="1"/>
  <c r="M499" i="10" a="1"/>
  <c r="M499" i="10" s="1"/>
  <c r="N538" i="10" a="1"/>
  <c r="N538" i="10" s="1"/>
  <c r="L538" i="10" a="1"/>
  <c r="L538" i="10" s="1"/>
  <c r="O538" i="10" a="1"/>
  <c r="O538" i="10" s="1"/>
  <c r="M538" i="10" a="1"/>
  <c r="M538" i="10" s="1"/>
  <c r="P545" i="10" a="1"/>
  <c r="P545" i="10" s="1"/>
  <c r="P546" i="10" a="1"/>
  <c r="P546" i="10" s="1"/>
  <c r="E559" i="10" a="1"/>
  <c r="E559" i="10" s="1"/>
  <c r="N556" i="10" a="1"/>
  <c r="N556" i="10" s="1"/>
  <c r="O556" i="10" a="1"/>
  <c r="O556" i="10" s="1"/>
  <c r="M556" i="10" a="1"/>
  <c r="M556" i="10" s="1"/>
  <c r="L556" i="10" a="1"/>
  <c r="L556" i="10" s="1"/>
  <c r="E602" i="10" a="1"/>
  <c r="E602" i="10" s="1"/>
  <c r="M597" i="10" a="1"/>
  <c r="M597" i="10" s="1"/>
  <c r="P597" i="10" s="1" a="1"/>
  <c r="P597" i="10" s="1"/>
  <c r="L597" i="10" a="1"/>
  <c r="L597" i="10" s="1"/>
  <c r="O597" i="10" a="1"/>
  <c r="O597" i="10" s="1"/>
  <c r="O623" i="10" a="1"/>
  <c r="O623" i="10" s="1"/>
  <c r="L623" i="10" a="1"/>
  <c r="L623" i="10" s="1"/>
  <c r="N623" i="10" a="1"/>
  <c r="N623" i="10" s="1"/>
  <c r="M623" i="10" a="1"/>
  <c r="M623" i="10" s="1"/>
  <c r="N627" i="10" a="1"/>
  <c r="N627" i="10" s="1"/>
  <c r="E628" i="10" a="1"/>
  <c r="E628" i="10" s="1"/>
  <c r="L627" i="10" a="1"/>
  <c r="L627" i="10" s="1"/>
  <c r="E632" i="10" a="1"/>
  <c r="E632" i="10" s="1"/>
  <c r="M627" i="10" a="1"/>
  <c r="M627" i="10" s="1"/>
  <c r="M466" i="10" a="1"/>
  <c r="M466" i="10" s="1"/>
  <c r="O466" i="10" a="1"/>
  <c r="O466" i="10" s="1"/>
  <c r="N488" i="10" a="1"/>
  <c r="N488" i="10" s="1"/>
  <c r="L488" i="10" a="1"/>
  <c r="L488" i="10" s="1"/>
  <c r="M488" i="10" a="1"/>
  <c r="M488" i="10" s="1"/>
  <c r="O568" i="10" a="1"/>
  <c r="O568" i="10" s="1"/>
  <c r="M568" i="10" a="1"/>
  <c r="M568" i="10" s="1"/>
  <c r="P568" i="10" s="1" a="1"/>
  <c r="P568" i="10" s="1"/>
  <c r="L568" i="10" a="1"/>
  <c r="L568" i="10" s="1"/>
  <c r="O627" i="10" a="1"/>
  <c r="O627" i="10" s="1"/>
  <c r="O424" i="10" a="1"/>
  <c r="O424" i="10" s="1"/>
  <c r="O448" i="10" a="1"/>
  <c r="O448" i="10" s="1"/>
  <c r="M448" i="10" a="1"/>
  <c r="M448" i="10" s="1"/>
  <c r="N465" i="10" a="1"/>
  <c r="N465" i="10" s="1"/>
  <c r="E468" i="10" a="1"/>
  <c r="E468" i="10" s="1"/>
  <c r="L467" i="10" a="1"/>
  <c r="L467" i="10" s="1"/>
  <c r="P473" i="10" a="1"/>
  <c r="P473" i="10" s="1"/>
  <c r="O499" i="10" a="1"/>
  <c r="O499" i="10" s="1"/>
  <c r="M529" i="10" a="1"/>
  <c r="M529" i="10" s="1"/>
  <c r="L529" i="10" a="1"/>
  <c r="L529" i="10" s="1"/>
  <c r="M611" i="10" a="1"/>
  <c r="M611" i="10" s="1"/>
  <c r="L611" i="10" a="1"/>
  <c r="L611" i="10" s="1"/>
  <c r="N611" i="10" a="1"/>
  <c r="N611" i="10" s="1"/>
  <c r="N624" i="10" a="1"/>
  <c r="N624" i="10" s="1"/>
  <c r="M624" i="10" a="1"/>
  <c r="M624" i="10" s="1"/>
  <c r="L624" i="10" a="1"/>
  <c r="L624" i="10" s="1"/>
  <c r="O624" i="10" a="1"/>
  <c r="O624" i="10" s="1"/>
  <c r="O309" i="10" a="1"/>
  <c r="O309" i="10" s="1"/>
  <c r="P350" i="10" a="1"/>
  <c r="P350" i="10" s="1"/>
  <c r="O408" i="10" a="1"/>
  <c r="O408" i="10" s="1"/>
  <c r="N408" i="10" a="1"/>
  <c r="N408" i="10" s="1"/>
  <c r="E409" i="10" a="1"/>
  <c r="E409" i="10" s="1"/>
  <c r="M422" i="10" a="1"/>
  <c r="M422" i="10" s="1"/>
  <c r="N422" i="10" a="1"/>
  <c r="N422" i="10" s="1"/>
  <c r="L448" i="10" a="1"/>
  <c r="L448" i="10" s="1"/>
  <c r="P456" i="10" a="1"/>
  <c r="P456" i="10" s="1"/>
  <c r="L466" i="10" a="1"/>
  <c r="L466" i="10" s="1"/>
  <c r="M480" i="10" a="1"/>
  <c r="M480" i="10" s="1"/>
  <c r="L480" i="10" a="1"/>
  <c r="L480" i="10" s="1"/>
  <c r="N481" i="10" a="1"/>
  <c r="N481" i="10" s="1"/>
  <c r="O488" i="10" a="1"/>
  <c r="O488" i="10" s="1"/>
  <c r="M551" i="10" a="1"/>
  <c r="M551" i="10" s="1"/>
  <c r="N551" i="10" a="1"/>
  <c r="N551" i="10" s="1"/>
  <c r="O551" i="10" a="1"/>
  <c r="O551" i="10" s="1"/>
  <c r="N564" i="10" a="1"/>
  <c r="N564" i="10" s="1"/>
  <c r="M564" i="10" a="1"/>
  <c r="M564" i="10" s="1"/>
  <c r="O611" i="10" a="1"/>
  <c r="O611" i="10" s="1"/>
  <c r="L635" i="10" a="1"/>
  <c r="L635" i="10" s="1"/>
  <c r="N635" i="10" a="1"/>
  <c r="N635" i="10" s="1"/>
  <c r="M635" i="10" a="1"/>
  <c r="M635" i="10" s="1"/>
  <c r="O635" i="10" a="1"/>
  <c r="O635" i="10" s="1"/>
  <c r="O320" i="10" a="1"/>
  <c r="O320" i="10" s="1"/>
  <c r="O368" i="10" a="1"/>
  <c r="O368" i="10" s="1"/>
  <c r="P368" i="10" s="1" a="1"/>
  <c r="P368" i="10" s="1"/>
  <c r="L379" i="10" a="1"/>
  <c r="L379" i="10" s="1"/>
  <c r="N383" i="10" a="1"/>
  <c r="N383" i="10" s="1"/>
  <c r="P383" i="10" s="1" a="1"/>
  <c r="P383" i="10" s="1"/>
  <c r="P410" i="10" a="1"/>
  <c r="P410" i="10" s="1"/>
  <c r="N416" i="10" a="1"/>
  <c r="N416" i="10" s="1"/>
  <c r="M416" i="10" a="1"/>
  <c r="M416" i="10" s="1"/>
  <c r="P416" i="10" s="1" a="1"/>
  <c r="P416" i="10" s="1"/>
  <c r="P426" i="10" a="1"/>
  <c r="P426" i="10" s="1"/>
  <c r="M441" i="10" a="1"/>
  <c r="M441" i="10" s="1"/>
  <c r="E442" i="10" a="1"/>
  <c r="E442" i="10" s="1"/>
  <c r="N441" i="10" a="1"/>
  <c r="N441" i="10" s="1"/>
  <c r="P455" i="10" a="1"/>
  <c r="P455" i="10" s="1"/>
  <c r="L465" i="10" a="1"/>
  <c r="L465" i="10" s="1"/>
  <c r="M467" i="10" a="1"/>
  <c r="M467" i="10" s="1"/>
  <c r="M475" i="10" a="1"/>
  <c r="M475" i="10" s="1"/>
  <c r="P475" i="10" s="1" a="1"/>
  <c r="P475" i="10" s="1"/>
  <c r="L475" i="10" a="1"/>
  <c r="L475" i="10" s="1"/>
  <c r="M510" i="10" a="1"/>
  <c r="M510" i="10" s="1"/>
  <c r="O510" i="10" a="1"/>
  <c r="O510" i="10" s="1"/>
  <c r="L521" i="10" a="1"/>
  <c r="L521" i="10" s="1"/>
  <c r="N521" i="10" a="1"/>
  <c r="N521" i="10" s="1"/>
  <c r="M521" i="10" a="1"/>
  <c r="M521" i="10" s="1"/>
  <c r="L537" i="10" a="1"/>
  <c r="L537" i="10" s="1"/>
  <c r="M537" i="10" a="1"/>
  <c r="M537" i="10" s="1"/>
  <c r="N537" i="10" a="1"/>
  <c r="N537" i="10" s="1"/>
  <c r="L562" i="10" a="1"/>
  <c r="L562" i="10" s="1"/>
  <c r="N562" i="10" a="1"/>
  <c r="N562" i="10" s="1"/>
  <c r="P562" i="10" s="1" a="1"/>
  <c r="P562" i="10" s="1"/>
  <c r="L571" i="10" a="1"/>
  <c r="L571" i="10" s="1"/>
  <c r="N571" i="10" a="1"/>
  <c r="N571" i="10" s="1"/>
  <c r="M571" i="10" a="1"/>
  <c r="M571" i="10" s="1"/>
  <c r="O571" i="10" a="1"/>
  <c r="O571" i="10" s="1"/>
  <c r="M575" i="10" a="1"/>
  <c r="M575" i="10" s="1"/>
  <c r="N575" i="10" a="1"/>
  <c r="N575" i="10" s="1"/>
  <c r="E589" i="10" a="1"/>
  <c r="E589" i="10" s="1"/>
  <c r="M586" i="10" a="1"/>
  <c r="M586" i="10" s="1"/>
  <c r="N586" i="10" a="1"/>
  <c r="N586" i="10" s="1"/>
  <c r="L586" i="10" a="1"/>
  <c r="L586" i="10" s="1"/>
  <c r="O586" i="10" a="1"/>
  <c r="O586" i="10" s="1"/>
  <c r="N594" i="10" a="1"/>
  <c r="N594" i="10" s="1"/>
  <c r="M594" i="10" a="1"/>
  <c r="M594" i="10" s="1"/>
  <c r="L594" i="10" a="1"/>
  <c r="L594" i="10" s="1"/>
  <c r="O594" i="10" a="1"/>
  <c r="O594" i="10" s="1"/>
  <c r="E598" i="10" a="1"/>
  <c r="E598" i="10" s="1"/>
  <c r="L612" i="10" a="1"/>
  <c r="L612" i="10" s="1"/>
  <c r="N612" i="10" a="1"/>
  <c r="N612" i="10" s="1"/>
  <c r="M612" i="10" a="1"/>
  <c r="M612" i="10" s="1"/>
  <c r="O612" i="10" a="1"/>
  <c r="O612" i="10" s="1"/>
  <c r="O654" i="10" a="1"/>
  <c r="O654" i="10" s="1"/>
  <c r="N654" i="10" a="1"/>
  <c r="N654" i="10" s="1"/>
  <c r="L654" i="10" a="1"/>
  <c r="L654" i="10" s="1"/>
  <c r="M654" i="10" a="1"/>
  <c r="M654" i="10" s="1"/>
  <c r="N302" i="10" a="1"/>
  <c r="N302" i="10" s="1"/>
  <c r="L357" i="10" a="1"/>
  <c r="L357" i="10" s="1"/>
  <c r="L367" i="10" a="1"/>
  <c r="L367" i="10" s="1"/>
  <c r="O401" i="10" a="1"/>
  <c r="O401" i="10" s="1"/>
  <c r="P401" i="10" s="1" a="1"/>
  <c r="P401" i="10" s="1"/>
  <c r="M403" i="10" a="1"/>
  <c r="M403" i="10" s="1"/>
  <c r="O403" i="10" a="1"/>
  <c r="O403" i="10" s="1"/>
  <c r="P406" i="10" a="1"/>
  <c r="P406" i="10" s="1"/>
  <c r="L408" i="10" a="1"/>
  <c r="L408" i="10" s="1"/>
  <c r="L422" i="10" a="1"/>
  <c r="L422" i="10" s="1"/>
  <c r="L434" i="10" a="1"/>
  <c r="L434" i="10" s="1"/>
  <c r="P464" i="10" a="1"/>
  <c r="P464" i="10" s="1"/>
  <c r="N466" i="10" a="1"/>
  <c r="N466" i="10" s="1"/>
  <c r="N467" i="10" a="1"/>
  <c r="N467" i="10" s="1"/>
  <c r="M469" i="10" a="1"/>
  <c r="M469" i="10" s="1"/>
  <c r="P469" i="10" s="1" a="1"/>
  <c r="P469" i="10" s="1"/>
  <c r="O469" i="10" a="1"/>
  <c r="O469" i="10" s="1"/>
  <c r="N480" i="10" a="1"/>
  <c r="N480" i="10" s="1"/>
  <c r="O481" i="10" a="1"/>
  <c r="O481" i="10" s="1"/>
  <c r="P486" i="10" a="1"/>
  <c r="P486" i="10" s="1"/>
  <c r="E496" i="10" a="1"/>
  <c r="E496" i="10" s="1"/>
  <c r="O493" i="10" a="1"/>
  <c r="O493" i="10" s="1"/>
  <c r="N493" i="10" a="1"/>
  <c r="N493" i="10" s="1"/>
  <c r="M493" i="10" a="1"/>
  <c r="M493" i="10" s="1"/>
  <c r="P515" i="10" a="1"/>
  <c r="P515" i="10" s="1"/>
  <c r="P550" i="10" a="1"/>
  <c r="P550" i="10" s="1"/>
  <c r="L551" i="10" a="1"/>
  <c r="L551" i="10" s="1"/>
  <c r="L564" i="10" a="1"/>
  <c r="L564" i="10" s="1"/>
  <c r="L582" i="10" a="1"/>
  <c r="L582" i="10" s="1"/>
  <c r="M582" i="10" a="1"/>
  <c r="M582" i="10" s="1"/>
  <c r="P582" i="10" s="1" a="1"/>
  <c r="P582" i="10" s="1"/>
  <c r="E583" i="10" a="1"/>
  <c r="E583" i="10" s="1"/>
  <c r="O582" i="10" a="1"/>
  <c r="O582" i="10" s="1"/>
  <c r="L592" i="10" a="1"/>
  <c r="L592" i="10" s="1"/>
  <c r="M592" i="10" a="1"/>
  <c r="M592" i="10" s="1"/>
  <c r="P592" i="10" s="1" a="1"/>
  <c r="P592" i="10" s="1"/>
  <c r="L345" i="10" a="1"/>
  <c r="L345" i="10" s="1"/>
  <c r="M357" i="10" a="1"/>
  <c r="M357" i="10" s="1"/>
  <c r="P357" i="10" s="1" a="1"/>
  <c r="P357" i="10" s="1"/>
  <c r="M379" i="10" a="1"/>
  <c r="M379" i="10" s="1"/>
  <c r="P379" i="10" s="1" a="1"/>
  <c r="P379" i="10" s="1"/>
  <c r="M408" i="10" a="1"/>
  <c r="M408" i="10" s="1"/>
  <c r="P408" i="10" s="1" a="1"/>
  <c r="P408" i="10" s="1"/>
  <c r="L415" i="10" a="1"/>
  <c r="L415" i="10" s="1"/>
  <c r="N415" i="10" a="1"/>
  <c r="N415" i="10" s="1"/>
  <c r="L416" i="10" a="1"/>
  <c r="L416" i="10" s="1"/>
  <c r="P423" i="10" a="1"/>
  <c r="P423" i="10" s="1"/>
  <c r="M434" i="10" a="1"/>
  <c r="M434" i="10" s="1"/>
  <c r="N448" i="10" a="1"/>
  <c r="N448" i="10" s="1"/>
  <c r="M465" i="10" a="1"/>
  <c r="M465" i="10" s="1"/>
  <c r="P465" i="10" s="1" a="1"/>
  <c r="P465" i="10" s="1"/>
  <c r="P479" i="10" a="1"/>
  <c r="P479" i="10" s="1"/>
  <c r="O480" i="10" a="1"/>
  <c r="O480" i="10" s="1"/>
  <c r="P500" i="10" a="1"/>
  <c r="P500" i="10" s="1"/>
  <c r="L510" i="10" a="1"/>
  <c r="L510" i="10" s="1"/>
  <c r="P540" i="10" a="1"/>
  <c r="P540" i="10" s="1"/>
  <c r="N545" i="10" a="1"/>
  <c r="N545" i="10" s="1"/>
  <c r="L545" i="10" a="1"/>
  <c r="L545" i="10" s="1"/>
  <c r="P549" i="10" a="1"/>
  <c r="P549" i="10" s="1"/>
  <c r="O564" i="10" a="1"/>
  <c r="O564" i="10" s="1"/>
  <c r="L575" i="10" a="1"/>
  <c r="L575" i="10" s="1"/>
  <c r="P596" i="10" a="1"/>
  <c r="P596" i="10" s="1"/>
  <c r="L631" i="10" a="1"/>
  <c r="L631" i="10" s="1"/>
  <c r="O631" i="10" a="1"/>
  <c r="O631" i="10" s="1"/>
  <c r="N631" i="10" a="1"/>
  <c r="N631" i="10" s="1"/>
  <c r="M631" i="10" a="1"/>
  <c r="M631" i="10" s="1"/>
  <c r="P631" i="10" s="1" a="1"/>
  <c r="P631" i="10" s="1"/>
  <c r="E511" i="10" a="1"/>
  <c r="E511" i="10" s="1"/>
  <c r="O506" i="10" a="1"/>
  <c r="O506" i="10" s="1"/>
  <c r="M506" i="10" a="1"/>
  <c r="M506" i="10" s="1"/>
  <c r="E507" i="10" a="1"/>
  <c r="E507" i="10" s="1"/>
  <c r="E572" i="10" a="1"/>
  <c r="E572" i="10" s="1"/>
  <c r="L567" i="10" a="1"/>
  <c r="L567" i="10" s="1"/>
  <c r="M567" i="10" a="1"/>
  <c r="M567" i="10" s="1"/>
  <c r="M621" i="10" a="1"/>
  <c r="M621" i="10" s="1"/>
  <c r="L621" i="10" a="1"/>
  <c r="L621" i="10" s="1"/>
  <c r="O621" i="10" a="1"/>
  <c r="O621" i="10" s="1"/>
  <c r="M653" i="10" a="1"/>
  <c r="M653" i="10" s="1"/>
  <c r="L653" i="10" a="1"/>
  <c r="L653" i="10" s="1"/>
  <c r="O653" i="10" a="1"/>
  <c r="O653" i="10" s="1"/>
  <c r="N653" i="10" a="1"/>
  <c r="N653" i="10" s="1"/>
  <c r="P625" i="10" a="1"/>
  <c r="P625" i="10" s="1"/>
  <c r="E643" i="10" a="1"/>
  <c r="E643" i="10" s="1"/>
  <c r="M642" i="10" a="1"/>
  <c r="M642" i="10" s="1"/>
  <c r="L642" i="10" a="1"/>
  <c r="L642" i="10" s="1"/>
  <c r="O642" i="10" a="1"/>
  <c r="O642" i="10" s="1"/>
  <c r="N642" i="10" a="1"/>
  <c r="N642" i="10" s="1"/>
  <c r="P667" i="10" a="1"/>
  <c r="P667" i="10" s="1"/>
  <c r="N50" i="11" a="1"/>
  <c r="N50" i="11" s="1"/>
  <c r="O50" i="11" a="1"/>
  <c r="O50" i="11" s="1"/>
  <c r="P420" i="10" a="1"/>
  <c r="P420" i="10" s="1"/>
  <c r="L489" i="10" a="1"/>
  <c r="L489" i="10" s="1"/>
  <c r="E490" i="10" a="1"/>
  <c r="E490" i="10" s="1"/>
  <c r="O567" i="10" a="1"/>
  <c r="O567" i="10" s="1"/>
  <c r="E593" i="10" a="1"/>
  <c r="E593" i="10" s="1"/>
  <c r="M591" i="10" a="1"/>
  <c r="M591" i="10" s="1"/>
  <c r="L591" i="10" a="1"/>
  <c r="L591" i="10" s="1"/>
  <c r="P605" i="10" a="1"/>
  <c r="P605" i="10" s="1"/>
  <c r="P606" i="10" a="1"/>
  <c r="P606" i="10" s="1"/>
  <c r="E619" i="10" a="1"/>
  <c r="E619" i="10" s="1"/>
  <c r="M616" i="10" a="1"/>
  <c r="M616" i="10" s="1"/>
  <c r="P616" i="10" s="1" a="1"/>
  <c r="P616" i="10" s="1"/>
  <c r="L616" i="10" a="1"/>
  <c r="L616" i="10" s="1"/>
  <c r="L622" i="10" a="1"/>
  <c r="L622" i="10" s="1"/>
  <c r="O622" i="10" a="1"/>
  <c r="O622" i="10" s="1"/>
  <c r="P622" i="10" s="1" a="1"/>
  <c r="P622" i="10" s="1"/>
  <c r="P659" i="10" a="1"/>
  <c r="P659" i="10" s="1"/>
  <c r="P489" i="10" a="1"/>
  <c r="P489" i="10" s="1"/>
  <c r="L498" i="10" a="1"/>
  <c r="L498" i="10" s="1"/>
  <c r="E501" i="10" a="1"/>
  <c r="E501" i="10" s="1"/>
  <c r="M498" i="10" a="1"/>
  <c r="M498" i="10" s="1"/>
  <c r="P498" i="10" s="1" a="1"/>
  <c r="P498" i="10" s="1"/>
  <c r="L601" i="10" a="1"/>
  <c r="L601" i="10" s="1"/>
  <c r="M601" i="10" a="1"/>
  <c r="M601" i="10" s="1"/>
  <c r="P601" i="10" s="1" a="1"/>
  <c r="P601" i="10" s="1"/>
  <c r="E662" i="10" a="1"/>
  <c r="E662" i="10" s="1"/>
  <c r="O657" i="10" a="1"/>
  <c r="O657" i="10" s="1"/>
  <c r="L657" i="10" a="1"/>
  <c r="L657" i="10" s="1"/>
  <c r="E658" i="10" a="1"/>
  <c r="E658" i="10" s="1"/>
  <c r="N657" i="10" a="1"/>
  <c r="N657" i="10" s="1"/>
  <c r="P657" i="10" s="1" a="1"/>
  <c r="P657" i="10" s="1"/>
  <c r="L50" i="11" a="1"/>
  <c r="L50" i="11" s="1"/>
  <c r="P20" i="12" a="1"/>
  <c r="P20" i="12" s="1"/>
  <c r="P32" i="11" a="1"/>
  <c r="P32" i="11" s="1"/>
  <c r="O641" i="10" a="1"/>
  <c r="O641" i="10" s="1"/>
  <c r="L641" i="10" a="1"/>
  <c r="L641" i="10" s="1"/>
  <c r="M641" i="10" a="1"/>
  <c r="M641" i="10" s="1"/>
  <c r="P641" i="10" s="1" a="1"/>
  <c r="P641" i="10" s="1"/>
  <c r="P16" i="11" a="1"/>
  <c r="P16" i="11" s="1"/>
  <c r="M50" i="11" a="1"/>
  <c r="M50" i="11" s="1"/>
  <c r="P47" i="11" a="1"/>
  <c r="P47" i="11" s="1"/>
  <c r="O652" i="10" a="1"/>
  <c r="O652" i="10" s="1"/>
  <c r="M652" i="10" a="1"/>
  <c r="M652" i="10" s="1"/>
  <c r="N42" i="13" a="1"/>
  <c r="N42" i="13" s="1"/>
  <c r="F28" i="2" s="1" a="1"/>
  <c r="F28" i="2" s="1"/>
  <c r="P530" i="10" a="1"/>
  <c r="P530" i="10" s="1"/>
  <c r="M651" i="10" a="1"/>
  <c r="M651" i="10" s="1"/>
  <c r="L651" i="10" a="1"/>
  <c r="L651" i="10" s="1"/>
  <c r="N651" i="10" a="1"/>
  <c r="N651" i="10" s="1"/>
  <c r="L652" i="10" a="1"/>
  <c r="L652" i="10" s="1"/>
  <c r="P34" i="11" a="1"/>
  <c r="P34" i="11" s="1"/>
  <c r="M43" i="12" a="1"/>
  <c r="M43" i="12" s="1"/>
  <c r="O42" i="13" a="1"/>
  <c r="O42" i="13" s="1"/>
  <c r="G28" i="2" s="1" a="1"/>
  <c r="G28" i="2" s="1"/>
  <c r="P618" i="10" a="1"/>
  <c r="P618" i="10" s="1"/>
  <c r="P21" i="12" a="1"/>
  <c r="P21" i="12" s="1"/>
  <c r="P43" i="11" a="1"/>
  <c r="P43" i="11" s="1"/>
  <c r="P26" i="12" a="1"/>
  <c r="P26" i="12" s="1"/>
  <c r="P626" i="10" a="1"/>
  <c r="P626" i="10" s="1"/>
  <c r="E666" i="10" a="1"/>
  <c r="E666" i="10" s="1"/>
  <c r="M665" i="10" a="1"/>
  <c r="M665" i="10" s="1"/>
  <c r="P37" i="11" a="1"/>
  <c r="P37" i="11" s="1"/>
  <c r="N43" i="12" a="1"/>
  <c r="N43" i="12" s="1"/>
  <c r="F27" i="2" s="1" a="1"/>
  <c r="F27" i="2" s="1"/>
  <c r="P22" i="12" a="1"/>
  <c r="P22" i="12" s="1"/>
  <c r="P23" i="12" a="1"/>
  <c r="P23" i="12" s="1"/>
  <c r="M17" i="13" a="1"/>
  <c r="M17" i="13" s="1"/>
  <c r="L42" i="13" a="1"/>
  <c r="L42" i="13" s="1"/>
  <c r="H28" i="2" s="1" a="1"/>
  <c r="H28" i="2" s="1"/>
  <c r="P23" i="11" a="1"/>
  <c r="P23" i="11" s="1"/>
  <c r="P63" i="14" a="1"/>
  <c r="P63" i="14" s="1"/>
  <c r="P36" i="12" a="1"/>
  <c r="P36" i="12" s="1"/>
  <c r="P18" i="13" a="1"/>
  <c r="P18" i="13" s="1"/>
  <c r="P29" i="13" a="1"/>
  <c r="P29" i="13" s="1"/>
  <c r="O96" i="14" a="1"/>
  <c r="O96" i="14" s="1"/>
  <c r="G30" i="2" s="1" a="1"/>
  <c r="G30" i="2" s="1"/>
  <c r="O43" i="12" a="1"/>
  <c r="O43" i="12" s="1"/>
  <c r="G27" i="2" s="1" a="1"/>
  <c r="G27" i="2" s="1"/>
  <c r="P25" i="13" a="1"/>
  <c r="P25" i="13" s="1"/>
  <c r="P81" i="14" a="1"/>
  <c r="P81" i="14" s="1"/>
  <c r="P28" i="13" a="1"/>
  <c r="P28" i="13" s="1"/>
  <c r="P26" i="13" a="1"/>
  <c r="P26" i="13" s="1"/>
  <c r="P69" i="14" a="1"/>
  <c r="P69" i="14" s="1"/>
  <c r="P86" i="14" a="1"/>
  <c r="P86" i="14" s="1"/>
  <c r="M90" i="15" a="1"/>
  <c r="M90" i="15" s="1"/>
  <c r="P31" i="15" a="1"/>
  <c r="P31" i="15" s="1"/>
  <c r="P36" i="13" a="1"/>
  <c r="P36" i="13" s="1"/>
  <c r="P48" i="14" a="1"/>
  <c r="P48" i="14" s="1"/>
  <c r="P58" i="14" a="1"/>
  <c r="P58" i="14" s="1"/>
  <c r="P40" i="12" a="1"/>
  <c r="P40" i="12" s="1"/>
  <c r="M96" i="14" a="1"/>
  <c r="M96" i="14" s="1"/>
  <c r="P26" i="14" a="1"/>
  <c r="P26" i="14" s="1"/>
  <c r="P36" i="14" a="1"/>
  <c r="P36" i="14" s="1"/>
  <c r="P47" i="14" a="1"/>
  <c r="P47" i="14" s="1"/>
  <c r="P57" i="14" a="1"/>
  <c r="P57" i="14" s="1"/>
  <c r="P38" i="12" a="1"/>
  <c r="P38" i="12" s="1"/>
  <c r="P22" i="13" a="1"/>
  <c r="P22" i="13" s="1"/>
  <c r="P40" i="13" a="1"/>
  <c r="P40" i="13" s="1"/>
  <c r="P25" i="14" a="1"/>
  <c r="P25" i="14" s="1"/>
  <c r="P35" i="14" a="1"/>
  <c r="P35" i="14" s="1"/>
  <c r="P82" i="14" a="1"/>
  <c r="P82" i="14" s="1"/>
  <c r="P87" i="14" a="1"/>
  <c r="P87" i="14" s="1"/>
  <c r="P88" i="14" a="1"/>
  <c r="P88" i="14" s="1"/>
  <c r="L90" i="15" a="1"/>
  <c r="L90" i="15" s="1"/>
  <c r="H31" i="2" s="1" a="1"/>
  <c r="H31" i="2" s="1"/>
  <c r="N96" i="14" a="1"/>
  <c r="N96" i="14" s="1"/>
  <c r="F30" i="2" s="1" a="1"/>
  <c r="F30" i="2" s="1"/>
  <c r="P24" i="14" a="1"/>
  <c r="P24" i="14" s="1"/>
  <c r="P72" i="14" a="1"/>
  <c r="P72" i="14" s="1"/>
  <c r="P15" i="16" a="1"/>
  <c r="P15" i="16" s="1"/>
  <c r="O24" i="16" a="1"/>
  <c r="O24" i="16" s="1"/>
  <c r="N24" i="16" a="1"/>
  <c r="N24" i="16" s="1"/>
  <c r="M24" i="16" a="1"/>
  <c r="M24" i="16" s="1"/>
  <c r="L24" i="16" a="1"/>
  <c r="L24" i="16" s="1"/>
  <c r="P74" i="15" a="1"/>
  <c r="P74" i="15" s="1"/>
  <c r="P19" i="15" a="1"/>
  <c r="P19" i="15" s="1"/>
  <c r="P29" i="15" a="1"/>
  <c r="P29" i="15" s="1"/>
  <c r="P67" i="15" a="1"/>
  <c r="P67" i="15" s="1"/>
  <c r="P54" i="16" a="1"/>
  <c r="P54" i="16" s="1"/>
  <c r="L62" i="16" a="1"/>
  <c r="L62" i="16" s="1"/>
  <c r="O62" i="16" a="1"/>
  <c r="O62" i="16" s="1"/>
  <c r="N62" i="16" a="1"/>
  <c r="N62" i="16" s="1"/>
  <c r="M62" i="16" a="1"/>
  <c r="M62" i="16" s="1"/>
  <c r="P59" i="15" a="1"/>
  <c r="P59" i="15" s="1"/>
  <c r="N90" i="15" a="1"/>
  <c r="N90" i="15" s="1"/>
  <c r="F31" i="2" s="1" a="1"/>
  <c r="F31" i="2" s="1"/>
  <c r="P58" i="15" a="1"/>
  <c r="P58" i="15" s="1"/>
  <c r="O16" i="16" a="1"/>
  <c r="O16" i="16" s="1"/>
  <c r="N16" i="16" a="1"/>
  <c r="N16" i="16" s="1"/>
  <c r="M16" i="16" a="1"/>
  <c r="M16" i="16" s="1"/>
  <c r="P16" i="16" s="1" a="1"/>
  <c r="P16" i="16" s="1"/>
  <c r="P46" i="16" a="1"/>
  <c r="P46" i="16" s="1"/>
  <c r="O90" i="15" a="1"/>
  <c r="O90" i="15" s="1"/>
  <c r="G31" i="2" s="1" a="1"/>
  <c r="G31" i="2" s="1"/>
  <c r="P25" i="15" a="1"/>
  <c r="P25" i="15" s="1"/>
  <c r="P51" i="15" a="1"/>
  <c r="P51" i="15" s="1"/>
  <c r="P54" i="15" a="1"/>
  <c r="P54" i="15" s="1"/>
  <c r="P79" i="15" a="1"/>
  <c r="P79" i="15" s="1"/>
  <c r="L16" i="16" a="1"/>
  <c r="L16" i="16" s="1"/>
  <c r="N37" i="16" a="1"/>
  <c r="N37" i="16" s="1"/>
  <c r="O37" i="16" a="1"/>
  <c r="O37" i="16" s="1"/>
  <c r="M37" i="16" a="1"/>
  <c r="M37" i="16" s="1"/>
  <c r="L37" i="16" a="1"/>
  <c r="L37" i="16" s="1"/>
  <c r="E38" i="16" a="1"/>
  <c r="E38" i="16" s="1"/>
  <c r="P24" i="15" a="1"/>
  <c r="P24" i="15" s="1"/>
  <c r="P38" i="15" a="1"/>
  <c r="P38" i="15" s="1"/>
  <c r="P42" i="15" a="1"/>
  <c r="P42" i="15" s="1"/>
  <c r="P46" i="15" a="1"/>
  <c r="P46" i="15" s="1"/>
  <c r="P50" i="15" a="1"/>
  <c r="P50" i="15" s="1"/>
  <c r="P65" i="15" a="1"/>
  <c r="P65" i="15" s="1"/>
  <c r="P75" i="15" a="1"/>
  <c r="P75" i="15" s="1"/>
  <c r="P85" i="15" a="1"/>
  <c r="P85" i="15" s="1"/>
  <c r="L20" i="16" a="1"/>
  <c r="L20" i="16" s="1"/>
  <c r="O20" i="16" a="1"/>
  <c r="O20" i="16" s="1"/>
  <c r="N20" i="16" a="1"/>
  <c r="N20" i="16" s="1"/>
  <c r="M20" i="16" a="1"/>
  <c r="M20" i="16" s="1"/>
  <c r="P20" i="16" s="1" a="1"/>
  <c r="P20" i="16" s="1"/>
  <c r="O30" i="16" a="1"/>
  <c r="O30" i="16" s="1"/>
  <c r="N30" i="16" a="1"/>
  <c r="N30" i="16" s="1"/>
  <c r="M30" i="16" a="1"/>
  <c r="M30" i="16" s="1"/>
  <c r="P30" i="16" s="1" a="1"/>
  <c r="P30" i="16" s="1"/>
  <c r="L30" i="16" a="1"/>
  <c r="L30" i="16" s="1"/>
  <c r="E31" i="16" a="1"/>
  <c r="E31" i="16" s="1"/>
  <c r="P33" i="15" a="1"/>
  <c r="P33" i="15" s="1"/>
  <c r="P37" i="15" a="1"/>
  <c r="P37" i="15" s="1"/>
  <c r="P41" i="15" a="1"/>
  <c r="P41" i="15" s="1"/>
  <c r="P45" i="15" a="1"/>
  <c r="P45" i="15" s="1"/>
  <c r="P78" i="15" a="1"/>
  <c r="P78" i="15" s="1"/>
  <c r="M64" i="16" a="1"/>
  <c r="M64" i="16" s="1"/>
  <c r="P64" i="16" s="1" a="1"/>
  <c r="P64" i="16" s="1"/>
  <c r="O64" i="16" a="1"/>
  <c r="O64" i="16" s="1"/>
  <c r="N64" i="16" a="1"/>
  <c r="N64" i="16" s="1"/>
  <c r="L64" i="16" a="1"/>
  <c r="L64" i="16" s="1"/>
  <c r="E65" i="16" a="1"/>
  <c r="E65" i="16" s="1"/>
  <c r="L25" i="16" a="1"/>
  <c r="L25" i="16" s="1"/>
  <c r="M33" i="16" a="1"/>
  <c r="M33" i="16" s="1"/>
  <c r="P33" i="16" s="1" a="1"/>
  <c r="P33" i="16" s="1"/>
  <c r="M66" i="16" a="1"/>
  <c r="M66" i="16" s="1"/>
  <c r="E67" i="16" a="1"/>
  <c r="E67" i="16" s="1"/>
  <c r="P79" i="16" a="1"/>
  <c r="P79" i="16" s="1"/>
  <c r="N46" i="16" a="1"/>
  <c r="N46" i="16" s="1"/>
  <c r="O69" i="16" a="1"/>
  <c r="O69" i="16" s="1"/>
  <c r="L71" i="16" a="1"/>
  <c r="L71" i="16" s="1"/>
  <c r="M72" i="16" a="1"/>
  <c r="M72" i="16" s="1"/>
  <c r="P72" i="16" s="1" a="1"/>
  <c r="P72" i="16" s="1"/>
  <c r="L79" i="16" a="1"/>
  <c r="L79" i="16" s="1"/>
  <c r="P50" i="16" a="1"/>
  <c r="P50" i="16" s="1"/>
  <c r="L66" i="16" a="1"/>
  <c r="L66" i="16" s="1"/>
  <c r="M71" i="16" a="1"/>
  <c r="M71" i="16" s="1"/>
  <c r="P71" i="16" s="1" a="1"/>
  <c r="P71" i="16" s="1"/>
  <c r="P74" i="16" a="1"/>
  <c r="P74" i="16" s="1"/>
  <c r="N79" i="16" a="1"/>
  <c r="N79" i="16" s="1"/>
  <c r="E28" i="16" a="1"/>
  <c r="E28" i="16" s="1"/>
  <c r="E36" i="16" a="1"/>
  <c r="E36" i="16" s="1"/>
  <c r="L42" i="16" a="1"/>
  <c r="L42" i="16" s="1"/>
  <c r="M42" i="16" a="1"/>
  <c r="M42" i="16" s="1"/>
  <c r="N43" i="16" a="1"/>
  <c r="N43" i="16" s="1"/>
  <c r="P43" i="16" s="1" a="1"/>
  <c r="P43" i="16" s="1"/>
  <c r="O66" i="16" a="1"/>
  <c r="O66" i="16" s="1"/>
  <c r="M69" i="16" a="1"/>
  <c r="M69" i="16" s="1"/>
  <c r="O71" i="16" a="1"/>
  <c r="O71" i="16" s="1"/>
  <c r="P80" i="16" a="1"/>
  <c r="P80" i="16" s="1"/>
  <c r="E26" i="16" a="1"/>
  <c r="E26" i="16" s="1"/>
  <c r="N42" i="16" a="1"/>
  <c r="N42" i="16" s="1"/>
  <c r="M27" i="16" a="1"/>
  <c r="M27" i="16" s="1"/>
  <c r="P27" i="16" s="1" a="1"/>
  <c r="P27" i="16" s="1"/>
  <c r="N41" i="16" a="1"/>
  <c r="N41" i="16" s="1"/>
  <c r="P41" i="16" s="1" a="1"/>
  <c r="P41" i="16" s="1"/>
  <c r="O43" i="16" a="1"/>
  <c r="O43" i="16" s="1"/>
  <c r="N69" i="16" a="1"/>
  <c r="N69" i="16" s="1"/>
  <c r="L72" i="16" a="1"/>
  <c r="L72" i="16" s="1"/>
  <c r="P75" i="16" a="1"/>
  <c r="P75" i="16" s="1"/>
  <c r="P403" i="10" l="1" a="1"/>
  <c r="P403" i="10" s="1"/>
  <c r="P594" i="10" a="1"/>
  <c r="P594" i="10" s="1"/>
  <c r="P575" i="10" a="1"/>
  <c r="P575" i="10" s="1"/>
  <c r="P537" i="10" a="1"/>
  <c r="P537" i="10" s="1"/>
  <c r="L424" i="10" a="1"/>
  <c r="L424" i="10" s="1"/>
  <c r="N529" i="10" a="1"/>
  <c r="N529" i="10" s="1"/>
  <c r="P322" i="10" a="1"/>
  <c r="P322" i="10" s="1"/>
  <c r="P233" i="10" a="1"/>
  <c r="P233" i="10" s="1"/>
  <c r="L305" i="10" a="1"/>
  <c r="L305" i="10" s="1"/>
  <c r="O305" i="10" a="1"/>
  <c r="O305" i="10" s="1"/>
  <c r="N305" i="10" a="1"/>
  <c r="N305" i="10" s="1"/>
  <c r="P218" i="10" a="1"/>
  <c r="P218" i="10" s="1"/>
  <c r="P134" i="10" a="1"/>
  <c r="P134" i="10" s="1"/>
  <c r="M424" i="10" a="1"/>
  <c r="M424" i="10" s="1"/>
  <c r="P305" i="10" a="1"/>
  <c r="P305" i="10" s="1"/>
  <c r="P356" i="10" a="1"/>
  <c r="P356" i="10" s="1"/>
  <c r="P163" i="10" a="1"/>
  <c r="P163" i="10" s="1"/>
  <c r="P526" i="10" a="1"/>
  <c r="P526" i="10" s="1"/>
  <c r="P83" i="10" a="1"/>
  <c r="P83" i="10" s="1"/>
  <c r="P621" i="10" a="1"/>
  <c r="P621" i="10" s="1"/>
  <c r="P30" i="10" a="1"/>
  <c r="P30" i="10" s="1"/>
  <c r="M553" i="10" a="1"/>
  <c r="M553" i="10" s="1"/>
  <c r="O553" i="10" a="1"/>
  <c r="O553" i="10" s="1"/>
  <c r="N553" i="10" a="1"/>
  <c r="N553" i="10" s="1"/>
  <c r="L553" i="10" a="1"/>
  <c r="L553" i="10" s="1"/>
  <c r="P309" i="10" a="1"/>
  <c r="P309" i="10" s="1"/>
  <c r="P156" i="10" a="1"/>
  <c r="P156" i="10" s="1"/>
  <c r="O94" i="10" a="1"/>
  <c r="O94" i="10" s="1"/>
  <c r="M94" i="10" a="1"/>
  <c r="M94" i="10" s="1"/>
  <c r="P94" i="10" s="1" a="1"/>
  <c r="P94" i="10" s="1"/>
  <c r="L94" i="10" a="1"/>
  <c r="L94" i="10" s="1"/>
  <c r="E96" i="10" a="1"/>
  <c r="E96" i="10" s="1"/>
  <c r="E95" i="10" a="1"/>
  <c r="E95" i="10" s="1"/>
  <c r="N94" i="10" a="1"/>
  <c r="N94" i="10" s="1"/>
  <c r="P591" i="10" a="1"/>
  <c r="P591" i="10" s="1"/>
  <c r="P499" i="10" a="1"/>
  <c r="P499" i="10" s="1"/>
  <c r="P646" i="10" a="1"/>
  <c r="P646" i="10" s="1"/>
  <c r="P55" i="10" a="1"/>
  <c r="P55" i="10" s="1"/>
  <c r="P412" i="10" a="1"/>
  <c r="P412" i="10" s="1"/>
  <c r="P665" i="10" a="1"/>
  <c r="P665" i="10" s="1"/>
  <c r="P586" i="10" a="1"/>
  <c r="P586" i="10" s="1"/>
  <c r="P564" i="10" a="1"/>
  <c r="P564" i="10" s="1"/>
  <c r="P381" i="10" a="1"/>
  <c r="P381" i="10" s="1"/>
  <c r="P281" i="10" a="1"/>
  <c r="P281" i="10" s="1"/>
  <c r="P154" i="10" a="1"/>
  <c r="P154" i="10" s="1"/>
  <c r="P166" i="10" a="1"/>
  <c r="P166" i="10" s="1"/>
  <c r="P541" i="10" a="1"/>
  <c r="P541" i="10" s="1"/>
  <c r="P122" i="10" a="1"/>
  <c r="P122" i="10" s="1"/>
  <c r="P236" i="10" a="1"/>
  <c r="P236" i="10" s="1"/>
  <c r="P187" i="10" a="1"/>
  <c r="P187" i="10" s="1"/>
  <c r="P113" i="10" a="1"/>
  <c r="P113" i="10" s="1"/>
  <c r="P57" i="10" a="1"/>
  <c r="P57" i="10" s="1"/>
  <c r="P129" i="10" a="1"/>
  <c r="P129" i="10" s="1"/>
  <c r="P253" i="10" a="1"/>
  <c r="P253" i="10" s="1"/>
  <c r="P531" i="10" a="1"/>
  <c r="P531" i="10" s="1"/>
  <c r="P366" i="10" a="1"/>
  <c r="P366" i="10" s="1"/>
  <c r="P328" i="10" a="1"/>
  <c r="P328" i="10" s="1"/>
  <c r="P45" i="10" a="1"/>
  <c r="P45" i="10" s="1"/>
  <c r="P50" i="10" a="1"/>
  <c r="P50" i="10" s="1"/>
  <c r="P200" i="10" a="1"/>
  <c r="P200" i="10" s="1"/>
  <c r="P82" i="10" a="1"/>
  <c r="P82" i="10" s="1"/>
  <c r="P252" i="10" a="1"/>
  <c r="P252" i="10" s="1"/>
  <c r="M430" i="10" a="1"/>
  <c r="M430" i="10" s="1"/>
  <c r="P430" i="10" s="1" a="1"/>
  <c r="P430" i="10" s="1"/>
  <c r="L430" i="10" a="1"/>
  <c r="L430" i="10" s="1"/>
  <c r="P224" i="10" a="1"/>
  <c r="P224" i="10" s="1"/>
  <c r="P21" i="3" a="1"/>
  <c r="P21" i="3" s="1"/>
  <c r="H8" i="3" s="1" a="1"/>
  <c r="H8" i="3" s="1"/>
  <c r="P42" i="16" a="1"/>
  <c r="P42" i="16" s="1"/>
  <c r="L28" i="16" a="1"/>
  <c r="L28" i="16" s="1"/>
  <c r="N28" i="16" a="1"/>
  <c r="N28" i="16" s="1"/>
  <c r="M28" i="16" a="1"/>
  <c r="M28" i="16" s="1"/>
  <c r="O28" i="16" a="1"/>
  <c r="O28" i="16" s="1"/>
  <c r="P467" i="10" a="1"/>
  <c r="P467" i="10" s="1"/>
  <c r="P635" i="10" a="1"/>
  <c r="P635" i="10" s="1"/>
  <c r="P551" i="10" a="1"/>
  <c r="P551" i="10" s="1"/>
  <c r="P529" i="10" a="1"/>
  <c r="P529" i="10" s="1"/>
  <c r="O602" i="10" a="1"/>
  <c r="O602" i="10" s="1"/>
  <c r="M602" i="10" a="1"/>
  <c r="M602" i="10" s="1"/>
  <c r="L602" i="10" a="1"/>
  <c r="L602" i="10" s="1"/>
  <c r="E603" i="10" a="1"/>
  <c r="E603" i="10" s="1"/>
  <c r="E604" i="10" a="1"/>
  <c r="E604" i="10" s="1"/>
  <c r="N602" i="10" a="1"/>
  <c r="N602" i="10" s="1"/>
  <c r="O463" i="10" a="1"/>
  <c r="O463" i="10" s="1"/>
  <c r="N463" i="10" a="1"/>
  <c r="N463" i="10" s="1"/>
  <c r="M463" i="10" a="1"/>
  <c r="M463" i="10" s="1"/>
  <c r="L463" i="10" a="1"/>
  <c r="L463" i="10" s="1"/>
  <c r="P522" i="10" a="1"/>
  <c r="P522" i="10" s="1"/>
  <c r="N284" i="10" a="1"/>
  <c r="N284" i="10" s="1"/>
  <c r="M284" i="10" a="1"/>
  <c r="M284" i="10" s="1"/>
  <c r="O284" i="10" a="1"/>
  <c r="O284" i="10" s="1"/>
  <c r="L284" i="10" a="1"/>
  <c r="L284" i="10" s="1"/>
  <c r="P447" i="10" a="1"/>
  <c r="P447" i="10" s="1"/>
  <c r="P349" i="10" a="1"/>
  <c r="P349" i="10" s="1"/>
  <c r="P69" i="16" a="1"/>
  <c r="P69" i="16" s="1"/>
  <c r="P24" i="16" a="1"/>
  <c r="P24" i="16" s="1"/>
  <c r="P43" i="12" a="1"/>
  <c r="P43" i="12" s="1"/>
  <c r="H9" i="12" s="1" a="1"/>
  <c r="H9" i="12" s="1"/>
  <c r="E27" i="2" a="1"/>
  <c r="E27" i="2" s="1"/>
  <c r="D27" i="2" s="1" a="1"/>
  <c r="D27" i="2" s="1"/>
  <c r="P652" i="10" a="1"/>
  <c r="P652" i="10" s="1"/>
  <c r="E664" i="10" a="1"/>
  <c r="E664" i="10" s="1"/>
  <c r="O662" i="10" a="1"/>
  <c r="O662" i="10" s="1"/>
  <c r="E663" i="10" a="1"/>
  <c r="E663" i="10" s="1"/>
  <c r="N662" i="10" a="1"/>
  <c r="N662" i="10" s="1"/>
  <c r="M662" i="10" a="1"/>
  <c r="M662" i="10" s="1"/>
  <c r="L662" i="10" a="1"/>
  <c r="L662" i="10" s="1"/>
  <c r="P567" i="10" a="1"/>
  <c r="P567" i="10" s="1"/>
  <c r="P434" i="10" a="1"/>
  <c r="P434" i="10" s="1"/>
  <c r="O496" i="10" a="1"/>
  <c r="O496" i="10" s="1"/>
  <c r="M496" i="10" a="1"/>
  <c r="M496" i="10" s="1"/>
  <c r="L496" i="10" a="1"/>
  <c r="L496" i="10" s="1"/>
  <c r="N496" i="10" a="1"/>
  <c r="N496" i="10" s="1"/>
  <c r="P612" i="10" a="1"/>
  <c r="P612" i="10" s="1"/>
  <c r="P571" i="10" a="1"/>
  <c r="P571" i="10" s="1"/>
  <c r="P521" i="10" a="1"/>
  <c r="P521" i="10" s="1"/>
  <c r="P422" i="10" a="1"/>
  <c r="P422" i="10" s="1"/>
  <c r="P624" i="10" a="1"/>
  <c r="P624" i="10" s="1"/>
  <c r="P424" i="10" a="1"/>
  <c r="P424" i="10" s="1"/>
  <c r="P389" i="10" a="1"/>
  <c r="P389" i="10" s="1"/>
  <c r="O279" i="10" a="1"/>
  <c r="O279" i="10" s="1"/>
  <c r="N279" i="10" a="1"/>
  <c r="N279" i="10" s="1"/>
  <c r="L279" i="10" a="1"/>
  <c r="L279" i="10" s="1"/>
  <c r="M279" i="10" a="1"/>
  <c r="M279" i="10" s="1"/>
  <c r="P279" i="10" s="1" a="1"/>
  <c r="P279" i="10" s="1"/>
  <c r="L397" i="10" a="1"/>
  <c r="L397" i="10" s="1"/>
  <c r="N397" i="10" a="1"/>
  <c r="N397" i="10" s="1"/>
  <c r="M397" i="10" a="1"/>
  <c r="M397" i="10" s="1"/>
  <c r="O397" i="10" a="1"/>
  <c r="O397" i="10" s="1"/>
  <c r="P337" i="10" a="1"/>
  <c r="P337" i="10" s="1"/>
  <c r="N543" i="10" a="1"/>
  <c r="N543" i="10" s="1"/>
  <c r="M543" i="10" a="1"/>
  <c r="M543" i="10" s="1"/>
  <c r="O543" i="10" a="1"/>
  <c r="O543" i="10" s="1"/>
  <c r="L543" i="10" a="1"/>
  <c r="L543" i="10" s="1"/>
  <c r="O369" i="10" a="1"/>
  <c r="O369" i="10" s="1"/>
  <c r="N369" i="10" a="1"/>
  <c r="N369" i="10" s="1"/>
  <c r="M369" i="10" a="1"/>
  <c r="M369" i="10" s="1"/>
  <c r="L369" i="10" a="1"/>
  <c r="L369" i="10" s="1"/>
  <c r="O331" i="10" a="1"/>
  <c r="O331" i="10" s="1"/>
  <c r="L331" i="10" a="1"/>
  <c r="L331" i="10" s="1"/>
  <c r="N331" i="10" a="1"/>
  <c r="N331" i="10" s="1"/>
  <c r="M331" i="10" a="1"/>
  <c r="M331" i="10" s="1"/>
  <c r="P271" i="10" a="1"/>
  <c r="P271" i="10" s="1"/>
  <c r="P282" i="10" a="1"/>
  <c r="P282" i="10" s="1"/>
  <c r="O391" i="10" a="1"/>
  <c r="O391" i="10" s="1"/>
  <c r="N391" i="10" a="1"/>
  <c r="N391" i="10" s="1"/>
  <c r="M391" i="10" a="1"/>
  <c r="M391" i="10" s="1"/>
  <c r="L391" i="10" a="1"/>
  <c r="L391" i="10" s="1"/>
  <c r="P167" i="10" a="1"/>
  <c r="P167" i="10" s="1"/>
  <c r="P169" i="10" a="1"/>
  <c r="P169" i="10" s="1"/>
  <c r="P197" i="10" a="1"/>
  <c r="P197" i="10" s="1"/>
  <c r="P317" i="10" a="1"/>
  <c r="P317" i="10" s="1"/>
  <c r="P249" i="10" a="1"/>
  <c r="P249" i="10" s="1"/>
  <c r="P148" i="10" a="1"/>
  <c r="P148" i="10" s="1"/>
  <c r="M32" i="10" a="1"/>
  <c r="M32" i="10" s="1"/>
  <c r="N32" i="10" a="1"/>
  <c r="N32" i="10" s="1"/>
  <c r="O32" i="10" a="1"/>
  <c r="O32" i="10" s="1"/>
  <c r="L32" i="10" a="1"/>
  <c r="L32" i="10" s="1"/>
  <c r="P90" i="10" a="1"/>
  <c r="P90" i="10" s="1"/>
  <c r="O45" i="9" a="1"/>
  <c r="O45" i="9" s="1"/>
  <c r="M45" i="9" a="1"/>
  <c r="M45" i="9" s="1"/>
  <c r="L45" i="9" a="1"/>
  <c r="L45" i="9" s="1"/>
  <c r="N45" i="9" a="1"/>
  <c r="N45" i="9" s="1"/>
  <c r="L126" i="9" a="1"/>
  <c r="L126" i="9" s="1"/>
  <c r="N126" i="9" a="1"/>
  <c r="N126" i="9" s="1"/>
  <c r="M126" i="9" a="1"/>
  <c r="M126" i="9" s="1"/>
  <c r="O126" i="9" a="1"/>
  <c r="O126" i="9" s="1"/>
  <c r="P133" i="9" a="1"/>
  <c r="P133" i="9" s="1"/>
  <c r="N54" i="9" a="1"/>
  <c r="N54" i="9" s="1"/>
  <c r="O54" i="9" a="1"/>
  <c r="O54" i="9" s="1"/>
  <c r="M54" i="9" a="1"/>
  <c r="M54" i="9" s="1"/>
  <c r="E55" i="9" a="1"/>
  <c r="E55" i="9" s="1"/>
  <c r="L54" i="9" a="1"/>
  <c r="L54" i="9" s="1"/>
  <c r="P23" i="9" a="1"/>
  <c r="P23" i="9" s="1"/>
  <c r="P56" i="6" a="1"/>
  <c r="P56" i="6" s="1"/>
  <c r="P23" i="6" a="1"/>
  <c r="P23" i="6" s="1"/>
  <c r="O21" i="4" a="1"/>
  <c r="O21" i="4" s="1"/>
  <c r="M21" i="4" a="1"/>
  <c r="M21" i="4" s="1"/>
  <c r="L21" i="4" a="1"/>
  <c r="L21" i="4" s="1"/>
  <c r="N21" i="4" a="1"/>
  <c r="N21" i="4" s="1"/>
  <c r="P24" i="7" a="1"/>
  <c r="P24" i="7" s="1"/>
  <c r="P43" i="6" a="1"/>
  <c r="P43" i="6" s="1"/>
  <c r="P55" i="6" a="1"/>
  <c r="P55" i="6" s="1"/>
  <c r="P51" i="5" a="1"/>
  <c r="P51" i="5" s="1"/>
  <c r="P28" i="5" a="1"/>
  <c r="P28" i="5" s="1"/>
  <c r="E513" i="10" a="1"/>
  <c r="E513" i="10" s="1"/>
  <c r="O511" i="10" a="1"/>
  <c r="O511" i="10" s="1"/>
  <c r="N511" i="10" a="1"/>
  <c r="N511" i="10" s="1"/>
  <c r="L511" i="10" a="1"/>
  <c r="L511" i="10" s="1"/>
  <c r="E512" i="10" a="1"/>
  <c r="E512" i="10" s="1"/>
  <c r="M511" i="10" a="1"/>
  <c r="M511" i="10" s="1"/>
  <c r="P283" i="10" a="1"/>
  <c r="P283" i="10" s="1"/>
  <c r="O65" i="16" a="1"/>
  <c r="O65" i="16" s="1"/>
  <c r="N65" i="16" a="1"/>
  <c r="N65" i="16" s="1"/>
  <c r="M65" i="16" a="1"/>
  <c r="M65" i="16" s="1"/>
  <c r="L65" i="16" a="1"/>
  <c r="L65" i="16" s="1"/>
  <c r="L31" i="16" a="1"/>
  <c r="L31" i="16" s="1"/>
  <c r="O31" i="16" a="1"/>
  <c r="O31" i="16" s="1"/>
  <c r="N31" i="16" a="1"/>
  <c r="N31" i="16" s="1"/>
  <c r="M31" i="16" a="1"/>
  <c r="M31" i="16" s="1"/>
  <c r="P31" i="16" s="1" a="1"/>
  <c r="P31" i="16" s="1"/>
  <c r="O666" i="10" a="1"/>
  <c r="O666" i="10" s="1"/>
  <c r="L666" i="10" a="1"/>
  <c r="L666" i="10" s="1"/>
  <c r="M666" i="10" a="1"/>
  <c r="M666" i="10" s="1"/>
  <c r="N666" i="10" a="1"/>
  <c r="N666" i="10" s="1"/>
  <c r="M409" i="10" a="1"/>
  <c r="M409" i="10" s="1"/>
  <c r="N409" i="10" a="1"/>
  <c r="N409" i="10" s="1"/>
  <c r="L409" i="10" a="1"/>
  <c r="L409" i="10" s="1"/>
  <c r="O409" i="10" a="1"/>
  <c r="O409" i="10" s="1"/>
  <c r="P466" i="10" a="1"/>
  <c r="P466" i="10" s="1"/>
  <c r="P556" i="10" a="1"/>
  <c r="P556" i="10" s="1"/>
  <c r="L649" i="10" a="1"/>
  <c r="L649" i="10" s="1"/>
  <c r="M649" i="10" a="1"/>
  <c r="M649" i="10" s="1"/>
  <c r="O649" i="10" a="1"/>
  <c r="O649" i="10" s="1"/>
  <c r="N649" i="10" a="1"/>
  <c r="N649" i="10" s="1"/>
  <c r="P561" i="10" a="1"/>
  <c r="P561" i="10" s="1"/>
  <c r="P358" i="10" a="1"/>
  <c r="P358" i="10" s="1"/>
  <c r="P394" i="10" a="1"/>
  <c r="P394" i="10" s="1"/>
  <c r="P542" i="10" a="1"/>
  <c r="P542" i="10" s="1"/>
  <c r="P445" i="10" a="1"/>
  <c r="P445" i="10" s="1"/>
  <c r="P370" i="10" a="1"/>
  <c r="P370" i="10" s="1"/>
  <c r="P290" i="10" a="1"/>
  <c r="P290" i="10" s="1"/>
  <c r="M247" i="10" a="1"/>
  <c r="M247" i="10" s="1"/>
  <c r="N247" i="10" a="1"/>
  <c r="N247" i="10" s="1"/>
  <c r="L247" i="10" a="1"/>
  <c r="L247" i="10" s="1"/>
  <c r="O247" i="10" a="1"/>
  <c r="O247" i="10" s="1"/>
  <c r="L123" i="10" a="1"/>
  <c r="L123" i="10" s="1"/>
  <c r="O123" i="10" a="1"/>
  <c r="O123" i="10" s="1"/>
  <c r="M123" i="10" a="1"/>
  <c r="M123" i="10" s="1"/>
  <c r="N123" i="10" a="1"/>
  <c r="N123" i="10" s="1"/>
  <c r="P227" i="10" a="1"/>
  <c r="P227" i="10" s="1"/>
  <c r="P173" i="10" a="1"/>
  <c r="P173" i="10" s="1"/>
  <c r="P117" i="10" a="1"/>
  <c r="P117" i="10" s="1"/>
  <c r="O136" i="9" a="1"/>
  <c r="O136" i="9" s="1"/>
  <c r="M136" i="9" a="1"/>
  <c r="M136" i="9" s="1"/>
  <c r="P136" i="9" s="1" a="1"/>
  <c r="P136" i="9" s="1"/>
  <c r="L136" i="9" a="1"/>
  <c r="L136" i="9" s="1"/>
  <c r="N136" i="9" a="1"/>
  <c r="N136" i="9" s="1"/>
  <c r="M207" i="10" a="1"/>
  <c r="M207" i="10" s="1"/>
  <c r="L207" i="10" a="1"/>
  <c r="L207" i="10" s="1"/>
  <c r="O207" i="10" a="1"/>
  <c r="O207" i="10" s="1"/>
  <c r="N207" i="10" a="1"/>
  <c r="N207" i="10" s="1"/>
  <c r="P53" i="10" a="1"/>
  <c r="P53" i="10" s="1"/>
  <c r="P59" i="10" a="1"/>
  <c r="P59" i="10" s="1"/>
  <c r="P27" i="10" a="1"/>
  <c r="P27" i="10" s="1"/>
  <c r="L47" i="9" a="1"/>
  <c r="L47" i="9" s="1"/>
  <c r="N47" i="9" a="1"/>
  <c r="N47" i="9" s="1"/>
  <c r="M47" i="9" a="1"/>
  <c r="M47" i="9" s="1"/>
  <c r="O47" i="9" a="1"/>
  <c r="O47" i="9" s="1"/>
  <c r="P71" i="10" a="1"/>
  <c r="P71" i="10" s="1"/>
  <c r="N127" i="9" a="1"/>
  <c r="N127" i="9" s="1"/>
  <c r="M127" i="9" a="1"/>
  <c r="M127" i="9" s="1"/>
  <c r="P127" i="9" s="1" a="1"/>
  <c r="P127" i="9" s="1"/>
  <c r="L127" i="9" a="1"/>
  <c r="L127" i="9" s="1"/>
  <c r="O127" i="9" a="1"/>
  <c r="O127" i="9" s="1"/>
  <c r="P17" i="9" a="1"/>
  <c r="P17" i="9" s="1"/>
  <c r="P61" i="6" a="1"/>
  <c r="P61" i="6" s="1"/>
  <c r="P46" i="5" a="1"/>
  <c r="P46" i="5" s="1"/>
  <c r="P62" i="5" a="1"/>
  <c r="P62" i="5" s="1"/>
  <c r="P20" i="9" a="1"/>
  <c r="P20" i="9" s="1"/>
  <c r="D17" i="2" a="1"/>
  <c r="D17" i="2" s="1"/>
  <c r="O643" i="10" a="1"/>
  <c r="O643" i="10" s="1"/>
  <c r="L643" i="10" a="1"/>
  <c r="L643" i="10" s="1"/>
  <c r="N643" i="10" a="1"/>
  <c r="N643" i="10" s="1"/>
  <c r="M643" i="10" a="1"/>
  <c r="M643" i="10" s="1"/>
  <c r="O593" i="10" a="1"/>
  <c r="O593" i="10" s="1"/>
  <c r="M593" i="10" a="1"/>
  <c r="M593" i="10" s="1"/>
  <c r="L593" i="10" a="1"/>
  <c r="L593" i="10" s="1"/>
  <c r="N593" i="10" a="1"/>
  <c r="N593" i="10" s="1"/>
  <c r="O572" i="10" a="1"/>
  <c r="O572" i="10" s="1"/>
  <c r="M572" i="10" a="1"/>
  <c r="M572" i="10" s="1"/>
  <c r="P572" i="10" s="1" a="1"/>
  <c r="P572" i="10" s="1"/>
  <c r="E574" i="10" a="1"/>
  <c r="E574" i="10" s="1"/>
  <c r="N572" i="10" a="1"/>
  <c r="N572" i="10" s="1"/>
  <c r="E573" i="10" a="1"/>
  <c r="E573" i="10" s="1"/>
  <c r="L572" i="10" a="1"/>
  <c r="L572" i="10" s="1"/>
  <c r="P627" i="10" a="1"/>
  <c r="P627" i="10" s="1"/>
  <c r="P502" i="10" a="1"/>
  <c r="P502" i="10" s="1"/>
  <c r="L291" i="10" a="1"/>
  <c r="L291" i="10" s="1"/>
  <c r="O291" i="10" a="1"/>
  <c r="O291" i="10" s="1"/>
  <c r="M291" i="10" a="1"/>
  <c r="M291" i="10" s="1"/>
  <c r="N291" i="10" a="1"/>
  <c r="N291" i="10" s="1"/>
  <c r="P272" i="10" a="1"/>
  <c r="P272" i="10" s="1"/>
  <c r="L336" i="10" a="1"/>
  <c r="L336" i="10" s="1"/>
  <c r="O336" i="10" a="1"/>
  <c r="O336" i="10" s="1"/>
  <c r="N336" i="10" a="1"/>
  <c r="N336" i="10" s="1"/>
  <c r="M336" i="10" a="1"/>
  <c r="M336" i="10" s="1"/>
  <c r="P141" i="10" a="1"/>
  <c r="P141" i="10" s="1"/>
  <c r="P250" i="10" a="1"/>
  <c r="P250" i="10" s="1"/>
  <c r="P206" i="10" a="1"/>
  <c r="P206" i="10" s="1"/>
  <c r="O105" i="10" a="1"/>
  <c r="O105" i="10" s="1"/>
  <c r="N105" i="10" a="1"/>
  <c r="N105" i="10" s="1"/>
  <c r="M105" i="10" a="1"/>
  <c r="M105" i="10" s="1"/>
  <c r="L105" i="10" a="1"/>
  <c r="L105" i="10" s="1"/>
  <c r="O111" i="10" a="1"/>
  <c r="O111" i="10" s="1"/>
  <c r="N111" i="10" a="1"/>
  <c r="N111" i="10" s="1"/>
  <c r="M111" i="10" a="1"/>
  <c r="M111" i="10" s="1"/>
  <c r="L111" i="10" a="1"/>
  <c r="L111" i="10" s="1"/>
  <c r="M46" i="9" a="1"/>
  <c r="M46" i="9" s="1"/>
  <c r="N46" i="9" a="1"/>
  <c r="N46" i="9" s="1"/>
  <c r="L46" i="9" a="1"/>
  <c r="L46" i="9" s="1"/>
  <c r="O46" i="9" a="1"/>
  <c r="O46" i="9" s="1"/>
  <c r="P25" i="9" a="1"/>
  <c r="P25" i="9" s="1"/>
  <c r="O34" i="7" a="1"/>
  <c r="O34" i="7" s="1"/>
  <c r="M34" i="7" a="1"/>
  <c r="M34" i="7" s="1"/>
  <c r="N34" i="7" a="1"/>
  <c r="N34" i="7" s="1"/>
  <c r="L34" i="7" a="1"/>
  <c r="L34" i="7" s="1"/>
  <c r="O30" i="5" a="1"/>
  <c r="O30" i="5" s="1"/>
  <c r="N30" i="5" a="1"/>
  <c r="N30" i="5" s="1"/>
  <c r="M30" i="5" a="1"/>
  <c r="M30" i="5" s="1"/>
  <c r="L30" i="5" a="1"/>
  <c r="L30" i="5" s="1"/>
  <c r="N23" i="8" a="1"/>
  <c r="N23" i="8" s="1"/>
  <c r="L23" i="8" a="1"/>
  <c r="L23" i="8" s="1"/>
  <c r="M23" i="8" a="1"/>
  <c r="M23" i="8" s="1"/>
  <c r="P23" i="8" s="1" a="1"/>
  <c r="P23" i="8" s="1"/>
  <c r="O23" i="8" a="1"/>
  <c r="O23" i="8" s="1"/>
  <c r="P66" i="5" a="1"/>
  <c r="P66" i="5" s="1"/>
  <c r="L442" i="10" a="1"/>
  <c r="L442" i="10" s="1"/>
  <c r="N442" i="10" a="1"/>
  <c r="N442" i="10" s="1"/>
  <c r="O442" i="10" a="1"/>
  <c r="O442" i="10" s="1"/>
  <c r="M442" i="10" a="1"/>
  <c r="M442" i="10" s="1"/>
  <c r="P480" i="10" a="1"/>
  <c r="P480" i="10" s="1"/>
  <c r="O563" i="10" a="1"/>
  <c r="O563" i="10" s="1"/>
  <c r="N563" i="10" a="1"/>
  <c r="N563" i="10" s="1"/>
  <c r="M563" i="10" a="1"/>
  <c r="M563" i="10" s="1"/>
  <c r="L563" i="10" a="1"/>
  <c r="L563" i="10" s="1"/>
  <c r="N273" i="10" a="1"/>
  <c r="N273" i="10" s="1"/>
  <c r="O273" i="10" a="1"/>
  <c r="O273" i="10" s="1"/>
  <c r="M273" i="10" a="1"/>
  <c r="M273" i="10" s="1"/>
  <c r="L273" i="10" a="1"/>
  <c r="L273" i="10" s="1"/>
  <c r="L168" i="10" a="1"/>
  <c r="L168" i="10" s="1"/>
  <c r="O168" i="10" a="1"/>
  <c r="O168" i="10" s="1"/>
  <c r="N168" i="10" a="1"/>
  <c r="N168" i="10" s="1"/>
  <c r="M168" i="10" a="1"/>
  <c r="M168" i="10" s="1"/>
  <c r="P168" i="10" s="1" a="1"/>
  <c r="P168" i="10" s="1"/>
  <c r="O34" i="9" a="1"/>
  <c r="O34" i="9" s="1"/>
  <c r="L34" i="9" a="1"/>
  <c r="L34" i="9" s="1"/>
  <c r="M34" i="9" a="1"/>
  <c r="M34" i="9" s="1"/>
  <c r="P34" i="9" s="1" a="1"/>
  <c r="P34" i="9" s="1"/>
  <c r="N34" i="9" a="1"/>
  <c r="N34" i="9" s="1"/>
  <c r="L128" i="9" a="1"/>
  <c r="L128" i="9" s="1"/>
  <c r="M128" i="9" a="1"/>
  <c r="M128" i="9" s="1"/>
  <c r="O128" i="9" a="1"/>
  <c r="O128" i="9" s="1"/>
  <c r="N128" i="9" a="1"/>
  <c r="N128" i="9" s="1"/>
  <c r="O15" i="8" a="1"/>
  <c r="O15" i="8" s="1"/>
  <c r="M15" i="8" a="1"/>
  <c r="M15" i="8" s="1"/>
  <c r="L15" i="8" a="1"/>
  <c r="L15" i="8" s="1"/>
  <c r="N15" i="8" a="1"/>
  <c r="N15" i="8" s="1"/>
  <c r="M39" i="6" a="1"/>
  <c r="M39" i="6" s="1"/>
  <c r="P39" i="6" s="1" a="1"/>
  <c r="P39" i="6" s="1"/>
  <c r="L39" i="6" a="1"/>
  <c r="L39" i="6" s="1"/>
  <c r="N39" i="6" a="1"/>
  <c r="N39" i="6" s="1"/>
  <c r="O39" i="6" a="1"/>
  <c r="O39" i="6" s="1"/>
  <c r="L34" i="6" a="1"/>
  <c r="L34" i="6" s="1"/>
  <c r="L69" i="6" s="1" a="1"/>
  <c r="L69" i="6" s="1"/>
  <c r="H20" i="2" s="1" a="1"/>
  <c r="H20" i="2" s="1"/>
  <c r="O34" i="6" a="1"/>
  <c r="O34" i="6" s="1"/>
  <c r="O69" i="6" s="1" a="1"/>
  <c r="O69" i="6" s="1"/>
  <c r="G20" i="2" s="1" a="1"/>
  <c r="G20" i="2" s="1"/>
  <c r="N34" i="6" a="1"/>
  <c r="N34" i="6" s="1"/>
  <c r="N69" i="6" s="1" a="1"/>
  <c r="N69" i="6" s="1"/>
  <c r="F20" i="2" s="1" a="1"/>
  <c r="F20" i="2" s="1"/>
  <c r="M34" i="6" a="1"/>
  <c r="M34" i="6" s="1"/>
  <c r="P70" i="5" a="1"/>
  <c r="P70" i="5" s="1"/>
  <c r="M71" i="5" a="1"/>
  <c r="M71" i="5" s="1"/>
  <c r="L71" i="5" a="1"/>
  <c r="L71" i="5" s="1"/>
  <c r="E72" i="5" a="1"/>
  <c r="E72" i="5" s="1"/>
  <c r="O71" i="5" a="1"/>
  <c r="O71" i="5" s="1"/>
  <c r="N71" i="5" a="1"/>
  <c r="N71" i="5" s="1"/>
  <c r="P53" i="5" a="1"/>
  <c r="P53" i="5" s="1"/>
  <c r="L38" i="16" a="1"/>
  <c r="L38" i="16" s="1"/>
  <c r="O38" i="16" a="1"/>
  <c r="O38" i="16" s="1"/>
  <c r="N38" i="16" a="1"/>
  <c r="N38" i="16" s="1"/>
  <c r="M38" i="16" a="1"/>
  <c r="M38" i="16" s="1"/>
  <c r="P90" i="15" a="1"/>
  <c r="P90" i="15" s="1"/>
  <c r="H9" i="15" s="1" a="1"/>
  <c r="H9" i="15" s="1"/>
  <c r="E31" i="2" a="1"/>
  <c r="E31" i="2" s="1"/>
  <c r="D31" i="2" s="1" a="1"/>
  <c r="D31" i="2" s="1"/>
  <c r="N632" i="10" a="1"/>
  <c r="N632" i="10" s="1"/>
  <c r="O632" i="10" a="1"/>
  <c r="O632" i="10" s="1"/>
  <c r="E633" i="10" a="1"/>
  <c r="E633" i="10" s="1"/>
  <c r="E634" i="10" a="1"/>
  <c r="E634" i="10" s="1"/>
  <c r="M632" i="10" a="1"/>
  <c r="M632" i="10" s="1"/>
  <c r="L632" i="10" a="1"/>
  <c r="L632" i="10" s="1"/>
  <c r="O258" i="10" a="1"/>
  <c r="O258" i="10" s="1"/>
  <c r="L258" i="10" a="1"/>
  <c r="L258" i="10" s="1"/>
  <c r="N258" i="10" a="1"/>
  <c r="N258" i="10" s="1"/>
  <c r="M258" i="10" a="1"/>
  <c r="M258" i="10" s="1"/>
  <c r="P258" i="10" s="1" a="1"/>
  <c r="P258" i="10" s="1"/>
  <c r="M435" i="10" a="1"/>
  <c r="M435" i="10" s="1"/>
  <c r="N435" i="10" a="1"/>
  <c r="N435" i="10" s="1"/>
  <c r="O435" i="10" a="1"/>
  <c r="O435" i="10" s="1"/>
  <c r="L435" i="10" a="1"/>
  <c r="L435" i="10" s="1"/>
  <c r="P192" i="10" a="1"/>
  <c r="P192" i="10" s="1"/>
  <c r="L26" i="16" a="1"/>
  <c r="L26" i="16" s="1"/>
  <c r="L81" i="16" s="1" a="1"/>
  <c r="L81" i="16" s="1"/>
  <c r="H33" i="2" s="1" a="1"/>
  <c r="H33" i="2" s="1"/>
  <c r="N26" i="16" a="1"/>
  <c r="N26" i="16" s="1"/>
  <c r="N81" i="16" s="1" a="1"/>
  <c r="N81" i="16" s="1"/>
  <c r="F33" i="2" s="1" a="1"/>
  <c r="F33" i="2" s="1"/>
  <c r="M26" i="16" a="1"/>
  <c r="M26" i="16" s="1"/>
  <c r="P26" i="16" s="1" a="1"/>
  <c r="P26" i="16" s="1"/>
  <c r="O26" i="16" a="1"/>
  <c r="O26" i="16" s="1"/>
  <c r="O81" i="16" s="1" a="1"/>
  <c r="O81" i="16" s="1"/>
  <c r="G33" i="2" s="1" a="1"/>
  <c r="G33" i="2" s="1"/>
  <c r="P66" i="16" a="1"/>
  <c r="P66" i="16" s="1"/>
  <c r="P50" i="11" a="1"/>
  <c r="P50" i="11" s="1"/>
  <c r="H9" i="11" s="1" a="1"/>
  <c r="H9" i="11" s="1"/>
  <c r="N490" i="10" a="1"/>
  <c r="N490" i="10" s="1"/>
  <c r="M490" i="10" a="1"/>
  <c r="M490" i="10" s="1"/>
  <c r="L490" i="10" a="1"/>
  <c r="L490" i="10" s="1"/>
  <c r="O490" i="10" a="1"/>
  <c r="O490" i="10" s="1"/>
  <c r="P653" i="10" a="1"/>
  <c r="P653" i="10" s="1"/>
  <c r="P506" i="10" a="1"/>
  <c r="P506" i="10" s="1"/>
  <c r="O589" i="10" a="1"/>
  <c r="O589" i="10" s="1"/>
  <c r="M589" i="10" a="1"/>
  <c r="M589" i="10" s="1"/>
  <c r="L589" i="10" a="1"/>
  <c r="L589" i="10" s="1"/>
  <c r="N589" i="10" a="1"/>
  <c r="N589" i="10" s="1"/>
  <c r="P510" i="10" a="1"/>
  <c r="P510" i="10" s="1"/>
  <c r="P441" i="10" a="1"/>
  <c r="P441" i="10" s="1"/>
  <c r="P611" i="10" a="1"/>
  <c r="P611" i="10" s="1"/>
  <c r="O559" i="10" a="1"/>
  <c r="O559" i="10" s="1"/>
  <c r="N559" i="10" a="1"/>
  <c r="N559" i="10" s="1"/>
  <c r="M559" i="10" a="1"/>
  <c r="M559" i="10" s="1"/>
  <c r="L559" i="10" a="1"/>
  <c r="L559" i="10" s="1"/>
  <c r="P436" i="10" a="1"/>
  <c r="P436" i="10" s="1"/>
  <c r="L523" i="10" a="1"/>
  <c r="L523" i="10" s="1"/>
  <c r="M523" i="10" a="1"/>
  <c r="M523" i="10" s="1"/>
  <c r="O523" i="10" a="1"/>
  <c r="O523" i="10" s="1"/>
  <c r="N523" i="10" a="1"/>
  <c r="N523" i="10" s="1"/>
  <c r="P449" i="10" a="1"/>
  <c r="P449" i="10" s="1"/>
  <c r="P323" i="10" a="1"/>
  <c r="P323" i="10" s="1"/>
  <c r="P581" i="10" a="1"/>
  <c r="P581" i="10" s="1"/>
  <c r="P364" i="10" a="1"/>
  <c r="P364" i="10" s="1"/>
  <c r="P285" i="10" a="1"/>
  <c r="P285" i="10" s="1"/>
  <c r="P333" i="10" a="1"/>
  <c r="P333" i="10" s="1"/>
  <c r="P399" i="10" a="1"/>
  <c r="P399" i="10" s="1"/>
  <c r="P265" i="10" a="1"/>
  <c r="P265" i="10" s="1"/>
  <c r="L178" i="10" a="1"/>
  <c r="L178" i="10" s="1"/>
  <c r="O178" i="10" a="1"/>
  <c r="O178" i="10" s="1"/>
  <c r="E180" i="10" a="1"/>
  <c r="E180" i="10" s="1"/>
  <c r="N178" i="10" a="1"/>
  <c r="N178" i="10" s="1"/>
  <c r="E179" i="10" a="1"/>
  <c r="E179" i="10" s="1"/>
  <c r="M178" i="10" a="1"/>
  <c r="M178" i="10" s="1"/>
  <c r="P178" i="10" s="1" a="1"/>
  <c r="P178" i="10" s="1"/>
  <c r="N137" i="10" a="1"/>
  <c r="N137" i="10" s="1"/>
  <c r="M137" i="10" a="1"/>
  <c r="M137" i="10" s="1"/>
  <c r="O137" i="10" a="1"/>
  <c r="O137" i="10" s="1"/>
  <c r="L137" i="10" a="1"/>
  <c r="L137" i="10" s="1"/>
  <c r="N145" i="9" a="1"/>
  <c r="N145" i="9" s="1"/>
  <c r="E146" i="9" a="1"/>
  <c r="E146" i="9" s="1"/>
  <c r="L145" i="9" a="1"/>
  <c r="L145" i="9" s="1"/>
  <c r="O145" i="9" a="1"/>
  <c r="O145" i="9" s="1"/>
  <c r="M145" i="9" a="1"/>
  <c r="M145" i="9" s="1"/>
  <c r="O195" i="10" a="1"/>
  <c r="O195" i="10" s="1"/>
  <c r="N195" i="10" a="1"/>
  <c r="N195" i="10" s="1"/>
  <c r="L195" i="10" a="1"/>
  <c r="L195" i="10" s="1"/>
  <c r="M195" i="10" a="1"/>
  <c r="M195" i="10" s="1"/>
  <c r="P104" i="10" a="1"/>
  <c r="P104" i="10" s="1"/>
  <c r="P311" i="10" a="1"/>
  <c r="P311" i="10" s="1"/>
  <c r="P24" i="10" a="1"/>
  <c r="P24" i="10" s="1"/>
  <c r="P130" i="10" a="1"/>
  <c r="P130" i="10" s="1"/>
  <c r="P115" i="10" a="1"/>
  <c r="P115" i="10" s="1"/>
  <c r="O138" i="9" a="1"/>
  <c r="O138" i="9" s="1"/>
  <c r="N138" i="9" a="1"/>
  <c r="N138" i="9" s="1"/>
  <c r="L138" i="9" a="1"/>
  <c r="L138" i="9" s="1"/>
  <c r="M138" i="9" a="1"/>
  <c r="M138" i="9" s="1"/>
  <c r="P56" i="10" a="1"/>
  <c r="P56" i="10" s="1"/>
  <c r="P38" i="10" a="1"/>
  <c r="P38" i="10" s="1"/>
  <c r="N129" i="9" a="1"/>
  <c r="N129" i="9" s="1"/>
  <c r="L129" i="9" a="1"/>
  <c r="L129" i="9" s="1"/>
  <c r="O129" i="9" a="1"/>
  <c r="O129" i="9" s="1"/>
  <c r="M129" i="9" a="1"/>
  <c r="M129" i="9" s="1"/>
  <c r="M33" i="8" a="1"/>
  <c r="M33" i="8" s="1"/>
  <c r="P33" i="8" s="1" a="1"/>
  <c r="P33" i="8" s="1"/>
  <c r="L33" i="8" a="1"/>
  <c r="L33" i="8" s="1"/>
  <c r="O33" i="8" a="1"/>
  <c r="O33" i="8" s="1"/>
  <c r="N33" i="8" a="1"/>
  <c r="N33" i="8" s="1"/>
  <c r="O28" i="9" a="1"/>
  <c r="O28" i="9" s="1"/>
  <c r="L28" i="9" a="1"/>
  <c r="L28" i="9" s="1"/>
  <c r="M28" i="9" a="1"/>
  <c r="M28" i="9" s="1"/>
  <c r="P28" i="9" s="1" a="1"/>
  <c r="P28" i="9" s="1"/>
  <c r="N28" i="9" a="1"/>
  <c r="N28" i="9" s="1"/>
  <c r="O37" i="9" a="1"/>
  <c r="O37" i="9" s="1"/>
  <c r="M37" i="9" a="1"/>
  <c r="M37" i="9" s="1"/>
  <c r="P37" i="9" s="1" a="1"/>
  <c r="P37" i="9" s="1"/>
  <c r="L37" i="9" a="1"/>
  <c r="L37" i="9" s="1"/>
  <c r="N37" i="9" a="1"/>
  <c r="N37" i="9" s="1"/>
  <c r="P30" i="6" a="1"/>
  <c r="P30" i="6" s="1"/>
  <c r="P57" i="5" a="1"/>
  <c r="P57" i="5" s="1"/>
  <c r="P18" i="5" a="1"/>
  <c r="P18" i="5" s="1"/>
  <c r="P67" i="6" a="1"/>
  <c r="P67" i="6" s="1"/>
  <c r="M28" i="4" a="1"/>
  <c r="M28" i="4" s="1"/>
  <c r="O40" i="5" a="1"/>
  <c r="O40" i="5" s="1"/>
  <c r="N40" i="5" a="1"/>
  <c r="N40" i="5" s="1"/>
  <c r="M40" i="5" a="1"/>
  <c r="M40" i="5" s="1"/>
  <c r="L40" i="5" a="1"/>
  <c r="L40" i="5" s="1"/>
  <c r="L19" i="5" a="1"/>
  <c r="L19" i="5" s="1"/>
  <c r="O19" i="5" a="1"/>
  <c r="O19" i="5" s="1"/>
  <c r="N19" i="5" a="1"/>
  <c r="N19" i="5" s="1"/>
  <c r="M19" i="5" a="1"/>
  <c r="M19" i="5" s="1"/>
  <c r="P19" i="5" s="1" a="1"/>
  <c r="P19" i="5" s="1"/>
  <c r="O26" i="7" a="1"/>
  <c r="O26" i="7" s="1"/>
  <c r="O40" i="7" s="1" a="1"/>
  <c r="O40" i="7" s="1"/>
  <c r="G21" i="2" s="1" a="1"/>
  <c r="G21" i="2" s="1"/>
  <c r="M26" i="7" a="1"/>
  <c r="M26" i="7" s="1"/>
  <c r="P26" i="7" s="1" a="1"/>
  <c r="P26" i="7" s="1"/>
  <c r="N26" i="7" a="1"/>
  <c r="N26" i="7" s="1"/>
  <c r="L26" i="7" a="1"/>
  <c r="L26" i="7" s="1"/>
  <c r="L40" i="7" s="1" a="1"/>
  <c r="L40" i="7" s="1"/>
  <c r="H21" i="2" s="1" a="1"/>
  <c r="H21" i="2" s="1"/>
  <c r="P22" i="5" a="1"/>
  <c r="P22" i="5" s="1"/>
  <c r="P77" i="5" a="1"/>
  <c r="P77" i="5" s="1"/>
  <c r="P17" i="13" a="1"/>
  <c r="P17" i="13" s="1"/>
  <c r="M42" i="13" a="1"/>
  <c r="M42" i="13" s="1"/>
  <c r="M507" i="10" a="1"/>
  <c r="M507" i="10" s="1"/>
  <c r="L507" i="10" a="1"/>
  <c r="L507" i="10" s="1"/>
  <c r="O507" i="10" a="1"/>
  <c r="O507" i="10" s="1"/>
  <c r="N507" i="10" a="1"/>
  <c r="N507" i="10" s="1"/>
  <c r="P654" i="10" a="1"/>
  <c r="P654" i="10" s="1"/>
  <c r="O598" i="10" a="1"/>
  <c r="O598" i="10" s="1"/>
  <c r="N598" i="10" a="1"/>
  <c r="N598" i="10" s="1"/>
  <c r="L598" i="10" a="1"/>
  <c r="L598" i="10" s="1"/>
  <c r="M598" i="10" a="1"/>
  <c r="M598" i="10" s="1"/>
  <c r="N468" i="10" a="1"/>
  <c r="N468" i="10" s="1"/>
  <c r="O468" i="10" a="1"/>
  <c r="O468" i="10" s="1"/>
  <c r="M468" i="10" a="1"/>
  <c r="M468" i="10" s="1"/>
  <c r="L468" i="10" a="1"/>
  <c r="L468" i="10" s="1"/>
  <c r="N36" i="16" a="1"/>
  <c r="N36" i="16" s="1"/>
  <c r="M36" i="16" a="1"/>
  <c r="M36" i="16" s="1"/>
  <c r="P36" i="16" s="1" a="1"/>
  <c r="P36" i="16" s="1"/>
  <c r="L36" i="16" a="1"/>
  <c r="L36" i="16" s="1"/>
  <c r="O36" i="16" a="1"/>
  <c r="O36" i="16" s="1"/>
  <c r="P37" i="16" a="1"/>
  <c r="P37" i="16" s="1"/>
  <c r="P62" i="16" a="1"/>
  <c r="P62" i="16" s="1"/>
  <c r="P96" i="14" a="1"/>
  <c r="P96" i="14" s="1"/>
  <c r="H9" i="14" s="1" a="1"/>
  <c r="H9" i="14" s="1"/>
  <c r="E30" i="2" a="1"/>
  <c r="E30" i="2" s="1"/>
  <c r="D30" i="2" s="1" a="1"/>
  <c r="D30" i="2" s="1"/>
  <c r="P651" i="10" a="1"/>
  <c r="P651" i="10" s="1"/>
  <c r="M658" i="10" a="1"/>
  <c r="M658" i="10" s="1"/>
  <c r="L658" i="10" a="1"/>
  <c r="L658" i="10" s="1"/>
  <c r="O658" i="10" a="1"/>
  <c r="O658" i="10" s="1"/>
  <c r="N658" i="10" a="1"/>
  <c r="N658" i="10" s="1"/>
  <c r="N501" i="10" a="1"/>
  <c r="N501" i="10" s="1"/>
  <c r="M501" i="10" a="1"/>
  <c r="M501" i="10" s="1"/>
  <c r="P501" i="10" s="1" a="1"/>
  <c r="P501" i="10" s="1"/>
  <c r="L501" i="10" a="1"/>
  <c r="L501" i="10" s="1"/>
  <c r="O501" i="10" a="1"/>
  <c r="O501" i="10" s="1"/>
  <c r="O619" i="10" a="1"/>
  <c r="O619" i="10" s="1"/>
  <c r="L619" i="10" a="1"/>
  <c r="L619" i="10" s="1"/>
  <c r="M619" i="10" a="1"/>
  <c r="M619" i="10" s="1"/>
  <c r="N619" i="10" a="1"/>
  <c r="N619" i="10" s="1"/>
  <c r="P642" i="10" a="1"/>
  <c r="P642" i="10" s="1"/>
  <c r="O583" i="10" a="1"/>
  <c r="O583" i="10" s="1"/>
  <c r="M583" i="10" a="1"/>
  <c r="M583" i="10" s="1"/>
  <c r="P583" i="10" s="1" a="1"/>
  <c r="P583" i="10" s="1"/>
  <c r="L583" i="10" a="1"/>
  <c r="L583" i="10" s="1"/>
  <c r="N583" i="10" a="1"/>
  <c r="N583" i="10" s="1"/>
  <c r="P493" i="10" a="1"/>
  <c r="P493" i="10" s="1"/>
  <c r="P448" i="10" a="1"/>
  <c r="P448" i="10" s="1"/>
  <c r="P488" i="10" a="1"/>
  <c r="P488" i="10" s="1"/>
  <c r="L628" i="10" a="1"/>
  <c r="L628" i="10" s="1"/>
  <c r="N628" i="10" a="1"/>
  <c r="N628" i="10" s="1"/>
  <c r="M628" i="10" a="1"/>
  <c r="M628" i="10" s="1"/>
  <c r="P628" i="10" s="1" a="1"/>
  <c r="P628" i="10" s="1"/>
  <c r="O628" i="10" a="1"/>
  <c r="O628" i="10" s="1"/>
  <c r="O310" i="10" a="1"/>
  <c r="O310" i="10" s="1"/>
  <c r="N310" i="10" a="1"/>
  <c r="N310" i="10" s="1"/>
  <c r="L310" i="10" a="1"/>
  <c r="L310" i="10" s="1"/>
  <c r="M310" i="10" a="1"/>
  <c r="M310" i="10" s="1"/>
  <c r="E347" i="10" a="1"/>
  <c r="E347" i="10" s="1"/>
  <c r="O346" i="10" a="1"/>
  <c r="O346" i="10" s="1"/>
  <c r="L346" i="10" a="1"/>
  <c r="L346" i="10" s="1"/>
  <c r="E348" i="10" a="1"/>
  <c r="E348" i="10" s="1"/>
  <c r="N346" i="10" a="1"/>
  <c r="N346" i="10" s="1"/>
  <c r="M346" i="10" a="1"/>
  <c r="M346" i="10" s="1"/>
  <c r="E263" i="10" a="1"/>
  <c r="E263" i="10" s="1"/>
  <c r="M262" i="10" a="1"/>
  <c r="M262" i="10" s="1"/>
  <c r="N262" i="10" a="1"/>
  <c r="N262" i="10" s="1"/>
  <c r="L262" i="10" a="1"/>
  <c r="L262" i="10" s="1"/>
  <c r="E264" i="10" a="1"/>
  <c r="E264" i="10" s="1"/>
  <c r="O262" i="10" a="1"/>
  <c r="O262" i="10" s="1"/>
  <c r="P298" i="10" a="1"/>
  <c r="P298" i="10" s="1"/>
  <c r="M221" i="10" a="1"/>
  <c r="M221" i="10" s="1"/>
  <c r="L221" i="10" a="1"/>
  <c r="L221" i="10" s="1"/>
  <c r="O221" i="10" a="1"/>
  <c r="O221" i="10" s="1"/>
  <c r="N221" i="10" a="1"/>
  <c r="N221" i="10" s="1"/>
  <c r="P432" i="10" a="1"/>
  <c r="P432" i="10" s="1"/>
  <c r="P294" i="10" a="1"/>
  <c r="P294" i="10" s="1"/>
  <c r="P514" i="10" a="1"/>
  <c r="P514" i="10" s="1"/>
  <c r="M376" i="10" a="1"/>
  <c r="M376" i="10" s="1"/>
  <c r="N376" i="10" a="1"/>
  <c r="N376" i="10" s="1"/>
  <c r="L376" i="10" a="1"/>
  <c r="L376" i="10" s="1"/>
  <c r="O376" i="10" a="1"/>
  <c r="O376" i="10" s="1"/>
  <c r="O402" i="10" a="1"/>
  <c r="O402" i="10" s="1"/>
  <c r="N402" i="10" a="1"/>
  <c r="N402" i="10" s="1"/>
  <c r="M402" i="10" a="1"/>
  <c r="M402" i="10" s="1"/>
  <c r="P402" i="10" s="1" a="1"/>
  <c r="P402" i="10" s="1"/>
  <c r="L402" i="10" a="1"/>
  <c r="L402" i="10" s="1"/>
  <c r="P152" i="10" a="1"/>
  <c r="P152" i="10" s="1"/>
  <c r="P213" i="10" a="1"/>
  <c r="P213" i="10" s="1"/>
  <c r="O174" i="10" a="1"/>
  <c r="O174" i="10" s="1"/>
  <c r="N174" i="10" a="1"/>
  <c r="N174" i="10" s="1"/>
  <c r="M174" i="10" a="1"/>
  <c r="M174" i="10" s="1"/>
  <c r="L174" i="10" a="1"/>
  <c r="L174" i="10" s="1"/>
  <c r="L144" i="9" a="1"/>
  <c r="L144" i="9" s="1"/>
  <c r="M144" i="9" a="1"/>
  <c r="M144" i="9" s="1"/>
  <c r="O144" i="9" a="1"/>
  <c r="O144" i="9" s="1"/>
  <c r="N144" i="9" a="1"/>
  <c r="N144" i="9" s="1"/>
  <c r="P239" i="10" a="1"/>
  <c r="P239" i="10" s="1"/>
  <c r="P212" i="10" a="1"/>
  <c r="P212" i="10" s="1"/>
  <c r="O84" i="10" a="1"/>
  <c r="O84" i="10" s="1"/>
  <c r="M84" i="10" a="1"/>
  <c r="M84" i="10" s="1"/>
  <c r="P84" i="10" s="1" a="1"/>
  <c r="P84" i="10" s="1"/>
  <c r="L84" i="10" a="1"/>
  <c r="L84" i="10" s="1"/>
  <c r="N84" i="10" a="1"/>
  <c r="N84" i="10" s="1"/>
  <c r="P177" i="10" a="1"/>
  <c r="P177" i="10" s="1"/>
  <c r="P155" i="10" a="1"/>
  <c r="P155" i="10" s="1"/>
  <c r="P108" i="10" a="1"/>
  <c r="P108" i="10" s="1"/>
  <c r="M116" i="10" a="1"/>
  <c r="M116" i="10" s="1"/>
  <c r="L116" i="10" a="1"/>
  <c r="L116" i="10" s="1"/>
  <c r="N116" i="10" a="1"/>
  <c r="N116" i="10" s="1"/>
  <c r="O116" i="10" a="1"/>
  <c r="O116" i="10" s="1"/>
  <c r="L79" i="10" a="1"/>
  <c r="L79" i="10" s="1"/>
  <c r="N79" i="10" a="1"/>
  <c r="N79" i="10" s="1"/>
  <c r="M79" i="10" a="1"/>
  <c r="M79" i="10" s="1"/>
  <c r="O79" i="10" a="1"/>
  <c r="O79" i="10" s="1"/>
  <c r="P33" i="10" a="1"/>
  <c r="P33" i="10" s="1"/>
  <c r="P21" i="10" a="1"/>
  <c r="P21" i="10" s="1"/>
  <c r="P46" i="10" a="1"/>
  <c r="P46" i="10" s="1"/>
  <c r="O39" i="10" a="1"/>
  <c r="O39" i="10" s="1"/>
  <c r="L39" i="10" a="1"/>
  <c r="L39" i="10" s="1"/>
  <c r="N39" i="10" a="1"/>
  <c r="N39" i="10" s="1"/>
  <c r="M39" i="10" a="1"/>
  <c r="M39" i="10" s="1"/>
  <c r="P22" i="9" a="1"/>
  <c r="P22" i="9" s="1"/>
  <c r="N38" i="9" a="1"/>
  <c r="N38" i="9" s="1"/>
  <c r="M38" i="9" a="1"/>
  <c r="M38" i="9" s="1"/>
  <c r="L38" i="9" a="1"/>
  <c r="L38" i="9" s="1"/>
  <c r="O38" i="9" a="1"/>
  <c r="O38" i="9" s="1"/>
  <c r="O53" i="9" a="1"/>
  <c r="O53" i="9" s="1"/>
  <c r="N53" i="9" a="1"/>
  <c r="N53" i="9" s="1"/>
  <c r="M53" i="9" a="1"/>
  <c r="M53" i="9" s="1"/>
  <c r="P53" i="9" s="1" a="1"/>
  <c r="P53" i="9" s="1"/>
  <c r="L53" i="9" a="1"/>
  <c r="L53" i="9" s="1"/>
  <c r="P36" i="6" a="1"/>
  <c r="P36" i="6" s="1"/>
  <c r="P27" i="6" a="1"/>
  <c r="P27" i="6" s="1"/>
  <c r="P40" i="8" a="1"/>
  <c r="P40" i="8" s="1"/>
  <c r="L58" i="10" a="1"/>
  <c r="L58" i="10" s="1"/>
  <c r="O58" i="10" a="1"/>
  <c r="O58" i="10" s="1"/>
  <c r="N58" i="10" a="1"/>
  <c r="N58" i="10" s="1"/>
  <c r="M58" i="10" a="1"/>
  <c r="M58" i="10" s="1"/>
  <c r="P58" i="10" s="1" a="1"/>
  <c r="P58" i="10" s="1"/>
  <c r="O65" i="10" a="1"/>
  <c r="O65" i="10" s="1"/>
  <c r="N65" i="10" a="1"/>
  <c r="N65" i="10" s="1"/>
  <c r="M65" i="10" a="1"/>
  <c r="M65" i="10" s="1"/>
  <c r="L65" i="10" a="1"/>
  <c r="L65" i="10" s="1"/>
  <c r="P134" i="9" a="1"/>
  <c r="P134" i="9" s="1"/>
  <c r="P126" i="10" a="1"/>
  <c r="P126" i="10" s="1"/>
  <c r="P68" i="10" a="1"/>
  <c r="P68" i="10" s="1"/>
  <c r="P140" i="9" a="1"/>
  <c r="P140" i="9" s="1"/>
  <c r="P51" i="9" a="1"/>
  <c r="P51" i="9" s="1"/>
  <c r="O19" i="9" a="1"/>
  <c r="O19" i="9" s="1"/>
  <c r="N19" i="9" a="1"/>
  <c r="N19" i="9" s="1"/>
  <c r="M19" i="9" a="1"/>
  <c r="M19" i="9" s="1"/>
  <c r="L19" i="9" a="1"/>
  <c r="L19" i="9" s="1"/>
  <c r="O26" i="9" a="1"/>
  <c r="O26" i="9" s="1"/>
  <c r="N26" i="9" a="1"/>
  <c r="N26" i="9" s="1"/>
  <c r="M26" i="9" a="1"/>
  <c r="M26" i="9" s="1"/>
  <c r="P26" i="9" s="1" a="1"/>
  <c r="P26" i="9" s="1"/>
  <c r="L26" i="9" a="1"/>
  <c r="L26" i="9" s="1"/>
  <c r="P36" i="9" a="1"/>
  <c r="P36" i="9" s="1"/>
  <c r="P56" i="9" a="1"/>
  <c r="P56" i="9" s="1"/>
  <c r="P52" i="9" a="1"/>
  <c r="P52" i="9" s="1"/>
  <c r="N18" i="4" a="1"/>
  <c r="N18" i="4" s="1"/>
  <c r="N28" i="4" s="1" a="1"/>
  <c r="N28" i="4" s="1"/>
  <c r="F18" i="2" s="1" a="1"/>
  <c r="F18" i="2" s="1"/>
  <c r="O18" i="4" a="1"/>
  <c r="O18" i="4" s="1"/>
  <c r="O28" i="4" s="1" a="1"/>
  <c r="O28" i="4" s="1"/>
  <c r="G18" i="2" s="1" a="1"/>
  <c r="G18" i="2" s="1"/>
  <c r="M18" i="4" a="1"/>
  <c r="M18" i="4" s="1"/>
  <c r="L18" i="4" a="1"/>
  <c r="L18" i="4" s="1"/>
  <c r="L28" i="4" s="1" a="1"/>
  <c r="L28" i="4" s="1"/>
  <c r="H18" i="2" s="1" a="1"/>
  <c r="H18" i="2" s="1"/>
  <c r="P31" i="5" a="1"/>
  <c r="P31" i="5" s="1"/>
  <c r="P27" i="7" a="1"/>
  <c r="P27" i="7" s="1"/>
  <c r="O67" i="16" a="1"/>
  <c r="O67" i="16" s="1"/>
  <c r="N67" i="16" a="1"/>
  <c r="N67" i="16" s="1"/>
  <c r="M67" i="16" a="1"/>
  <c r="M67" i="16" s="1"/>
  <c r="P67" i="16" s="1" a="1"/>
  <c r="P67" i="16" s="1"/>
  <c r="L67" i="16" a="1"/>
  <c r="L67" i="16" s="1"/>
  <c r="P623" i="10" a="1"/>
  <c r="P623" i="10" s="1"/>
  <c r="P538" i="10" a="1"/>
  <c r="P538" i="10" s="1"/>
  <c r="N533" i="10" a="1"/>
  <c r="N533" i="10" s="1"/>
  <c r="M533" i="10" a="1"/>
  <c r="M533" i="10" s="1"/>
  <c r="L533" i="10" a="1"/>
  <c r="L533" i="10" s="1"/>
  <c r="O533" i="10" a="1"/>
  <c r="O533" i="10" s="1"/>
  <c r="M342" i="10" a="1"/>
  <c r="M342" i="10" s="1"/>
  <c r="L342" i="10" a="1"/>
  <c r="L342" i="10" s="1"/>
  <c r="O342" i="10" a="1"/>
  <c r="O342" i="10" s="1"/>
  <c r="N342" i="10" a="1"/>
  <c r="N342" i="10" s="1"/>
  <c r="L544" i="10" a="1"/>
  <c r="L544" i="10" s="1"/>
  <c r="M544" i="10" a="1"/>
  <c r="M544" i="10" s="1"/>
  <c r="O544" i="10" a="1"/>
  <c r="O544" i="10" s="1"/>
  <c r="N544" i="10" a="1"/>
  <c r="N544" i="10" s="1"/>
  <c r="M142" i="10" a="1"/>
  <c r="M142" i="10" s="1"/>
  <c r="L142" i="10" a="1"/>
  <c r="L142" i="10" s="1"/>
  <c r="O142" i="10" a="1"/>
  <c r="O142" i="10" s="1"/>
  <c r="N142" i="10" a="1"/>
  <c r="N142" i="10" s="1"/>
  <c r="P390" i="10" a="1"/>
  <c r="P390" i="10" s="1"/>
  <c r="O149" i="10" a="1"/>
  <c r="O149" i="10" s="1"/>
  <c r="N149" i="10" a="1"/>
  <c r="N149" i="10" s="1"/>
  <c r="L149" i="10" a="1"/>
  <c r="L149" i="10" s="1"/>
  <c r="M149" i="10" a="1"/>
  <c r="M149" i="10" s="1"/>
  <c r="P19" i="10" a="1"/>
  <c r="P19" i="10" s="1"/>
  <c r="P31" i="10" a="1"/>
  <c r="P31" i="10" s="1"/>
  <c r="P44" i="10" a="1"/>
  <c r="P44" i="10" s="1"/>
  <c r="P29" i="5" a="1"/>
  <c r="P29" i="5" s="1"/>
  <c r="L28" i="7" a="1"/>
  <c r="L28" i="7" s="1"/>
  <c r="O28" i="7" a="1"/>
  <c r="O28" i="7" s="1"/>
  <c r="N28" i="7" a="1"/>
  <c r="N28" i="7" s="1"/>
  <c r="M28" i="7" a="1"/>
  <c r="M28" i="7" s="1"/>
  <c r="P41" i="5" a="1"/>
  <c r="P41" i="5" s="1"/>
  <c r="P27" i="9" a="1"/>
  <c r="P27" i="9" s="1"/>
  <c r="P36" i="8" a="1"/>
  <c r="P36" i="8" s="1"/>
  <c r="P523" i="10" l="1" a="1"/>
  <c r="P523" i="10" s="1"/>
  <c r="P666" i="10" a="1"/>
  <c r="P666" i="10" s="1"/>
  <c r="P553" i="10" a="1"/>
  <c r="P553" i="10" s="1"/>
  <c r="P533" i="10" a="1"/>
  <c r="P533" i="10" s="1"/>
  <c r="P262" i="10" a="1"/>
  <c r="P262" i="10" s="1"/>
  <c r="N95" i="10" a="1"/>
  <c r="N95" i="10" s="1"/>
  <c r="M95" i="10" a="1"/>
  <c r="M95" i="10" s="1"/>
  <c r="L95" i="10" a="1"/>
  <c r="L95" i="10" s="1"/>
  <c r="O95" i="10" a="1"/>
  <c r="O95" i="10" s="1"/>
  <c r="P544" i="10" a="1"/>
  <c r="P544" i="10" s="1"/>
  <c r="P543" i="10" a="1"/>
  <c r="P543" i="10" s="1"/>
  <c r="L96" i="10" a="1"/>
  <c r="L96" i="10" s="1"/>
  <c r="N96" i="10" a="1"/>
  <c r="N96" i="10" s="1"/>
  <c r="M96" i="10" a="1"/>
  <c r="M96" i="10" s="1"/>
  <c r="O96" i="10" a="1"/>
  <c r="O96" i="10" s="1"/>
  <c r="P96" i="10" s="1" a="1"/>
  <c r="P96" i="10" s="1"/>
  <c r="P116" i="10" a="1"/>
  <c r="P116" i="10" s="1"/>
  <c r="P79" i="10" a="1"/>
  <c r="P79" i="10" s="1"/>
  <c r="P346" i="10" a="1"/>
  <c r="P346" i="10" s="1"/>
  <c r="P39" i="10" a="1"/>
  <c r="P39" i="10" s="1"/>
  <c r="P221" i="10" a="1"/>
  <c r="P221" i="10" s="1"/>
  <c r="P195" i="10" a="1"/>
  <c r="P195" i="10" s="1"/>
  <c r="P643" i="10" a="1"/>
  <c r="P643" i="10" s="1"/>
  <c r="P331" i="10" a="1"/>
  <c r="P331" i="10" s="1"/>
  <c r="N81" i="5" a="1"/>
  <c r="N81" i="5" s="1"/>
  <c r="F19" i="2" s="1" a="1"/>
  <c r="F19" i="2" s="1"/>
  <c r="O81" i="5" a="1"/>
  <c r="O81" i="5" s="1"/>
  <c r="G19" i="2" s="1" a="1"/>
  <c r="G19" i="2" s="1"/>
  <c r="P42" i="13" a="1"/>
  <c r="P42" i="13" s="1"/>
  <c r="H9" i="13" s="1" a="1"/>
  <c r="H9" i="13" s="1"/>
  <c r="E28" i="2" a="1"/>
  <c r="E28" i="2" s="1"/>
  <c r="D28" i="2" s="1" a="1"/>
  <c r="D28" i="2" s="1"/>
  <c r="P138" i="9" a="1"/>
  <c r="P138" i="9" s="1"/>
  <c r="L146" i="9" a="1"/>
  <c r="L146" i="9" s="1"/>
  <c r="O146" i="9" a="1"/>
  <c r="O146" i="9" s="1"/>
  <c r="N146" i="9" a="1"/>
  <c r="N146" i="9" s="1"/>
  <c r="N147" i="9" s="1" a="1"/>
  <c r="N147" i="9" s="1"/>
  <c r="F23" i="2" s="1" a="1"/>
  <c r="F23" i="2" s="1"/>
  <c r="M146" i="9" a="1"/>
  <c r="M146" i="9" s="1"/>
  <c r="P490" i="10" a="1"/>
  <c r="P490" i="10" s="1"/>
  <c r="L42" i="8" a="1"/>
  <c r="L42" i="8" s="1"/>
  <c r="H22" i="2" s="1" a="1"/>
  <c r="H22" i="2" s="1"/>
  <c r="P273" i="10" a="1"/>
  <c r="P273" i="10" s="1"/>
  <c r="P442" i="10" a="1"/>
  <c r="P442" i="10" s="1"/>
  <c r="P291" i="10" a="1"/>
  <c r="P291" i="10" s="1"/>
  <c r="M574" i="10" a="1"/>
  <c r="M574" i="10" s="1"/>
  <c r="N574" i="10" a="1"/>
  <c r="N574" i="10" s="1"/>
  <c r="L574" i="10" a="1"/>
  <c r="L574" i="10" s="1"/>
  <c r="O574" i="10" a="1"/>
  <c r="O574" i="10" s="1"/>
  <c r="P47" i="9" a="1"/>
  <c r="P47" i="9" s="1"/>
  <c r="P247" i="10" a="1"/>
  <c r="P247" i="10" s="1"/>
  <c r="M512" i="10" a="1"/>
  <c r="M512" i="10" s="1"/>
  <c r="N512" i="10" a="1"/>
  <c r="N512" i="10" s="1"/>
  <c r="L512" i="10" a="1"/>
  <c r="L512" i="10" s="1"/>
  <c r="O512" i="10" a="1"/>
  <c r="O512" i="10" s="1"/>
  <c r="P397" i="10" a="1"/>
  <c r="P397" i="10" s="1"/>
  <c r="P496" i="10" a="1"/>
  <c r="P496" i="10" s="1"/>
  <c r="P18" i="4" a="1"/>
  <c r="P18" i="4" s="1"/>
  <c r="M180" i="10" a="1"/>
  <c r="M180" i="10" s="1"/>
  <c r="L180" i="10" a="1"/>
  <c r="L180" i="10" s="1"/>
  <c r="N180" i="10" a="1"/>
  <c r="N180" i="10" s="1"/>
  <c r="O180" i="10" a="1"/>
  <c r="O180" i="10" s="1"/>
  <c r="M42" i="8" a="1"/>
  <c r="M42" i="8" s="1"/>
  <c r="P15" i="8" a="1"/>
  <c r="P15" i="8" s="1"/>
  <c r="P207" i="10" a="1"/>
  <c r="P207" i="10" s="1"/>
  <c r="P409" i="10" a="1"/>
  <c r="P409" i="10" s="1"/>
  <c r="O664" i="10" a="1"/>
  <c r="O664" i="10" s="1"/>
  <c r="N664" i="10" a="1"/>
  <c r="N664" i="10" s="1"/>
  <c r="L664" i="10" a="1"/>
  <c r="L664" i="10" s="1"/>
  <c r="M664" i="10" a="1"/>
  <c r="M664" i="10" s="1"/>
  <c r="P28" i="4" a="1"/>
  <c r="P28" i="4" s="1"/>
  <c r="H8" i="4" s="1" a="1"/>
  <c r="H8" i="4" s="1"/>
  <c r="E18" i="2" a="1"/>
  <c r="E18" i="2" s="1"/>
  <c r="P376" i="10" a="1"/>
  <c r="P376" i="10" s="1"/>
  <c r="P658" i="10" a="1"/>
  <c r="P658" i="10" s="1"/>
  <c r="P28" i="7" a="1"/>
  <c r="P28" i="7" s="1"/>
  <c r="P144" i="9" a="1"/>
  <c r="P144" i="9" s="1"/>
  <c r="O348" i="10" a="1"/>
  <c r="O348" i="10" s="1"/>
  <c r="N348" i="10" a="1"/>
  <c r="N348" i="10" s="1"/>
  <c r="M348" i="10" a="1"/>
  <c r="M348" i="10" s="1"/>
  <c r="P348" i="10" s="1" a="1"/>
  <c r="P348" i="10" s="1"/>
  <c r="L348" i="10" a="1"/>
  <c r="L348" i="10" s="1"/>
  <c r="P129" i="9" a="1"/>
  <c r="P129" i="9" s="1"/>
  <c r="P559" i="10" a="1"/>
  <c r="P559" i="10" s="1"/>
  <c r="P589" i="10" a="1"/>
  <c r="P589" i="10" s="1"/>
  <c r="P38" i="16" a="1"/>
  <c r="P38" i="16" s="1"/>
  <c r="O42" i="8" a="1"/>
  <c r="O42" i="8" s="1"/>
  <c r="G22" i="2" s="1" a="1"/>
  <c r="G22" i="2" s="1"/>
  <c r="P30" i="5" a="1"/>
  <c r="P30" i="5" s="1"/>
  <c r="P336" i="10" a="1"/>
  <c r="P336" i="10" s="1"/>
  <c r="P123" i="10" a="1"/>
  <c r="P123" i="10" s="1"/>
  <c r="P649" i="10" a="1"/>
  <c r="P649" i="10" s="1"/>
  <c r="P126" i="9" a="1"/>
  <c r="P126" i="9" s="1"/>
  <c r="M264" i="10" a="1"/>
  <c r="M264" i="10" s="1"/>
  <c r="N264" i="10" a="1"/>
  <c r="N264" i="10" s="1"/>
  <c r="O264" i="10" a="1"/>
  <c r="O264" i="10" s="1"/>
  <c r="L264" i="10" a="1"/>
  <c r="L264" i="10" s="1"/>
  <c r="M81" i="16" a="1"/>
  <c r="M81" i="16" s="1"/>
  <c r="P632" i="10" a="1"/>
  <c r="P632" i="10" s="1"/>
  <c r="O72" i="5" a="1"/>
  <c r="O72" i="5" s="1"/>
  <c r="L72" i="5" a="1"/>
  <c r="L72" i="5" s="1"/>
  <c r="L81" i="5" s="1" a="1"/>
  <c r="L81" i="5" s="1"/>
  <c r="H19" i="2" s="1" a="1"/>
  <c r="H19" i="2" s="1"/>
  <c r="M72" i="5" a="1"/>
  <c r="M72" i="5" s="1"/>
  <c r="P72" i="5" s="1" a="1"/>
  <c r="P72" i="5" s="1"/>
  <c r="N72" i="5" a="1"/>
  <c r="N72" i="5" s="1"/>
  <c r="P105" i="10" a="1"/>
  <c r="P105" i="10" s="1"/>
  <c r="P65" i="16" a="1"/>
  <c r="P65" i="16" s="1"/>
  <c r="P284" i="10" a="1"/>
  <c r="P284" i="10" s="1"/>
  <c r="M604" i="10" a="1"/>
  <c r="M604" i="10" s="1"/>
  <c r="L604" i="10" a="1"/>
  <c r="L604" i="10" s="1"/>
  <c r="N604" i="10" a="1"/>
  <c r="N604" i="10" s="1"/>
  <c r="O604" i="10" a="1"/>
  <c r="O604" i="10" s="1"/>
  <c r="P149" i="10" a="1"/>
  <c r="P149" i="10" s="1"/>
  <c r="P342" i="10" a="1"/>
  <c r="P342" i="10" s="1"/>
  <c r="N634" i="10" a="1"/>
  <c r="N634" i="10" s="1"/>
  <c r="O634" i="10" a="1"/>
  <c r="O634" i="10" s="1"/>
  <c r="M634" i="10" a="1"/>
  <c r="M634" i="10" s="1"/>
  <c r="L634" i="10" a="1"/>
  <c r="L634" i="10" s="1"/>
  <c r="P563" i="10" a="1"/>
  <c r="P563" i="10" s="1"/>
  <c r="O513" i="10" a="1"/>
  <c r="O513" i="10" s="1"/>
  <c r="M513" i="10" a="1"/>
  <c r="M513" i="10" s="1"/>
  <c r="N513" i="10" a="1"/>
  <c r="N513" i="10" s="1"/>
  <c r="L513" i="10" a="1"/>
  <c r="L513" i="10" s="1"/>
  <c r="M55" i="9" a="1"/>
  <c r="M55" i="9" s="1"/>
  <c r="O55" i="9" a="1"/>
  <c r="O55" i="9" s="1"/>
  <c r="N55" i="9" a="1"/>
  <c r="N55" i="9" s="1"/>
  <c r="L55" i="9" a="1"/>
  <c r="L55" i="9" s="1"/>
  <c r="L147" i="9" s="1" a="1"/>
  <c r="L147" i="9" s="1"/>
  <c r="H23" i="2" s="1" a="1"/>
  <c r="H23" i="2" s="1"/>
  <c r="N603" i="10" a="1"/>
  <c r="N603" i="10" s="1"/>
  <c r="L603" i="10" a="1"/>
  <c r="L603" i="10" s="1"/>
  <c r="O603" i="10" a="1"/>
  <c r="O603" i="10" s="1"/>
  <c r="M603" i="10" a="1"/>
  <c r="M603" i="10" s="1"/>
  <c r="P142" i="10" a="1"/>
  <c r="P142" i="10" s="1"/>
  <c r="M40" i="7" a="1"/>
  <c r="M40" i="7" s="1"/>
  <c r="P19" i="9" a="1"/>
  <c r="P19" i="9" s="1"/>
  <c r="P468" i="10" a="1"/>
  <c r="P468" i="10" s="1"/>
  <c r="P137" i="10" a="1"/>
  <c r="P137" i="10" s="1"/>
  <c r="P65" i="10" a="1"/>
  <c r="P65" i="10" s="1"/>
  <c r="P38" i="9" a="1"/>
  <c r="P38" i="9" s="1"/>
  <c r="P174" i="10" a="1"/>
  <c r="P174" i="10" s="1"/>
  <c r="O347" i="10" a="1"/>
  <c r="O347" i="10" s="1"/>
  <c r="N347" i="10" a="1"/>
  <c r="N347" i="10" s="1"/>
  <c r="M347" i="10" a="1"/>
  <c r="M347" i="10" s="1"/>
  <c r="L347" i="10" a="1"/>
  <c r="L347" i="10" s="1"/>
  <c r="N40" i="7" a="1"/>
  <c r="N40" i="7" s="1"/>
  <c r="F21" i="2" s="1" a="1"/>
  <c r="F21" i="2" s="1"/>
  <c r="P40" i="5" a="1"/>
  <c r="P40" i="5" s="1"/>
  <c r="P145" i="9" a="1"/>
  <c r="P145" i="9" s="1"/>
  <c r="P435" i="10" a="1"/>
  <c r="P435" i="10" s="1"/>
  <c r="L633" i="10" a="1"/>
  <c r="L633" i="10" s="1"/>
  <c r="N633" i="10" a="1"/>
  <c r="N633" i="10" s="1"/>
  <c r="O633" i="10" a="1"/>
  <c r="O633" i="10" s="1"/>
  <c r="M633" i="10" a="1"/>
  <c r="M633" i="10" s="1"/>
  <c r="P71" i="5" a="1"/>
  <c r="P71" i="5" s="1"/>
  <c r="P128" i="9" a="1"/>
  <c r="P128" i="9" s="1"/>
  <c r="P46" i="9" a="1"/>
  <c r="P46" i="9" s="1"/>
  <c r="P593" i="10" a="1"/>
  <c r="P593" i="10" s="1"/>
  <c r="P54" i="9" a="1"/>
  <c r="P54" i="9" s="1"/>
  <c r="P32" i="10" a="1"/>
  <c r="P32" i="10" s="1"/>
  <c r="P391" i="10" a="1"/>
  <c r="P391" i="10" s="1"/>
  <c r="P662" i="10" a="1"/>
  <c r="P662" i="10" s="1"/>
  <c r="P28" i="16" a="1"/>
  <c r="P28" i="16" s="1"/>
  <c r="O147" i="9" a="1"/>
  <c r="O147" i="9" s="1"/>
  <c r="G23" i="2" s="1" a="1"/>
  <c r="G23" i="2" s="1"/>
  <c r="N573" i="10" a="1"/>
  <c r="N573" i="10" s="1"/>
  <c r="M573" i="10" a="1"/>
  <c r="M573" i="10" s="1"/>
  <c r="O573" i="10" a="1"/>
  <c r="O573" i="10" s="1"/>
  <c r="L573" i="10" a="1"/>
  <c r="L573" i="10" s="1"/>
  <c r="P21" i="4" a="1"/>
  <c r="P21" i="4" s="1"/>
  <c r="P602" i="10" a="1"/>
  <c r="P602" i="10" s="1"/>
  <c r="P310" i="10" a="1"/>
  <c r="P310" i="10" s="1"/>
  <c r="M147" i="9" a="1"/>
  <c r="M147" i="9" s="1"/>
  <c r="O263" i="10" a="1"/>
  <c r="O263" i="10" s="1"/>
  <c r="L263" i="10" a="1"/>
  <c r="L263" i="10" s="1"/>
  <c r="M263" i="10" a="1"/>
  <c r="M263" i="10" s="1"/>
  <c r="N263" i="10" a="1"/>
  <c r="N263" i="10" s="1"/>
  <c r="P619" i="10" a="1"/>
  <c r="P619" i="10" s="1"/>
  <c r="P598" i="10" a="1"/>
  <c r="P598" i="10" s="1"/>
  <c r="P507" i="10" a="1"/>
  <c r="P507" i="10" s="1"/>
  <c r="O179" i="10" a="1"/>
  <c r="O179" i="10" s="1"/>
  <c r="N179" i="10" a="1"/>
  <c r="N179" i="10" s="1"/>
  <c r="M179" i="10" a="1"/>
  <c r="M179" i="10" s="1"/>
  <c r="L179" i="10" a="1"/>
  <c r="L179" i="10" s="1"/>
  <c r="P34" i="6" a="1"/>
  <c r="P34" i="6" s="1"/>
  <c r="M69" i="6" a="1"/>
  <c r="M69" i="6" s="1"/>
  <c r="N42" i="8" a="1"/>
  <c r="N42" i="8" s="1"/>
  <c r="F22" i="2" s="1" a="1"/>
  <c r="F22" i="2" s="1"/>
  <c r="P34" i="7" a="1"/>
  <c r="P34" i="7" s="1"/>
  <c r="P111" i="10" a="1"/>
  <c r="P111" i="10" s="1"/>
  <c r="P511" i="10" a="1"/>
  <c r="P511" i="10" s="1"/>
  <c r="P45" i="9" a="1"/>
  <c r="P45" i="9" s="1"/>
  <c r="P369" i="10" a="1"/>
  <c r="P369" i="10" s="1"/>
  <c r="M663" i="10" a="1"/>
  <c r="M663" i="10" s="1"/>
  <c r="P663" i="10" s="1" a="1"/>
  <c r="P663" i="10" s="1"/>
  <c r="O663" i="10" a="1"/>
  <c r="O663" i="10" s="1"/>
  <c r="N663" i="10" a="1"/>
  <c r="N663" i="10" s="1"/>
  <c r="L663" i="10" a="1"/>
  <c r="L663" i="10" s="1"/>
  <c r="P463" i="10" a="1"/>
  <c r="P463" i="10" s="1"/>
  <c r="M668" i="10" l="1" a="1"/>
  <c r="M668" i="10" s="1"/>
  <c r="P603" i="10" a="1"/>
  <c r="P603" i="10" s="1"/>
  <c r="P664" i="10" a="1"/>
  <c r="P664" i="10" s="1"/>
  <c r="L668" i="10" a="1"/>
  <c r="L668" i="10" s="1"/>
  <c r="H24" i="2" s="1" a="1"/>
  <c r="H24" i="2" s="1"/>
  <c r="H34" i="2" s="1" a="1"/>
  <c r="H34" i="2" s="1"/>
  <c r="D11" i="2" s="1" a="1"/>
  <c r="D11" i="2" s="1"/>
  <c r="P264" i="10" a="1"/>
  <c r="P264" i="10" s="1"/>
  <c r="N668" i="10" a="1"/>
  <c r="N668" i="10" s="1"/>
  <c r="F24" i="2" s="1" a="1"/>
  <c r="F24" i="2" s="1"/>
  <c r="O668" i="10" a="1"/>
  <c r="O668" i="10" s="1"/>
  <c r="G24" i="2" s="1" a="1"/>
  <c r="G24" i="2" s="1"/>
  <c r="G34" i="2" s="1" a="1"/>
  <c r="G34" i="2" s="1"/>
  <c r="P347" i="10" a="1"/>
  <c r="P347" i="10" s="1"/>
  <c r="P95" i="10" a="1"/>
  <c r="P95" i="10" s="1"/>
  <c r="E24" i="2" a="1"/>
  <c r="E24" i="2" s="1"/>
  <c r="F34" i="2" a="1"/>
  <c r="F34" i="2" s="1"/>
  <c r="P42" i="8" a="1"/>
  <c r="P42" i="8" s="1"/>
  <c r="H8" i="8" s="1" a="1"/>
  <c r="H8" i="8" s="1"/>
  <c r="E22" i="2" a="1"/>
  <c r="E22" i="2" s="1"/>
  <c r="D22" i="2" s="1" a="1"/>
  <c r="D22" i="2" s="1"/>
  <c r="P513" i="10" a="1"/>
  <c r="P513" i="10" s="1"/>
  <c r="P574" i="10" a="1"/>
  <c r="P574" i="10" s="1"/>
  <c r="P633" i="10" a="1"/>
  <c r="P633" i="10" s="1"/>
  <c r="P512" i="10" a="1"/>
  <c r="P512" i="10" s="1"/>
  <c r="E21" i="2" a="1"/>
  <c r="E21" i="2" s="1"/>
  <c r="D21" i="2" s="1" a="1"/>
  <c r="D21" i="2" s="1"/>
  <c r="P40" i="7" a="1"/>
  <c r="P40" i="7" s="1"/>
  <c r="H9" i="7" s="1" a="1"/>
  <c r="H9" i="7" s="1"/>
  <c r="M81" i="5" a="1"/>
  <c r="M81" i="5" s="1"/>
  <c r="P180" i="10" a="1"/>
  <c r="P180" i="10" s="1"/>
  <c r="P263" i="10" a="1"/>
  <c r="P263" i="10" s="1"/>
  <c r="P634" i="10" a="1"/>
  <c r="P634" i="10" s="1"/>
  <c r="P604" i="10" a="1"/>
  <c r="P604" i="10" s="1"/>
  <c r="P179" i="10" a="1"/>
  <c r="P179" i="10" s="1"/>
  <c r="P573" i="10" a="1"/>
  <c r="P573" i="10" s="1"/>
  <c r="P55" i="9" a="1"/>
  <c r="P55" i="9" s="1"/>
  <c r="D18" i="2" a="1"/>
  <c r="D18" i="2" s="1"/>
  <c r="P81" i="16" a="1"/>
  <c r="P81" i="16" s="1"/>
  <c r="H8" i="16" s="1" a="1"/>
  <c r="H8" i="16" s="1"/>
  <c r="E33" i="2" a="1"/>
  <c r="E33" i="2" s="1"/>
  <c r="D33" i="2" s="1" a="1"/>
  <c r="D33" i="2" s="1"/>
  <c r="P69" i="6" a="1"/>
  <c r="P69" i="6" s="1"/>
  <c r="H8" i="6" s="1" a="1"/>
  <c r="H8" i="6" s="1"/>
  <c r="E20" i="2" a="1"/>
  <c r="E20" i="2" s="1"/>
  <c r="D20" i="2" s="1" a="1"/>
  <c r="D20" i="2" s="1"/>
  <c r="P147" i="9" a="1"/>
  <c r="P147" i="9" s="1"/>
  <c r="H8" i="9" s="1" a="1"/>
  <c r="H8" i="9" s="1"/>
  <c r="E23" i="2" a="1"/>
  <c r="E23" i="2" s="1"/>
  <c r="D23" i="2" s="1" a="1"/>
  <c r="D23" i="2" s="1"/>
  <c r="P146" i="9" a="1"/>
  <c r="P146" i="9" s="1"/>
  <c r="D24" i="2" l="1" a="1"/>
  <c r="D24" i="2" s="1"/>
  <c r="P668" i="10" a="1"/>
  <c r="P668" i="10" s="1"/>
  <c r="H8" i="10" s="1" a="1"/>
  <c r="H8" i="10" s="1"/>
  <c r="E19" i="2" a="1"/>
  <c r="E19" i="2" s="1"/>
  <c r="P81" i="5" a="1"/>
  <c r="P81" i="5" s="1"/>
  <c r="H9" i="5" s="1" a="1"/>
  <c r="H9" i="5" s="1"/>
  <c r="D19" i="2" l="1" a="1"/>
  <c r="D19" i="2" s="1"/>
  <c r="D34" i="2" s="1" a="1"/>
  <c r="D34" i="2" s="1"/>
  <c r="E34" i="2" a="1"/>
  <c r="E34" i="2" s="1"/>
  <c r="D37" i="2" l="1" a="1"/>
  <c r="D37" i="2" s="1"/>
  <c r="D35" i="2" a="1"/>
  <c r="D35" i="2" s="1"/>
  <c r="D36" i="2" s="1" a="1"/>
  <c r="D36" i="2" s="1"/>
  <c r="D38" i="2" l="1" a="1"/>
  <c r="D38" i="2" s="1"/>
  <c r="C22" i="1" l="1" a="1"/>
  <c r="C22" i="1" s="1"/>
  <c r="C23" i="1" s="1" a="1"/>
  <c r="C23" i="1" s="1"/>
  <c r="D10" i="2" a="1"/>
  <c r="D10" i="2" s="1"/>
  <c r="C24" i="1" l="1" a="1"/>
  <c r="C24" i="1" s="1"/>
  <c r="C25" i="1" s="1" a="1"/>
  <c r="C2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<sst xmlns="http://schemas.openxmlformats.org/spreadsheetml/2006/main" count="5139" uniqueCount="1369">
  <si>
    <t>APSTIPRINU</t>
  </si>
  <si>
    <t>_________________________</t>
  </si>
  <si>
    <t>(pasūtītāja paraksts un tā atšifrējums)</t>
  </si>
  <si>
    <t>Z.v.</t>
  </si>
  <si>
    <t>_____.gada ____.________________</t>
  </si>
  <si>
    <t>Būvniecības koptāme</t>
  </si>
  <si>
    <t>Objekta nosaukums: "Zivju audzētavas kompleksa jaunbūve"</t>
  </si>
  <si>
    <t>Objekta adrese: “Bitāliņi“, Salaspils pag., Salaspils nov.</t>
  </si>
  <si>
    <t>Pasūtītājs: SIA ”Property Investment”</t>
  </si>
  <si>
    <t>Pasūtījuma Nr :</t>
  </si>
  <si>
    <t>Tāme sastādīta:</t>
  </si>
  <si>
    <t>Nr. p. k.</t>
  </si>
  <si>
    <t>Objekta nosaukums</t>
  </si>
  <si>
    <r>
      <rPr>
        <b/>
        <sz val="9"/>
        <color indexed="8"/>
        <rFont val="Arial"/>
        <family val="2"/>
      </rPr>
      <t xml:space="preserve">Objekta izmaksas, </t>
    </r>
    <r>
      <rPr>
        <b/>
        <i/>
        <sz val="9"/>
        <color indexed="8"/>
        <rFont val="Arial"/>
        <family val="2"/>
      </rPr>
      <t>euro</t>
    </r>
  </si>
  <si>
    <t>Zivju audzētavas kompleksa jaunbūve</t>
  </si>
  <si>
    <t>KOPĀ:</t>
  </si>
  <si>
    <t>PVN 21%</t>
  </si>
  <si>
    <t>Pavisam būvizmaksas</t>
  </si>
  <si>
    <t>Sastādīja:</t>
  </si>
  <si>
    <t>Sert. Nr.:</t>
  </si>
  <si>
    <t>Kopsavilkuma aprēķins Nr.1</t>
  </si>
  <si>
    <t>(būvdarbu veids vai konstruktīva elementa nosaukums)</t>
  </si>
  <si>
    <t>Par kopējo summu</t>
  </si>
  <si>
    <t xml:space="preserve"> (euro)</t>
  </si>
  <si>
    <t xml:space="preserve">Kopējā darbietilpība </t>
  </si>
  <si>
    <t>(c/h)</t>
  </si>
  <si>
    <t>Nr.p.k.</t>
  </si>
  <si>
    <t>Kods, tāmes Nr.</t>
  </si>
  <si>
    <t>Darba veids vai konstruktīvā elementa nosaukums</t>
  </si>
  <si>
    <t xml:space="preserve">Tāmes izmaksas        </t>
  </si>
  <si>
    <t>tai skaitā</t>
  </si>
  <si>
    <t>Darbietilpība (c/h)</t>
  </si>
  <si>
    <t xml:space="preserve">darba alga         </t>
  </si>
  <si>
    <t>būvizstrādājumi</t>
  </si>
  <si>
    <t xml:space="preserve">mehānismi </t>
  </si>
  <si>
    <t>I. VISPĀRCELTNIECISKIE DARBI</t>
  </si>
  <si>
    <t>Būvlaukuma sagatavošanas darbi</t>
  </si>
  <si>
    <t>Zemes darbi</t>
  </si>
  <si>
    <t>0. cikls</t>
  </si>
  <si>
    <t>Ēkas karkass</t>
  </si>
  <si>
    <t>Jumts</t>
  </si>
  <si>
    <t>Logi, vārti un durvis</t>
  </si>
  <si>
    <t>Grīdas, starpsienas un apdares darbi</t>
  </si>
  <si>
    <t>Atklātie foreļu moduļi un pirmspārdošanas zivju turēšanas baseini</t>
  </si>
  <si>
    <t>II. Iekšējie inženiertīkli</t>
  </si>
  <si>
    <t>Iekšējie ūdensapgādes un kanalizācijas tīkli (Ū1, T3, K1)</t>
  </si>
  <si>
    <t>Iekšējie elektroapgādes tīkli (EL)</t>
  </si>
  <si>
    <t>Ventilācijas sistēma (AVK)</t>
  </si>
  <si>
    <t>III. Ārējie inženiertīkli</t>
  </si>
  <si>
    <t>Ārējie ūdensapgādes un kanalizācijas tīkli (ŪKT)</t>
  </si>
  <si>
    <t>Ārējie elektroapgādes tīkli (ELT)</t>
  </si>
  <si>
    <t>IV. Ceļi, labiekārtošana</t>
  </si>
  <si>
    <t>Labiekārtošana</t>
  </si>
  <si>
    <t>Kopā</t>
  </si>
  <si>
    <t>Virsizdevumi, t.sk.darba aizsardzība 7.0%</t>
  </si>
  <si>
    <t>t. sk. darba aizsardzība</t>
  </si>
  <si>
    <t>Peļņa 3,0%</t>
  </si>
  <si>
    <t>Pavisam kopā</t>
  </si>
  <si>
    <t xml:space="preserve">Sert. Nr.: </t>
  </si>
  <si>
    <t>Lokālā tāme Nr. 1</t>
  </si>
  <si>
    <t>(Būvdarbu veids vai konstruktīvā elementa nosaukums)</t>
  </si>
  <si>
    <t xml:space="preserve">Tāme sastādīta 2026. gada tirgus cenās, pamatojoties uz DOP daļas rasējumiem. Tāmes izmaksas </t>
  </si>
  <si>
    <t>euro</t>
  </si>
  <si>
    <t>Kods</t>
  </si>
  <si>
    <t>Būvdarbu nosaukums</t>
  </si>
  <si>
    <t>Mērvienība</t>
  </si>
  <si>
    <t>Daudzums</t>
  </si>
  <si>
    <t>Vienības izmaksas</t>
  </si>
  <si>
    <t>Kopā uz visu apjomu</t>
  </si>
  <si>
    <t>laika norma (c/h)</t>
  </si>
  <si>
    <r>
      <rPr>
        <sz val="9"/>
        <color indexed="8"/>
        <rFont val="Arial"/>
        <family val="2"/>
      </rPr>
      <t>darba samaksas likme (</t>
    </r>
    <r>
      <rPr>
        <b/>
        <i/>
        <sz val="9"/>
        <color indexed="8"/>
        <rFont val="Arial"/>
        <family val="2"/>
      </rPr>
      <t>euro</t>
    </r>
    <r>
      <rPr>
        <sz val="9"/>
        <color indexed="8"/>
        <rFont val="Arial"/>
        <family val="2"/>
      </rPr>
      <t>/h)</t>
    </r>
  </si>
  <si>
    <t>darba alga</t>
  </si>
  <si>
    <t>būv- izstrādājumi</t>
  </si>
  <si>
    <t>mehānismi</t>
  </si>
  <si>
    <t>kopā</t>
  </si>
  <si>
    <t>darbietilpība (c/h)</t>
  </si>
  <si>
    <t>summa</t>
  </si>
  <si>
    <t>1</t>
  </si>
  <si>
    <t>03-00000</t>
  </si>
  <si>
    <t>Līgumcena</t>
  </si>
  <si>
    <t>Būvtāfeles 2,5x2,5m izgatavošana un uzstādīšana</t>
  </si>
  <si>
    <t>gb.</t>
  </si>
  <si>
    <t>Pagaidu ceļu,  transporta apgriešanās un materiālu nokraušanas laukumu izveidošana</t>
  </si>
  <si>
    <t>m²</t>
  </si>
  <si>
    <t>Pagaidu elektropieslēguma ierīkošana</t>
  </si>
  <si>
    <t>kpl.</t>
  </si>
  <si>
    <t>Pieslēgums esošajam ūdensvadam, (pagaidu caurule ~100m, ūdens skaitītājs), un demontāža.</t>
  </si>
  <si>
    <t>vieta</t>
  </si>
  <si>
    <t>Būvlaukuma žogs no inventāriem žoga posmiem 3500x1800 (h)mm - uzstādīšana, nojaukšana, nomas maksa, iesk. necaurspīdīgas plēves piestiprināšanu</t>
  </si>
  <si>
    <t>m</t>
  </si>
  <si>
    <t>Divvērtņu vārti ar slēdzeni uzstādīti žogā</t>
  </si>
  <si>
    <t xml:space="preserve">Tiešās izmaksas kopā, t.sk. darba devēja sociālais nodoklis 23.59% : </t>
  </si>
  <si>
    <t>Lokālā tāme  Nr.2</t>
  </si>
  <si>
    <t xml:space="preserve">Tāmes izmaksas: </t>
  </si>
  <si>
    <t>Esošas seguma noņemšana</t>
  </si>
  <si>
    <t>100m³</t>
  </si>
  <si>
    <t>Mehanizēta teritorijas planēšana</t>
  </si>
  <si>
    <t>100m²</t>
  </si>
  <si>
    <t>Mehanizēta grunta rakšana</t>
  </si>
  <si>
    <t>Tas pats ar roku darba spēku</t>
  </si>
  <si>
    <t>m³</t>
  </si>
  <si>
    <t>Mehanizēta grunts aizbēršana ar blīvēšanu pa kārtām, pēc "O" cikla izbūves darbiem</t>
  </si>
  <si>
    <t>Smilts pievešana un iestrāde salizturīgā slāņa veidošanai līdz 500 mm (grunta apmaiņa)</t>
  </si>
  <si>
    <t>6.1</t>
  </si>
  <si>
    <t>smiltis</t>
  </si>
  <si>
    <t>Ģeorežģa slāņa izbūve</t>
  </si>
  <si>
    <t>7.1</t>
  </si>
  <si>
    <t>Combigrid 40/40 Q1 GRK 4C</t>
  </si>
  <si>
    <t>Ģeotekstila montāža</t>
  </si>
  <si>
    <t>8.1</t>
  </si>
  <si>
    <t>Ģeotekstils Bontec NW20</t>
  </si>
  <si>
    <t>Šķembu sagatavošanas slānis grīdām un pamatām (∆300 mm)</t>
  </si>
  <si>
    <t>šķembas</t>
  </si>
  <si>
    <t>Lokālā tāme  Nr.3</t>
  </si>
  <si>
    <t>05-00000</t>
  </si>
  <si>
    <t>Ēkas pamati</t>
  </si>
  <si>
    <t>1.1</t>
  </si>
  <si>
    <t>Monolīto betonējumu stiegrošana. Armatūras stiegru sagarināšanu, sasiešanu ar stiepli veic būvlaukumā, armatūra B500B; distanceru uzstādīšana.</t>
  </si>
  <si>
    <t>t</t>
  </si>
  <si>
    <t>1.1.1</t>
  </si>
  <si>
    <t>Stiegras ø10 B500B</t>
  </si>
  <si>
    <t>1.1.2</t>
  </si>
  <si>
    <t>Stiegras ø12 B500B</t>
  </si>
  <si>
    <t>1.1.3</t>
  </si>
  <si>
    <t>Sienama armatūra</t>
  </si>
  <si>
    <t>1.1.4</t>
  </si>
  <si>
    <t>stiegrojuma distanceri</t>
  </si>
  <si>
    <t>1.2</t>
  </si>
  <si>
    <t>Pamatu betonēšana no betona C30/37 XC2, XF1, ieskaitot veidņu montāžu, demontāžu, nomu</t>
  </si>
  <si>
    <t>1.2.1</t>
  </si>
  <si>
    <t>betons C30/37 XC2</t>
  </si>
  <si>
    <t>1.2.2</t>
  </si>
  <si>
    <t>Veidņu  noma, montāža  un  demontāža  stabveida  pamatiem</t>
  </si>
  <si>
    <t>k-ts</t>
  </si>
  <si>
    <t>1.2.3</t>
  </si>
  <si>
    <t xml:space="preserve">Papildmateriāli </t>
  </si>
  <si>
    <t>1.2.4</t>
  </si>
  <si>
    <t>Sūknis</t>
  </si>
  <si>
    <t>m/h</t>
  </si>
  <si>
    <t>Bunkeru pamats</t>
  </si>
  <si>
    <t>2.1</t>
  </si>
  <si>
    <t>2.1.1</t>
  </si>
  <si>
    <t>2.1.2</t>
  </si>
  <si>
    <t>2.1.3</t>
  </si>
  <si>
    <t>2.1.4</t>
  </si>
  <si>
    <t>2.2</t>
  </si>
  <si>
    <t>Pamatu betonēšana no betona C30/37 XC4, ieskaitot veidņu montāžu, demontāžu, nomu</t>
  </si>
  <si>
    <t>2.2.1</t>
  </si>
  <si>
    <t>betons C30/37 XC4</t>
  </si>
  <si>
    <t>2.2.2</t>
  </si>
  <si>
    <t>2.2.3</t>
  </si>
  <si>
    <t>2.2.4</t>
  </si>
  <si>
    <t>Generatora pamats</t>
  </si>
  <si>
    <t>3.1</t>
  </si>
  <si>
    <t>3.1.1</t>
  </si>
  <si>
    <t>3.1.2</t>
  </si>
  <si>
    <t>3.1.3</t>
  </si>
  <si>
    <t>3.2</t>
  </si>
  <si>
    <t>3.2.1</t>
  </si>
  <si>
    <t>3.2.2</t>
  </si>
  <si>
    <t>3.2.3</t>
  </si>
  <si>
    <t>3.2.4</t>
  </si>
  <si>
    <t>TP-1 pamats</t>
  </si>
  <si>
    <t>4.1</t>
  </si>
  <si>
    <t>4.1.1</t>
  </si>
  <si>
    <t>4.1.2</t>
  </si>
  <si>
    <t>4.1.3</t>
  </si>
  <si>
    <t>4.2</t>
  </si>
  <si>
    <t>4.2.1</t>
  </si>
  <si>
    <t>4.2.2</t>
  </si>
  <si>
    <t>4.2.3</t>
  </si>
  <si>
    <t>4.2.4</t>
  </si>
  <si>
    <t>4.2.5</t>
  </si>
  <si>
    <t>Pamatplātnes konstrukcija</t>
  </si>
  <si>
    <t>5.1</t>
  </si>
  <si>
    <t>5.1.1</t>
  </si>
  <si>
    <t>5.1.2</t>
  </si>
  <si>
    <t>5.1.3</t>
  </si>
  <si>
    <t>5.1.4</t>
  </si>
  <si>
    <t>5.2</t>
  </si>
  <si>
    <t>Pamatu plātnes betonēšana no betona C30/37 XC2, ieskaitot veidņu montāžu, demontāžu, nomu</t>
  </si>
  <si>
    <t>5.2.1</t>
  </si>
  <si>
    <t>Betonēšanas deformācijas šuvju vadula</t>
  </si>
  <si>
    <t>5.2.2</t>
  </si>
  <si>
    <t>Uponor sienas apmales lenta, ar līmlenti, 150x10mm</t>
  </si>
  <si>
    <t>5.2.3</t>
  </si>
  <si>
    <t>5.2.4</t>
  </si>
  <si>
    <t xml:space="preserve">Veidņu noma </t>
  </si>
  <si>
    <t>5.2.5</t>
  </si>
  <si>
    <t>5.2.6</t>
  </si>
  <si>
    <t>5.3</t>
  </si>
  <si>
    <t>Deformācijas šuvju ierīkošana</t>
  </si>
  <si>
    <t>5.3.1</t>
  </si>
  <si>
    <t>Sikaflex 11FC šuvju mastika</t>
  </si>
  <si>
    <t>litri</t>
  </si>
  <si>
    <t>Konstrukciju enkurojums</t>
  </si>
  <si>
    <t>Ieliekamā detaļa ID-1</t>
  </si>
  <si>
    <t>6.2</t>
  </si>
  <si>
    <t>Ieliekamā detaļa ID-2</t>
  </si>
  <si>
    <t>Noliktavas pamats</t>
  </si>
  <si>
    <t>Dz/betona paneļu montāža</t>
  </si>
  <si>
    <t>7.1.1</t>
  </si>
  <si>
    <t>Dzelzbetona ceļa plātne 3000x1500x150</t>
  </si>
  <si>
    <t>7.1.2</t>
  </si>
  <si>
    <t>Montāžas un stiprināšanas materiāli</t>
  </si>
  <si>
    <t>7.1.3</t>
  </si>
  <si>
    <t>Celtņa izmantošana</t>
  </si>
  <si>
    <t>m/m</t>
  </si>
  <si>
    <t>Lokālā tāme Nr.4</t>
  </si>
  <si>
    <t>07-00000</t>
  </si>
  <si>
    <t>Metāla karkass</t>
  </si>
  <si>
    <t>Metāla konstrukciju izgatavošana un montāža (t.sk. KMD), konstrukciju krāsošana -aizsardzības  pakāpe C3 180 mkm, iesk. montāžas materiālus un palīgmateriālus</t>
  </si>
  <si>
    <t>2</t>
  </si>
  <si>
    <t>06-00000</t>
  </si>
  <si>
    <t>Sienas</t>
  </si>
  <si>
    <t>Sienu mūrēšana no "Fibo" blokiem 200 mm biezumā, iesk. montāžas matriālus un palīgmateriālus</t>
  </si>
  <si>
    <t>Keramzīta bloki "Fibo Efekt" 5MPa 200x480x185mm ar gropes savienojumu</t>
  </si>
  <si>
    <t>Weber M100/600 java</t>
  </si>
  <si>
    <t>kg.</t>
  </si>
  <si>
    <t>Ārsienas WALL-PIR-N-200mm sendvičpaneļu montāža, ieskaitot visas salaiduma vietas un ailas apdari</t>
  </si>
  <si>
    <t>Palīgmateriāli (savienotāji,blīves,celt.putas, skārda elementi)</t>
  </si>
  <si>
    <t>2.3</t>
  </si>
  <si>
    <t>Iekšsienu mūrēšana no "Fibo" blokiem 200 mm biezumā</t>
  </si>
  <si>
    <t>2.3.1</t>
  </si>
  <si>
    <t>Keramzīta bloki Fibo Efekt 5MPa 200x480x185mm ar gropes savienojumu</t>
  </si>
  <si>
    <t>2.3.2</t>
  </si>
  <si>
    <t>2.3.3</t>
  </si>
  <si>
    <t xml:space="preserve">Keramzītbloku armatūra </t>
  </si>
  <si>
    <t>m.</t>
  </si>
  <si>
    <t>2.4</t>
  </si>
  <si>
    <t>Iekšsienu mūrēšana no "Fibo" blokiem 150 mm biezumā</t>
  </si>
  <si>
    <t>2.4.1</t>
  </si>
  <si>
    <t>Keramzīta bloki Fibo Efekt 5MPa 150x480x250mm ar gropes savienojumu</t>
  </si>
  <si>
    <t>2.4.2</t>
  </si>
  <si>
    <t>2.4.3</t>
  </si>
  <si>
    <t>2.5</t>
  </si>
  <si>
    <t>Pārsedžu montāža</t>
  </si>
  <si>
    <t>2.5.1</t>
  </si>
  <si>
    <t>FIBO pārsedzes b=150, L=1190mm</t>
  </si>
  <si>
    <t>2.5.2</t>
  </si>
  <si>
    <t>FIBO pārsedzes b=150, L=1490mm</t>
  </si>
  <si>
    <t>2.5.3</t>
  </si>
  <si>
    <t>FIBO pārsedzes b=200, L=2090mm</t>
  </si>
  <si>
    <t>2.5.4</t>
  </si>
  <si>
    <t>iepak.</t>
  </si>
  <si>
    <t>2.6</t>
  </si>
  <si>
    <t>Dzelzsbetona joslu betonēšana</t>
  </si>
  <si>
    <t>2.6.1</t>
  </si>
  <si>
    <t>Betons C30/37, XC1</t>
  </si>
  <si>
    <t>2.6.2</t>
  </si>
  <si>
    <t>k-ts.</t>
  </si>
  <si>
    <t>2.6.3</t>
  </si>
  <si>
    <t>2.6.4</t>
  </si>
  <si>
    <t>2.7</t>
  </si>
  <si>
    <t>Joslu stiegrošana</t>
  </si>
  <si>
    <t>2.7.1</t>
  </si>
  <si>
    <t>Stiegras ø 6 B500B</t>
  </si>
  <si>
    <t>2.7.2</t>
  </si>
  <si>
    <t>2.7.3</t>
  </si>
  <si>
    <t>apaļais tērauds ø6</t>
  </si>
  <si>
    <t>2.7.4</t>
  </si>
  <si>
    <t>2.7.5</t>
  </si>
  <si>
    <t>2.8</t>
  </si>
  <si>
    <t>Ieliekamās detaļas ID-3 montāža</t>
  </si>
  <si>
    <t>3</t>
  </si>
  <si>
    <t>Pārsegumi</t>
  </si>
  <si>
    <t>Monolītā dzelzsbetona pārsegums</t>
  </si>
  <si>
    <t>Nesošā profila pārklāšana</t>
  </si>
  <si>
    <t>profilētas tērauda loksnes RUUKKI Steelcomp CS48-36-750 t=0.9mm</t>
  </si>
  <si>
    <t>Palīgmateriāli (savienotāji,blīves, stiprinājumi un citas)</t>
  </si>
  <si>
    <t xml:space="preserve">Pārseguma plātņu armēšana ieveidojot stiegru karkasu </t>
  </si>
  <si>
    <t>Stiegras ø8 B500B</t>
  </si>
  <si>
    <t>3.3</t>
  </si>
  <si>
    <t>Monolītā betona C30/37 pārseguma plātņu betonēšana saskaņā ar projekta prasībām, betona kopšana cietēšanas laikā</t>
  </si>
  <si>
    <t>3.3.1</t>
  </si>
  <si>
    <t>Betons C30/37 XC2</t>
  </si>
  <si>
    <t>3.3.2</t>
  </si>
  <si>
    <t>3.3.3</t>
  </si>
  <si>
    <t>3.3.4</t>
  </si>
  <si>
    <t>Sendvičpaneļu pārsegums</t>
  </si>
  <si>
    <t>3.4</t>
  </si>
  <si>
    <t>Pārseguma sendvičpaneļu montāža</t>
  </si>
  <si>
    <t>3.4.1</t>
  </si>
  <si>
    <t>sienu "sendvič" tipa PIR paneļi (TENAX W PiR S/T vai ekvivalents) -100 mm</t>
  </si>
  <si>
    <t>3.4.2</t>
  </si>
  <si>
    <t>4</t>
  </si>
  <si>
    <t>Citi darbi</t>
  </si>
  <si>
    <t>Sastatņu montāža, pārvietošana un demontāža, īre</t>
  </si>
  <si>
    <t>Lokālā tāme Nr.5</t>
  </si>
  <si>
    <t>Spāru (Z-profils) uzstādīšana jumtiem</t>
  </si>
  <si>
    <t>LP Z200/2.5 profils</t>
  </si>
  <si>
    <t>stiprinājumi un palīgmateriāli</t>
  </si>
  <si>
    <t>Jumta izbūve tipa PIR sendvičpaneliem, 200 mm biezumā, ar skārda apdari, papildus un nosegelementiem</t>
  </si>
  <si>
    <t>1.3</t>
  </si>
  <si>
    <t>Kores vēdināšanas detaļas montāža</t>
  </si>
  <si>
    <t>1.3.1</t>
  </si>
  <si>
    <t>Kores vēdināšanas detaļa (komplektiem)</t>
  </si>
  <si>
    <t>1.3.2</t>
  </si>
  <si>
    <t>palīgmateriāli</t>
  </si>
  <si>
    <t>1.4</t>
  </si>
  <si>
    <t>Lietus ūdens noteksistēmas teknes PE montāža</t>
  </si>
  <si>
    <t>1.4.1</t>
  </si>
  <si>
    <t>tekņu ākis</t>
  </si>
  <si>
    <t>1.4.2</t>
  </si>
  <si>
    <t>uztvērējtekne</t>
  </si>
  <si>
    <t>1.4.3</t>
  </si>
  <si>
    <t>lāseņis</t>
  </si>
  <si>
    <t>1.4.4</t>
  </si>
  <si>
    <t>Teknes gals</t>
  </si>
  <si>
    <t>1.4.5</t>
  </si>
  <si>
    <t>Piltuve</t>
  </si>
  <si>
    <t>1.4.6</t>
  </si>
  <si>
    <t>kniedes</t>
  </si>
  <si>
    <t>1.4.7</t>
  </si>
  <si>
    <t>silikons</t>
  </si>
  <si>
    <t>iep.</t>
  </si>
  <si>
    <t>1.5</t>
  </si>
  <si>
    <t>Lietus ūdens noteksistēmas caurules PE montāža</t>
  </si>
  <si>
    <t>1.5.1</t>
  </si>
  <si>
    <t>ūdensnotekas Cauruļu stiprinājums ar skrūvi</t>
  </si>
  <si>
    <t>1.5.2</t>
  </si>
  <si>
    <t>ūdensnotekas Caurules</t>
  </si>
  <si>
    <t>1.5.3</t>
  </si>
  <si>
    <t>ūdensnotekas caurules likums C</t>
  </si>
  <si>
    <t>1.5.4</t>
  </si>
  <si>
    <t>ūdensnotekas caurules likums B</t>
  </si>
  <si>
    <t>1.5.5</t>
  </si>
  <si>
    <t>1.5.6</t>
  </si>
  <si>
    <t>Lokālā tāme Nr.6</t>
  </si>
  <si>
    <t>Logi, durvis unn vārti</t>
  </si>
  <si>
    <r>
      <rPr>
        <sz val="9"/>
        <color indexed="8"/>
        <rFont val="Arial"/>
        <family val="2"/>
      </rPr>
      <t>PVC pakešu logu bloku izgatavošana ar detāļām un montāža komplektā ar furnitūru atbilstoši projekta prasībām (Konstrukcijas kopējā siltumizolācija Uf≤0,9W/m²K, trīs stiklu pakete)</t>
    </r>
  </si>
  <si>
    <t>L-1 PVC LOGA BLOKS 800x1620</t>
  </si>
  <si>
    <t>L-1* PVC LOGA BLOKS 800x1620</t>
  </si>
  <si>
    <t>L-2 PVC LOGA BLOKS 800x800</t>
  </si>
  <si>
    <t>L-2* PVC LOGA BLOKS 800x800</t>
  </si>
  <si>
    <t>1.1.5</t>
  </si>
  <si>
    <t>L-3 PVC LOGA BLOKS 1600x1200</t>
  </si>
  <si>
    <t>1.1.6</t>
  </si>
  <si>
    <t>L-4 PVC LOGA BLOKS 1100x420 (Logu konstruktīvi apvienot ar ārdurvīm Da-1*</t>
  </si>
  <si>
    <t>1.1.7</t>
  </si>
  <si>
    <t>Montāžas materiāli</t>
  </si>
  <si>
    <t>Iekšējas durvju bloku montāža</t>
  </si>
  <si>
    <r>
      <rPr>
        <i/>
        <sz val="9"/>
        <color indexed="8"/>
        <rFont val="Arial"/>
        <family val="2"/>
      </rPr>
      <t xml:space="preserve">D-1 DIVVIRU PVC BLOKA IEKŠDURVIS </t>
    </r>
    <r>
      <rPr>
        <b/>
        <i/>
        <sz val="9"/>
        <color indexed="8"/>
        <rFont val="Arial"/>
        <family val="2"/>
      </rPr>
      <t>1500x2100</t>
    </r>
    <r>
      <rPr>
        <i/>
        <sz val="9"/>
        <color indexed="8"/>
        <rFont val="Arial"/>
        <family val="2"/>
      </rPr>
      <t xml:space="preserve"> BEZ SLIEKŠŅA, AR PIEDURLĪSTI</t>
    </r>
  </si>
  <si>
    <r>
      <rPr>
        <i/>
        <sz val="9"/>
        <color indexed="8"/>
        <rFont val="Arial"/>
        <family val="2"/>
      </rPr>
      <t xml:space="preserve">D-2 LABĀS METĀLA (VAI CITAS UGUNSDROŠAS El 30) IEKŠDURVIS </t>
    </r>
    <r>
      <rPr>
        <b/>
        <i/>
        <sz val="9"/>
        <color indexed="8"/>
        <rFont val="Arial"/>
        <family val="2"/>
      </rPr>
      <t>1000x2100</t>
    </r>
    <r>
      <rPr>
        <i/>
        <sz val="9"/>
        <color indexed="8"/>
        <rFont val="Arial"/>
        <family val="2"/>
      </rPr>
      <t xml:space="preserve"> BEZ SLIEKŠŅA, AR PIEDURLĪSTI, AR BLĪVĒJUMU</t>
    </r>
  </si>
  <si>
    <r>
      <rPr>
        <i/>
        <sz val="9"/>
        <color indexed="8"/>
        <rFont val="Arial"/>
        <family val="2"/>
      </rPr>
      <t xml:space="preserve">D-3* KREISĀS METĀLA IEKŠDURVIS </t>
    </r>
    <r>
      <rPr>
        <b/>
        <i/>
        <sz val="9"/>
        <color indexed="8"/>
        <rFont val="Arial"/>
        <family val="2"/>
      </rPr>
      <t>1000x2100</t>
    </r>
    <r>
      <rPr>
        <i/>
        <sz val="9"/>
        <color indexed="8"/>
        <rFont val="Arial"/>
        <family val="2"/>
      </rPr>
      <t xml:space="preserve"> BEZ SLIEKŠŅA, AR PIEDURLĪSTI, AR BLĪVĒJUMU</t>
    </r>
  </si>
  <si>
    <r>
      <rPr>
        <i/>
        <sz val="9"/>
        <color indexed="8"/>
        <rFont val="Arial"/>
        <family val="2"/>
      </rPr>
      <t xml:space="preserve">D-4 PVC BLOKA LABĀS IEKŠDURVIS </t>
    </r>
    <r>
      <rPr>
        <b/>
        <i/>
        <sz val="9"/>
        <color indexed="8"/>
        <rFont val="Arial"/>
        <family val="2"/>
      </rPr>
      <t>900x2100</t>
    </r>
    <r>
      <rPr>
        <i/>
        <sz val="9"/>
        <color indexed="8"/>
        <rFont val="Arial"/>
        <family val="2"/>
      </rPr>
      <t xml:space="preserve"> AR STIKLOJUMU, BEZ SLIEKŠŅA, AR PIEDURLĪSTI</t>
    </r>
  </si>
  <si>
    <t>1.2.5</t>
  </si>
  <si>
    <r>
      <rPr>
        <i/>
        <sz val="9"/>
        <color indexed="8"/>
        <rFont val="Arial"/>
        <family val="2"/>
      </rPr>
      <t xml:space="preserve">D-4* PVC BLOKA KREISĀS IEKŠDURVIS </t>
    </r>
    <r>
      <rPr>
        <b/>
        <i/>
        <sz val="9"/>
        <color indexed="8"/>
        <rFont val="Arial"/>
        <family val="2"/>
      </rPr>
      <t>900x2100</t>
    </r>
    <r>
      <rPr>
        <i/>
        <sz val="9"/>
        <color indexed="8"/>
        <rFont val="Arial"/>
        <family val="2"/>
      </rPr>
      <t xml:space="preserve"> AR STIKLOJUMU, BEZ SLIEKŠŅA, AR PIEDURLĪSTI</t>
    </r>
  </si>
  <si>
    <t>1.2.6</t>
  </si>
  <si>
    <r>
      <rPr>
        <i/>
        <sz val="9"/>
        <color indexed="8"/>
        <rFont val="Arial"/>
        <family val="2"/>
      </rPr>
      <t xml:space="preserve">D-5 PVC BLOKA LABĀS IEKŠDURVIS </t>
    </r>
    <r>
      <rPr>
        <b/>
        <i/>
        <sz val="9"/>
        <color indexed="8"/>
        <rFont val="Arial"/>
        <family val="2"/>
      </rPr>
      <t>900x2100</t>
    </r>
    <r>
      <rPr>
        <i/>
        <sz val="9"/>
        <color indexed="8"/>
        <rFont val="Arial"/>
        <family val="2"/>
      </rPr>
      <t xml:space="preserve"> BEZ SLIEKŠŅA, AR PIEDURLĪSTI</t>
    </r>
  </si>
  <si>
    <t>1.2.7</t>
  </si>
  <si>
    <r>
      <rPr>
        <i/>
        <sz val="9"/>
        <color indexed="8"/>
        <rFont val="Arial"/>
        <family val="2"/>
      </rPr>
      <t xml:space="preserve">D-6 PVC BLOKA LABĀS IEKŠDURVIS </t>
    </r>
    <r>
      <rPr>
        <b/>
        <i/>
        <sz val="9"/>
        <color indexed="8"/>
        <rFont val="Arial"/>
        <family val="2"/>
      </rPr>
      <t>900x2100</t>
    </r>
    <r>
      <rPr>
        <i/>
        <sz val="9"/>
        <color indexed="8"/>
        <rFont val="Arial"/>
        <family val="2"/>
      </rPr>
      <t xml:space="preserve"> BEZ SLIEKŠŅA, AR PIEDURLĪSTI, AR WC AIZSLĒDZĒJU</t>
    </r>
  </si>
  <si>
    <t>1.2.8</t>
  </si>
  <si>
    <r>
      <rPr>
        <i/>
        <sz val="9"/>
        <color indexed="8"/>
        <rFont val="Arial"/>
        <family val="2"/>
      </rPr>
      <t xml:space="preserve">D-6* PVC BLOKA KREISĀS IEKŠDURVIS </t>
    </r>
    <r>
      <rPr>
        <b/>
        <i/>
        <sz val="9"/>
        <color indexed="8"/>
        <rFont val="Arial"/>
        <family val="2"/>
      </rPr>
      <t>900x2100</t>
    </r>
    <r>
      <rPr>
        <i/>
        <sz val="9"/>
        <color indexed="8"/>
        <rFont val="Arial"/>
        <family val="2"/>
      </rPr>
      <t xml:space="preserve"> BEZ SLIEKŠŅA, AR PIEDURLĪSTI, AR WC AIZSLĒDZĒJU</t>
    </r>
  </si>
  <si>
    <t>1.2.9</t>
  </si>
  <si>
    <t>Ārējas durvju bloku montāža</t>
  </si>
  <si>
    <r>
      <rPr>
        <i/>
        <sz val="9"/>
        <color indexed="8"/>
        <rFont val="Arial"/>
        <family val="2"/>
      </rPr>
      <t xml:space="preserve">Da-1* PVC BLOKA KREISĀS ĀRDURVIS </t>
    </r>
    <r>
      <rPr>
        <b/>
        <i/>
        <sz val="9"/>
        <color indexed="8"/>
        <rFont val="Arial"/>
        <family val="2"/>
      </rPr>
      <t>1000x2620</t>
    </r>
    <r>
      <rPr>
        <i/>
        <sz val="9"/>
        <color indexed="8"/>
        <rFont val="Arial"/>
        <family val="2"/>
      </rPr>
      <t xml:space="preserve"> AR STIKLOJUMU, AR 20 mm SLIEKSNI, AR PIEDURLĪSTI, AR BLĪVĒJUMU</t>
    </r>
  </si>
  <si>
    <t>Vārtu montāža</t>
  </si>
  <si>
    <r>
      <rPr>
        <i/>
        <sz val="9"/>
        <color indexed="8"/>
        <rFont val="Arial"/>
        <family val="2"/>
      </rPr>
      <t xml:space="preserve">V-1 AUTOMĀTISKI PACEĻAMIE SILTINĀTI METĀLA SEKCIJU VĀRTI </t>
    </r>
    <r>
      <rPr>
        <b/>
        <i/>
        <sz val="9"/>
        <color indexed="8"/>
        <rFont val="Arial"/>
        <family val="2"/>
      </rPr>
      <t>2000x2620</t>
    </r>
    <r>
      <rPr>
        <i/>
        <sz val="9"/>
        <color indexed="8"/>
        <rFont val="Arial"/>
        <family val="2"/>
      </rPr>
      <t xml:space="preserve"> AR BLĪVĒJUMU</t>
    </r>
  </si>
  <si>
    <t>Aiļu hermetizācija</t>
  </si>
  <si>
    <t>Makrofleks 750 ml</t>
  </si>
  <si>
    <t xml:space="preserve">Tiešās izmaksas kopā, t.sk. darba devēja sociālais nodoklis 24.09% : </t>
  </si>
  <si>
    <t>LOKĀLA TĀME Nr.7</t>
  </si>
  <si>
    <t>(darba veids vai konstruktīvā elementa nosaukums)</t>
  </si>
  <si>
    <t>10-00000</t>
  </si>
  <si>
    <t xml:space="preserve"> Grīdas</t>
  </si>
  <si>
    <t>Tips GT-1 (56,70 m²)</t>
  </si>
  <si>
    <t>Siltumizolācija Finfoam F-300 ar puspundi 100 mm</t>
  </si>
  <si>
    <t>Ekstrudētais Putuplasts Finnfoam FL300PX 100mm, ar reljefa virsmu, ar pusspundi</t>
  </si>
  <si>
    <t>Hidroizolācijas plēve</t>
  </si>
  <si>
    <t>Celtniecības polietilēna plēve ELT-Pefoil 200</t>
  </si>
  <si>
    <t>Klonbetona slānis ar grīdas apkures caurulēm 60 mm</t>
  </si>
  <si>
    <t>Sakret Betons-klons C25 BE 40 kg.</t>
  </si>
  <si>
    <t>mais.</t>
  </si>
  <si>
    <t>Makropolimēru šķiedras Baumex 39 mm 2,5 kg/m³</t>
  </si>
  <si>
    <t>1.3.3</t>
  </si>
  <si>
    <t>Palīgmateriāli, vadulas, stūra lentes utl</t>
  </si>
  <si>
    <t>Akmens masas flīžu ieklāšana ar šuvju izšuvošanu, iekļaujot visus nepieciešamos materiālus (ūdensizturīga flīžu līme, hidroizolējošais šuvju aizpildītājs un citi palīgmateriāli) toņi un izmērus saskaņot ar pasūtītāju</t>
  </si>
  <si>
    <t>elastīga flīžu līme weber Easy Fix (vai ekvivalents)</t>
  </si>
  <si>
    <t>kg</t>
  </si>
  <si>
    <t>grīdu flīzes FRAMMENTI TECH BIANCO 600x600x9 mm</t>
  </si>
  <si>
    <t xml:space="preserve">elastīgs flīžu šuvotājs </t>
  </si>
  <si>
    <t>Tips GT-1* (10,70 m² ar hidroizolcijai)</t>
  </si>
  <si>
    <t>1.6</t>
  </si>
  <si>
    <t>1.6.1</t>
  </si>
  <si>
    <t>1.6.2</t>
  </si>
  <si>
    <t>1.7</t>
  </si>
  <si>
    <t>Klonbetona slānis ar grīas apkures caurulēm 60 mm</t>
  </si>
  <si>
    <t>1.7.1</t>
  </si>
  <si>
    <t>1.7.2</t>
  </si>
  <si>
    <t>1.7.3</t>
  </si>
  <si>
    <t>1.8</t>
  </si>
  <si>
    <t>Sanmezglu grīdas hidroizolācija ar Mapei Mapelastic, ieskaitot stūru apstrādi</t>
  </si>
  <si>
    <t>1.8.1</t>
  </si>
  <si>
    <r>
      <rPr>
        <i/>
        <sz val="9"/>
        <color indexed="8"/>
        <rFont val="Arial"/>
        <family val="2"/>
      </rPr>
      <t xml:space="preserve"> MAPELASTIC A+B īpaši elastīga divkomponentu hidroizolācija vai ekvivalents</t>
    </r>
    <r>
      <rPr>
        <sz val="10"/>
        <color indexed="11"/>
        <rFont val="Arial"/>
        <family val="2"/>
      </rPr>
      <t xml:space="preserve"> *</t>
    </r>
  </si>
  <si>
    <t>1.8.2</t>
  </si>
  <si>
    <t>Mapei fiberfilt stiklšķiedras auduma šuvju lenta 10cmx50m vai ekvivalents</t>
  </si>
  <si>
    <t>rul.</t>
  </si>
  <si>
    <t>1.8.3</t>
  </si>
  <si>
    <t>Palīgmateriāli</t>
  </si>
  <si>
    <t>1.9</t>
  </si>
  <si>
    <t>1.9.1</t>
  </si>
  <si>
    <t>1.9.2</t>
  </si>
  <si>
    <t>Grīdas Flīzes Paradyz Ceramika Idaho akmens masas 300x300x8 mm</t>
  </si>
  <si>
    <t>1.9.3</t>
  </si>
  <si>
    <t>1.9.4</t>
  </si>
  <si>
    <t>Tips GT-2 (283,50 m²)</t>
  </si>
  <si>
    <t>1.10</t>
  </si>
  <si>
    <t>1.10.1</t>
  </si>
  <si>
    <t>1.11</t>
  </si>
  <si>
    <t>Šķembu sagatavošanas slānis grīdām un pamatām (∆200 mm)</t>
  </si>
  <si>
    <t>1.11.1</t>
  </si>
  <si>
    <t>šķemba</t>
  </si>
  <si>
    <t>1.12</t>
  </si>
  <si>
    <t>Izlīdzinoša kārtas (filtrācijas koeficients &gt;2m/dnn, ∆ 50mm) izveide ar izlīdzināšanu un blietēšanu, izmantojot atbilstošu celtniecības tehniku</t>
  </si>
  <si>
    <t>1.12.1</t>
  </si>
  <si>
    <t>smilts (filtrācijas koeficients &gt;2m/dnn, sablīvējuma koeficients 1,26)</t>
  </si>
  <si>
    <t>1.13</t>
  </si>
  <si>
    <t>Betona bruģakmens (Bruģakmens Prizma 6 200x100x60 mm Krāsa pelēka) seguma izbūve, spraugas starp bruģakmeņiem aizpildot ar pildmateriālu (skalota smilts)</t>
  </si>
  <si>
    <t>Starpsienas</t>
  </si>
  <si>
    <t>Tips St-1 (8,16 m²)</t>
  </si>
  <si>
    <t>Metāla karkasa CW100 starpsienas konstrukcija ar minerālvates izolāciju no abām pusēm apšūts ar Knauf ģipškaronam no abām pusēm  (S2.0)</t>
  </si>
  <si>
    <t>Starpsienu metāla karkasa montāža (b=50mm):</t>
  </si>
  <si>
    <t>Knauf skrūves LN 3,5x11mm</t>
  </si>
  <si>
    <t>1000 gb.</t>
  </si>
  <si>
    <t>Dībelis ar skrūvi 6X35</t>
  </si>
  <si>
    <t>100 gb.</t>
  </si>
  <si>
    <t>CW-profils</t>
  </si>
  <si>
    <t>UW-profils</t>
  </si>
  <si>
    <t>2.1.5</t>
  </si>
  <si>
    <t>UA-50 (Durvju profils) 4000 mm</t>
  </si>
  <si>
    <t>2.1.6</t>
  </si>
  <si>
    <t>Amortizācijas lente 50 mm</t>
  </si>
  <si>
    <t>Karkasa aizpildīšana ar minerāl vati (b=50mm):</t>
  </si>
  <si>
    <t xml:space="preserve"> 2.2.1</t>
  </si>
  <si>
    <t>Paroc Ultra (EXtra) 50mm Akmens Vate Plāksnēs</t>
  </si>
  <si>
    <t>Karkasa apšūšana ar ģipškartona loksnēm 2x no katras puses:</t>
  </si>
  <si>
    <t>ģipškartons parastais (GKB 12,5mm)</t>
  </si>
  <si>
    <t>Skrūves, smalka vītne TN 3,5 x 35</t>
  </si>
  <si>
    <t>Skrūves, smalka vītne TN 3,5 x 55</t>
  </si>
  <si>
    <t>Ģipškartona apšuvuma sadurvietu špaktelēšana</t>
  </si>
  <si>
    <t>Knauf Tiefengrund grunts  (0,25l= 1m²)</t>
  </si>
  <si>
    <t>špaktele "Uniflot"  (0,77kg/1m²)</t>
  </si>
  <si>
    <t>šuvju sietlenta 48mmx90m</t>
  </si>
  <si>
    <t>Tips St-2 (21,9 m²)</t>
  </si>
  <si>
    <t>Metāla karkasa CW100 starpsienas konstrukcija ar minerālvates izolāciju no abām pusēm apšūts ar Knauf ģipškaronam no abām pusēm  (S2.1)</t>
  </si>
  <si>
    <t>2.4.4</t>
  </si>
  <si>
    <t>2.4.5</t>
  </si>
  <si>
    <t>2.4.6</t>
  </si>
  <si>
    <t xml:space="preserve"> 2.5.1</t>
  </si>
  <si>
    <t>ģipškartons mitrumizturīgs (GKBI 12,5mm)</t>
  </si>
  <si>
    <t>Impragniert špaktele "Knauf Uniflott "  (0,77kg = 1m²)</t>
  </si>
  <si>
    <t>Tips St-3 (5,44 m²)</t>
  </si>
  <si>
    <t>Metāla karkasa CW100 starpsienas konstrukcija ar minerālvates izolāciju no abām pusēm apšūts ar Knauf ģipškaronam no abām pusēm  (S2.3)</t>
  </si>
  <si>
    <t>2.8.1</t>
  </si>
  <si>
    <t>2.8.2</t>
  </si>
  <si>
    <t>2.8.3</t>
  </si>
  <si>
    <t>2.8.4</t>
  </si>
  <si>
    <t>2.8.5</t>
  </si>
  <si>
    <t>2.9</t>
  </si>
  <si>
    <t xml:space="preserve"> 2.9.1</t>
  </si>
  <si>
    <t xml:space="preserve"> 2.10</t>
  </si>
  <si>
    <t>2.10.1</t>
  </si>
  <si>
    <t>2.10.2</t>
  </si>
  <si>
    <t>Ugunsdrošā ģipša plāksne Knauf Fireboard A1 15mm</t>
  </si>
  <si>
    <t>2.10.3</t>
  </si>
  <si>
    <t>2.10.4</t>
  </si>
  <si>
    <t>2.11</t>
  </si>
  <si>
    <t>2.11.1</t>
  </si>
  <si>
    <t>2.11.2</t>
  </si>
  <si>
    <t>2.11.3</t>
  </si>
  <si>
    <t>Apdares darbi</t>
  </si>
  <si>
    <t>Mūra sienu apmetums</t>
  </si>
  <si>
    <t>Quarzgrunts</t>
  </si>
  <si>
    <t>Knauf ģipša apmetums MP75</t>
  </si>
  <si>
    <t>Flīzēšana</t>
  </si>
  <si>
    <t xml:space="preserve">Sienu gruntēšana ar weber SAD-54, vai ekvivalents, hidroizolācijas weber.tec 822, (vai ekvivalents) ieklāšana pirms flīzēšanas </t>
  </si>
  <si>
    <r>
      <rPr>
        <sz val="9"/>
        <color indexed="8"/>
        <rFont val="Arial"/>
        <family val="2"/>
      </rPr>
      <t>Sienu un starpsienu apdare ar keramikas flīzēm ar šuvju aizšuvošanu</t>
    </r>
    <r>
      <rPr>
        <sz val="10"/>
        <color indexed="8"/>
        <rFont val="Arial"/>
        <family val="2"/>
      </rPr>
      <t>, toni un izmērus saskaņot ar Pasūtītāju)</t>
    </r>
  </si>
  <si>
    <t>Flīzes Paradyz Ceramika Emilly, Beige 30x60cm</t>
  </si>
  <si>
    <t>Elastīga flīžu līme</t>
  </si>
  <si>
    <t>Šuves pildviela</t>
  </si>
  <si>
    <t>Papildmateriāli (Flīžu krustiņi, silikons, u.c.)</t>
  </si>
  <si>
    <t>Krāsošana</t>
  </si>
  <si>
    <t>Sienu virsmu gruntēšana, špaktelēšana, slīpēšana</t>
  </si>
  <si>
    <t>grunts sastāvs</t>
  </si>
  <si>
    <t>Weber VH White balta mitrumizturīga nobeiguma špaktele</t>
  </si>
  <si>
    <t>20kg</t>
  </si>
  <si>
    <t>3.4.3</t>
  </si>
  <si>
    <t>Smilšpapīrs uz audekla pamatnes 100-150</t>
  </si>
  <si>
    <t>3.5</t>
  </si>
  <si>
    <t>Sienu virsmu krāsošana</t>
  </si>
  <si>
    <t>3.5.1</t>
  </si>
  <si>
    <t>Caparol SamtGrund Saķeri uzlabojoša gruntskrāsa iekšdarbiem</t>
  </si>
  <si>
    <t>3.5.2</t>
  </si>
  <si>
    <t>Caparol Fungitex-W Lateksa</t>
  </si>
  <si>
    <t>3.5.3</t>
  </si>
  <si>
    <t>krāsu tonēšana</t>
  </si>
  <si>
    <t>3.6</t>
  </si>
  <si>
    <t>3.6.1</t>
  </si>
  <si>
    <t>3.6.2</t>
  </si>
  <si>
    <t>Knauf Super Finish gatavā špaktele</t>
  </si>
  <si>
    <t>28kg</t>
  </si>
  <si>
    <t>3.6.3</t>
  </si>
  <si>
    <t>3.7</t>
  </si>
  <si>
    <t>3.7.1</t>
  </si>
  <si>
    <t>3.7.2</t>
  </si>
  <si>
    <t>Caparol Samtex 7* ELF krāsa</t>
  </si>
  <si>
    <t>3.7.3</t>
  </si>
  <si>
    <t>Lokālā tāme Nr.8</t>
  </si>
  <si>
    <t>Atklātie  foreļu moduli T-1, T-2 un TB-1 (4 kpl.)</t>
  </si>
  <si>
    <t>ATKLĀTAIS FOREĻU MODULIS 4.1</t>
  </si>
  <si>
    <t>Šķembu sagatavošanas slānis pamatām (∆150 mm)</t>
  </si>
  <si>
    <t xml:space="preserve"> 1.3.1</t>
  </si>
  <si>
    <t>Atklātais foreļu moduls T-1</t>
  </si>
  <si>
    <t>Betona sagatavošanas kārtas betonēšana</t>
  </si>
  <si>
    <t xml:space="preserve"> 1.4.1</t>
  </si>
  <si>
    <t>Betons C12/15</t>
  </si>
  <si>
    <t xml:space="preserve"> 1.4.2</t>
  </si>
  <si>
    <t xml:space="preserve"> 1.4.3</t>
  </si>
  <si>
    <t xml:space="preserve"> 1.4.4</t>
  </si>
  <si>
    <t>Stiegras ø6 B500B</t>
  </si>
  <si>
    <t>Stiegras ø16 B500B</t>
  </si>
  <si>
    <t>Ieliekamā detaļa ID-600</t>
  </si>
  <si>
    <t>Ieliekamā detaļa ID-400</t>
  </si>
  <si>
    <t>Rezervuāra betonēšana no betona C30/37 XC4, XF-3, XA1, ieskaitot veidņu montāžu, demontāžu, nomu</t>
  </si>
  <si>
    <t>Betons C30/37 XC4, XF-3, XA1</t>
  </si>
  <si>
    <t>Betocrete CP-3S0-WP (3 kg/m³)</t>
  </si>
  <si>
    <t>1.9.5</t>
  </si>
  <si>
    <t>Hidroizolācija rezervuāra</t>
  </si>
  <si>
    <t>Betonītmāla hidroizolācija BFG 5000</t>
  </si>
  <si>
    <t>1.10.2</t>
  </si>
  <si>
    <t>MAPEI cementa bāzes hidroizolācija PLANISEAL 88 līdz ∆2 mm</t>
  </si>
  <si>
    <t>1.10.3</t>
  </si>
  <si>
    <t>Betonītmāla hidroizol. lente Waterstop RX 101 DH Cetco 20x25mm</t>
  </si>
  <si>
    <t>1.10.4</t>
  </si>
  <si>
    <t>Atklātais foreļu moduls T-2</t>
  </si>
  <si>
    <t xml:space="preserve"> 1.11.1</t>
  </si>
  <si>
    <t xml:space="preserve"> 1.11.2</t>
  </si>
  <si>
    <t xml:space="preserve"> 1.11.3</t>
  </si>
  <si>
    <t xml:space="preserve"> 1.11.4</t>
  </si>
  <si>
    <t>1.12.2</t>
  </si>
  <si>
    <t>1.12.3</t>
  </si>
  <si>
    <t>1.12.4</t>
  </si>
  <si>
    <t>1.12.5</t>
  </si>
  <si>
    <t>1.14</t>
  </si>
  <si>
    <t>1.15</t>
  </si>
  <si>
    <t>1.16</t>
  </si>
  <si>
    <t>1.16.1</t>
  </si>
  <si>
    <t>1.16.2</t>
  </si>
  <si>
    <t>1.16.3</t>
  </si>
  <si>
    <t>1.16.4</t>
  </si>
  <si>
    <t>1.16.5</t>
  </si>
  <si>
    <t>1.17</t>
  </si>
  <si>
    <t>1.17.1</t>
  </si>
  <si>
    <t>1.17.2</t>
  </si>
  <si>
    <t>1.17.3</t>
  </si>
  <si>
    <t>1.17.4</t>
  </si>
  <si>
    <t>Atklātais foreļu moduls TB-1</t>
  </si>
  <si>
    <t>1.18</t>
  </si>
  <si>
    <t>1.18.1</t>
  </si>
  <si>
    <t>1.18.2</t>
  </si>
  <si>
    <t>1.18.3</t>
  </si>
  <si>
    <t>1.18.4</t>
  </si>
  <si>
    <t>1.19</t>
  </si>
  <si>
    <t>1.19.1</t>
  </si>
  <si>
    <t>1.19.2</t>
  </si>
  <si>
    <t>1.19.3</t>
  </si>
  <si>
    <t>1.19.4</t>
  </si>
  <si>
    <t>1.19.5</t>
  </si>
  <si>
    <t>1.20</t>
  </si>
  <si>
    <t>1.21</t>
  </si>
  <si>
    <t>Ieliekamā detaļa ID-160</t>
  </si>
  <si>
    <t>1.22</t>
  </si>
  <si>
    <t>1.22.1</t>
  </si>
  <si>
    <t>1.22.2</t>
  </si>
  <si>
    <t>1.22.3</t>
  </si>
  <si>
    <t>1.22.4</t>
  </si>
  <si>
    <t>1.22.5</t>
  </si>
  <si>
    <t>1.23</t>
  </si>
  <si>
    <t>1.23.1</t>
  </si>
  <si>
    <t>1.23.2</t>
  </si>
  <si>
    <t>1.23.3</t>
  </si>
  <si>
    <t>1.23.4</t>
  </si>
  <si>
    <t>ATKLĀTAIS FOREĻU MODULIS 4.2</t>
  </si>
  <si>
    <t xml:space="preserve"> 2.3.1</t>
  </si>
  <si>
    <t xml:space="preserve"> 2.4.1</t>
  </si>
  <si>
    <t xml:space="preserve"> 2.4.2</t>
  </si>
  <si>
    <t xml:space="preserve"> 2.4.3</t>
  </si>
  <si>
    <t xml:space="preserve"> 2.4.4</t>
  </si>
  <si>
    <t>2.5.5</t>
  </si>
  <si>
    <t>2.9.1</t>
  </si>
  <si>
    <t>2.9.2</t>
  </si>
  <si>
    <t>2.9.3</t>
  </si>
  <si>
    <t>2.9.4</t>
  </si>
  <si>
    <t>2.9.5</t>
  </si>
  <si>
    <t>2.10</t>
  </si>
  <si>
    <t xml:space="preserve"> 2.11.1</t>
  </si>
  <si>
    <t xml:space="preserve"> 2.11.2</t>
  </si>
  <si>
    <t xml:space="preserve"> 2.11.3</t>
  </si>
  <si>
    <t xml:space="preserve"> 2.11.4</t>
  </si>
  <si>
    <t>2.12</t>
  </si>
  <si>
    <t>2.12.1</t>
  </si>
  <si>
    <t>2.12.2</t>
  </si>
  <si>
    <t>2.12.3</t>
  </si>
  <si>
    <t>2.12.4</t>
  </si>
  <si>
    <t>2.12.5</t>
  </si>
  <si>
    <t>2.13</t>
  </si>
  <si>
    <t>2.14</t>
  </si>
  <si>
    <t>2.15</t>
  </si>
  <si>
    <t>2.16</t>
  </si>
  <si>
    <t>2.16.1</t>
  </si>
  <si>
    <t>2.16.2</t>
  </si>
  <si>
    <t>2.16.3</t>
  </si>
  <si>
    <t>2.16.4</t>
  </si>
  <si>
    <t>2.16.5</t>
  </si>
  <si>
    <t>2.17</t>
  </si>
  <si>
    <t>2.17.1</t>
  </si>
  <si>
    <t>2.17.2</t>
  </si>
  <si>
    <t>2.17.3</t>
  </si>
  <si>
    <t>2.17.4</t>
  </si>
  <si>
    <t>2.18</t>
  </si>
  <si>
    <t>2.18.1</t>
  </si>
  <si>
    <t>2.18.2</t>
  </si>
  <si>
    <t>2.18.3</t>
  </si>
  <si>
    <t>2.18.4</t>
  </si>
  <si>
    <t>2.19</t>
  </si>
  <si>
    <t>2.19.1</t>
  </si>
  <si>
    <t>2.19.2</t>
  </si>
  <si>
    <t>2.19.3</t>
  </si>
  <si>
    <t>2.19.4</t>
  </si>
  <si>
    <t>2.19.5</t>
  </si>
  <si>
    <t>2.20</t>
  </si>
  <si>
    <t>2.21</t>
  </si>
  <si>
    <t>2.22</t>
  </si>
  <si>
    <t>2.22.1</t>
  </si>
  <si>
    <t>2.22.2</t>
  </si>
  <si>
    <t>2.22.3</t>
  </si>
  <si>
    <t>2.22.4</t>
  </si>
  <si>
    <t>2.22.5</t>
  </si>
  <si>
    <t>2.23</t>
  </si>
  <si>
    <t>2.23.1</t>
  </si>
  <si>
    <t>2.23.2</t>
  </si>
  <si>
    <t>2.23.3</t>
  </si>
  <si>
    <t>2.23.4</t>
  </si>
  <si>
    <t>ATKLĀTAIS FOREĻU MODULIS 4.3</t>
  </si>
  <si>
    <t xml:space="preserve"> 3.3.1</t>
  </si>
  <si>
    <t xml:space="preserve"> 3.4.1</t>
  </si>
  <si>
    <t xml:space="preserve"> 3.4.2</t>
  </si>
  <si>
    <t xml:space="preserve"> 3.4.3</t>
  </si>
  <si>
    <t xml:space="preserve"> 3.4.4</t>
  </si>
  <si>
    <t>3.5.4</t>
  </si>
  <si>
    <t>3.5.5</t>
  </si>
  <si>
    <t>3.8</t>
  </si>
  <si>
    <t>3.9</t>
  </si>
  <si>
    <t>3.9.1</t>
  </si>
  <si>
    <t>3.9.2</t>
  </si>
  <si>
    <t>3.9.3</t>
  </si>
  <si>
    <t>3.9.4</t>
  </si>
  <si>
    <t>3.9.5</t>
  </si>
  <si>
    <t>3.10</t>
  </si>
  <si>
    <t>3.10.1</t>
  </si>
  <si>
    <t>3.10.2</t>
  </si>
  <si>
    <t>3.10.3</t>
  </si>
  <si>
    <t>3.10.4</t>
  </si>
  <si>
    <t>3.11</t>
  </si>
  <si>
    <t xml:space="preserve"> 3.11.1</t>
  </si>
  <si>
    <t xml:space="preserve"> 3.11.2</t>
  </si>
  <si>
    <t xml:space="preserve"> 3.11.3</t>
  </si>
  <si>
    <t xml:space="preserve"> 3.11.4</t>
  </si>
  <si>
    <t>3.12</t>
  </si>
  <si>
    <t>3.12.1</t>
  </si>
  <si>
    <t>3.12.2</t>
  </si>
  <si>
    <t>3.12.3</t>
  </si>
  <si>
    <t>3.12.4</t>
  </si>
  <si>
    <t>3.12.5</t>
  </si>
  <si>
    <t>3.13</t>
  </si>
  <si>
    <t>3.14</t>
  </si>
  <si>
    <t>3.15</t>
  </si>
  <si>
    <t>3.16</t>
  </si>
  <si>
    <t>3.16.1</t>
  </si>
  <si>
    <t>3.16.2</t>
  </si>
  <si>
    <t>3.16.3</t>
  </si>
  <si>
    <t>3.16.4</t>
  </si>
  <si>
    <t>3.16.5</t>
  </si>
  <si>
    <t>3.17</t>
  </si>
  <si>
    <t>3.17.1</t>
  </si>
  <si>
    <t>3.17.2</t>
  </si>
  <si>
    <t>3.17.3</t>
  </si>
  <si>
    <t>3.17.4</t>
  </si>
  <si>
    <t>3.18</t>
  </si>
  <si>
    <t>3.18.1</t>
  </si>
  <si>
    <t>3.18.2</t>
  </si>
  <si>
    <t>3.18.3</t>
  </si>
  <si>
    <t>3.18.4</t>
  </si>
  <si>
    <t>3.19</t>
  </si>
  <si>
    <t>3.19.1</t>
  </si>
  <si>
    <t>3.19.2</t>
  </si>
  <si>
    <t>3.19.3</t>
  </si>
  <si>
    <t>3.19.4</t>
  </si>
  <si>
    <t>3.19.5</t>
  </si>
  <si>
    <t>3.20</t>
  </si>
  <si>
    <t>3.21</t>
  </si>
  <si>
    <t>3.22</t>
  </si>
  <si>
    <t>3.22.1</t>
  </si>
  <si>
    <t>3.22.2</t>
  </si>
  <si>
    <t>3.22.3</t>
  </si>
  <si>
    <t>3.22.4</t>
  </si>
  <si>
    <t>3.22.5</t>
  </si>
  <si>
    <t>3.23</t>
  </si>
  <si>
    <t>3.23.1</t>
  </si>
  <si>
    <t>3.23.2</t>
  </si>
  <si>
    <t>3.23.3</t>
  </si>
  <si>
    <t>3.23.4</t>
  </si>
  <si>
    <t>ATKLĀTAIS FOREĻU MODULIS 4.4</t>
  </si>
  <si>
    <t>4.3</t>
  </si>
  <si>
    <t xml:space="preserve"> 4.3.1</t>
  </si>
  <si>
    <t>4.4</t>
  </si>
  <si>
    <t xml:space="preserve"> 4.4.1</t>
  </si>
  <si>
    <t xml:space="preserve"> 4.4.2</t>
  </si>
  <si>
    <t xml:space="preserve"> 4.4.3</t>
  </si>
  <si>
    <t xml:space="preserve"> 4.4.4</t>
  </si>
  <si>
    <t>4.5</t>
  </si>
  <si>
    <t>4.5.1</t>
  </si>
  <si>
    <t>4.5.2</t>
  </si>
  <si>
    <t>4.5.3</t>
  </si>
  <si>
    <t>4.5.4</t>
  </si>
  <si>
    <t>4.5.5</t>
  </si>
  <si>
    <t>4.6</t>
  </si>
  <si>
    <t>4.7</t>
  </si>
  <si>
    <t>4.8</t>
  </si>
  <si>
    <t>4.9</t>
  </si>
  <si>
    <t>4.9.1</t>
  </si>
  <si>
    <t>4.9.2</t>
  </si>
  <si>
    <t>4.9.3</t>
  </si>
  <si>
    <t>4.9.4</t>
  </si>
  <si>
    <t>4.9.5</t>
  </si>
  <si>
    <t>4.10</t>
  </si>
  <si>
    <t>4.10.1</t>
  </si>
  <si>
    <t>4.10.2</t>
  </si>
  <si>
    <t>4.10.3</t>
  </si>
  <si>
    <t>4.10.4</t>
  </si>
  <si>
    <t>4.11</t>
  </si>
  <si>
    <t xml:space="preserve"> 4.11.1</t>
  </si>
  <si>
    <t xml:space="preserve"> 4.11.2</t>
  </si>
  <si>
    <t xml:space="preserve"> 4.11.3</t>
  </si>
  <si>
    <t xml:space="preserve"> 4.11.4</t>
  </si>
  <si>
    <t>4.12</t>
  </si>
  <si>
    <t>4.12.1</t>
  </si>
  <si>
    <t>4.12.2</t>
  </si>
  <si>
    <t>4.12.3</t>
  </si>
  <si>
    <t>4.12.4</t>
  </si>
  <si>
    <t>4.12.5</t>
  </si>
  <si>
    <t>4.13</t>
  </si>
  <si>
    <t>4.14</t>
  </si>
  <si>
    <t>4.15</t>
  </si>
  <si>
    <t>4.16</t>
  </si>
  <si>
    <t>4.16.1</t>
  </si>
  <si>
    <t>4.16.2</t>
  </si>
  <si>
    <t>4.16.3</t>
  </si>
  <si>
    <t>4.16.4</t>
  </si>
  <si>
    <t>4.16.5</t>
  </si>
  <si>
    <t>4.17</t>
  </si>
  <si>
    <t>4.17.1</t>
  </si>
  <si>
    <t>4.17.2</t>
  </si>
  <si>
    <t>4.17.3</t>
  </si>
  <si>
    <t>4.17.4</t>
  </si>
  <si>
    <t>4.18</t>
  </si>
  <si>
    <t>4.18.1</t>
  </si>
  <si>
    <t>4.18.2</t>
  </si>
  <si>
    <t>4.18.3</t>
  </si>
  <si>
    <t>4.18.4</t>
  </si>
  <si>
    <t>4.19</t>
  </si>
  <si>
    <t>4.19.1</t>
  </si>
  <si>
    <t>4.19.2</t>
  </si>
  <si>
    <t>4.19.3</t>
  </si>
  <si>
    <t>4.19.4</t>
  </si>
  <si>
    <t>4.19.5</t>
  </si>
  <si>
    <t>4.20</t>
  </si>
  <si>
    <t>4.21</t>
  </si>
  <si>
    <t>4.22</t>
  </si>
  <si>
    <t>4.22.1</t>
  </si>
  <si>
    <t>4.22.2</t>
  </si>
  <si>
    <t>4.22.3</t>
  </si>
  <si>
    <t>4.22.4</t>
  </si>
  <si>
    <t>4.22.5</t>
  </si>
  <si>
    <t>4.23</t>
  </si>
  <si>
    <t>4.23.1</t>
  </si>
  <si>
    <t>4.23.2</t>
  </si>
  <si>
    <t>4.23.3</t>
  </si>
  <si>
    <t>4.23.4</t>
  </si>
  <si>
    <t>ATKLĀTAIS FOREĻU MODULIS 5</t>
  </si>
  <si>
    <t>Moduls T-3</t>
  </si>
  <si>
    <t xml:space="preserve"> 5.3.1</t>
  </si>
  <si>
    <t>Atklātais foreļu moduls T-3</t>
  </si>
  <si>
    <t>5.4</t>
  </si>
  <si>
    <t xml:space="preserve"> 5.4.1</t>
  </si>
  <si>
    <t xml:space="preserve"> 5.4.2</t>
  </si>
  <si>
    <t xml:space="preserve"> 5.4.3</t>
  </si>
  <si>
    <t xml:space="preserve"> 5.4.4</t>
  </si>
  <si>
    <t>5.5</t>
  </si>
  <si>
    <t>5.5.1</t>
  </si>
  <si>
    <t>5.5.2</t>
  </si>
  <si>
    <t>5.5.3</t>
  </si>
  <si>
    <t>5.5.4</t>
  </si>
  <si>
    <t>5.5.5</t>
  </si>
  <si>
    <t>5.6</t>
  </si>
  <si>
    <t>5.7</t>
  </si>
  <si>
    <t>Ieliekamā detaļa ID-500</t>
  </si>
  <si>
    <t>5.8</t>
  </si>
  <si>
    <t>5.9</t>
  </si>
  <si>
    <t>5.9.1</t>
  </si>
  <si>
    <t>5.9.2</t>
  </si>
  <si>
    <t>5.9.3</t>
  </si>
  <si>
    <t>5.9.4</t>
  </si>
  <si>
    <t>5.9.5</t>
  </si>
  <si>
    <t>5.10</t>
  </si>
  <si>
    <t>5.10.1</t>
  </si>
  <si>
    <t>5.10.2</t>
  </si>
  <si>
    <t>5.10.3</t>
  </si>
  <si>
    <t>5.10.4</t>
  </si>
  <si>
    <t>Moduls T-3a</t>
  </si>
  <si>
    <t>5.11</t>
  </si>
  <si>
    <t>5.12</t>
  </si>
  <si>
    <t>5.12.1</t>
  </si>
  <si>
    <t>5.13</t>
  </si>
  <si>
    <t>5.13.1</t>
  </si>
  <si>
    <t>Atklātais foreļu moduls T-3a</t>
  </si>
  <si>
    <t>5.14</t>
  </si>
  <si>
    <t>5.14.1</t>
  </si>
  <si>
    <t>5.14.2</t>
  </si>
  <si>
    <t>5.14.3</t>
  </si>
  <si>
    <t>5.14.4</t>
  </si>
  <si>
    <t>5.15</t>
  </si>
  <si>
    <t>5.15.1</t>
  </si>
  <si>
    <t>5.15.2</t>
  </si>
  <si>
    <t>5.15.3</t>
  </si>
  <si>
    <t>5.15.4</t>
  </si>
  <si>
    <t>5.15.5</t>
  </si>
  <si>
    <t>5.16</t>
  </si>
  <si>
    <t>5.17</t>
  </si>
  <si>
    <t>5.18</t>
  </si>
  <si>
    <t>5.19</t>
  </si>
  <si>
    <t>5.19.1</t>
  </si>
  <si>
    <t>5.19.2</t>
  </si>
  <si>
    <t>5.19.3</t>
  </si>
  <si>
    <t>5.19.4</t>
  </si>
  <si>
    <t>5.19.5</t>
  </si>
  <si>
    <t>5.20</t>
  </si>
  <si>
    <t>5.20.1</t>
  </si>
  <si>
    <t>5.20.2</t>
  </si>
  <si>
    <t>5.20.3</t>
  </si>
  <si>
    <t>5.20.4</t>
  </si>
  <si>
    <t>Moduls T-4</t>
  </si>
  <si>
    <t>5.21</t>
  </si>
  <si>
    <t>5.22</t>
  </si>
  <si>
    <t>5.22.1</t>
  </si>
  <si>
    <t>5.23</t>
  </si>
  <si>
    <t>5.23.1</t>
  </si>
  <si>
    <t>Atklātais foreļu moduls T-4</t>
  </si>
  <si>
    <t>5.24</t>
  </si>
  <si>
    <t>5.24.1</t>
  </si>
  <si>
    <t>5.24.2</t>
  </si>
  <si>
    <t>5.24.3</t>
  </si>
  <si>
    <t>5.24.4</t>
  </si>
  <si>
    <t>5.25</t>
  </si>
  <si>
    <t>5.25.1</t>
  </si>
  <si>
    <t>5.25.2</t>
  </si>
  <si>
    <t>5.25.3</t>
  </si>
  <si>
    <t>5.25.4</t>
  </si>
  <si>
    <t>5.25.5</t>
  </si>
  <si>
    <t>5.26</t>
  </si>
  <si>
    <t>5.27</t>
  </si>
  <si>
    <t>5.28</t>
  </si>
  <si>
    <t>5.29</t>
  </si>
  <si>
    <t>5.29.1</t>
  </si>
  <si>
    <t>5.29.2</t>
  </si>
  <si>
    <t>5.29.3</t>
  </si>
  <si>
    <t>5.29.4</t>
  </si>
  <si>
    <t>5.29.5</t>
  </si>
  <si>
    <t>5.30</t>
  </si>
  <si>
    <t>5.30.1</t>
  </si>
  <si>
    <t>5.30.2</t>
  </si>
  <si>
    <t>5.30.3</t>
  </si>
  <si>
    <t>5.30.4</t>
  </si>
  <si>
    <t>Moduls T-4a</t>
  </si>
  <si>
    <t>5.31</t>
  </si>
  <si>
    <t>5.32</t>
  </si>
  <si>
    <t>5.32.1</t>
  </si>
  <si>
    <t>5.33</t>
  </si>
  <si>
    <t>5.33.1</t>
  </si>
  <si>
    <t>Atklātais foreļu moduls T-4a</t>
  </si>
  <si>
    <t>5.34</t>
  </si>
  <si>
    <t>5.34.1</t>
  </si>
  <si>
    <t>5.34.2</t>
  </si>
  <si>
    <t>5.34.3</t>
  </si>
  <si>
    <t>5.34.4</t>
  </si>
  <si>
    <t>5.35</t>
  </si>
  <si>
    <t>5.35.1</t>
  </si>
  <si>
    <t>5.35.2</t>
  </si>
  <si>
    <t>5.35.3</t>
  </si>
  <si>
    <t>5.35.4</t>
  </si>
  <si>
    <t>5.35.5</t>
  </si>
  <si>
    <t>5.36</t>
  </si>
  <si>
    <t>5.37</t>
  </si>
  <si>
    <t>5.38</t>
  </si>
  <si>
    <t>5.39</t>
  </si>
  <si>
    <t>5.39.1</t>
  </si>
  <si>
    <t>5.39.2</t>
  </si>
  <si>
    <t>5.39.3</t>
  </si>
  <si>
    <t>5.39.4</t>
  </si>
  <si>
    <t>5.39.5</t>
  </si>
  <si>
    <t>5.40</t>
  </si>
  <si>
    <t>5.40.1</t>
  </si>
  <si>
    <t>5.40.2</t>
  </si>
  <si>
    <t>5.40.3</t>
  </si>
  <si>
    <t>5.40.4</t>
  </si>
  <si>
    <t>Moduls TB-2</t>
  </si>
  <si>
    <t>5.41</t>
  </si>
  <si>
    <t>5.42</t>
  </si>
  <si>
    <t>5.42.1</t>
  </si>
  <si>
    <t>5.43</t>
  </si>
  <si>
    <t>5.43.1</t>
  </si>
  <si>
    <t>Atklātais foreļu moduls TB-2</t>
  </si>
  <si>
    <t>5.44</t>
  </si>
  <si>
    <t>5.44.1</t>
  </si>
  <si>
    <t>5.44.2</t>
  </si>
  <si>
    <t>5.44.3</t>
  </si>
  <si>
    <t>5.44.4</t>
  </si>
  <si>
    <t>5.45</t>
  </si>
  <si>
    <t>5.45.1</t>
  </si>
  <si>
    <t>5.45.2</t>
  </si>
  <si>
    <t>5.45.3</t>
  </si>
  <si>
    <t>5.45.4</t>
  </si>
  <si>
    <t>5.45.5</t>
  </si>
  <si>
    <t>5.46</t>
  </si>
  <si>
    <t>5.47</t>
  </si>
  <si>
    <t>5.48</t>
  </si>
  <si>
    <t>5.48.1</t>
  </si>
  <si>
    <t>5.48.2</t>
  </si>
  <si>
    <t>5.48.3</t>
  </si>
  <si>
    <t>5.48.4</t>
  </si>
  <si>
    <t>5.48.5</t>
  </si>
  <si>
    <t>5.49</t>
  </si>
  <si>
    <t>5.49.1</t>
  </si>
  <si>
    <t>5.49.2</t>
  </si>
  <si>
    <t>5.49.3</t>
  </si>
  <si>
    <t>5.49.4</t>
  </si>
  <si>
    <t>PIRMSPĀRDOŠANAS ZIVJU TURĒŠANAS BASEINI</t>
  </si>
  <si>
    <t>Baseins pie moduļa 4.1</t>
  </si>
  <si>
    <t>6.2.1</t>
  </si>
  <si>
    <t>6.3</t>
  </si>
  <si>
    <t xml:space="preserve"> 6.3.1</t>
  </si>
  <si>
    <t>Pirms pārdošanas zivju turēšanas baseins T-5</t>
  </si>
  <si>
    <t>6.4</t>
  </si>
  <si>
    <t xml:space="preserve"> 6.4.1</t>
  </si>
  <si>
    <t xml:space="preserve"> 6.4.2</t>
  </si>
  <si>
    <t xml:space="preserve"> 6.4.3</t>
  </si>
  <si>
    <t xml:space="preserve"> 6.4.4</t>
  </si>
  <si>
    <t>6.5</t>
  </si>
  <si>
    <t>6.5.1</t>
  </si>
  <si>
    <t>6.5.2</t>
  </si>
  <si>
    <t>6.5.3</t>
  </si>
  <si>
    <t>6.5.4</t>
  </si>
  <si>
    <t>6.6</t>
  </si>
  <si>
    <t>6.7</t>
  </si>
  <si>
    <t>6.7.1</t>
  </si>
  <si>
    <t>6.7.2</t>
  </si>
  <si>
    <t>6.7.3</t>
  </si>
  <si>
    <t>6.7.4</t>
  </si>
  <si>
    <t>6.7.5</t>
  </si>
  <si>
    <t>6.8</t>
  </si>
  <si>
    <t>6.8.1</t>
  </si>
  <si>
    <t>6.8.2</t>
  </si>
  <si>
    <t>6.8.3</t>
  </si>
  <si>
    <t>6.8.4</t>
  </si>
  <si>
    <t>Baseins pie moduļa 4.2</t>
  </si>
  <si>
    <t>6.9</t>
  </si>
  <si>
    <t>6.10</t>
  </si>
  <si>
    <t>6.10.1</t>
  </si>
  <si>
    <t>6.11</t>
  </si>
  <si>
    <t xml:space="preserve"> 6.11.1</t>
  </si>
  <si>
    <t>6.12</t>
  </si>
  <si>
    <t xml:space="preserve"> 6.12.1</t>
  </si>
  <si>
    <t xml:space="preserve"> 6.12.2</t>
  </si>
  <si>
    <t xml:space="preserve"> 6.12.3</t>
  </si>
  <si>
    <t xml:space="preserve"> 6.12.4</t>
  </si>
  <si>
    <t>6.13</t>
  </si>
  <si>
    <t>6.13.1</t>
  </si>
  <si>
    <t>6.13.2</t>
  </si>
  <si>
    <t>6.13.3</t>
  </si>
  <si>
    <t>6.13.4</t>
  </si>
  <si>
    <t>6.14</t>
  </si>
  <si>
    <t>6.15</t>
  </si>
  <si>
    <t>6.15.1</t>
  </si>
  <si>
    <t>6.15.2</t>
  </si>
  <si>
    <t>6.15.3</t>
  </si>
  <si>
    <t>6.15.4</t>
  </si>
  <si>
    <t>6.15.5</t>
  </si>
  <si>
    <t>6.16</t>
  </si>
  <si>
    <t>6.16.1</t>
  </si>
  <si>
    <t>6.16.2</t>
  </si>
  <si>
    <t>6.16.3</t>
  </si>
  <si>
    <t>6.16.4</t>
  </si>
  <si>
    <t>Baseins pie moduļa 4.3</t>
  </si>
  <si>
    <t xml:space="preserve"> Zemes darbi</t>
  </si>
  <si>
    <t>6.17</t>
  </si>
  <si>
    <t>6.17.1</t>
  </si>
  <si>
    <t>6.17.2</t>
  </si>
  <si>
    <t>6.18</t>
  </si>
  <si>
    <t>6.18.1</t>
  </si>
  <si>
    <t>6.19</t>
  </si>
  <si>
    <t>6.19.1</t>
  </si>
  <si>
    <t>6.19.2</t>
  </si>
  <si>
    <t>6.19.3</t>
  </si>
  <si>
    <t>6.19.4</t>
  </si>
  <si>
    <t>6.20</t>
  </si>
  <si>
    <t>6.20.1</t>
  </si>
  <si>
    <t>6.20.2</t>
  </si>
  <si>
    <t>6.20.3</t>
  </si>
  <si>
    <t>6.20.4</t>
  </si>
  <si>
    <t>6.21</t>
  </si>
  <si>
    <t>6.22</t>
  </si>
  <si>
    <t>6.22.1</t>
  </si>
  <si>
    <t>6.22.2</t>
  </si>
  <si>
    <t>6.22.3</t>
  </si>
  <si>
    <t>6.22.4</t>
  </si>
  <si>
    <t>6.22.5</t>
  </si>
  <si>
    <t>6.23</t>
  </si>
  <si>
    <t>6.23.1</t>
  </si>
  <si>
    <t>6.23.2</t>
  </si>
  <si>
    <t>6.23.3</t>
  </si>
  <si>
    <t>6.23.4</t>
  </si>
  <si>
    <t>Baseins pie moduļa 4.4</t>
  </si>
  <si>
    <t>6.24</t>
  </si>
  <si>
    <t>6.25</t>
  </si>
  <si>
    <t>6.25.1</t>
  </si>
  <si>
    <t>6.26</t>
  </si>
  <si>
    <t>6.26.1</t>
  </si>
  <si>
    <t>6.27</t>
  </si>
  <si>
    <t>6.27.1</t>
  </si>
  <si>
    <t>6.27.2</t>
  </si>
  <si>
    <t>6.27.3</t>
  </si>
  <si>
    <t>6.27.4</t>
  </si>
  <si>
    <t>6.28</t>
  </si>
  <si>
    <t>6.28.1</t>
  </si>
  <si>
    <t>6.28.2</t>
  </si>
  <si>
    <t>6.28.3</t>
  </si>
  <si>
    <t>6.28.4</t>
  </si>
  <si>
    <t>6.29</t>
  </si>
  <si>
    <t>6.30</t>
  </si>
  <si>
    <t>6.30.1</t>
  </si>
  <si>
    <t>6.30.2</t>
  </si>
  <si>
    <t>6.30.3</t>
  </si>
  <si>
    <t>6.30.4</t>
  </si>
  <si>
    <t>6.30.5</t>
  </si>
  <si>
    <t>6.31</t>
  </si>
  <si>
    <t>6.31.1</t>
  </si>
  <si>
    <t>6.31.2</t>
  </si>
  <si>
    <t>6.31.3</t>
  </si>
  <si>
    <t>6.31.4</t>
  </si>
  <si>
    <t>Baseins pie moduļa 5</t>
  </si>
  <si>
    <t>6.32</t>
  </si>
  <si>
    <t>6.33</t>
  </si>
  <si>
    <t>6.33.1</t>
  </si>
  <si>
    <t>6.34</t>
  </si>
  <si>
    <t>6.34.1</t>
  </si>
  <si>
    <t>6.35</t>
  </si>
  <si>
    <t>6.35.1</t>
  </si>
  <si>
    <t>6.35.2</t>
  </si>
  <si>
    <t>6.35.3</t>
  </si>
  <si>
    <t>6.35.4</t>
  </si>
  <si>
    <t>6.36</t>
  </si>
  <si>
    <t>6.36.1</t>
  </si>
  <si>
    <t>6.36.2</t>
  </si>
  <si>
    <t>6.36.3</t>
  </si>
  <si>
    <t>6.36.4</t>
  </si>
  <si>
    <t>6.37</t>
  </si>
  <si>
    <t>6.38</t>
  </si>
  <si>
    <t>6.38.1</t>
  </si>
  <si>
    <t>6.38.2</t>
  </si>
  <si>
    <t>6.38.3</t>
  </si>
  <si>
    <t>6.38.4</t>
  </si>
  <si>
    <t>6.38.5</t>
  </si>
  <si>
    <t>6.39</t>
  </si>
  <si>
    <t>6.39.1</t>
  </si>
  <si>
    <t>6.39.2</t>
  </si>
  <si>
    <t>6.39.3</t>
  </si>
  <si>
    <t>6.39.4</t>
  </si>
  <si>
    <t>6.39.5</t>
  </si>
  <si>
    <t>Lokālā tāme Nr.9</t>
  </si>
  <si>
    <t>14-00000</t>
  </si>
  <si>
    <t>Aukstais ūdensvads Ū1</t>
  </si>
  <si>
    <t>Ūdensvada montāža no plastmasas caurulēm PP-R MF SDR7.4 De50, kpl. ar fasondaļām, stiptinājumiem u.c. montāžas materiāliem</t>
  </si>
  <si>
    <t>Ūdensvada montāža no plastmasas caurulēm PP-R MF SDR7.4 De32, kpl. ar fasondaļām, stiptinājumiem u.c. montāžas materiāliem</t>
  </si>
  <si>
    <t>Ūdensvada montāža no plastmasas caurulēm PP-R MF SDR7.4 De20, kpl. ar fasondaļām, stiptinājumiem u.c. montāžas materiāliem</t>
  </si>
  <si>
    <t>Pretkondensāta izolācijas b=9mm, (0.040w/mK) montāža uz cauruļvadu De50, iesk. montāžas materiālus un palīgmateriālus</t>
  </si>
  <si>
    <t>Pretkondensāta izolācijas b=9mm, (0.040w/mK) montāža uz cauruļvadu De32, iesk. montāžas materiālus un palīgmateriālus</t>
  </si>
  <si>
    <t>Pretkondensāta izolācijas b=9mm, (0.040w/mK) montāža uz cauruļvadu De20, iesk. montāžas materiālus un palīgmateriālus</t>
  </si>
  <si>
    <t>Lodveida ventiļa Dn25 montāža</t>
  </si>
  <si>
    <t>Miniventiļa Dn15 montāža</t>
  </si>
  <si>
    <t>Ugunsdrošības manžetes EI30 montāža cauruļvadam De20</t>
  </si>
  <si>
    <t>Ūdensvada tīklu hidrauliskā pārbaude, dezinfekcija</t>
  </si>
  <si>
    <t>Karstais ūdensvads T3</t>
  </si>
  <si>
    <t>Porgumijas izolācijas b=20mm, (0.040w/mK) montāža uz cauruļvadu De20, iesk. montāžas materiālus un palīgmateriālus</t>
  </si>
  <si>
    <t>Lodveida ventiļa Dn15 montāža</t>
  </si>
  <si>
    <t>Minientiļa Dn15 montāža</t>
  </si>
  <si>
    <t>Roku mazgātnes jaucējkrāna montāža (Oras Saga 1010 vai ekvivalents), iesk. montāžas materiālus un palīgmateriālus</t>
  </si>
  <si>
    <t>Izlietnes jaucējkrāna montāža (GROHE vai ekvivalents), iesk. montāžas materiālus un palīgmateriālus</t>
  </si>
  <si>
    <t>Dušas jaucējkrāna montāža (GROHE vai ekvivalents), iesk. montāžas materiālus un palīgmateriālus</t>
  </si>
  <si>
    <t>El. ūdens sildītāja V=60 L montāža, iesk. apsaisti, stiprinājumus u.c. montāžas materiālus</t>
  </si>
  <si>
    <t>16-00000</t>
  </si>
  <si>
    <t>Sadzīves kanalizācija K1</t>
  </si>
  <si>
    <t>Saimniecizkās kanalizācijas tīklu izbūve no PVC caurulēm De110, kpl. ar fasondaļām, stiptinājumiem u.c. montāžas materiāliem</t>
  </si>
  <si>
    <t>Saimniecizkās kanalizācijas tīklu izbūve no PVC caurulēm De50, kpl. ar fasondaļām, stiptinājumiem u.c. montāžas materiāliem</t>
  </si>
  <si>
    <t>Grīdas klozetpoda ar skalošanas kasti, sēdrinķi, montāža, iesk. stiprinājumus u.c. montāžas materiālus (Vitra vai ekvivalents)</t>
  </si>
  <si>
    <t>Keramikas roku mazgātnes montāža, klp. ar hromētu sifonu, stiprinājuma elementiem u.c. montāžas materiāliem (Vitra vai ekvivalents)</t>
  </si>
  <si>
    <t>Tērauda izlietnes montāža, kpl. ar sifonu, stiprinājuma elementiem u.c. montāžas materiāliem (Vitra vai ekvivalents)</t>
  </si>
  <si>
    <t>Ugunsdrošības manžetes EI30 montāža cauruļvadam De110</t>
  </si>
  <si>
    <t>Dušas paliktņa montāža, kpl. ar sifonu, stiprinājuma elementiem u.c. montāžas materiāliem (Vitra vai ekvivalents)</t>
  </si>
  <si>
    <t>PVC uzmavu revīzijas De110 montāža, iesk. montāžas materiālus un palīgmateriālus</t>
  </si>
  <si>
    <t>Aizsargčaulas Dn100 montāža, iesk. montāžas materiālus un palīgmateriālus</t>
  </si>
  <si>
    <t>Tiešās izmaksas kopā, t.sk. darba devēja sociālais nodoklis 24.09% :</t>
  </si>
  <si>
    <t>Lokālā tāme Nr.10</t>
  </si>
  <si>
    <t>Iekšējie el;ektroapgādes tīkli (EL)</t>
  </si>
  <si>
    <t>18-00000</t>
  </si>
  <si>
    <t>Spēku tīklu iekšēja elektroinstalācija</t>
  </si>
  <si>
    <t>Sadalnes skapja IP44, v/apm. (GS-1), saskaņā ar ELT-2.2 shēmu, montāža</t>
  </si>
  <si>
    <t>Pārsprieguma aizsardzības (B klase) montāža</t>
  </si>
  <si>
    <t>El. rozetes v/a, 230V, 16A, IP44 montāža</t>
  </si>
  <si>
    <t>El. rozetes z/a, 230V, 16A, IP44 montāža</t>
  </si>
  <si>
    <t>El. rozetes z/a, 230V, 16A, IP20 montāža</t>
  </si>
  <si>
    <t>Elektroinstalācijas caurules, d=32, montāža</t>
  </si>
  <si>
    <t>Elektroinstalācijas caurules, d=16, montāža</t>
  </si>
  <si>
    <t>El. kabeļa 1kV Cu 3x2.5 montāža</t>
  </si>
  <si>
    <t>El. kabeļa 1kV Cu 5x6 montāža</t>
  </si>
  <si>
    <t>Ekranēta el. kabeļa 1kV Cu 5x16 montāža</t>
  </si>
  <si>
    <t>Kabeļa plaukta 60x400mm montāža</t>
  </si>
  <si>
    <t>Citi montāžas materiāli</t>
  </si>
  <si>
    <t>Apgaismojums 11. telpam (zivju cehs) iekšējie elektroapgādes tīkli</t>
  </si>
  <si>
    <t>Griestu gaismekļa (plānā apz. Nr.1) ar LED spuldzēm, 100W, IP54, montāža</t>
  </si>
  <si>
    <t>Griestu gaismekļa (plānā apz. Nr.2) ar LED spuldzēm, 100W, IP54, montāža</t>
  </si>
  <si>
    <t>Griestu gaismekļa (plānā apz. Nr.3) ar LED spuldzēm, 50W, IP44, montāža</t>
  </si>
  <si>
    <t>Griestu gaismekļa (plānā apz. Nr.4) ar LED spuldzēm, 30W, IP44, montāža</t>
  </si>
  <si>
    <t>1-polu pārslēdža v/a, 10A, IP44, montāža</t>
  </si>
  <si>
    <t>1-polu slēdža v/a, 10A, IP44, montāža</t>
  </si>
  <si>
    <t>1-polu slēdža v/a, 10A, IP20, montāža</t>
  </si>
  <si>
    <t>El. kabeļa 1kV Cu 3x1.5 montāža</t>
  </si>
  <si>
    <t>Kabeļa plaukta 60x100mm montāža</t>
  </si>
  <si>
    <t>Apgaismojuma stiprinājuma troses, d=10,montāža</t>
  </si>
  <si>
    <t>Lokālā tāme Nr.11</t>
  </si>
  <si>
    <t>17-00000</t>
  </si>
  <si>
    <t>Sistēma PN1</t>
  </si>
  <si>
    <t>Gaisa apstrādes agregāta VVS030-R-FGVF (sk.pielikumā) montāža, ieregulēšana un palaišana darbībā. VTS Papildināt ar pilienu uztvērēju.</t>
  </si>
  <si>
    <t>Ārējā režģa USAV-630 (krāsu precizēt pasūtījuma laikā) montāža, iesk. montāžas materiālus un palīgmateriālus</t>
  </si>
  <si>
    <t xml:space="preserve">Vienvirziena vārsta RSKT D630 montāža, iesk. montāžas materiālus un palīgmateriālus                                                     </t>
  </si>
  <si>
    <t>Trokšņu slāpētāja SLCU 50 400- 900                       LINDAB montāža, iesk. montāžas materiālus un palīgmateriālus</t>
  </si>
  <si>
    <t xml:space="preserve">Pieplūdes restes 300x150 montāža uz apaļu gaisa vadu, iesk. montāžas materiālus un palīgmateriālus </t>
  </si>
  <si>
    <t>Cinkota skārda gaisa vada d200 montāža, iesk. montāžas materiālus un palīgmateriālus</t>
  </si>
  <si>
    <t>Cinkota skārda gaisa vada d250 montāža, iesk. montāžas materiālus un palīgmateriālus</t>
  </si>
  <si>
    <t>Cinkota skārda gaisa vada d315 montāža, iesk. montāžas materiālus un palīgmateriālus</t>
  </si>
  <si>
    <t>Cinkota skārda gaisa vada d400 montāža, iesk. montāžas materiālus un palīgmateriālus</t>
  </si>
  <si>
    <t>Cinkota skārda gaisa vada d630 montāža, iesk. montāžas materiālus un palīgmateriālus</t>
  </si>
  <si>
    <t>Gaisa vadu siltumizolācijas K-Flex ST AL CLAD b=50mm montāža</t>
  </si>
  <si>
    <r>
      <rPr>
        <sz val="9"/>
        <color indexed="8"/>
        <rFont val="Arial"/>
        <family val="2"/>
      </rPr>
      <t>m</t>
    </r>
    <r>
      <rPr>
        <vertAlign val="superscript"/>
        <sz val="9"/>
        <color indexed="8"/>
        <rFont val="Arial"/>
        <family val="2"/>
      </rPr>
      <t>2</t>
    </r>
  </si>
  <si>
    <t>Gaisa vadu stiprinājumi</t>
  </si>
  <si>
    <t>Gaisa vadu veidgabali</t>
  </si>
  <si>
    <t>Montāžas palīgmateriāli</t>
  </si>
  <si>
    <t>Elektriskie materiāli</t>
  </si>
  <si>
    <t>Sistēma N2, N3, N4</t>
  </si>
  <si>
    <t>Sadzīves ventilatora  SILENT-200CRZ                                           S&amp;P montāža, iesk. montāžas materiālus un palīgmateriālus</t>
  </si>
  <si>
    <t>Gravitācijas režģa PER-160 montāža, iesk. montāžas materiālus un palīgmateriālus</t>
  </si>
  <si>
    <t>Cinkota skārda gaisa vada d125 montāža, iesk. montāžas materiālus un palīgmateriālus</t>
  </si>
  <si>
    <t>Cinkota skārda gaisa vada d160 montāža, iesk. montāžas materiālus un palīgmateriālus</t>
  </si>
  <si>
    <t>Lokālā tāme Nr.12</t>
  </si>
  <si>
    <t>Sagatavošanas/celtniecības darbi</t>
  </si>
  <si>
    <t>Uzmērīšanas un trasu nospraušanas darbi</t>
  </si>
  <si>
    <t>27-00000</t>
  </si>
  <si>
    <t>Ū1. AUKSTA ŪDENSAPGĀDE (NO URBUMIEM).</t>
  </si>
  <si>
    <t>Plastmasas ūdensvada caurules SDR11 PE80 PN12.5 OD63 montāža tranšejā, dziļumā līdz 2.0m  iesk. tranšejas rakšanu un sekojošu aizbēršanu (veicot grunts nomaiņu pēc nepieciešamības), iesk. noblīvēšanu pa kārtām</t>
  </si>
  <si>
    <t>Artēziskā urbuma galvas montāža, sūkņa ar vadību, tehnoloģieko aprīkojumu uzstādīšana, pieslēgšana, urbuma skalošanu un palaišana darbībā</t>
  </si>
  <si>
    <t>Artēziskā urbuma izbūve, iesk. urbuma projekta izstrādi, urbuma tehnoloģisko aprīkojumu, sūkni ar vadību, urbuma skalošanu un palaišana darbībā</t>
  </si>
  <si>
    <t>Ū1. AUKSTA ŪDENSAPGĀDE (ŪDENSVADS UZ MODUĻIEM).</t>
  </si>
  <si>
    <t>Plastmasas ūdensvada caurules OD110x6.6mm PE100 PN10 montāža tranšejā, dziļumā līdz 2.0m  iesk. tranšejas rakšanu un sekojošu aizbēršanu (veicot grunts nomaiņu pēc nepieciešamības), iesk. noblīvēšanu pa kārtām</t>
  </si>
  <si>
    <t>Plastmasas ūdensvada caurules OD315mm PE100 PN10 montāža tranšejā, dziļumā līdz 2.0m  iesk. tranšejas rakšanu un sekojošu aizbēršanu (veicot grunts nomaiņu pēc nepieciešamības), iesk. noblīvēšanu pa kārtām</t>
  </si>
  <si>
    <t>Pamatojums zem caurules:smilts h=150 mm</t>
  </si>
  <si>
    <t>Smilts</t>
  </si>
  <si>
    <t>Cauruļvadu apberums: smilts h=300 mm</t>
  </si>
  <si>
    <t>Plastmasas trejgabala OD315x110mm/90° montāža</t>
  </si>
  <si>
    <t>PE EM līkuma OD110mm/90° montāža</t>
  </si>
  <si>
    <t>PE EM līkuma OD315mm/90° montāža</t>
  </si>
  <si>
    <t>PE EM noeslēguzmavas OD315mm montāža</t>
  </si>
  <si>
    <t>PE EM īscaurules ar rotējošu atloku DN100 montāža</t>
  </si>
  <si>
    <t>Ķeta atloku trejgabala DN100x100x100 montāža, iesk. montāžas materiālus un palīgmateriālus</t>
  </si>
  <si>
    <t>Servisa pazemes aizbīdnis dn100mm ar fiksētu pagarinātājkātu un stacionāra ķeta kapi (zaļajā zonā) ar iekšējo diam.160mm, slodzei 40t(D400) PN16 LVS EN 124</t>
  </si>
  <si>
    <t>Betona balstu betonēšana no betona C30/37 XC2, ieskaitot veidņu montāžu, demontāžu, nomu</t>
  </si>
  <si>
    <t xml:space="preserve">Aizsargčaula D110mm montāža </t>
  </si>
  <si>
    <t>Pieslēgums urbumam, kpl ar apsaisti</t>
  </si>
  <si>
    <t>Sūkņu stacijas D1500mm izbūve būvgrāvī H=3.0m, ar sūkņiem SL1.100.150.75.4.51D.C (2 kpl.)</t>
  </si>
  <si>
    <t>Sūkņu stacijas vadības skapis</t>
  </si>
  <si>
    <t>K1 SADZĪVES KANALIZĀCIJA</t>
  </si>
  <si>
    <t>Plastmasas kanalizācijas caurules OD160mm PP SN8 montāža tranšejā, dziļumā līdz 2.0m  iesk. tranšejas rakšanu un sekojošu aizbēršanu (veicot grunts nomaiņu pēc nepieciešamības), iesk. noblīvēšanu pa kārtām</t>
  </si>
  <si>
    <t>4.3.1</t>
  </si>
  <si>
    <t>PP gludsienu kanalizācijas akas D400, montāža tranšejā, dziļumā līdz 2.0m</t>
  </si>
  <si>
    <r>
      <rPr>
        <sz val="9"/>
        <color indexed="8"/>
        <rFont val="Arial"/>
        <family val="2"/>
      </rPr>
      <t>Sadzīves notekūdeņu krājrezervuāra no dz. betona akas grodiem D1500 izbūve (V=3.53 m</t>
    </r>
    <r>
      <rPr>
        <vertAlign val="super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 xml:space="preserve">) </t>
    </r>
  </si>
  <si>
    <t>Krājrezervuāru savienojošā cauruļvada DN110 montāža L=0.7 m</t>
  </si>
  <si>
    <t>Krājrezervuāru savienojošā cauruļvada DN160 montāža L=0.7 m</t>
  </si>
  <si>
    <t>Aizsargčaulas D160mm montāža</t>
  </si>
  <si>
    <t xml:space="preserve">Kanalizācijas ievada ēkā izbūve </t>
  </si>
  <si>
    <t>K3 RAŽOŠANAS KANALIZĀCIJA</t>
  </si>
  <si>
    <t>Plastmasas kanalizācijas caurules OD200mm PP SN8 montāža tranšejā, dziļumā līdz 2.0m  iesk. tranšejas rakšanu un sekojošu aizbēršanu (veicot grunts nomaiņu pēc nepieciešamības), iesk. noblīvēšanu pa kārtām</t>
  </si>
  <si>
    <t>5.4.1</t>
  </si>
  <si>
    <t>Kanalizācijas pieslēguma izbūve pie atklātā foreļu moduļa</t>
  </si>
  <si>
    <t>Kanalizācijas izlaides vietas ūdens filtrācijas baseinā izbūve</t>
  </si>
  <si>
    <t>6</t>
  </si>
  <si>
    <t>K4 NOSACĪTI TĪRS KANALIZĀCIJAS TĪKLS</t>
  </si>
  <si>
    <t>Plastmasas monolītsienu kanalizācijas caurules OD400x15.0mm PP SN8 montāža tranšejā, dziļumā līdz 1.5m  iesk. tranšejas rakšanu un sekojošu aizbēršanu (veicot grunts nomaiņu pēc nepieciešamības), iesk. noblīvēšanu pa kārtām</t>
  </si>
  <si>
    <t>6.3.1</t>
  </si>
  <si>
    <t>Kanalizācijas pieslēgums ūdens sagatavošanas baseinam</t>
  </si>
  <si>
    <t>7</t>
  </si>
  <si>
    <t>MODUĻU PIESLĒGŠANAS SHĒMA</t>
  </si>
  <si>
    <t xml:space="preserve">Moduļu ar rezervuāriem D12.0 m apsaiste </t>
  </si>
  <si>
    <t>Plastmasas spiediena caurules SDR17 PE100-RC PN10 OD630 montāža</t>
  </si>
  <si>
    <t>Plastmasas kontaktmetināma līkuma OD630, 45* PE100 montāža</t>
  </si>
  <si>
    <t>Plastmasas kontaktmetināmas īscaurules pārejas OD630, PE100 montāža</t>
  </si>
  <si>
    <t>Plastmasas kontaktmetināma atloka OD630,  montāža</t>
  </si>
  <si>
    <t>Plastmasas spiediena caurules SDR17 PE100-RC PN10 OD400 montāža</t>
  </si>
  <si>
    <t>Aizsarguzmava ID400 montāža, iesk. montāžas materiālus un palīgmateriālus</t>
  </si>
  <si>
    <t>Aizsarguzmava ID160 montāža, iesk. montāžas materiālus un palīgmateriālus</t>
  </si>
  <si>
    <t>7.8.1</t>
  </si>
  <si>
    <t>7.9.1</t>
  </si>
  <si>
    <t>Moduļa ar rezevuāriem D9.0 m apsaiste</t>
  </si>
  <si>
    <t>Plastmasas spiediena caurules SDR17 PE100-RC PN10 OD500 montāža</t>
  </si>
  <si>
    <t>Plastmasas kontaktmetināma līkuma OD500, 45* PE100 montāža</t>
  </si>
  <si>
    <t>Plastmasas kontaktmetināmas īscaurules pārejas OD500, PE100 montāža</t>
  </si>
  <si>
    <t>Plastmasas kontaktmetināma atloka OD500,  montāža</t>
  </si>
  <si>
    <t>7.17.1</t>
  </si>
  <si>
    <t>7.18.1</t>
  </si>
  <si>
    <t>Tiešās izmaksas kopā, t.sk. darba devēja sociālais nodoklis 23.59% :</t>
  </si>
  <si>
    <t>Lokālā tāme Nr.13</t>
  </si>
  <si>
    <t>22-00000</t>
  </si>
  <si>
    <t>KTAb</t>
  </si>
  <si>
    <t>KTA (TP) korpuss betona (līdz 1000kVA) ar 0,4kV sadalni, trāvmaiņi+automātslēdzis+drošinātājsl.līdz 18xNH2+slēgiekārta, sekundārā 24kV CCF) ar montāžu objektā. Specpasūtījums saskaņā ar ELT-2.1 shēmu.</t>
  </si>
  <si>
    <t>Sadales transformatora 21/0.42kV, 400kVA, Dyn11 montāža objektā</t>
  </si>
  <si>
    <t>Ievadu blīvējums</t>
  </si>
  <si>
    <t>Caurule, gofrēta 450N, d=110, ar montāžu, iesk. tranšejas rakšanu un aizbēršanu</t>
  </si>
  <si>
    <t>Caurule, gofrēta 450N, d=160, ar montāžu, iesk. tranšejas rakšanu un aizbēršanu</t>
  </si>
  <si>
    <t>DĢ</t>
  </si>
  <si>
    <t>Dīzeļģeneratora 350kW piegāde un montāža</t>
  </si>
  <si>
    <t>Sadalnes</t>
  </si>
  <si>
    <t>Sadalnes SS-1 - SS-5 paplašinājums; Sadalne nāk komplektā ar atklātas foreļu moduli, paplašināt ar automātslēdzim 1x(3P, C, 32A) + 1x(3P, C, 25A), saskaņā ar ELT-2.1 shēmu</t>
  </si>
  <si>
    <t>Kontaktligzdu bloka IP65, 1x(230V, 16A) + 1x(400V, 25A) + slēdzis (SS-1.1 - SS-5.1), saskaņā ar ELT-2.1 shēmu, ar sienas montāžas kronšteinu, montāža.</t>
  </si>
  <si>
    <t>Kontaktligzdu bloka IP65, 1x(230V, 16A) + 1x(400V, 16A) (SS-6, SS-8 - SS-13), ar sienas montāžas kronšteinu, montāža.</t>
  </si>
  <si>
    <t>Profilpuscilindra „Pusmēness” montāža</t>
  </si>
  <si>
    <t>Sadalnes zemējuma montāža</t>
  </si>
  <si>
    <t>Teritorijas apgaismojums</t>
  </si>
  <si>
    <t>El. kabeļa 1kV trīsdzīslu Cu 3x1.5 montāža</t>
  </si>
  <si>
    <t>El. kabeļa 1kV piecdzīslu Cu 5x2.5 montāža</t>
  </si>
  <si>
    <t>El. kabeļa 1kV piecdzīslu Cu 5x6 montāža</t>
  </si>
  <si>
    <t>Gala apdares 1kV, piecdzīslu kabelim, montāža</t>
  </si>
  <si>
    <t>Caurule, gofrēta 750N, d=63, ar montāžu, iesk. tranšejas rakšanu un aizbēršanu</t>
  </si>
  <si>
    <t>Ielas staba 6.5m (6m virs zemes) cinkots, konisks, montāža</t>
  </si>
  <si>
    <t>Ielas staba 6m, cinkots, konisks (ar stiprinājumu pie vertikālam virsmām), montāža</t>
  </si>
  <si>
    <t>Gaismekļa fasādes stiprinājuma montāža</t>
  </si>
  <si>
    <t>Konsoles L-veida (2.0/1.0/5) cinkota, montāža</t>
  </si>
  <si>
    <t>LED ielu gaismekļa 50W, 4000K, IP66, montāža</t>
  </si>
  <si>
    <t>LED ielu gaismekļa 50W, 4000K, IP66, ar klātbūtnes sensoru, montāža</t>
  </si>
  <si>
    <t>Betona pamata 6m-8m augstiem stabiem 295kg, montāža, iesk. būvbedres rakšanu un aizbēršanu</t>
  </si>
  <si>
    <t>Apgaismojuma balsta montāžas palīgmateriāli (gumijas blīve, ķīļskrūves, termosarūkošā caurule)</t>
  </si>
  <si>
    <t>VS KL</t>
  </si>
  <si>
    <t>El. kabeļa 20kV viendzīslas ar stiepļu ekrānu AL-20-3x1x95/25 montāža</t>
  </si>
  <si>
    <t>Gala apdares 20kV ārtipa, 1-dzīslu kabelim ar stiepļu ekrānu, montāža</t>
  </si>
  <si>
    <t>T-adaptera, Interfeiss „C” 20kV viendzīslu kabelim ar stiepļu ekrānu, montāža</t>
  </si>
  <si>
    <t>Caurule, gofrēta 750N, d=160, ar montāžu, iesk. tranšejas rakšanu un aizbēršanu</t>
  </si>
  <si>
    <t>Aizsargprofils kabelim, plastmasas</t>
  </si>
  <si>
    <t>Signāllenta kabeļlīnijai</t>
  </si>
  <si>
    <t>ZS KL</t>
  </si>
  <si>
    <t>El. kabeļa 1kV viendzīslu Cu 1x240 montāža</t>
  </si>
  <si>
    <t>El. kabeļa  1kV četrdzīslu Al 4x120 montāža</t>
  </si>
  <si>
    <t>El. kabeļa  1kV četrdzīslu Al 4x70 montāža</t>
  </si>
  <si>
    <t>El. kabeļa  1kV piecdzīslu Cu 5x6 montāža</t>
  </si>
  <si>
    <t>El. kabeļa  1kV trīsdzīslu Cu 3x2.5 montāža</t>
  </si>
  <si>
    <t>Signālu kabeļa NYY-JZ 7x1,5 (KL.ARI2) montāža</t>
  </si>
  <si>
    <t>Gala apdares 1kV, četrdzīslu kabelim (70mm) montāža</t>
  </si>
  <si>
    <t>Gala apdares 1kV, četrdzīslu kabelim (120mm) montāža</t>
  </si>
  <si>
    <t>Gala apdares 1kV, četrdzīslu kabelim (240mm) montāža</t>
  </si>
  <si>
    <t>Gala apdares 1kV, piecdzīslu kabelim montāža</t>
  </si>
  <si>
    <t>Caurule, gofrēta 750N, d=110, ar montāžu, iesk. tranšejas rakšanu un aizbēršanu</t>
  </si>
  <si>
    <t>Zemējums</t>
  </si>
  <si>
    <t>Zemējuma plakandzelzis, cinkots 4x40 mm, ar montāžu, iesk. tranšejas rakšanu un aizbēršanu</t>
  </si>
  <si>
    <t>Cinkota tērauda vada RD 10mm, PVC apvalkā, montāža</t>
  </si>
  <si>
    <t>Zemējuma vada Cu-35mm2 montāža</t>
  </si>
  <si>
    <t>Zemējuma vada Cu-4mm2 montāža</t>
  </si>
  <si>
    <t>Elektrods zemējuma, cinkots tērauds ar iespēju pagarināt, d=16 mm, 1.5m, ar montāžu</t>
  </si>
  <si>
    <t>Krustveida savienotāja plakandzelzs un plakandzelzs montāža</t>
  </si>
  <si>
    <t>Krustveida savienotāja apaļvadiem un plakanvadiem montāža</t>
  </si>
  <si>
    <t>Savienotāja zemējuma stieņiem - plakanvadiem montāža</t>
  </si>
  <si>
    <t>Pieslēguma un gala elementa (apgaismes staba pievienošanai zemējuma kontūram) montāža</t>
  </si>
  <si>
    <t>Pieslēguma un gala elementa montāža</t>
  </si>
  <si>
    <t>Kabeļu kurpes, 35-95mm2 (zemējuma vada pievienošanai) montāža</t>
  </si>
  <si>
    <t>Lenta zemējuma kontūra savienojumu hermetizācijai</t>
  </si>
  <si>
    <t>EPL digitālā uzmērīšana</t>
  </si>
  <si>
    <t>obj.</t>
  </si>
  <si>
    <t>8.2</t>
  </si>
  <si>
    <t>Rakšanas atļaujas saņemšana</t>
  </si>
  <si>
    <t>Lokālā tāme Nr.14</t>
  </si>
  <si>
    <t>ZEMES DARBI</t>
  </si>
  <si>
    <t>Objekta uzmērīšana un nospraušana pirms būvdarbu uzsākšanas</t>
  </si>
  <si>
    <t>obj</t>
  </si>
  <si>
    <t>Esošas seguma noņemšana līdz 300 mm</t>
  </si>
  <si>
    <t>Laukuma gultnes ierīkošana (profilēšana) un blietēšana ar atbilstošu celtniecības tehniku izmantojot izrakta zemē</t>
  </si>
  <si>
    <t>100 m³</t>
  </si>
  <si>
    <t>Mehanizēta teritorijas planēšana (nogāzes izbūve)</t>
  </si>
  <si>
    <t>Combigrid 30/30 Q1 GRK 4C</t>
  </si>
  <si>
    <t>35-00000</t>
  </si>
  <si>
    <t>SEGUMU IZBŪVE</t>
  </si>
  <si>
    <t>SEGUMU IZBŪVE tips a1 (brauktuve, autostāvvieta,laukums 3478,60 m²)</t>
  </si>
  <si>
    <t>Smilts pievešana un iestrāde salizturīgā slāņa veidošanai 400 mm Ev2 ≥ 90 Mpa</t>
  </si>
  <si>
    <t>Nesošo dolomīta šķembu maisījuma kārtas Ev2&gt;90 MPa (fr.0-63mm, ∆ 200mm) izveide ar izlīdzināšanu un blietēšanu, izmantojot atbilstošu celtniecības tehniku</t>
  </si>
  <si>
    <t>dolomīta šķembas (fr.0-63mm, sablīvējuma koeficients 1,25)</t>
  </si>
  <si>
    <t>Izlīdzinoša kārtas (∆ 150mm) izveide ar izlīdzināšanu un blietēšanu, izmantojot atbilstošu celtniecības tehniku Ev2 ≥ 180 Mpa</t>
  </si>
  <si>
    <t>dolomīta sīkšķembas (fr.0-32mm, sablīvējuma koeficients 1,35)</t>
  </si>
  <si>
    <t>SEGUMU IZBŪVE tips a2-a4 (5933,00 m²)</t>
  </si>
  <si>
    <t>Smilts pievešana un iestrāde salizturīgā slāņa veidošanai 300 mm Ev2 ≥ 90 Mpa</t>
  </si>
  <si>
    <t>Izlīdzinoša kārtas (∆ 150mm) izveide ar izlīdzināšanu un blietēšanu, izmantojot atbilstošu celtniecības tehniku Ev2 ≥ 120 Mpa</t>
  </si>
  <si>
    <t>Bruģa klāja izbūve (94,30 m² aklā zona ap rūpniecības ēku)</t>
  </si>
  <si>
    <t>Nesošo dolomīta šķembu maisījuma kārtas Ev2&gt;90 MPa (fr.0-45mm, ∆ 150mm) izveide ar izlīdzināšanu un blietēšanu, izmantojot atbilstošu celtniecības tehniku</t>
  </si>
  <si>
    <t>dolomīta sīkšķembas (fr.2-5mm, sablīvējuma koeficients 1,35)</t>
  </si>
  <si>
    <t>2.7.</t>
  </si>
  <si>
    <t xml:space="preserve">Apmales 100.20.8 </t>
  </si>
  <si>
    <t>betona apmales 100.20.8</t>
  </si>
  <si>
    <t>betons (C30/37, XC3, XF2), k=0.06m³/m</t>
  </si>
  <si>
    <t>dolomīta šķembu maisījums (∆ 100mm, fr.0-45mm, sablīvējuma koeficients 1,35)</t>
  </si>
  <si>
    <t>32-00000</t>
  </si>
  <si>
    <t>NOŽOGOJUMS (462,5 m H=1500 mm)</t>
  </si>
  <si>
    <t>Bedru rakšana stabu uzstādīšanai</t>
  </si>
  <si>
    <t>Žoga izbūve sastavā :</t>
  </si>
  <si>
    <t>betons C16/20 ar sagatavošanai</t>
  </si>
  <si>
    <t>paneļu žoga segments 2500х1530mm, d 5,00mm, [200x50mm], Zn + RAL6005</t>
  </si>
  <si>
    <t>Žoga Stabs "Bekaclip" ø44x2300 mm</t>
  </si>
  <si>
    <t>"Bekaclip" stabu cepure ø48 mm</t>
  </si>
  <si>
    <t>3.2.5</t>
  </si>
  <si>
    <t>BEKACLIP atsaite, RAL6005</t>
  </si>
  <si>
    <t>3.2.6</t>
  </si>
  <si>
    <t>Vārtu metāla stabs 80x80x2500 mm</t>
  </si>
  <si>
    <t>3.2.7</t>
  </si>
  <si>
    <t>Vāciņš stabam 80x80 mm, PVC, melns</t>
  </si>
  <si>
    <t>3.2.8</t>
  </si>
  <si>
    <t>Grunts atbēršana ar blīvēšanai</t>
  </si>
  <si>
    <t>Bīdāmie metāla vārti ar 3D aizpildījumu 4000x1500 mm, krāsa tumši zaļa RAL 6005; NCS S 7020-B70G</t>
  </si>
  <si>
    <t>stiprinājumi un montāžas materiāli</t>
  </si>
  <si>
    <t>Gājēju vārtiņi 1000x1500 ZN+RAL6005</t>
  </si>
  <si>
    <t>37-00000</t>
  </si>
  <si>
    <t>ŪDENS SAGATAVOŠANAS BASEINA IZBŪVE</t>
  </si>
  <si>
    <t>Nesošo dolomīta šķembu maisījuma kārtas Ev2&gt;90 MPa (fr.10-20mm, ∆ 150mm) izveide ar izlīdzināšanu un blietēšanu, izmantojot atbilstošu celtniecības tehniku</t>
  </si>
  <si>
    <t>4.4.1</t>
  </si>
  <si>
    <t>dolomīta šķembas (fr.10-20mm, sablīvējuma koeficients 1,25)</t>
  </si>
  <si>
    <t>Izlīdzinoša kārtas (filtrācijas koeficients &gt;2m/dnn, ∆ 100mm) izveide ar izlīdzināšanu un blietēšanu, izmantojot atbilstošu celtniecības tehniku</t>
  </si>
  <si>
    <t>4.6.1</t>
  </si>
  <si>
    <t>Hidroizolācijas membrāna dīķu un citu ūdenskrātuvju ierīkošanai ieklāšana</t>
  </si>
  <si>
    <t>4.7.1</t>
  </si>
  <si>
    <t>Baseina plēve DELTA-PVC-TEICHFOLIE 1.000 1200 g/m²</t>
  </si>
  <si>
    <t>4.7.2</t>
  </si>
  <si>
    <t>DELTA-PVC QUELLSCHWEISSMITTEL 1000ml Speciāla līme hermētiskai polivinilhlorīda (PVC) plēvju salīmēšanai</t>
  </si>
  <si>
    <t>4.7.3</t>
  </si>
  <si>
    <t>paligmateriāli</t>
  </si>
  <si>
    <t>Dz. betona plātņu (120x1200x3000mm) montāža baseina nogāzē</t>
  </si>
  <si>
    <t>Palīgdarbi (materiālu pārnēsāšana, materiālu sagatavošana u.c.)</t>
  </si>
  <si>
    <t>kpl/obj</t>
  </si>
  <si>
    <t>ŪDENS BASEINA IZBŪVE (14200,0 m²)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</si>
</sst>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&quot; &quot;* #,##0.00&quot;   &quot;;&quot;-&quot;* #,##0.00&quot;   &quot;;&quot; &quot;* &quot;-&quot;??&quot;   &quot;"/>
    <numFmt numFmtId="166" formatCode="&quot; &quot;* #,##0.00&quot; &quot;;&quot;-&quot;* #,##0.00&quot; &quot;;&quot; &quot;* &quot;-&quot;??&quot; &quot;"/>
    <numFmt numFmtId="167" formatCode="&quot; &quot;* #,##0.00&quot; € &quot;;&quot;-&quot;* #,##0.00&quot; € &quot;;&quot; &quot;* &quot;-&quot;??&quot; € &quot;"/>
    <numFmt numFmtId="168" formatCode="0.0000"/>
    <numFmt numFmtId="170" formatCode="0.000"/>
  </numFmts>
  <fonts count="34">
    <font>
      <sz val="10"/>
      <color indexed="8"/>
      <name val="Arial"/>
    </font>
    <font>
      <sz val="10"/>
      <color indexed="8"/>
      <name val="Times New Roman"/>
      <family val="1"/>
    </font>
    <font>
      <b/>
      <sz val="12"/>
      <color indexed="8"/>
      <name val="Arial"/>
      <family val="2"/>
    </font>
    <font>
      <sz val="14"/>
      <color indexed="11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Arial"/>
      <family val="2"/>
    </font>
    <font>
      <b/>
      <sz val="10"/>
      <color indexed="8"/>
      <name val="Times New Roman"/>
      <family val="1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8"/>
      <color indexed="8"/>
      <name val="Arial"/>
      <family val="2"/>
    </font>
    <font>
      <sz val="9"/>
      <color indexed="12"/>
      <name val="Arial"/>
      <family val="2"/>
    </font>
    <font>
      <b/>
      <sz val="12"/>
      <color indexed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10"/>
      <color indexed="10"/>
      <name val="Arial"/>
      <family val="2"/>
    </font>
    <font>
      <sz val="9"/>
      <color indexed="11"/>
      <name val="Arial"/>
      <family val="2"/>
    </font>
    <font>
      <i/>
      <sz val="9"/>
      <color indexed="8"/>
      <name val="Arial"/>
      <family val="2"/>
    </font>
    <font>
      <b/>
      <i/>
      <sz val="12"/>
      <color indexed="8"/>
      <name val="Arial"/>
      <family val="2"/>
    </font>
    <font>
      <vertAlign val="superscript"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indexed="13"/>
      <name val="Arial"/>
      <family val="2"/>
    </font>
    <font>
      <sz val="11"/>
      <color indexed="10"/>
      <name val="Arial"/>
      <family val="2"/>
    </font>
    <font>
      <sz val="10"/>
      <color indexed="11"/>
      <name val="Arial"/>
      <family val="2"/>
    </font>
    <font>
      <sz val="9"/>
      <color indexed="10"/>
      <name val="Arial"/>
      <family val="2"/>
    </font>
    <font>
      <sz val="9"/>
      <color indexed="8"/>
      <name val="Arial Baltic"/>
    </font>
    <font>
      <vertAlign val="superscript"/>
      <sz val="9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5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hair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medium">
        <color indexed="8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hair">
        <color indexed="8"/>
      </bottom>
      <diagonal/>
    </border>
    <border>
      <left style="thin">
        <color indexed="9"/>
      </left>
      <right style="thin">
        <color indexed="9"/>
      </right>
      <top style="hair">
        <color indexed="8"/>
      </top>
      <bottom style="hair">
        <color indexed="8"/>
      </bottom>
      <diagonal/>
    </border>
    <border>
      <left style="thin">
        <color indexed="9"/>
      </left>
      <right style="thin">
        <color indexed="9"/>
      </right>
      <top style="hair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9"/>
      </right>
      <top style="hair">
        <color indexed="8"/>
      </top>
      <bottom style="hair">
        <color indexed="8"/>
      </bottom>
      <diagonal/>
    </border>
    <border>
      <left style="thin">
        <color indexed="9"/>
      </left>
      <right style="thin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 applyNumberFormat="0" applyFill="0" applyBorder="0" applyProtection="0"/>
    <xf numFmtId="43" fontId="33" fillId="0" borderId="0" applyFont="0" applyFill="0" applyBorder="0" applyAlignment="0" applyProtection="0"/>
  </cellStyleXfs>
  <cellXfs count="458">
    <xf numFmtId="0" fontId="0" fillId="0" borderId="0" xfId="0"/>
    <xf numFmtId="0" fontId="0" fillId="0" borderId="0" xfId="0" applyNumberFormat="1"/>
    <xf numFmtId="0" fontId="0" fillId="0" borderId="1" xfId="0" applyBorder="1"/>
    <xf numFmtId="49" fontId="1" fillId="0" borderId="1" xfId="0" applyNumberFormat="1" applyFont="1" applyBorder="1" applyAlignment="1">
      <alignment horizontal="right"/>
    </xf>
    <xf numFmtId="0" fontId="0" fillId="2" borderId="1" xfId="0" applyFill="1" applyBorder="1"/>
    <xf numFmtId="49" fontId="1" fillId="0" borderId="1" xfId="0" applyNumberFormat="1" applyFont="1" applyBorder="1"/>
    <xf numFmtId="0" fontId="3" fillId="2" borderId="1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/>
    <xf numFmtId="0" fontId="7" fillId="0" borderId="1" xfId="0" applyFont="1" applyBorder="1"/>
    <xf numFmtId="0" fontId="7" fillId="2" borderId="1" xfId="0" applyFont="1" applyFill="1" applyBorder="1"/>
    <xf numFmtId="49" fontId="6" fillId="0" borderId="1" xfId="0" applyNumberFormat="1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right"/>
    </xf>
    <xf numFmtId="0" fontId="9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right"/>
    </xf>
    <xf numFmtId="0" fontId="0" fillId="2" borderId="6" xfId="0" applyFill="1" applyBorder="1"/>
    <xf numFmtId="0" fontId="0" fillId="2" borderId="10" xfId="0" applyNumberFormat="1" applyFill="1" applyBorder="1" applyAlignment="1">
      <alignment horizontal="center"/>
    </xf>
    <xf numFmtId="49" fontId="0" fillId="2" borderId="11" xfId="0" applyNumberFormat="1" applyFill="1" applyBorder="1" applyAlignment="1">
      <alignment vertical="center"/>
    </xf>
    <xf numFmtId="165" fontId="0" fillId="2" borderId="12" xfId="0" applyNumberFormat="1" applyFill="1" applyBorder="1" applyAlignment="1">
      <alignment horizontal="right" vertical="center"/>
    </xf>
    <xf numFmtId="0" fontId="5" fillId="2" borderId="6" xfId="0" applyFont="1" applyFill="1" applyBorder="1"/>
    <xf numFmtId="0" fontId="0" fillId="2" borderId="1" xfId="0" applyFill="1" applyBorder="1" applyAlignment="1">
      <alignment horizontal="center"/>
    </xf>
    <xf numFmtId="166" fontId="0" fillId="2" borderId="1" xfId="0" applyNumberFormat="1" applyFill="1" applyBorder="1" applyAlignment="1">
      <alignment horizontal="center"/>
    </xf>
    <xf numFmtId="0" fontId="0" fillId="2" borderId="10" xfId="0" applyFill="1" applyBorder="1"/>
    <xf numFmtId="49" fontId="7" fillId="2" borderId="11" xfId="0" applyNumberFormat="1" applyFont="1" applyFill="1" applyBorder="1"/>
    <xf numFmtId="165" fontId="7" fillId="2" borderId="12" xfId="0" applyNumberFormat="1" applyFont="1" applyFill="1" applyBorder="1" applyAlignment="1">
      <alignment horizontal="right"/>
    </xf>
    <xf numFmtId="3" fontId="0" fillId="2" borderId="1" xfId="0" applyNumberFormat="1" applyFill="1" applyBorder="1" applyAlignment="1">
      <alignment horizontal="center"/>
    </xf>
    <xf numFmtId="49" fontId="0" fillId="2" borderId="11" xfId="0" applyNumberFormat="1" applyFill="1" applyBorder="1"/>
    <xf numFmtId="165" fontId="0" fillId="2" borderId="12" xfId="0" applyNumberFormat="1" applyFill="1" applyBorder="1" applyAlignment="1">
      <alignment horizontal="right"/>
    </xf>
    <xf numFmtId="0" fontId="7" fillId="2" borderId="13" xfId="0" applyFont="1" applyFill="1" applyBorder="1"/>
    <xf numFmtId="49" fontId="7" fillId="2" borderId="14" xfId="0" applyNumberFormat="1" applyFont="1" applyFill="1" applyBorder="1"/>
    <xf numFmtId="165" fontId="7" fillId="2" borderId="15" xfId="0" applyNumberFormat="1" applyFont="1" applyFill="1" applyBorder="1" applyAlignment="1">
      <alignment horizontal="right"/>
    </xf>
    <xf numFmtId="0" fontId="0" fillId="2" borderId="16" xfId="0" applyFill="1" applyBorder="1" applyAlignment="1">
      <alignment vertical="center" wrapText="1"/>
    </xf>
    <xf numFmtId="0" fontId="11" fillId="2" borderId="16" xfId="0" applyFont="1" applyFill="1" applyBorder="1" applyAlignment="1">
      <alignment vertical="center" wrapText="1"/>
    </xf>
    <xf numFmtId="0" fontId="0" fillId="2" borderId="16" xfId="0" applyFill="1" applyBorder="1" applyAlignment="1">
      <alignment horizontal="center"/>
    </xf>
    <xf numFmtId="49" fontId="8" fillId="2" borderId="1" xfId="0" applyNumberFormat="1" applyFont="1" applyFill="1" applyBorder="1"/>
    <xf numFmtId="0" fontId="8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3" fillId="2" borderId="1" xfId="0" applyFont="1" applyFill="1" applyBorder="1"/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/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horizontal="right"/>
    </xf>
    <xf numFmtId="4" fontId="8" fillId="2" borderId="17" xfId="0" applyNumberFormat="1" applyFont="1" applyFill="1" applyBorder="1"/>
    <xf numFmtId="49" fontId="10" fillId="2" borderId="1" xfId="0" applyNumberFormat="1" applyFont="1" applyFill="1" applyBorder="1"/>
    <xf numFmtId="4" fontId="8" fillId="2" borderId="19" xfId="0" applyNumberFormat="1" applyFont="1" applyFill="1" applyBorder="1"/>
    <xf numFmtId="0" fontId="0" fillId="2" borderId="2" xfId="0" applyFill="1" applyBorder="1"/>
    <xf numFmtId="0" fontId="0" fillId="2" borderId="20" xfId="0" applyFill="1" applyBorder="1"/>
    <xf numFmtId="49" fontId="16" fillId="2" borderId="11" xfId="0" applyNumberFormat="1" applyFont="1" applyFill="1" applyBorder="1" applyAlignment="1">
      <alignment horizontal="center" vertical="center" wrapText="1"/>
    </xf>
    <xf numFmtId="0" fontId="17" fillId="2" borderId="10" xfId="0" applyNumberFormat="1" applyFont="1" applyFill="1" applyBorder="1" applyAlignment="1">
      <alignment horizontal="center" vertical="center"/>
    </xf>
    <xf numFmtId="0" fontId="17" fillId="2" borderId="11" xfId="0" applyNumberFormat="1" applyFont="1" applyFill="1" applyBorder="1" applyAlignment="1">
      <alignment horizontal="center" vertical="center"/>
    </xf>
    <xf numFmtId="0" fontId="17" fillId="2" borderId="14" xfId="0" applyNumberFormat="1" applyFont="1" applyFill="1" applyBorder="1" applyAlignment="1">
      <alignment horizontal="center" vertical="center"/>
    </xf>
    <xf numFmtId="0" fontId="17" fillId="2" borderId="15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4" fontId="8" fillId="2" borderId="8" xfId="0" applyNumberFormat="1" applyFont="1" applyFill="1" applyBorder="1" applyAlignment="1">
      <alignment horizontal="center"/>
    </xf>
    <xf numFmtId="4" fontId="8" fillId="2" borderId="9" xfId="0" applyNumberFormat="1" applyFont="1" applyFill="1" applyBorder="1" applyAlignment="1">
      <alignment horizontal="center"/>
    </xf>
    <xf numFmtId="0" fontId="18" fillId="2" borderId="1" xfId="0" applyFont="1" applyFill="1" applyBorder="1"/>
    <xf numFmtId="0" fontId="8" fillId="2" borderId="1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49" fontId="8" fillId="2" borderId="11" xfId="0" applyNumberFormat="1" applyFont="1" applyFill="1" applyBorder="1" applyAlignment="1">
      <alignment wrapText="1"/>
    </xf>
    <xf numFmtId="4" fontId="8" fillId="2" borderId="11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/>
    </xf>
    <xf numFmtId="49" fontId="8" fillId="2" borderId="11" xfId="0" applyNumberFormat="1" applyFont="1" applyFill="1" applyBorder="1"/>
    <xf numFmtId="4" fontId="8" fillId="2" borderId="11" xfId="0" applyNumberFormat="1" applyFont="1" applyFill="1" applyBorder="1" applyAlignment="1">
      <alignment horizontal="center"/>
    </xf>
    <xf numFmtId="4" fontId="8" fillId="2" borderId="12" xfId="0" applyNumberFormat="1" applyFont="1" applyFill="1" applyBorder="1" applyAlignment="1">
      <alignment horizontal="center"/>
    </xf>
    <xf numFmtId="4" fontId="0" fillId="2" borderId="1" xfId="0" applyNumberFormat="1" applyFill="1" applyBorder="1"/>
    <xf numFmtId="49" fontId="8" fillId="2" borderId="11" xfId="0" applyNumberFormat="1" applyFont="1" applyFill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/>
    </xf>
    <xf numFmtId="0" fontId="8" fillId="2" borderId="10" xfId="0" applyFont="1" applyFill="1" applyBorder="1"/>
    <xf numFmtId="0" fontId="9" fillId="2" borderId="11" xfId="0" applyFont="1" applyFill="1" applyBorder="1"/>
    <xf numFmtId="49" fontId="9" fillId="2" borderId="11" xfId="0" applyNumberFormat="1" applyFont="1" applyFill="1" applyBorder="1"/>
    <xf numFmtId="4" fontId="9" fillId="2" borderId="11" xfId="0" applyNumberFormat="1" applyFont="1" applyFill="1" applyBorder="1" applyAlignment="1">
      <alignment horizontal="center"/>
    </xf>
    <xf numFmtId="4" fontId="9" fillId="2" borderId="12" xfId="0" applyNumberFormat="1" applyFont="1" applyFill="1" applyBorder="1" applyAlignment="1">
      <alignment horizontal="center"/>
    </xf>
    <xf numFmtId="0" fontId="9" fillId="2" borderId="10" xfId="0" applyFont="1" applyFill="1" applyBorder="1"/>
    <xf numFmtId="49" fontId="8" fillId="2" borderId="11" xfId="0" applyNumberFormat="1" applyFont="1" applyFill="1" applyBorder="1" applyAlignment="1">
      <alignment horizontal="left" vertical="center" wrapText="1"/>
    </xf>
    <xf numFmtId="4" fontId="9" fillId="2" borderId="11" xfId="0" applyNumberFormat="1" applyFont="1" applyFill="1" applyBorder="1" applyAlignment="1">
      <alignment horizontal="center" vertical="center"/>
    </xf>
    <xf numFmtId="4" fontId="9" fillId="2" borderId="12" xfId="0" applyNumberFormat="1" applyFont="1" applyFill="1" applyBorder="1" applyAlignment="1">
      <alignment horizontal="center" vertical="center"/>
    </xf>
    <xf numFmtId="49" fontId="20" fillId="2" borderId="11" xfId="0" applyNumberFormat="1" applyFont="1" applyFill="1" applyBorder="1" applyAlignment="1">
      <alignment horizontal="right" vertical="center" wrapText="1"/>
    </xf>
    <xf numFmtId="4" fontId="20" fillId="2" borderId="11" xfId="0" applyNumberFormat="1" applyFont="1" applyFill="1" applyBorder="1" applyAlignment="1">
      <alignment horizontal="center" vertical="center"/>
    </xf>
    <xf numFmtId="49" fontId="8" fillId="2" borderId="11" xfId="0" applyNumberFormat="1" applyFont="1" applyFill="1" applyBorder="1" applyAlignment="1">
      <alignment horizontal="left" vertical="center"/>
    </xf>
    <xf numFmtId="0" fontId="9" fillId="2" borderId="13" xfId="0" applyFont="1" applyFill="1" applyBorder="1"/>
    <xf numFmtId="0" fontId="9" fillId="2" borderId="14" xfId="0" applyFont="1" applyFill="1" applyBorder="1"/>
    <xf numFmtId="49" fontId="9" fillId="2" borderId="14" xfId="0" applyNumberFormat="1" applyFont="1" applyFill="1" applyBorder="1"/>
    <xf numFmtId="4" fontId="9" fillId="2" borderId="14" xfId="0" applyNumberFormat="1" applyFont="1" applyFill="1" applyBorder="1" applyAlignment="1">
      <alignment horizontal="center"/>
    </xf>
    <xf numFmtId="4" fontId="9" fillId="2" borderId="15" xfId="0" applyNumberFormat="1" applyFont="1" applyFill="1" applyBorder="1" applyAlignment="1">
      <alignment horizontal="center"/>
    </xf>
    <xf numFmtId="4" fontId="0" fillId="2" borderId="6" xfId="0" applyNumberFormat="1" applyFill="1" applyBorder="1"/>
    <xf numFmtId="2" fontId="0" fillId="2" borderId="1" xfId="0" applyNumberFormat="1" applyFill="1" applyBorder="1"/>
    <xf numFmtId="0" fontId="0" fillId="2" borderId="16" xfId="0" applyFill="1" applyBorder="1"/>
    <xf numFmtId="0" fontId="11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/>
    </xf>
    <xf numFmtId="0" fontId="8" fillId="2" borderId="20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0" fillId="2" borderId="6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0" fontId="17" fillId="2" borderId="29" xfId="0" applyNumberFormat="1" applyFont="1" applyFill="1" applyBorder="1" applyAlignment="1">
      <alignment horizontal="center" vertical="center" wrapText="1"/>
    </xf>
    <xf numFmtId="0" fontId="17" fillId="2" borderId="30" xfId="0" applyNumberFormat="1" applyFont="1" applyFill="1" applyBorder="1" applyAlignment="1">
      <alignment horizontal="center" vertical="center" wrapText="1"/>
    </xf>
    <xf numFmtId="0" fontId="17" fillId="2" borderId="30" xfId="0" applyNumberFormat="1" applyFont="1" applyFill="1" applyBorder="1" applyAlignment="1">
      <alignment horizontal="center" vertical="center"/>
    </xf>
    <xf numFmtId="0" fontId="17" fillId="2" borderId="31" xfId="0" applyNumberFormat="1" applyFont="1" applyFill="1" applyBorder="1" applyAlignment="1">
      <alignment horizontal="center" vertical="center"/>
    </xf>
    <xf numFmtId="49" fontId="9" fillId="2" borderId="32" xfId="0" applyNumberFormat="1" applyFont="1" applyFill="1" applyBorder="1" applyAlignment="1">
      <alignment horizontal="center" vertical="center" wrapText="1"/>
    </xf>
    <xf numFmtId="49" fontId="9" fillId="2" borderId="33" xfId="0" applyNumberFormat="1" applyFont="1" applyFill="1" applyBorder="1" applyAlignment="1">
      <alignment horizontal="center" vertical="center" wrapText="1"/>
    </xf>
    <xf numFmtId="0" fontId="20" fillId="2" borderId="33" xfId="0" applyFont="1" applyFill="1" applyBorder="1" applyAlignment="1">
      <alignment horizontal="center" vertical="center"/>
    </xf>
    <xf numFmtId="2" fontId="20" fillId="2" borderId="33" xfId="0" applyNumberFormat="1" applyFont="1" applyFill="1" applyBorder="1" applyAlignment="1">
      <alignment horizontal="right" vertical="center"/>
    </xf>
    <xf numFmtId="2" fontId="20" fillId="2" borderId="33" xfId="0" applyNumberFormat="1" applyFont="1" applyFill="1" applyBorder="1" applyAlignment="1">
      <alignment vertical="center"/>
    </xf>
    <xf numFmtId="2" fontId="20" fillId="2" borderId="34" xfId="0" applyNumberFormat="1" applyFont="1" applyFill="1" applyBorder="1" applyAlignment="1">
      <alignment vertical="center"/>
    </xf>
    <xf numFmtId="0" fontId="23" fillId="2" borderId="6" xfId="0" applyFont="1" applyFill="1" applyBorder="1" applyAlignment="1">
      <alignment vertical="center"/>
    </xf>
    <xf numFmtId="0" fontId="8" fillId="2" borderId="32" xfId="0" applyNumberFormat="1" applyFont="1" applyFill="1" applyBorder="1" applyAlignment="1">
      <alignment horizontal="center" vertical="center" wrapText="1"/>
    </xf>
    <xf numFmtId="49" fontId="8" fillId="2" borderId="33" xfId="0" applyNumberFormat="1" applyFont="1" applyFill="1" applyBorder="1" applyAlignment="1">
      <alignment horizontal="center" vertical="center" wrapText="1"/>
    </xf>
    <xf numFmtId="49" fontId="8" fillId="2" borderId="33" xfId="0" applyNumberFormat="1" applyFont="1" applyFill="1" applyBorder="1" applyAlignment="1">
      <alignment vertical="center" wrapText="1"/>
    </xf>
    <xf numFmtId="49" fontId="8" fillId="2" borderId="33" xfId="0" applyNumberFormat="1" applyFont="1" applyFill="1" applyBorder="1" applyAlignment="1">
      <alignment horizontal="center" vertical="center"/>
    </xf>
    <xf numFmtId="2" fontId="8" fillId="2" borderId="33" xfId="0" applyNumberFormat="1" applyFont="1" applyFill="1" applyBorder="1" applyAlignment="1">
      <alignment horizontal="center" vertical="center"/>
    </xf>
    <xf numFmtId="2" fontId="8" fillId="2" borderId="33" xfId="0" applyNumberFormat="1" applyFont="1" applyFill="1" applyBorder="1" applyAlignment="1">
      <alignment vertical="center"/>
    </xf>
    <xf numFmtId="2" fontId="8" fillId="2" borderId="33" xfId="0" applyNumberFormat="1" applyFont="1" applyFill="1" applyBorder="1" applyAlignment="1">
      <alignment horizontal="right" vertical="center"/>
    </xf>
    <xf numFmtId="166" fontId="9" fillId="2" borderId="33" xfId="0" applyNumberFormat="1" applyFont="1" applyFill="1" applyBorder="1" applyAlignment="1">
      <alignment horizontal="right" vertical="center"/>
    </xf>
    <xf numFmtId="166" fontId="8" fillId="2" borderId="33" xfId="0" applyNumberFormat="1" applyFont="1" applyFill="1" applyBorder="1" applyAlignment="1">
      <alignment horizontal="right" vertical="center"/>
    </xf>
    <xf numFmtId="166" fontId="9" fillId="2" borderId="34" xfId="0" applyNumberFormat="1" applyFont="1" applyFill="1" applyBorder="1" applyAlignment="1">
      <alignment horizontal="right" vertical="center"/>
    </xf>
    <xf numFmtId="0" fontId="8" fillId="2" borderId="35" xfId="0" applyNumberFormat="1" applyFont="1" applyFill="1" applyBorder="1" applyAlignment="1">
      <alignment horizontal="center" vertical="center" wrapText="1"/>
    </xf>
    <xf numFmtId="49" fontId="8" fillId="2" borderId="36" xfId="0" applyNumberFormat="1" applyFont="1" applyFill="1" applyBorder="1" applyAlignment="1">
      <alignment horizontal="center" vertical="center" wrapText="1"/>
    </xf>
    <xf numFmtId="49" fontId="8" fillId="2" borderId="36" xfId="0" applyNumberFormat="1" applyFont="1" applyFill="1" applyBorder="1" applyAlignment="1">
      <alignment vertical="center" wrapText="1"/>
    </xf>
    <xf numFmtId="49" fontId="8" fillId="2" borderId="36" xfId="0" applyNumberFormat="1" applyFont="1" applyFill="1" applyBorder="1" applyAlignment="1">
      <alignment horizontal="center" vertical="center"/>
    </xf>
    <xf numFmtId="2" fontId="8" fillId="2" borderId="36" xfId="0" applyNumberFormat="1" applyFont="1" applyFill="1" applyBorder="1" applyAlignment="1">
      <alignment horizontal="center" vertical="center"/>
    </xf>
    <xf numFmtId="2" fontId="8" fillId="2" borderId="36" xfId="0" applyNumberFormat="1" applyFont="1" applyFill="1" applyBorder="1" applyAlignment="1">
      <alignment vertical="center"/>
    </xf>
    <xf numFmtId="2" fontId="8" fillId="2" borderId="36" xfId="0" applyNumberFormat="1" applyFont="1" applyFill="1" applyBorder="1" applyAlignment="1">
      <alignment horizontal="right" vertical="center"/>
    </xf>
    <xf numFmtId="166" fontId="9" fillId="2" borderId="36" xfId="0" applyNumberFormat="1" applyFont="1" applyFill="1" applyBorder="1" applyAlignment="1">
      <alignment horizontal="right" vertical="center"/>
    </xf>
    <xf numFmtId="166" fontId="8" fillId="2" borderId="36" xfId="0" applyNumberFormat="1" applyFont="1" applyFill="1" applyBorder="1" applyAlignment="1">
      <alignment horizontal="right" vertical="center"/>
    </xf>
    <xf numFmtId="166" fontId="9" fillId="2" borderId="37" xfId="0" applyNumberFormat="1" applyFont="1" applyFill="1" applyBorder="1" applyAlignment="1">
      <alignment horizontal="right" vertical="center"/>
    </xf>
    <xf numFmtId="0" fontId="0" fillId="2" borderId="10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49" fontId="9" fillId="2" borderId="11" xfId="0" applyNumberFormat="1" applyFont="1" applyFill="1" applyBorder="1" applyAlignment="1">
      <alignment horizontal="right" vertical="center" wrapText="1"/>
    </xf>
    <xf numFmtId="0" fontId="9" fillId="2" borderId="11" xfId="0" applyFont="1" applyFill="1" applyBorder="1" applyAlignment="1">
      <alignment horizontal="center" vertical="center"/>
    </xf>
    <xf numFmtId="2" fontId="14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right" vertical="center"/>
    </xf>
    <xf numFmtId="2" fontId="9" fillId="2" borderId="12" xfId="0" applyNumberFormat="1" applyFont="1" applyFill="1" applyBorder="1" applyAlignment="1">
      <alignment horizontal="right" vertical="center"/>
    </xf>
    <xf numFmtId="0" fontId="0" fillId="2" borderId="18" xfId="0" applyFill="1" applyBorder="1" applyAlignment="1">
      <alignment vertical="center" wrapText="1"/>
    </xf>
    <xf numFmtId="0" fontId="0" fillId="2" borderId="18" xfId="0" applyFill="1" applyBorder="1" applyAlignment="1">
      <alignment vertical="center"/>
    </xf>
    <xf numFmtId="2" fontId="0" fillId="2" borderId="1" xfId="0" applyNumberFormat="1" applyFill="1" applyBorder="1" applyAlignment="1">
      <alignment vertical="center"/>
    </xf>
    <xf numFmtId="49" fontId="8" fillId="2" borderId="1" xfId="0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/>
    </xf>
    <xf numFmtId="0" fontId="2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17" fillId="2" borderId="29" xfId="0" applyNumberFormat="1" applyFont="1" applyFill="1" applyBorder="1" applyAlignment="1">
      <alignment horizontal="center" vertical="center"/>
    </xf>
    <xf numFmtId="0" fontId="17" fillId="2" borderId="12" xfId="0" applyNumberFormat="1" applyFont="1" applyFill="1" applyBorder="1" applyAlignment="1">
      <alignment horizontal="center" vertical="center"/>
    </xf>
    <xf numFmtId="49" fontId="9" fillId="2" borderId="32" xfId="0" applyNumberFormat="1" applyFont="1" applyFill="1" applyBorder="1" applyAlignment="1">
      <alignment horizontal="center" vertical="center"/>
    </xf>
    <xf numFmtId="49" fontId="9" fillId="2" borderId="33" xfId="0" applyNumberFormat="1" applyFont="1" applyFill="1" applyBorder="1" applyAlignment="1">
      <alignment horizontal="center" vertical="center"/>
    </xf>
    <xf numFmtId="0" fontId="17" fillId="2" borderId="30" xfId="0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8" fillId="2" borderId="32" xfId="0" applyNumberFormat="1" applyFont="1" applyFill="1" applyBorder="1" applyAlignment="1">
      <alignment horizontal="center" vertical="center"/>
    </xf>
    <xf numFmtId="49" fontId="8" fillId="2" borderId="33" xfId="0" applyNumberFormat="1" applyFont="1" applyFill="1" applyBorder="1" applyAlignment="1">
      <alignment vertical="center"/>
    </xf>
    <xf numFmtId="2" fontId="8" fillId="2" borderId="39" xfId="0" applyNumberFormat="1" applyFont="1" applyFill="1" applyBorder="1" applyAlignment="1">
      <alignment horizontal="right" vertical="center"/>
    </xf>
    <xf numFmtId="0" fontId="18" fillId="2" borderId="6" xfId="0" applyFont="1" applyFill="1" applyBorder="1" applyAlignment="1">
      <alignment vertical="center"/>
    </xf>
    <xf numFmtId="49" fontId="8" fillId="2" borderId="32" xfId="0" applyNumberFormat="1" applyFont="1" applyFill="1" applyBorder="1" applyAlignment="1">
      <alignment horizontal="center" vertical="center"/>
    </xf>
    <xf numFmtId="49" fontId="20" fillId="2" borderId="33" xfId="0" applyNumberFormat="1" applyFont="1" applyFill="1" applyBorder="1" applyAlignment="1">
      <alignment horizontal="right" vertical="center"/>
    </xf>
    <xf numFmtId="0" fontId="8" fillId="2" borderId="35" xfId="0" applyNumberFormat="1" applyFont="1" applyFill="1" applyBorder="1" applyAlignment="1">
      <alignment horizontal="center" vertical="center"/>
    </xf>
    <xf numFmtId="49" fontId="20" fillId="2" borderId="36" xfId="0" applyNumberFormat="1" applyFont="1" applyFill="1" applyBorder="1" applyAlignment="1">
      <alignment horizontal="right" vertical="center"/>
    </xf>
    <xf numFmtId="49" fontId="8" fillId="2" borderId="1" xfId="0" applyNumberFormat="1" applyFont="1" applyFill="1" applyBorder="1" applyAlignment="1">
      <alignment vertical="center"/>
    </xf>
    <xf numFmtId="14" fontId="9" fillId="2" borderId="1" xfId="0" applyNumberFormat="1" applyFont="1" applyFill="1" applyBorder="1" applyAlignment="1">
      <alignment horizontal="left" vertical="center"/>
    </xf>
    <xf numFmtId="0" fontId="7" fillId="2" borderId="32" xfId="0" applyNumberFormat="1" applyFont="1" applyFill="1" applyBorder="1" applyAlignment="1">
      <alignment horizontal="center" vertical="center"/>
    </xf>
    <xf numFmtId="49" fontId="7" fillId="2" borderId="33" xfId="0" applyNumberFormat="1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2" fontId="8" fillId="2" borderId="34" xfId="0" applyNumberFormat="1" applyFont="1" applyFill="1" applyBorder="1" applyAlignment="1">
      <alignment vertical="center"/>
    </xf>
    <xf numFmtId="168" fontId="8" fillId="2" borderId="33" xfId="0" applyNumberFormat="1" applyFont="1" applyFill="1" applyBorder="1" applyAlignment="1">
      <alignment horizontal="right" vertical="center"/>
    </xf>
    <xf numFmtId="49" fontId="20" fillId="2" borderId="33" xfId="0" applyNumberFormat="1" applyFont="1" applyFill="1" applyBorder="1" applyAlignment="1">
      <alignment horizontal="right" vertical="center" wrapText="1"/>
    </xf>
    <xf numFmtId="1" fontId="8" fillId="2" borderId="33" xfId="0" applyNumberFormat="1" applyFont="1" applyFill="1" applyBorder="1" applyAlignment="1">
      <alignment horizontal="right" vertical="center"/>
    </xf>
    <xf numFmtId="164" fontId="8" fillId="2" borderId="33" xfId="0" applyNumberFormat="1" applyFont="1" applyFill="1" applyBorder="1" applyAlignment="1">
      <alignment horizontal="right" vertical="center"/>
    </xf>
    <xf numFmtId="2" fontId="8" fillId="2" borderId="6" xfId="0" applyNumberFormat="1" applyFont="1" applyFill="1" applyBorder="1" applyAlignment="1">
      <alignment vertical="center"/>
    </xf>
    <xf numFmtId="2" fontId="19" fillId="2" borderId="1" xfId="0" applyNumberFormat="1" applyFont="1" applyFill="1" applyBorder="1" applyAlignment="1">
      <alignment vertical="center"/>
    </xf>
    <xf numFmtId="49" fontId="8" fillId="2" borderId="35" xfId="0" applyNumberFormat="1" applyFont="1" applyFill="1" applyBorder="1" applyAlignment="1">
      <alignment horizontal="center" vertical="center"/>
    </xf>
    <xf numFmtId="0" fontId="0" fillId="2" borderId="40" xfId="0" applyFill="1" applyBorder="1" applyAlignment="1">
      <alignment vertical="center"/>
    </xf>
    <xf numFmtId="0" fontId="0" fillId="2" borderId="41" xfId="0" applyFill="1" applyBorder="1" applyAlignment="1">
      <alignment vertical="center"/>
    </xf>
    <xf numFmtId="0" fontId="0" fillId="2" borderId="42" xfId="0" applyFill="1" applyBorder="1" applyAlignment="1">
      <alignment vertical="center"/>
    </xf>
    <xf numFmtId="0" fontId="0" fillId="2" borderId="43" xfId="0" applyFill="1" applyBorder="1" applyAlignment="1">
      <alignment vertical="center"/>
    </xf>
    <xf numFmtId="49" fontId="9" fillId="2" borderId="30" xfId="0" applyNumberFormat="1" applyFont="1" applyFill="1" applyBorder="1" applyAlignment="1">
      <alignment horizontal="center" vertical="center"/>
    </xf>
    <xf numFmtId="49" fontId="7" fillId="2" borderId="30" xfId="0" applyNumberFormat="1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 wrapText="1"/>
    </xf>
    <xf numFmtId="49" fontId="7" fillId="2" borderId="33" xfId="0" applyNumberFormat="1" applyFont="1" applyFill="1" applyBorder="1" applyAlignment="1">
      <alignment horizontal="center" vertical="center" wrapText="1"/>
    </xf>
    <xf numFmtId="2" fontId="19" fillId="2" borderId="33" xfId="0" applyNumberFormat="1" applyFont="1" applyFill="1" applyBorder="1" applyAlignment="1">
      <alignment vertical="center"/>
    </xf>
    <xf numFmtId="0" fontId="0" fillId="2" borderId="44" xfId="0" applyFill="1" applyBorder="1" applyAlignment="1">
      <alignment vertical="center"/>
    </xf>
    <xf numFmtId="170" fontId="8" fillId="2" borderId="33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49" fontId="10" fillId="2" borderId="33" xfId="0" applyNumberFormat="1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vertical="center"/>
    </xf>
    <xf numFmtId="49" fontId="20" fillId="2" borderId="32" xfId="0" applyNumberFormat="1" applyFont="1" applyFill="1" applyBorder="1" applyAlignment="1">
      <alignment horizontal="center" vertical="center"/>
    </xf>
    <xf numFmtId="1" fontId="8" fillId="2" borderId="33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20" fillId="2" borderId="36" xfId="0" applyFont="1" applyFill="1" applyBorder="1" applyAlignment="1">
      <alignment horizontal="right" vertical="center"/>
    </xf>
    <xf numFmtId="164" fontId="8" fillId="2" borderId="36" xfId="0" applyNumberFormat="1" applyFont="1" applyFill="1" applyBorder="1" applyAlignment="1">
      <alignment horizontal="right" vertical="center"/>
    </xf>
    <xf numFmtId="1" fontId="8" fillId="2" borderId="42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top" wrapText="1"/>
    </xf>
    <xf numFmtId="0" fontId="22" fillId="2" borderId="1" xfId="0" applyFont="1" applyFill="1" applyBorder="1" applyAlignment="1">
      <alignment horizontal="center" vertical="top" wrapText="1"/>
    </xf>
    <xf numFmtId="0" fontId="0" fillId="2" borderId="45" xfId="0" applyFill="1" applyBorder="1" applyAlignment="1">
      <alignment vertical="center"/>
    </xf>
    <xf numFmtId="0" fontId="9" fillId="2" borderId="32" xfId="0" applyNumberFormat="1" applyFont="1" applyFill="1" applyBorder="1" applyAlignment="1">
      <alignment horizontal="center" vertical="center"/>
    </xf>
    <xf numFmtId="49" fontId="9" fillId="2" borderId="30" xfId="0" applyNumberFormat="1" applyFont="1" applyFill="1" applyBorder="1" applyAlignment="1">
      <alignment horizontal="center" vertical="center" wrapText="1"/>
    </xf>
    <xf numFmtId="2" fontId="8" fillId="2" borderId="42" xfId="0" applyNumberFormat="1" applyFont="1" applyFill="1" applyBorder="1" applyAlignment="1">
      <alignment vertical="center"/>
    </xf>
    <xf numFmtId="2" fontId="8" fillId="2" borderId="33" xfId="0" applyNumberFormat="1" applyFont="1" applyFill="1" applyBorder="1" applyAlignment="1">
      <alignment vertical="center" wrapText="1"/>
    </xf>
    <xf numFmtId="0" fontId="8" fillId="2" borderId="33" xfId="0" applyFont="1" applyFill="1" applyBorder="1" applyAlignment="1">
      <alignment vertical="center"/>
    </xf>
    <xf numFmtId="2" fontId="27" fillId="2" borderId="1" xfId="0" applyNumberFormat="1" applyFont="1" applyFill="1" applyBorder="1" applyAlignment="1">
      <alignment vertical="center"/>
    </xf>
    <xf numFmtId="0" fontId="27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28" fillId="2" borderId="1" xfId="0" applyNumberFormat="1" applyFont="1" applyFill="1" applyBorder="1" applyAlignment="1">
      <alignment vertical="center"/>
    </xf>
    <xf numFmtId="2" fontId="0" fillId="3" borderId="46" xfId="0" applyNumberFormat="1" applyFill="1" applyBorder="1" applyAlignment="1">
      <alignment vertical="center"/>
    </xf>
    <xf numFmtId="2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vertical="center"/>
    </xf>
    <xf numFmtId="2" fontId="29" fillId="2" borderId="1" xfId="0" applyNumberFormat="1" applyFont="1" applyFill="1" applyBorder="1"/>
    <xf numFmtId="2" fontId="29" fillId="2" borderId="1" xfId="0" applyNumberFormat="1" applyFont="1" applyFill="1" applyBorder="1" applyAlignment="1">
      <alignment vertical="center"/>
    </xf>
    <xf numFmtId="2" fontId="27" fillId="2" borderId="44" xfId="0" applyNumberFormat="1" applyFont="1" applyFill="1" applyBorder="1" applyAlignment="1">
      <alignment vertical="center"/>
    </xf>
    <xf numFmtId="0" fontId="27" fillId="2" borderId="44" xfId="0" applyFont="1" applyFill="1" applyBorder="1" applyAlignment="1">
      <alignment vertical="center"/>
    </xf>
    <xf numFmtId="2" fontId="8" fillId="2" borderId="47" xfId="0" applyNumberFormat="1" applyFont="1" applyFill="1" applyBorder="1"/>
    <xf numFmtId="2" fontId="29" fillId="2" borderId="47" xfId="0" applyNumberFormat="1" applyFont="1" applyFill="1" applyBorder="1" applyAlignment="1">
      <alignment vertical="center"/>
    </xf>
    <xf numFmtId="0" fontId="27" fillId="2" borderId="47" xfId="0" applyFont="1" applyFill="1" applyBorder="1" applyAlignment="1">
      <alignment vertical="center"/>
    </xf>
    <xf numFmtId="2" fontId="8" fillId="2" borderId="48" xfId="0" applyNumberFormat="1" applyFont="1" applyFill="1" applyBorder="1" applyAlignment="1">
      <alignment vertical="center"/>
    </xf>
    <xf numFmtId="2" fontId="8" fillId="2" borderId="47" xfId="0" applyNumberFormat="1" applyFont="1" applyFill="1" applyBorder="1" applyAlignment="1">
      <alignment vertical="center"/>
    </xf>
    <xf numFmtId="2" fontId="8" fillId="2" borderId="49" xfId="0" applyNumberFormat="1" applyFont="1" applyFill="1" applyBorder="1" applyAlignment="1">
      <alignment vertical="center"/>
    </xf>
    <xf numFmtId="2" fontId="28" fillId="2" borderId="48" xfId="0" applyNumberFormat="1" applyFont="1" applyFill="1" applyBorder="1" applyAlignment="1">
      <alignment vertical="center"/>
    </xf>
    <xf numFmtId="2" fontId="28" fillId="2" borderId="47" xfId="0" applyNumberFormat="1" applyFont="1" applyFill="1" applyBorder="1" applyAlignment="1">
      <alignment vertical="center"/>
    </xf>
    <xf numFmtId="0" fontId="0" fillId="2" borderId="47" xfId="0" applyFill="1" applyBorder="1" applyAlignment="1">
      <alignment vertical="center"/>
    </xf>
    <xf numFmtId="0" fontId="0" fillId="2" borderId="50" xfId="0" applyFill="1" applyBorder="1" applyAlignment="1">
      <alignment vertical="center"/>
    </xf>
    <xf numFmtId="2" fontId="8" fillId="3" borderId="33" xfId="0" applyNumberFormat="1" applyFont="1" applyFill="1" applyBorder="1" applyAlignment="1">
      <alignment vertical="center"/>
    </xf>
    <xf numFmtId="2" fontId="8" fillId="2" borderId="27" xfId="0" applyNumberFormat="1" applyFont="1" applyFill="1" applyBorder="1" applyAlignment="1">
      <alignment vertical="center"/>
    </xf>
    <xf numFmtId="2" fontId="0" fillId="2" borderId="27" xfId="0" applyNumberFormat="1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51" xfId="0" applyFill="1" applyBorder="1" applyAlignment="1">
      <alignment vertical="center"/>
    </xf>
    <xf numFmtId="2" fontId="8" fillId="2" borderId="52" xfId="0" applyNumberFormat="1" applyFont="1" applyFill="1" applyBorder="1" applyAlignment="1">
      <alignment vertical="center"/>
    </xf>
    <xf numFmtId="2" fontId="8" fillId="2" borderId="39" xfId="0" applyNumberFormat="1" applyFont="1" applyFill="1" applyBorder="1" applyAlignment="1">
      <alignment vertical="center"/>
    </xf>
    <xf numFmtId="2" fontId="0" fillId="2" borderId="39" xfId="0" applyNumberFormat="1" applyFill="1" applyBorder="1" applyAlignment="1">
      <alignment vertical="center"/>
    </xf>
    <xf numFmtId="0" fontId="0" fillId="2" borderId="27" xfId="0" applyNumberFormat="1" applyFill="1" applyBorder="1" applyAlignment="1">
      <alignment vertical="center"/>
    </xf>
    <xf numFmtId="2" fontId="28" fillId="2" borderId="39" xfId="0" applyNumberFormat="1" applyFont="1" applyFill="1" applyBorder="1" applyAlignment="1">
      <alignment vertical="center"/>
    </xf>
    <xf numFmtId="2" fontId="15" fillId="2" borderId="39" xfId="0" applyNumberFormat="1" applyFont="1" applyFill="1" applyBorder="1" applyAlignment="1">
      <alignment vertical="center"/>
    </xf>
    <xf numFmtId="2" fontId="28" fillId="2" borderId="27" xfId="0" applyNumberFormat="1" applyFont="1" applyFill="1" applyBorder="1" applyAlignment="1">
      <alignment vertical="center"/>
    </xf>
    <xf numFmtId="2" fontId="0" fillId="2" borderId="47" xfId="0" applyNumberFormat="1" applyFill="1" applyBorder="1" applyAlignment="1">
      <alignment vertical="center"/>
    </xf>
    <xf numFmtId="49" fontId="8" fillId="2" borderId="33" xfId="0" applyNumberFormat="1" applyFont="1" applyFill="1" applyBorder="1" applyAlignment="1">
      <alignment horizontal="left" vertical="center"/>
    </xf>
    <xf numFmtId="0" fontId="15" fillId="2" borderId="6" xfId="0" applyFont="1" applyFill="1" applyBorder="1" applyAlignment="1">
      <alignment vertical="center"/>
    </xf>
    <xf numFmtId="0" fontId="15" fillId="2" borderId="49" xfId="0" applyFont="1" applyFill="1" applyBorder="1" applyAlignment="1">
      <alignment vertical="center"/>
    </xf>
    <xf numFmtId="2" fontId="15" fillId="2" borderId="1" xfId="0" applyNumberFormat="1" applyFont="1" applyFill="1" applyBorder="1" applyAlignment="1">
      <alignment vertical="center"/>
    </xf>
    <xf numFmtId="0" fontId="27" fillId="2" borderId="6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left"/>
    </xf>
    <xf numFmtId="0" fontId="8" fillId="2" borderId="20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left"/>
    </xf>
    <xf numFmtId="0" fontId="0" fillId="2" borderId="11" xfId="0" applyFill="1" applyBorder="1"/>
    <xf numFmtId="0" fontId="17" fillId="2" borderId="29" xfId="0" applyNumberFormat="1" applyFont="1" applyFill="1" applyBorder="1" applyAlignment="1">
      <alignment horizontal="center"/>
    </xf>
    <xf numFmtId="0" fontId="17" fillId="2" borderId="11" xfId="0" applyNumberFormat="1" applyFont="1" applyFill="1" applyBorder="1" applyAlignment="1">
      <alignment horizontal="center"/>
    </xf>
    <xf numFmtId="0" fontId="17" fillId="2" borderId="30" xfId="0" applyNumberFormat="1" applyFont="1" applyFill="1" applyBorder="1" applyAlignment="1">
      <alignment horizontal="center"/>
    </xf>
    <xf numFmtId="0" fontId="17" fillId="2" borderId="31" xfId="0" applyNumberFormat="1" applyFont="1" applyFill="1" applyBorder="1" applyAlignment="1">
      <alignment horizontal="center"/>
    </xf>
    <xf numFmtId="0" fontId="9" fillId="2" borderId="32" xfId="0" applyNumberFormat="1" applyFont="1" applyFill="1" applyBorder="1" applyAlignment="1">
      <alignment horizontal="center"/>
    </xf>
    <xf numFmtId="49" fontId="9" fillId="2" borderId="30" xfId="0" applyNumberFormat="1" applyFont="1" applyFill="1" applyBorder="1" applyAlignment="1">
      <alignment horizontal="center"/>
    </xf>
    <xf numFmtId="0" fontId="8" fillId="2" borderId="33" xfId="0" applyFont="1" applyFill="1" applyBorder="1" applyAlignment="1">
      <alignment horizontal="center"/>
    </xf>
    <xf numFmtId="2" fontId="8" fillId="2" borderId="33" xfId="0" applyNumberFormat="1" applyFont="1" applyFill="1" applyBorder="1" applyAlignment="1">
      <alignment horizontal="right"/>
    </xf>
    <xf numFmtId="2" fontId="8" fillId="2" borderId="33" xfId="0" applyNumberFormat="1" applyFont="1" applyFill="1" applyBorder="1"/>
    <xf numFmtId="2" fontId="8" fillId="2" borderId="34" xfId="0" applyNumberFormat="1" applyFont="1" applyFill="1" applyBorder="1"/>
    <xf numFmtId="0" fontId="8" fillId="2" borderId="32" xfId="0" applyFont="1" applyFill="1" applyBorder="1" applyAlignment="1">
      <alignment horizontal="center"/>
    </xf>
    <xf numFmtId="49" fontId="8" fillId="2" borderId="32" xfId="0" applyNumberFormat="1" applyFont="1" applyFill="1" applyBorder="1" applyAlignment="1">
      <alignment horizontal="center"/>
    </xf>
    <xf numFmtId="49" fontId="8" fillId="2" borderId="33" xfId="0" applyNumberFormat="1" applyFont="1" applyFill="1" applyBorder="1" applyAlignment="1">
      <alignment horizontal="center"/>
    </xf>
    <xf numFmtId="49" fontId="8" fillId="2" borderId="33" xfId="0" applyNumberFormat="1" applyFont="1" applyFill="1" applyBorder="1" applyAlignment="1">
      <alignment horizontal="left" vertical="center" wrapText="1"/>
    </xf>
    <xf numFmtId="49" fontId="20" fillId="2" borderId="33" xfId="0" applyNumberFormat="1" applyFont="1" applyFill="1" applyBorder="1" applyAlignment="1">
      <alignment horizontal="right"/>
    </xf>
    <xf numFmtId="49" fontId="8" fillId="2" borderId="33" xfId="0" applyNumberFormat="1" applyFont="1" applyFill="1" applyBorder="1" applyAlignment="1">
      <alignment horizontal="left"/>
    </xf>
    <xf numFmtId="164" fontId="8" fillId="2" borderId="33" xfId="0" applyNumberFormat="1" applyFont="1" applyFill="1" applyBorder="1" applyAlignment="1">
      <alignment horizontal="right"/>
    </xf>
    <xf numFmtId="49" fontId="11" fillId="2" borderId="33" xfId="0" applyNumberFormat="1" applyFont="1" applyFill="1" applyBorder="1" applyAlignment="1">
      <alignment horizontal="center"/>
    </xf>
    <xf numFmtId="164" fontId="8" fillId="2" borderId="33" xfId="0" applyNumberFormat="1" applyFont="1" applyFill="1" applyBorder="1"/>
    <xf numFmtId="1" fontId="8" fillId="2" borderId="33" xfId="0" applyNumberFormat="1" applyFont="1" applyFill="1" applyBorder="1" applyAlignment="1">
      <alignment horizontal="right"/>
    </xf>
    <xf numFmtId="49" fontId="9" fillId="2" borderId="32" xfId="0" applyNumberFormat="1" applyFont="1" applyFill="1" applyBorder="1" applyAlignment="1">
      <alignment horizontal="center"/>
    </xf>
    <xf numFmtId="49" fontId="9" fillId="2" borderId="33" xfId="0" applyNumberFormat="1" applyFont="1" applyFill="1" applyBorder="1" applyAlignment="1">
      <alignment horizontal="center"/>
    </xf>
    <xf numFmtId="49" fontId="7" fillId="2" borderId="33" xfId="0" applyNumberFormat="1" applyFont="1" applyFill="1" applyBorder="1" applyAlignment="1">
      <alignment horizontal="center"/>
    </xf>
    <xf numFmtId="49" fontId="8" fillId="2" borderId="35" xfId="0" applyNumberFormat="1" applyFont="1" applyFill="1" applyBorder="1" applyAlignment="1">
      <alignment horizontal="center"/>
    </xf>
    <xf numFmtId="49" fontId="8" fillId="2" borderId="36" xfId="0" applyNumberFormat="1" applyFont="1" applyFill="1" applyBorder="1" applyAlignment="1">
      <alignment horizontal="center"/>
    </xf>
    <xf numFmtId="49" fontId="20" fillId="2" borderId="36" xfId="0" applyNumberFormat="1" applyFont="1" applyFill="1" applyBorder="1" applyAlignment="1">
      <alignment horizontal="right" vertical="center" wrapText="1"/>
    </xf>
    <xf numFmtId="2" fontId="8" fillId="2" borderId="36" xfId="0" applyNumberFormat="1" applyFont="1" applyFill="1" applyBorder="1" applyAlignment="1">
      <alignment horizontal="right"/>
    </xf>
    <xf numFmtId="2" fontId="8" fillId="2" borderId="36" xfId="0" applyNumberFormat="1" applyFont="1" applyFill="1" applyBorder="1"/>
    <xf numFmtId="0" fontId="9" fillId="2" borderId="11" xfId="0" applyFont="1" applyFill="1" applyBorder="1" applyAlignment="1">
      <alignment horizontal="center"/>
    </xf>
    <xf numFmtId="2" fontId="14" fillId="2" borderId="11" xfId="0" applyNumberFormat="1" applyFont="1" applyFill="1" applyBorder="1" applyAlignment="1">
      <alignment horizontal="center"/>
    </xf>
    <xf numFmtId="0" fontId="0" fillId="2" borderId="18" xfId="0" applyFill="1" applyBorder="1"/>
    <xf numFmtId="14" fontId="9" fillId="2" borderId="1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right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4" borderId="32" xfId="0" applyNumberFormat="1" applyFont="1" applyFill="1" applyBorder="1" applyAlignment="1">
      <alignment horizontal="right" vertical="center"/>
    </xf>
    <xf numFmtId="0" fontId="7" fillId="4" borderId="33" xfId="0" applyFont="1" applyFill="1" applyBorder="1" applyAlignment="1">
      <alignment horizontal="center" vertical="center"/>
    </xf>
    <xf numFmtId="49" fontId="7" fillId="4" borderId="33" xfId="0" applyNumberFormat="1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2" fontId="8" fillId="4" borderId="33" xfId="0" applyNumberFormat="1" applyFont="1" applyFill="1" applyBorder="1" applyAlignment="1">
      <alignment horizontal="right" vertical="center"/>
    </xf>
    <xf numFmtId="2" fontId="8" fillId="4" borderId="33" xfId="0" applyNumberFormat="1" applyFont="1" applyFill="1" applyBorder="1" applyAlignment="1">
      <alignment vertical="center"/>
    </xf>
    <xf numFmtId="2" fontId="8" fillId="4" borderId="34" xfId="0" applyNumberFormat="1" applyFont="1" applyFill="1" applyBorder="1" applyAlignment="1">
      <alignment vertical="center"/>
    </xf>
    <xf numFmtId="49" fontId="8" fillId="2" borderId="32" xfId="0" applyNumberFormat="1" applyFont="1" applyFill="1" applyBorder="1" applyAlignment="1">
      <alignment horizontal="right" vertical="center" wrapText="1"/>
    </xf>
    <xf numFmtId="49" fontId="8" fillId="2" borderId="35" xfId="0" applyNumberFormat="1" applyFont="1" applyFill="1" applyBorder="1" applyAlignment="1">
      <alignment horizontal="right" vertical="center" wrapText="1"/>
    </xf>
    <xf numFmtId="14" fontId="9" fillId="2" borderId="1" xfId="0" applyNumberFormat="1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vertical="center" wrapText="1"/>
    </xf>
    <xf numFmtId="0" fontId="8" fillId="2" borderId="36" xfId="0" applyFont="1" applyFill="1" applyBorder="1" applyAlignment="1">
      <alignment vertical="center" wrapText="1"/>
    </xf>
    <xf numFmtId="1" fontId="30" fillId="2" borderId="36" xfId="0" applyNumberFormat="1" applyFont="1" applyFill="1" applyBorder="1" applyAlignment="1">
      <alignment horizontal="right" vertical="center"/>
    </xf>
    <xf numFmtId="2" fontId="8" fillId="2" borderId="30" xfId="0" applyNumberFormat="1" applyFont="1" applyFill="1" applyBorder="1" applyAlignment="1">
      <alignment horizontal="right" vertical="center"/>
    </xf>
    <xf numFmtId="2" fontId="8" fillId="2" borderId="32" xfId="0" applyNumberFormat="1" applyFont="1" applyFill="1" applyBorder="1" applyAlignment="1">
      <alignment horizontal="center" vertical="center"/>
    </xf>
    <xf numFmtId="1" fontId="8" fillId="2" borderId="36" xfId="0" applyNumberFormat="1" applyFont="1" applyFill="1" applyBorder="1" applyAlignment="1">
      <alignment horizontal="right" vertical="center"/>
    </xf>
    <xf numFmtId="0" fontId="7" fillId="2" borderId="54" xfId="0" applyNumberFormat="1" applyFont="1" applyFill="1" applyBorder="1" applyAlignment="1">
      <alignment horizontal="center" vertical="center"/>
    </xf>
    <xf numFmtId="49" fontId="7" fillId="2" borderId="55" xfId="0" applyNumberFormat="1" applyFont="1" applyFill="1" applyBorder="1" applyAlignment="1">
      <alignment horizontal="center" vertical="center"/>
    </xf>
    <xf numFmtId="164" fontId="8" fillId="2" borderId="32" xfId="0" applyNumberFormat="1" applyFont="1" applyFill="1" applyBorder="1" applyAlignment="1">
      <alignment horizontal="center" vertical="center"/>
    </xf>
    <xf numFmtId="49" fontId="23" fillId="2" borderId="33" xfId="0" applyNumberFormat="1" applyFont="1" applyFill="1" applyBorder="1" applyAlignment="1">
      <alignment horizontal="right" vertical="center" wrapText="1"/>
    </xf>
    <xf numFmtId="2" fontId="30" fillId="2" borderId="33" xfId="0" applyNumberFormat="1" applyFont="1" applyFill="1" applyBorder="1" applyAlignment="1">
      <alignment horizontal="right" vertical="center"/>
    </xf>
    <xf numFmtId="1" fontId="30" fillId="2" borderId="33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49" fontId="16" fillId="2" borderId="23" xfId="0" applyNumberFormat="1" applyFont="1" applyFill="1" applyBorder="1" applyAlignment="1">
      <alignment horizontal="center" vertical="center" wrapText="1"/>
    </xf>
    <xf numFmtId="0" fontId="16" fillId="2" borderId="26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/>
    </xf>
    <xf numFmtId="49" fontId="16" fillId="2" borderId="21" xfId="0" applyNumberFormat="1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49" fontId="16" fillId="2" borderId="22" xfId="0" applyNumberFormat="1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49" fontId="16" fillId="2" borderId="8" xfId="0" applyNumberFormat="1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49" fontId="15" fillId="2" borderId="17" xfId="0" applyNumberFormat="1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49" fontId="11" fillId="2" borderId="18" xfId="0" applyNumberFormat="1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1" fillId="2" borderId="17" xfId="0" applyNumberFormat="1" applyFont="1" applyFill="1" applyBorder="1" applyAlignment="1">
      <alignment horizontal="center"/>
    </xf>
    <xf numFmtId="0" fontId="21" fillId="2" borderId="17" xfId="0" applyFont="1" applyFill="1" applyBorder="1" applyAlignment="1">
      <alignment horizontal="center"/>
    </xf>
    <xf numFmtId="167" fontId="7" fillId="2" borderId="1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49" fontId="8" fillId="2" borderId="8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0" fillId="2" borderId="11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49" fontId="22" fillId="2" borderId="18" xfId="0" applyNumberFormat="1" applyFont="1" applyFill="1" applyBorder="1" applyAlignment="1">
      <alignment horizontal="center" vertical="top" wrapText="1"/>
    </xf>
    <xf numFmtId="0" fontId="22" fillId="2" borderId="18" xfId="0" applyFont="1" applyFill="1" applyBorder="1" applyAlignment="1">
      <alignment horizontal="center" vertical="top" wrapText="1"/>
    </xf>
    <xf numFmtId="49" fontId="8" fillId="2" borderId="22" xfId="0" applyNumberFormat="1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right" vertical="center"/>
    </xf>
    <xf numFmtId="2" fontId="9" fillId="2" borderId="17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right" vertical="center"/>
    </xf>
    <xf numFmtId="167" fontId="0" fillId="2" borderId="2" xfId="0" applyNumberForma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24" fillId="2" borderId="17" xfId="0" applyNumberFormat="1" applyFont="1" applyFill="1" applyBorder="1" applyAlignment="1">
      <alignment horizontal="center" vertical="center"/>
    </xf>
    <xf numFmtId="0" fontId="24" fillId="2" borderId="17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right" vertical="center"/>
    </xf>
    <xf numFmtId="0" fontId="24" fillId="2" borderId="17" xfId="0" applyFont="1" applyFill="1" applyBorder="1" applyAlignment="1">
      <alignment horizontal="center"/>
    </xf>
    <xf numFmtId="49" fontId="22" fillId="2" borderId="18" xfId="0" applyNumberFormat="1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wrapText="1"/>
    </xf>
    <xf numFmtId="49" fontId="22" fillId="2" borderId="18" xfId="0" applyNumberFormat="1" applyFont="1" applyFill="1" applyBorder="1" applyAlignment="1">
      <alignment horizontal="center"/>
    </xf>
    <xf numFmtId="0" fontId="22" fillId="2" borderId="18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0" fillId="2" borderId="11" xfId="0" applyFill="1" applyBorder="1"/>
    <xf numFmtId="0" fontId="8" fillId="2" borderId="9" xfId="0" applyFont="1" applyFill="1" applyBorder="1" applyAlignment="1">
      <alignment horizontal="center"/>
    </xf>
    <xf numFmtId="0" fontId="0" fillId="2" borderId="10" xfId="0" applyFill="1" applyBorder="1"/>
    <xf numFmtId="0" fontId="0" fillId="2" borderId="28" xfId="0" applyFill="1" applyBorder="1"/>
    <xf numFmtId="49" fontId="8" fillId="2" borderId="1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2" fontId="9" fillId="2" borderId="17" xfId="0" applyNumberFormat="1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167" fontId="7" fillId="2" borderId="1" xfId="0" applyNumberFormat="1" applyFont="1" applyFill="1" applyBorder="1" applyAlignment="1">
      <alignment horizontal="center"/>
    </xf>
    <xf numFmtId="167" fontId="0" fillId="2" borderId="2" xfId="0" applyNumberFormat="1" applyFill="1" applyBorder="1" applyAlignment="1">
      <alignment horizontal="right"/>
    </xf>
    <xf numFmtId="0" fontId="8" fillId="2" borderId="4" xfId="0" applyFont="1" applyFill="1" applyBorder="1" applyAlignment="1">
      <alignment horizontal="center"/>
    </xf>
    <xf numFmtId="0" fontId="24" fillId="2" borderId="17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9" fontId="14" fillId="2" borderId="17" xfId="0" applyNumberFormat="1" applyFont="1" applyFill="1" applyBorder="1" applyAlignment="1">
      <alignment horizontal="center"/>
    </xf>
    <xf numFmtId="0" fontId="14" fillId="2" borderId="17" xfId="0" applyFont="1" applyFill="1" applyBorder="1" applyAlignment="1">
      <alignment horizontal="center"/>
    </xf>
    <xf numFmtId="49" fontId="0" fillId="2" borderId="3" xfId="0" applyNumberFormat="1" applyFill="1" applyBorder="1" applyAlignment="1">
      <alignment vertical="center" wrapText="1"/>
    </xf>
    <xf numFmtId="49" fontId="0" fillId="2" borderId="22" xfId="0" applyNumberFormat="1" applyFill="1" applyBorder="1" applyAlignment="1">
      <alignment vertical="center" wrapText="1"/>
    </xf>
    <xf numFmtId="49" fontId="0" fillId="2" borderId="4" xfId="0" applyNumberFormat="1" applyFill="1" applyBorder="1" applyAlignment="1">
      <alignment vertical="center"/>
    </xf>
    <xf numFmtId="49" fontId="14" fillId="2" borderId="17" xfId="0" applyNumberFormat="1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43" fontId="8" fillId="2" borderId="33" xfId="1" applyFont="1" applyFill="1" applyBorder="1" applyAlignment="1">
      <alignment horizontal="right" vertical="center"/>
    </xf>
    <xf numFmtId="43" fontId="8" fillId="2" borderId="33" xfId="1" applyFont="1" applyFill="1" applyBorder="1" applyAlignment="1">
      <alignment vertical="center"/>
    </xf>
    <xf numFmtId="43" fontId="9" fillId="2" borderId="34" xfId="1" applyFont="1" applyFill="1" applyBorder="1" applyAlignment="1">
      <alignment horizontal="right" vertical="center"/>
    </xf>
    <xf numFmtId="43" fontId="8" fillId="2" borderId="36" xfId="1" applyFont="1" applyFill="1" applyBorder="1" applyAlignment="1">
      <alignment vertical="center"/>
    </xf>
    <xf numFmtId="43" fontId="8" fillId="2" borderId="36" xfId="1" applyFont="1" applyFill="1" applyBorder="1" applyAlignment="1">
      <alignment horizontal="right" vertical="center"/>
    </xf>
    <xf numFmtId="43" fontId="9" fillId="2" borderId="37" xfId="1" applyFont="1" applyFill="1" applyBorder="1" applyAlignment="1">
      <alignment horizontal="right" vertical="center"/>
    </xf>
    <xf numFmtId="43" fontId="9" fillId="2" borderId="33" xfId="1" applyFont="1" applyFill="1" applyBorder="1" applyAlignment="1">
      <alignment horizontal="right" vertical="center"/>
    </xf>
    <xf numFmtId="43" fontId="14" fillId="2" borderId="11" xfId="1" applyFont="1" applyFill="1" applyBorder="1" applyAlignment="1">
      <alignment horizontal="center" vertical="center"/>
    </xf>
    <xf numFmtId="43" fontId="9" fillId="2" borderId="11" xfId="1" applyFont="1" applyFill="1" applyBorder="1" applyAlignment="1">
      <alignment horizontal="right" vertical="center"/>
    </xf>
    <xf numFmtId="43" fontId="9" fillId="2" borderId="12" xfId="1" applyFont="1" applyFill="1" applyBorder="1" applyAlignment="1">
      <alignment horizontal="right" vertical="center"/>
    </xf>
    <xf numFmtId="43" fontId="8" fillId="2" borderId="34" xfId="1" applyFont="1" applyFill="1" applyBorder="1" applyAlignment="1">
      <alignment vertical="center"/>
    </xf>
    <xf numFmtId="43" fontId="20" fillId="2" borderId="33" xfId="1" applyFont="1" applyFill="1" applyBorder="1" applyAlignment="1">
      <alignment vertical="center"/>
    </xf>
    <xf numFmtId="43" fontId="20" fillId="2" borderId="34" xfId="1" applyFont="1" applyFill="1" applyBorder="1" applyAlignment="1">
      <alignment vertical="center"/>
    </xf>
    <xf numFmtId="43" fontId="26" fillId="2" borderId="45" xfId="1" applyFont="1" applyFill="1" applyBorder="1" applyAlignment="1">
      <alignment vertical="center"/>
    </xf>
    <xf numFmtId="43" fontId="0" fillId="2" borderId="45" xfId="1" applyFont="1" applyFill="1" applyBorder="1" applyAlignment="1">
      <alignment vertical="center"/>
    </xf>
    <xf numFmtId="43" fontId="0" fillId="2" borderId="6" xfId="1" applyFont="1" applyFill="1" applyBorder="1" applyAlignment="1">
      <alignment vertical="center"/>
    </xf>
    <xf numFmtId="43" fontId="0" fillId="2" borderId="18" xfId="1" applyFont="1" applyFill="1" applyBorder="1" applyAlignment="1">
      <alignment vertical="center"/>
    </xf>
    <xf numFmtId="43" fontId="0" fillId="2" borderId="1" xfId="1" applyFont="1" applyFill="1" applyBorder="1" applyAlignment="1">
      <alignment vertical="center"/>
    </xf>
    <xf numFmtId="43" fontId="8" fillId="2" borderId="33" xfId="1" applyFont="1" applyFill="1" applyBorder="1"/>
    <xf numFmtId="43" fontId="8" fillId="2" borderId="34" xfId="1" applyFont="1" applyFill="1" applyBorder="1"/>
    <xf numFmtId="43" fontId="8" fillId="2" borderId="33" xfId="1" applyFont="1" applyFill="1" applyBorder="1" applyAlignment="1">
      <alignment horizontal="right"/>
    </xf>
    <xf numFmtId="43" fontId="9" fillId="2" borderId="34" xfId="1" applyFont="1" applyFill="1" applyBorder="1" applyAlignment="1">
      <alignment horizontal="right"/>
    </xf>
    <xf numFmtId="43" fontId="8" fillId="2" borderId="33" xfId="1" applyFont="1" applyFill="1" applyBorder="1" applyAlignment="1">
      <alignment horizontal="right" vertical="center" wrapText="1"/>
    </xf>
    <xf numFmtId="43" fontId="9" fillId="2" borderId="34" xfId="1" applyFont="1" applyFill="1" applyBorder="1" applyAlignment="1">
      <alignment horizontal="right" vertical="center" wrapText="1"/>
    </xf>
    <xf numFmtId="43" fontId="8" fillId="2" borderId="36" xfId="1" applyFont="1" applyFill="1" applyBorder="1" applyAlignment="1">
      <alignment horizontal="right"/>
    </xf>
    <xf numFmtId="43" fontId="9" fillId="2" borderId="37" xfId="1" applyFont="1" applyFill="1" applyBorder="1" applyAlignment="1">
      <alignment horizontal="right"/>
    </xf>
    <xf numFmtId="43" fontId="14" fillId="2" borderId="11" xfId="1" applyFont="1" applyFill="1" applyBorder="1" applyAlignment="1">
      <alignment horizontal="center"/>
    </xf>
    <xf numFmtId="43" fontId="9" fillId="2" borderId="11" xfId="1" applyFont="1" applyFill="1" applyBorder="1" applyAlignment="1">
      <alignment horizontal="right"/>
    </xf>
    <xf numFmtId="43" fontId="9" fillId="2" borderId="12" xfId="1" applyFont="1" applyFill="1" applyBorder="1" applyAlignment="1">
      <alignment horizontal="right"/>
    </xf>
    <xf numFmtId="43" fontId="8" fillId="4" borderId="33" xfId="1" applyFont="1" applyFill="1" applyBorder="1" applyAlignment="1">
      <alignment vertical="center"/>
    </xf>
    <xf numFmtId="43" fontId="8" fillId="4" borderId="34" xfId="1" applyFont="1" applyFill="1" applyBorder="1" applyAlignment="1">
      <alignment vertical="center"/>
    </xf>
    <xf numFmtId="43" fontId="8" fillId="4" borderId="33" xfId="1" applyFont="1" applyFill="1" applyBorder="1" applyAlignment="1">
      <alignment horizontal="right" vertical="center"/>
    </xf>
    <xf numFmtId="43" fontId="9" fillId="4" borderId="34" xfId="1" applyFont="1" applyFill="1" applyBorder="1" applyAlignment="1">
      <alignment horizontal="right" vertical="center"/>
    </xf>
    <xf numFmtId="43" fontId="8" fillId="2" borderId="53" xfId="1" applyFont="1" applyFill="1" applyBorder="1" applyAlignment="1">
      <alignment vertical="center"/>
    </xf>
    <xf numFmtId="43" fontId="9" fillId="2" borderId="36" xfId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8"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F0000"/>
      <rgbColor rgb="FF7F7F7F"/>
      <rgbColor rgb="FF969696"/>
      <rgbColor rgb="FFFFFF00"/>
      <rgbColor rgb="FFD6D4C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ēma">
  <a:themeElements>
    <a:clrScheme name="Office tē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ē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ē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L44"/>
  <sheetViews>
    <sheetView showGridLines="0" tabSelected="1" workbookViewId="0">
      <selection activeCell="B52" sqref="B52"/>
    </sheetView>
  </sheetViews>
  <sheetFormatPr baseColWidth="10" defaultColWidth="8.83203125" defaultRowHeight="14.25" customHeight="1"/>
  <cols>
    <col min="1" max="1" width="12.1640625" style="1" customWidth="1"/>
    <col min="2" max="2" width="53.6640625" style="1" customWidth="1"/>
    <col min="3" max="3" width="26.5" style="1" customWidth="1"/>
    <col min="4" max="4" width="8.6640625" style="1" customWidth="1"/>
    <col min="5" max="5" width="8.83203125" style="1" customWidth="1"/>
    <col min="6" max="6" width="11.1640625" style="1" customWidth="1"/>
    <col min="7" max="1001" width="8.83203125" style="1" customWidth="1"/>
    <col min="1002" max="16384" width="8.83203125" style="1"/>
  </cols>
  <sheetData>
    <row r="1" spans="1:1000" ht="13.75" customHeight="1">
      <c r="A1" s="2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</row>
    <row r="2" spans="1:1000" ht="13.75" customHeight="1">
      <c r="A2" s="2"/>
      <c r="B2" s="2"/>
      <c r="C2" s="2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</row>
    <row r="3" spans="1:1000" ht="13.75" customHeight="1">
      <c r="A3" s="2"/>
      <c r="B3" s="2"/>
      <c r="C3" s="5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</row>
    <row r="4" spans="1:1000" ht="13.75" customHeight="1">
      <c r="A4" s="2"/>
      <c r="B4" s="2"/>
      <c r="C4" s="5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</row>
    <row r="5" spans="1:1000" ht="13.75" customHeight="1">
      <c r="A5" s="2"/>
      <c r="B5" s="2"/>
      <c r="C5" s="2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</row>
    <row r="6" spans="1:1000" ht="13.75" customHeight="1">
      <c r="A6" s="2"/>
      <c r="B6" s="2"/>
      <c r="C6" s="3" t="s">
        <v>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</row>
    <row r="7" spans="1:1000" ht="13.75" customHeight="1">
      <c r="A7" s="2"/>
      <c r="B7" s="2"/>
      <c r="C7" s="2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</row>
    <row r="8" spans="1:1000" ht="13.75" customHeight="1">
      <c r="A8" s="2"/>
      <c r="B8" s="2"/>
      <c r="C8" s="5" t="s">
        <v>4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</row>
    <row r="9" spans="1:1000" ht="15.75" customHeight="1">
      <c r="A9" s="330"/>
      <c r="B9" s="330"/>
      <c r="C9" s="330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</row>
    <row r="10" spans="1:1000" ht="18" customHeight="1">
      <c r="A10" s="6"/>
      <c r="B10" s="7" t="s">
        <v>5</v>
      </c>
      <c r="C10" s="8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</row>
    <row r="11" spans="1:1000" ht="18" customHeight="1">
      <c r="A11" s="6"/>
      <c r="B11" s="9"/>
      <c r="C11" s="8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</row>
    <row r="12" spans="1:1000" ht="19.5" customHeight="1">
      <c r="A12" s="10" t="s">
        <v>6</v>
      </c>
      <c r="B12" s="1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</row>
    <row r="13" spans="1:1000" ht="19.5" customHeight="1">
      <c r="A13" s="10" t="s">
        <v>7</v>
      </c>
      <c r="B13" s="11"/>
      <c r="C13" s="8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</row>
    <row r="14" spans="1:1000" ht="19.5" customHeight="1">
      <c r="A14" s="10" t="s">
        <v>8</v>
      </c>
      <c r="B14" s="12"/>
      <c r="C14" s="8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</row>
    <row r="15" spans="1:1000" ht="19.5" customHeight="1">
      <c r="A15" s="13" t="s">
        <v>9</v>
      </c>
      <c r="B15" s="11"/>
      <c r="C15" s="14"/>
      <c r="D15" s="15"/>
      <c r="E15" s="16"/>
      <c r="F15" s="16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</row>
    <row r="16" spans="1:1000" ht="19.5" customHeight="1">
      <c r="A16" s="17"/>
      <c r="B16" s="18"/>
      <c r="C16" s="19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</row>
    <row r="17" spans="1:1000" ht="15" customHeight="1">
      <c r="A17" s="20"/>
      <c r="B17" s="21"/>
      <c r="C17" s="22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</row>
    <row r="18" spans="1:1000" ht="23.25" customHeight="1">
      <c r="A18" s="23"/>
      <c r="B18" s="340" t="s">
        <v>10</v>
      </c>
      <c r="C18" s="341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</row>
    <row r="19" spans="1:1000" ht="12.75" customHeight="1">
      <c r="A19" s="331" t="s">
        <v>11</v>
      </c>
      <c r="B19" s="334" t="s">
        <v>12</v>
      </c>
      <c r="C19" s="337" t="s">
        <v>13</v>
      </c>
      <c r="D19" s="25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</row>
    <row r="20" spans="1:1000" ht="11" customHeight="1">
      <c r="A20" s="332"/>
      <c r="B20" s="335"/>
      <c r="C20" s="338"/>
      <c r="D20" s="25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</row>
    <row r="21" spans="1:1000" ht="12" customHeight="1">
      <c r="A21" s="333"/>
      <c r="B21" s="336"/>
      <c r="C21" s="339"/>
      <c r="D21" s="25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</row>
    <row r="22" spans="1:1000" ht="22.5" customHeight="1">
      <c r="A22" s="26">
        <v>1</v>
      </c>
      <c r="B22" s="27" t="s">
        <v>14</v>
      </c>
      <c r="C22" s="28" cm="1">
        <f t="array" ref="C22">Kopsavilkums!D38</f>
        <v>0</v>
      </c>
      <c r="D22" s="29"/>
      <c r="E22" s="30"/>
      <c r="F22" s="3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</row>
    <row r="23" spans="1:1000" ht="22.5" customHeight="1">
      <c r="A23" s="32"/>
      <c r="B23" s="33" t="s">
        <v>15</v>
      </c>
      <c r="C23" s="34" cm="1">
        <f t="array" ref="C23">SUM(C22)</f>
        <v>0</v>
      </c>
      <c r="D23" s="29"/>
      <c r="E23" s="35"/>
      <c r="F23" s="3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</row>
    <row r="24" spans="1:1000" ht="22.5" customHeight="1">
      <c r="A24" s="32"/>
      <c r="B24" s="36" t="s">
        <v>16</v>
      </c>
      <c r="C24" s="37" cm="1">
        <f t="array" ref="C24">ROUND(C23*0.21,2)</f>
        <v>0</v>
      </c>
      <c r="D24" s="29"/>
      <c r="E24" s="30"/>
      <c r="F24" s="3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</row>
    <row r="25" spans="1:1000" ht="22.5" customHeight="1">
      <c r="A25" s="38"/>
      <c r="B25" s="39" t="s">
        <v>17</v>
      </c>
      <c r="C25" s="40" cm="1">
        <f t="array" ref="C25">SUM(C23:C24)</f>
        <v>0</v>
      </c>
      <c r="D25" s="29"/>
      <c r="E25" s="30"/>
      <c r="F25" s="3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</row>
    <row r="26" spans="1:1000" ht="12.75" customHeight="1">
      <c r="A26" s="41"/>
      <c r="B26" s="42"/>
      <c r="C26" s="4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</row>
    <row r="27" spans="1:1000" ht="12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</row>
    <row r="28" spans="1:1000" ht="12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</row>
    <row r="29" spans="1:1000" ht="12.75" customHeight="1">
      <c r="A29" s="4"/>
      <c r="B29" s="44" t="s">
        <v>18</v>
      </c>
      <c r="C29" s="22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</row>
    <row r="30" spans="1:1000" ht="12.75" customHeight="1">
      <c r="A30" s="45"/>
      <c r="B30" s="44" t="s">
        <v>19</v>
      </c>
      <c r="C30" s="46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</row>
    <row r="31" spans="1:1000" ht="13.75" customHeight="1">
      <c r="A31" s="4"/>
      <c r="B31" s="45"/>
      <c r="C31" s="4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</row>
    <row r="32" spans="1:1000" ht="12.75" customHeight="1">
      <c r="A32" s="45"/>
      <c r="B32" s="45"/>
      <c r="C32" s="4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</row>
    <row r="33" spans="1:1000" ht="13.75" customHeight="1">
      <c r="A33" s="47"/>
      <c r="B33" s="47"/>
      <c r="C33" s="47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</row>
    <row r="34" spans="1:1000" ht="12.75" customHeight="1">
      <c r="A34" s="48"/>
      <c r="B34" s="49"/>
      <c r="C34" s="30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</row>
    <row r="35" spans="1:1000" ht="12.75" customHeight="1">
      <c r="A35" s="48"/>
      <c r="B35" s="49"/>
      <c r="C35" s="30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</row>
    <row r="36" spans="1:1000" ht="12.75" customHeight="1">
      <c r="A36" s="48"/>
      <c r="B36" s="30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</row>
    <row r="37" spans="1:1000" ht="15.75" customHeight="1">
      <c r="A37" s="4"/>
      <c r="B37" s="50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</row>
    <row r="38" spans="1:1000" ht="15" customHeight="1">
      <c r="A38" s="4"/>
      <c r="B38" s="51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</row>
    <row r="39" spans="1:1000" ht="15" customHeight="1">
      <c r="A39" s="4"/>
      <c r="B39" s="5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</row>
    <row r="40" spans="1:1000" ht="15" customHeight="1">
      <c r="A40" s="52"/>
      <c r="B40" s="51"/>
      <c r="C40" s="4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</row>
    <row r="41" spans="1:1000" ht="15" customHeight="1">
      <c r="A41" s="52"/>
      <c r="B41" s="51"/>
      <c r="C41" s="4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</row>
    <row r="42" spans="1:1000" ht="14.5" customHeight="1">
      <c r="A42" s="52"/>
      <c r="B42" s="53"/>
      <c r="C42" s="4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</row>
    <row r="43" spans="1:1000" ht="14.5" customHeight="1">
      <c r="A43" s="52"/>
      <c r="B43" s="53"/>
      <c r="C43" s="4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</row>
    <row r="44" spans="1:1000" ht="14.5" customHeight="1">
      <c r="A44" s="52"/>
      <c r="B44" s="53"/>
      <c r="C44" s="4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</row>
  </sheetData>
  <mergeCells count="5">
    <mergeCell ref="A9:C9"/>
    <mergeCell ref="A19:A21"/>
    <mergeCell ref="B19:B21"/>
    <mergeCell ref="C19:C21"/>
    <mergeCell ref="B18:C18"/>
  </mergeCells>
  <pageMargins left="0.90551199999999998" right="0.31496099999999999" top="0.78740200000000005" bottom="0.59055100000000005" header="0.31496099999999999" footer="0.31496099999999999"/>
  <pageSetup orientation="portrait"/>
  <headerFoot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V673"/>
  <sheetViews>
    <sheetView showGridLines="0" topLeftCell="A226" workbookViewId="0">
      <selection activeCell="K73" sqref="K73"/>
    </sheetView>
  </sheetViews>
  <sheetFormatPr baseColWidth="10" defaultColWidth="8.83203125" defaultRowHeight="15" customHeight="1"/>
  <cols>
    <col min="1" max="1" width="6.5" style="1" customWidth="1"/>
    <col min="2" max="2" width="11" style="1" customWidth="1"/>
    <col min="3" max="3" width="36.33203125" style="1" customWidth="1"/>
    <col min="4" max="5" width="9.5" style="1" customWidth="1"/>
    <col min="6" max="6" width="8.1640625" style="1" customWidth="1"/>
    <col min="7" max="7" width="9.5" style="1" customWidth="1"/>
    <col min="8" max="8" width="8.1640625" style="1" customWidth="1"/>
    <col min="9" max="9" width="10.83203125" style="1" customWidth="1"/>
    <col min="10" max="10" width="9.83203125" style="1" customWidth="1"/>
    <col min="11" max="11" width="10.83203125" style="1" customWidth="1"/>
    <col min="12" max="13" width="10.5" style="1" customWidth="1"/>
    <col min="14" max="14" width="10.6640625" style="1" customWidth="1"/>
    <col min="15" max="15" width="10.83203125" style="1" customWidth="1"/>
    <col min="16" max="16" width="11.1640625" style="1" customWidth="1"/>
    <col min="17" max="48" width="10.6640625" style="1" customWidth="1"/>
    <col min="49" max="49" width="8.83203125" style="1" customWidth="1"/>
    <col min="50" max="16384" width="8.83203125" style="1"/>
  </cols>
  <sheetData>
    <row r="1" spans="1:48" ht="14.25" customHeight="1">
      <c r="A1" s="396" t="s">
        <v>508</v>
      </c>
      <c r="B1" s="397"/>
      <c r="C1" s="397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</row>
    <row r="2" spans="1:48" ht="14.25" customHeight="1">
      <c r="A2" s="413" t="str" cm="1">
        <f t="array" ref="A2">Kopsavilkums!C24</f>
        <v>Atklātie foreļu moduļi un pirmspārdošanas zivju turēšanas baseini</v>
      </c>
      <c r="B2" s="413"/>
      <c r="C2" s="413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</row>
    <row r="3" spans="1:48" ht="15" customHeight="1">
      <c r="A3" s="375" t="s">
        <v>60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</row>
    <row r="4" spans="1:48" ht="16.5" customHeight="1">
      <c r="A4" s="10" t="s">
        <v>6</v>
      </c>
      <c r="B4" s="21"/>
      <c r="C4" s="108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</row>
    <row r="5" spans="1:48" ht="16.5" customHeight="1">
      <c r="A5" s="10" t="s">
        <v>7</v>
      </c>
      <c r="B5" s="21"/>
      <c r="C5" s="108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</row>
    <row r="6" spans="1:48" ht="16.5" customHeight="1">
      <c r="A6" s="10" t="s">
        <v>8</v>
      </c>
      <c r="B6" s="21"/>
      <c r="C6" s="109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</row>
    <row r="7" spans="1:48" ht="16.5" customHeight="1">
      <c r="A7" s="13" t="s">
        <v>9</v>
      </c>
      <c r="B7" s="21"/>
      <c r="C7" s="109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</row>
    <row r="8" spans="1:48" ht="18.75" customHeight="1">
      <c r="A8" s="380" t="s">
        <v>93</v>
      </c>
      <c r="B8" s="381"/>
      <c r="C8" s="381"/>
      <c r="D8" s="382"/>
      <c r="E8" s="382"/>
      <c r="F8" s="382"/>
      <c r="G8" s="382"/>
      <c r="H8" s="383" cm="1">
        <f t="array" ref="H8">P668</f>
        <v>0</v>
      </c>
      <c r="I8" s="384"/>
      <c r="J8" s="110" t="s">
        <v>62</v>
      </c>
      <c r="K8" s="14"/>
      <c r="L8" s="107"/>
      <c r="M8" s="14"/>
      <c r="N8" s="111"/>
      <c r="O8" s="360"/>
      <c r="P8" s="360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</row>
    <row r="9" spans="1:48" ht="18.75" customHeight="1">
      <c r="A9" s="112"/>
      <c r="B9" s="112"/>
      <c r="C9" s="112"/>
      <c r="D9" s="113"/>
      <c r="E9" s="113"/>
      <c r="F9" s="113"/>
      <c r="G9" s="113"/>
      <c r="H9" s="114"/>
      <c r="I9" s="114"/>
      <c r="J9" s="115"/>
      <c r="K9" s="386"/>
      <c r="L9" s="386"/>
      <c r="M9" s="386"/>
      <c r="N9" s="386"/>
      <c r="O9" s="386"/>
      <c r="P9" s="386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</row>
    <row r="10" spans="1:48" ht="12.75" customHeight="1">
      <c r="A10" s="361" t="s">
        <v>11</v>
      </c>
      <c r="B10" s="377" t="s">
        <v>63</v>
      </c>
      <c r="C10" s="364" t="s">
        <v>64</v>
      </c>
      <c r="D10" s="367" t="s">
        <v>65</v>
      </c>
      <c r="E10" s="367" t="s">
        <v>66</v>
      </c>
      <c r="F10" s="367" t="s">
        <v>67</v>
      </c>
      <c r="G10" s="368"/>
      <c r="H10" s="368"/>
      <c r="I10" s="368"/>
      <c r="J10" s="368"/>
      <c r="K10" s="368"/>
      <c r="L10" s="370" t="s">
        <v>68</v>
      </c>
      <c r="M10" s="368"/>
      <c r="N10" s="369"/>
      <c r="O10" s="368"/>
      <c r="P10" s="371"/>
      <c r="Q10" s="116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</row>
    <row r="11" spans="1:48" ht="12.75" customHeight="1">
      <c r="A11" s="362"/>
      <c r="B11" s="378"/>
      <c r="C11" s="365"/>
      <c r="D11" s="368"/>
      <c r="E11" s="368"/>
      <c r="F11" s="369"/>
      <c r="G11" s="369"/>
      <c r="H11" s="369"/>
      <c r="I11" s="369"/>
      <c r="J11" s="369"/>
      <c r="K11" s="369"/>
      <c r="L11" s="372"/>
      <c r="M11" s="371"/>
      <c r="N11" s="373"/>
      <c r="O11" s="371"/>
      <c r="P11" s="374"/>
      <c r="Q11" s="116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</row>
    <row r="12" spans="1:48" ht="48.75" customHeight="1">
      <c r="A12" s="363"/>
      <c r="B12" s="379"/>
      <c r="C12" s="366"/>
      <c r="D12" s="369"/>
      <c r="E12" s="369"/>
      <c r="F12" s="119" t="s">
        <v>69</v>
      </c>
      <c r="G12" s="119" t="s">
        <v>70</v>
      </c>
      <c r="H12" s="119" t="s">
        <v>71</v>
      </c>
      <c r="I12" s="119" t="s">
        <v>72</v>
      </c>
      <c r="J12" s="119" t="s">
        <v>73</v>
      </c>
      <c r="K12" s="119" t="s">
        <v>74</v>
      </c>
      <c r="L12" s="119" t="s">
        <v>75</v>
      </c>
      <c r="M12" s="119" t="s">
        <v>71</v>
      </c>
      <c r="N12" s="119" t="s">
        <v>72</v>
      </c>
      <c r="O12" s="119" t="s">
        <v>73</v>
      </c>
      <c r="P12" s="120" t="s">
        <v>76</v>
      </c>
      <c r="Q12" s="116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</row>
    <row r="13" spans="1:48" ht="14.25" customHeight="1">
      <c r="A13" s="121">
        <v>1</v>
      </c>
      <c r="B13" s="122">
        <v>2</v>
      </c>
      <c r="C13" s="122">
        <v>3</v>
      </c>
      <c r="D13" s="123">
        <v>4</v>
      </c>
      <c r="E13" s="123">
        <v>5</v>
      </c>
      <c r="F13" s="123">
        <v>6</v>
      </c>
      <c r="G13" s="123">
        <v>7</v>
      </c>
      <c r="H13" s="123">
        <v>8</v>
      </c>
      <c r="I13" s="123">
        <v>9</v>
      </c>
      <c r="J13" s="123">
        <v>10</v>
      </c>
      <c r="K13" s="123">
        <v>11</v>
      </c>
      <c r="L13" s="123">
        <v>12</v>
      </c>
      <c r="M13" s="123">
        <v>13</v>
      </c>
      <c r="N13" s="123">
        <v>14</v>
      </c>
      <c r="O13" s="123">
        <v>15</v>
      </c>
      <c r="P13" s="124">
        <v>16</v>
      </c>
      <c r="Q13" s="116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</row>
    <row r="14" spans="1:48" ht="26.25" customHeight="1">
      <c r="A14" s="304"/>
      <c r="B14" s="305"/>
      <c r="C14" s="202" t="s">
        <v>509</v>
      </c>
      <c r="D14" s="185"/>
      <c r="E14" s="138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86"/>
      <c r="Q14" s="116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</row>
    <row r="15" spans="1:48" ht="19.5" customHeight="1">
      <c r="A15" s="306">
        <v>1</v>
      </c>
      <c r="B15" s="307"/>
      <c r="C15" s="308" t="s">
        <v>510</v>
      </c>
      <c r="D15" s="309"/>
      <c r="E15" s="310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2"/>
      <c r="Q15" s="116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</row>
    <row r="16" spans="1:48" ht="14.25" customHeight="1">
      <c r="A16" s="304"/>
      <c r="B16" s="305"/>
      <c r="C16" s="126" t="s">
        <v>37</v>
      </c>
      <c r="D16" s="185"/>
      <c r="E16" s="138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86"/>
      <c r="Q16" s="116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</row>
    <row r="17" spans="1:48" ht="14.25" customHeight="1">
      <c r="A17" s="313" t="s">
        <v>116</v>
      </c>
      <c r="B17" s="133" t="s">
        <v>79</v>
      </c>
      <c r="C17" s="134" t="s">
        <v>96</v>
      </c>
      <c r="D17" s="135" t="s">
        <v>97</v>
      </c>
      <c r="E17" s="138">
        <v>5.05</v>
      </c>
      <c r="F17" s="137"/>
      <c r="G17" s="138"/>
      <c r="H17" s="137"/>
      <c r="I17" s="137"/>
      <c r="J17" s="137"/>
      <c r="K17" s="429">
        <f t="shared" ref="K17:K80" si="0">SUM(H17:J17)</f>
        <v>0</v>
      </c>
      <c r="L17" s="423" cm="1">
        <f t="array" ref="L17">ROUND(E17*F17,2)</f>
        <v>0</v>
      </c>
      <c r="M17" s="423" cm="1">
        <f t="array" ref="M17">ROUND(E17*H17,2)</f>
        <v>0</v>
      </c>
      <c r="N17" s="423" cm="1">
        <f t="array" ref="N17">ROUND(E17*I17,2)</f>
        <v>0</v>
      </c>
      <c r="O17" s="423" cm="1">
        <f t="array" ref="O17">ROUND(E17*J17,2)</f>
        <v>0</v>
      </c>
      <c r="P17" s="425" cm="1">
        <f t="array" ref="P17">ROUND(SUM(M17:O17),2)</f>
        <v>0</v>
      </c>
      <c r="Q17" s="116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</row>
    <row r="18" spans="1:48" ht="14.25" customHeight="1">
      <c r="A18" s="313" t="s">
        <v>127</v>
      </c>
      <c r="B18" s="133" t="s">
        <v>79</v>
      </c>
      <c r="C18" s="134" t="s">
        <v>108</v>
      </c>
      <c r="D18" s="135" t="s">
        <v>83</v>
      </c>
      <c r="E18" s="138">
        <v>510</v>
      </c>
      <c r="F18" s="137"/>
      <c r="G18" s="138"/>
      <c r="H18" s="137"/>
      <c r="I18" s="137"/>
      <c r="J18" s="137"/>
      <c r="K18" s="429">
        <f t="shared" si="0"/>
        <v>0</v>
      </c>
      <c r="L18" s="423" cm="1">
        <f t="array" ref="L18">ROUND(E18*F18,2)</f>
        <v>0</v>
      </c>
      <c r="M18" s="423" cm="1">
        <f t="array" ref="M18">ROUND(E18*H18,2)</f>
        <v>0</v>
      </c>
      <c r="N18" s="423" cm="1">
        <f t="array" ref="N18">ROUND(E18*I18,2)</f>
        <v>0</v>
      </c>
      <c r="O18" s="423" cm="1">
        <f t="array" ref="O18">ROUND(E18*J18,2)</f>
        <v>0</v>
      </c>
      <c r="P18" s="425" cm="1">
        <f t="array" ref="P18">ROUND(SUM(M18:O18),2)</f>
        <v>0</v>
      </c>
      <c r="Q18" s="116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</row>
    <row r="19" spans="1:48" ht="14.25" customHeight="1">
      <c r="A19" s="313" t="s">
        <v>129</v>
      </c>
      <c r="B19" s="133" t="s">
        <v>79</v>
      </c>
      <c r="C19" s="188" t="s">
        <v>110</v>
      </c>
      <c r="D19" s="135" t="s">
        <v>83</v>
      </c>
      <c r="E19" s="138" cm="1">
        <f t="array" ref="E19">ROUND(E18*1.15,2)</f>
        <v>586.5</v>
      </c>
      <c r="F19" s="137"/>
      <c r="G19" s="138"/>
      <c r="H19" s="137"/>
      <c r="I19" s="137"/>
      <c r="J19" s="137"/>
      <c r="K19" s="429">
        <f t="shared" si="0"/>
        <v>0</v>
      </c>
      <c r="L19" s="423" cm="1">
        <f t="array" ref="L19">ROUND(E19*F19,2)</f>
        <v>0</v>
      </c>
      <c r="M19" s="423" cm="1">
        <f t="array" ref="M19">ROUND(E19*H19,2)</f>
        <v>0</v>
      </c>
      <c r="N19" s="423" cm="1">
        <f t="array" ref="N19">ROUND(E19*I19,2)</f>
        <v>0</v>
      </c>
      <c r="O19" s="423" cm="1">
        <f t="array" ref="O19">ROUND(E19*J19,2)</f>
        <v>0</v>
      </c>
      <c r="P19" s="425" cm="1">
        <f t="array" ref="P19">ROUND(SUM(M19:O19),2)</f>
        <v>0</v>
      </c>
      <c r="Q19" s="116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</row>
    <row r="20" spans="1:48" ht="24" customHeight="1">
      <c r="A20" s="313" t="s">
        <v>293</v>
      </c>
      <c r="B20" s="133" t="s">
        <v>79</v>
      </c>
      <c r="C20" s="134" t="s">
        <v>511</v>
      </c>
      <c r="D20" s="135" t="s">
        <v>100</v>
      </c>
      <c r="E20" s="138" cm="1">
        <f t="array" ref="E20">E18*0.15</f>
        <v>76.5</v>
      </c>
      <c r="F20" s="137"/>
      <c r="G20" s="138"/>
      <c r="H20" s="137"/>
      <c r="I20" s="137"/>
      <c r="J20" s="137"/>
      <c r="K20" s="429">
        <f t="shared" si="0"/>
        <v>0</v>
      </c>
      <c r="L20" s="423" cm="1">
        <f t="array" ref="L20">ROUND(E20*F20,2)</f>
        <v>0</v>
      </c>
      <c r="M20" s="423" cm="1">
        <f t="array" ref="M20">ROUND(E20*H20,2)</f>
        <v>0</v>
      </c>
      <c r="N20" s="423" cm="1">
        <f t="array" ref="N20">ROUND(E20*I20,2)</f>
        <v>0</v>
      </c>
      <c r="O20" s="423" cm="1">
        <f t="array" ref="O20">ROUND(E20*J20,2)</f>
        <v>0</v>
      </c>
      <c r="P20" s="425" cm="1">
        <f t="array" ref="P20">ROUND(SUM(M20:O20),2)</f>
        <v>0</v>
      </c>
      <c r="Q20" s="116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</row>
    <row r="21" spans="1:48" ht="13.5" customHeight="1">
      <c r="A21" s="313" t="s">
        <v>512</v>
      </c>
      <c r="B21" s="133" t="s">
        <v>79</v>
      </c>
      <c r="C21" s="188" t="s">
        <v>412</v>
      </c>
      <c r="D21" s="135" t="s">
        <v>100</v>
      </c>
      <c r="E21" s="138" cm="1">
        <f t="array" ref="E21">ROUND(E20*1.25,2)</f>
        <v>95.63</v>
      </c>
      <c r="F21" s="137"/>
      <c r="G21" s="138"/>
      <c r="H21" s="137"/>
      <c r="I21" s="137"/>
      <c r="J21" s="137"/>
      <c r="K21" s="429">
        <f t="shared" si="0"/>
        <v>0</v>
      </c>
      <c r="L21" s="423" cm="1">
        <f t="array" ref="L21">ROUND(E21*F21,2)</f>
        <v>0</v>
      </c>
      <c r="M21" s="423" cm="1">
        <f t="array" ref="M21">ROUND(E21*H21,2)</f>
        <v>0</v>
      </c>
      <c r="N21" s="423" cm="1">
        <f t="array" ref="N21">ROUND(E21*I21,2)</f>
        <v>0</v>
      </c>
      <c r="O21" s="423" cm="1">
        <f t="array" ref="O21">ROUND(E21*J21,2)</f>
        <v>0</v>
      </c>
      <c r="P21" s="425" cm="1">
        <f t="array" ref="P21">ROUND(SUM(M21:O21),2)</f>
        <v>0</v>
      </c>
      <c r="Q21" s="116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</row>
    <row r="22" spans="1:48" ht="14.25" customHeight="1">
      <c r="A22" s="304"/>
      <c r="B22" s="305"/>
      <c r="C22" s="126" t="s">
        <v>513</v>
      </c>
      <c r="D22" s="185"/>
      <c r="E22" s="138"/>
      <c r="F22" s="137"/>
      <c r="G22" s="138"/>
      <c r="H22" s="137"/>
      <c r="I22" s="137"/>
      <c r="J22" s="137"/>
      <c r="K22" s="429"/>
      <c r="L22" s="423"/>
      <c r="M22" s="423"/>
      <c r="N22" s="423"/>
      <c r="O22" s="423"/>
      <c r="P22" s="425"/>
      <c r="Q22" s="116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</row>
    <row r="23" spans="1:48" ht="12.75" customHeight="1">
      <c r="A23" s="313" t="s">
        <v>299</v>
      </c>
      <c r="B23" s="133" t="s">
        <v>79</v>
      </c>
      <c r="C23" s="134" t="s">
        <v>514</v>
      </c>
      <c r="D23" s="135" t="s">
        <v>100</v>
      </c>
      <c r="E23" s="138">
        <v>20</v>
      </c>
      <c r="F23" s="137"/>
      <c r="G23" s="138"/>
      <c r="H23" s="137"/>
      <c r="I23" s="137"/>
      <c r="J23" s="137"/>
      <c r="K23" s="429">
        <f t="shared" si="0"/>
        <v>0</v>
      </c>
      <c r="L23" s="423" cm="1">
        <f t="array" ref="L23">ROUND(E23*F23,2)</f>
        <v>0</v>
      </c>
      <c r="M23" s="423" cm="1">
        <f t="array" ref="M23">ROUND(E23*H23,2)</f>
        <v>0</v>
      </c>
      <c r="N23" s="423" cm="1">
        <f t="array" ref="N23">ROUND(E23*I23,2)</f>
        <v>0</v>
      </c>
      <c r="O23" s="423" cm="1">
        <f t="array" ref="O23">ROUND(E23*J23,2)</f>
        <v>0</v>
      </c>
      <c r="P23" s="425" cm="1">
        <f t="array" ref="P23">ROUND(SUM(M23:O23),2)</f>
        <v>0</v>
      </c>
      <c r="Q23" s="116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</row>
    <row r="24" spans="1:48" ht="14.25" customHeight="1">
      <c r="A24" s="313" t="s">
        <v>515</v>
      </c>
      <c r="B24" s="133" t="s">
        <v>79</v>
      </c>
      <c r="C24" s="188" t="s">
        <v>516</v>
      </c>
      <c r="D24" s="135" t="s">
        <v>100</v>
      </c>
      <c r="E24" s="138" cm="1">
        <f t="array" ref="E24">E23*1.08</f>
        <v>21.6</v>
      </c>
      <c r="F24" s="137"/>
      <c r="G24" s="138"/>
      <c r="H24" s="137"/>
      <c r="I24" s="137"/>
      <c r="J24" s="137"/>
      <c r="K24" s="429">
        <f t="shared" si="0"/>
        <v>0</v>
      </c>
      <c r="L24" s="423" cm="1">
        <f t="array" ref="L24">ROUND(E24*F24,2)</f>
        <v>0</v>
      </c>
      <c r="M24" s="423" cm="1">
        <f t="array" ref="M24">ROUND(E24*H24,2)</f>
        <v>0</v>
      </c>
      <c r="N24" s="423" cm="1">
        <f t="array" ref="N24">ROUND(E24*I24,2)</f>
        <v>0</v>
      </c>
      <c r="O24" s="423" cm="1">
        <f t="array" ref="O24">ROUND(E24*J24,2)</f>
        <v>0</v>
      </c>
      <c r="P24" s="425" cm="1">
        <f t="array" ref="P24">ROUND(SUM(M24:O24),2)</f>
        <v>0</v>
      </c>
      <c r="Q24" s="116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</row>
    <row r="25" spans="1:48" ht="14.25" customHeight="1">
      <c r="A25" s="313" t="s">
        <v>517</v>
      </c>
      <c r="B25" s="133" t="s">
        <v>79</v>
      </c>
      <c r="C25" s="188" t="s">
        <v>187</v>
      </c>
      <c r="D25" s="135" t="s">
        <v>133</v>
      </c>
      <c r="E25" s="138">
        <v>1</v>
      </c>
      <c r="F25" s="137"/>
      <c r="G25" s="138"/>
      <c r="H25" s="137"/>
      <c r="I25" s="137"/>
      <c r="J25" s="137"/>
      <c r="K25" s="429">
        <f t="shared" si="0"/>
        <v>0</v>
      </c>
      <c r="L25" s="423" cm="1">
        <f t="array" ref="L25">ROUND(E25*F25,2)</f>
        <v>0</v>
      </c>
      <c r="M25" s="423" cm="1">
        <f t="array" ref="M25">ROUND(E25*H25,2)</f>
        <v>0</v>
      </c>
      <c r="N25" s="423" cm="1">
        <f t="array" ref="N25">ROUND(E25*I25,2)</f>
        <v>0</v>
      </c>
      <c r="O25" s="423" cm="1">
        <f t="array" ref="O25">ROUND(E25*J25,2)</f>
        <v>0</v>
      </c>
      <c r="P25" s="425" cm="1">
        <f t="array" ref="P25">ROUND(SUM(M25:O25),2)</f>
        <v>0</v>
      </c>
      <c r="Q25" s="116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</row>
    <row r="26" spans="1:48" ht="14.25" customHeight="1">
      <c r="A26" s="313" t="s">
        <v>518</v>
      </c>
      <c r="B26" s="133" t="s">
        <v>79</v>
      </c>
      <c r="C26" s="188" t="s">
        <v>135</v>
      </c>
      <c r="D26" s="135" t="s">
        <v>133</v>
      </c>
      <c r="E26" s="138">
        <v>1</v>
      </c>
      <c r="F26" s="137"/>
      <c r="G26" s="138"/>
      <c r="H26" s="137"/>
      <c r="I26" s="137"/>
      <c r="J26" s="137"/>
      <c r="K26" s="429">
        <f t="shared" si="0"/>
        <v>0</v>
      </c>
      <c r="L26" s="423" cm="1">
        <f t="array" ref="L26">ROUND(E26*F26,2)</f>
        <v>0</v>
      </c>
      <c r="M26" s="423" cm="1">
        <f t="array" ref="M26">ROUND(E26*H26,2)</f>
        <v>0</v>
      </c>
      <c r="N26" s="423" cm="1">
        <f t="array" ref="N26">ROUND(E26*I26,2)</f>
        <v>0</v>
      </c>
      <c r="O26" s="423" cm="1">
        <f t="array" ref="O26">ROUND(E26*J26,2)</f>
        <v>0</v>
      </c>
      <c r="P26" s="425" cm="1">
        <f t="array" ref="P26">ROUND(SUM(M26:O26),2)</f>
        <v>0</v>
      </c>
      <c r="Q26" s="116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</row>
    <row r="27" spans="1:48" ht="14.25" customHeight="1">
      <c r="A27" s="313" t="s">
        <v>519</v>
      </c>
      <c r="B27" s="133" t="s">
        <v>79</v>
      </c>
      <c r="C27" s="188" t="s">
        <v>137</v>
      </c>
      <c r="D27" s="135" t="s">
        <v>138</v>
      </c>
      <c r="E27" s="138" cm="1">
        <f t="array" ref="E27">ROUND(E24/10,2)</f>
        <v>2.16</v>
      </c>
      <c r="F27" s="137"/>
      <c r="G27" s="138"/>
      <c r="H27" s="137"/>
      <c r="I27" s="137"/>
      <c r="J27" s="137"/>
      <c r="K27" s="429">
        <f t="shared" si="0"/>
        <v>0</v>
      </c>
      <c r="L27" s="423" cm="1">
        <f t="array" ref="L27">ROUND(E27*F27,2)</f>
        <v>0</v>
      </c>
      <c r="M27" s="423" cm="1">
        <f t="array" ref="M27">ROUND(E27*H27,2)</f>
        <v>0</v>
      </c>
      <c r="N27" s="423" cm="1">
        <f t="array" ref="N27">ROUND(E27*I27,2)</f>
        <v>0</v>
      </c>
      <c r="O27" s="423" cm="1">
        <f t="array" ref="O27">ROUND(E27*J27,2)</f>
        <v>0</v>
      </c>
      <c r="P27" s="425" cm="1">
        <f t="array" ref="P27">ROUND(SUM(M27:O27),2)</f>
        <v>0</v>
      </c>
      <c r="Q27" s="116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</row>
    <row r="28" spans="1:48" ht="48" customHeight="1">
      <c r="A28" s="313" t="s">
        <v>316</v>
      </c>
      <c r="B28" s="133" t="s">
        <v>79</v>
      </c>
      <c r="C28" s="134" t="s">
        <v>117</v>
      </c>
      <c r="D28" s="135" t="s">
        <v>118</v>
      </c>
      <c r="E28" s="187">
        <v>7.5</v>
      </c>
      <c r="F28" s="137"/>
      <c r="G28" s="138"/>
      <c r="H28" s="137"/>
      <c r="I28" s="137"/>
      <c r="J28" s="137"/>
      <c r="K28" s="429">
        <f t="shared" si="0"/>
        <v>0</v>
      </c>
      <c r="L28" s="423" cm="1">
        <f t="array" ref="L28">ROUND(E28*F28,2)</f>
        <v>0</v>
      </c>
      <c r="M28" s="423" cm="1">
        <f t="array" ref="M28">ROUND(E28*H28,2)</f>
        <v>0</v>
      </c>
      <c r="N28" s="423" cm="1">
        <f t="array" ref="N28">ROUND(E28*I28,2)</f>
        <v>0</v>
      </c>
      <c r="O28" s="423" cm="1">
        <f t="array" ref="O28">ROUND(E28*J28,2)</f>
        <v>0</v>
      </c>
      <c r="P28" s="425" cm="1">
        <f t="array" ref="P28">ROUND(SUM(M28:O28),2)</f>
        <v>0</v>
      </c>
      <c r="Q28" s="116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</row>
    <row r="29" spans="1:48" ht="14.25" customHeight="1">
      <c r="A29" s="313" t="s">
        <v>318</v>
      </c>
      <c r="B29" s="133" t="s">
        <v>79</v>
      </c>
      <c r="C29" s="188" t="s">
        <v>520</v>
      </c>
      <c r="D29" s="135" t="s">
        <v>118</v>
      </c>
      <c r="E29" s="187" cm="1">
        <f t="array" ref="E29">ROUND(30/1000*1.1,4)</f>
        <v>3.3000000000000002E-2</v>
      </c>
      <c r="F29" s="137"/>
      <c r="G29" s="138"/>
      <c r="H29" s="137"/>
      <c r="I29" s="137"/>
      <c r="J29" s="137"/>
      <c r="K29" s="429">
        <f t="shared" si="0"/>
        <v>0</v>
      </c>
      <c r="L29" s="423" cm="1">
        <f t="array" ref="L29">ROUND(E29*F29,2)</f>
        <v>0</v>
      </c>
      <c r="M29" s="423" cm="1">
        <f t="array" ref="M29">ROUND(E29*H29,2)</f>
        <v>0</v>
      </c>
      <c r="N29" s="423" cm="1">
        <f t="array" ref="N29">ROUND(E29*I29,2)</f>
        <v>0</v>
      </c>
      <c r="O29" s="423" cm="1">
        <f t="array" ref="O29">ROUND(E29*J29,2)</f>
        <v>0</v>
      </c>
      <c r="P29" s="425" cm="1">
        <f t="array" ref="P29">ROUND(SUM(M29:O29),2)</f>
        <v>0</v>
      </c>
      <c r="Q29" s="116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</row>
    <row r="30" spans="1:48" ht="14.25" customHeight="1">
      <c r="A30" s="313" t="s">
        <v>320</v>
      </c>
      <c r="B30" s="133" t="s">
        <v>79</v>
      </c>
      <c r="C30" s="188" t="s">
        <v>122</v>
      </c>
      <c r="D30" s="135" t="s">
        <v>118</v>
      </c>
      <c r="E30" s="187" cm="1">
        <f t="array" ref="E30">ROUND(6.45*1.1,4)</f>
        <v>7.0949999999999998</v>
      </c>
      <c r="F30" s="137"/>
      <c r="G30" s="138"/>
      <c r="H30" s="137"/>
      <c r="I30" s="137"/>
      <c r="J30" s="137"/>
      <c r="K30" s="429">
        <f t="shared" si="0"/>
        <v>0</v>
      </c>
      <c r="L30" s="423" cm="1">
        <f t="array" ref="L30">ROUND(E30*F30,2)</f>
        <v>0</v>
      </c>
      <c r="M30" s="423" cm="1">
        <f t="array" ref="M30">ROUND(E30*H30,2)</f>
        <v>0</v>
      </c>
      <c r="N30" s="423" cm="1">
        <f t="array" ref="N30">ROUND(E30*I30,2)</f>
        <v>0</v>
      </c>
      <c r="O30" s="423" cm="1">
        <f t="array" ref="O30">ROUND(E30*J30,2)</f>
        <v>0</v>
      </c>
      <c r="P30" s="425" cm="1">
        <f t="array" ref="P30">ROUND(SUM(M30:O30),2)</f>
        <v>0</v>
      </c>
      <c r="Q30" s="116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</row>
    <row r="31" spans="1:48" ht="14.25" customHeight="1">
      <c r="A31" s="313" t="s">
        <v>322</v>
      </c>
      <c r="B31" s="133" t="s">
        <v>79</v>
      </c>
      <c r="C31" s="188" t="s">
        <v>521</v>
      </c>
      <c r="D31" s="135" t="s">
        <v>118</v>
      </c>
      <c r="E31" s="187" cm="1">
        <f t="array" ref="E31">ROUND(1.02*1.1,4)</f>
        <v>1.1220000000000001</v>
      </c>
      <c r="F31" s="137"/>
      <c r="G31" s="138"/>
      <c r="H31" s="137"/>
      <c r="I31" s="137"/>
      <c r="J31" s="137"/>
      <c r="K31" s="429">
        <f t="shared" si="0"/>
        <v>0</v>
      </c>
      <c r="L31" s="423" cm="1">
        <f t="array" ref="L31">ROUND(E31*F31,2)</f>
        <v>0</v>
      </c>
      <c r="M31" s="423" cm="1">
        <f t="array" ref="M31">ROUND(E31*H31,2)</f>
        <v>0</v>
      </c>
      <c r="N31" s="423" cm="1">
        <f t="array" ref="N31">ROUND(E31*I31,2)</f>
        <v>0</v>
      </c>
      <c r="O31" s="423" cm="1">
        <f t="array" ref="O31">ROUND(E31*J31,2)</f>
        <v>0</v>
      </c>
      <c r="P31" s="425" cm="1">
        <f t="array" ref="P31">ROUND(SUM(M31:O31),2)</f>
        <v>0</v>
      </c>
      <c r="Q31" s="116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</row>
    <row r="32" spans="1:48" ht="14.25" customHeight="1">
      <c r="A32" s="313" t="s">
        <v>324</v>
      </c>
      <c r="B32" s="133" t="s">
        <v>79</v>
      </c>
      <c r="C32" s="188" t="s">
        <v>124</v>
      </c>
      <c r="D32" s="135" t="s">
        <v>118</v>
      </c>
      <c r="E32" s="187" cm="1">
        <f t="array" ref="E32">ROUND(SUM(E29:E31)*0.035,4)</f>
        <v>0.2888</v>
      </c>
      <c r="F32" s="137"/>
      <c r="G32" s="138"/>
      <c r="H32" s="137"/>
      <c r="I32" s="137"/>
      <c r="J32" s="137"/>
      <c r="K32" s="429">
        <f t="shared" si="0"/>
        <v>0</v>
      </c>
      <c r="L32" s="423" cm="1">
        <f t="array" ref="L32">ROUND(E32*F32,2)</f>
        <v>0</v>
      </c>
      <c r="M32" s="423" cm="1">
        <f t="array" ref="M32">ROUND(E32*H32,2)</f>
        <v>0</v>
      </c>
      <c r="N32" s="423" cm="1">
        <f t="array" ref="N32">ROUND(E32*I32,2)</f>
        <v>0</v>
      </c>
      <c r="O32" s="423" cm="1">
        <f t="array" ref="O32">ROUND(E32*J32,2)</f>
        <v>0</v>
      </c>
      <c r="P32" s="425" cm="1">
        <f t="array" ref="P32">ROUND(SUM(M32:O32),2)</f>
        <v>0</v>
      </c>
      <c r="Q32" s="116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</row>
    <row r="33" spans="1:48" ht="14.25" customHeight="1">
      <c r="A33" s="313" t="s">
        <v>326</v>
      </c>
      <c r="B33" s="133" t="s">
        <v>79</v>
      </c>
      <c r="C33" s="188" t="s">
        <v>126</v>
      </c>
      <c r="D33" s="135" t="s">
        <v>81</v>
      </c>
      <c r="E33" s="138" cm="1">
        <f t="array" ref="E33">ROUND(E37/0.3*9,0)</f>
        <v>2100</v>
      </c>
      <c r="F33" s="137"/>
      <c r="G33" s="138"/>
      <c r="H33" s="137"/>
      <c r="I33" s="137"/>
      <c r="J33" s="137"/>
      <c r="K33" s="429">
        <f t="shared" si="0"/>
        <v>0</v>
      </c>
      <c r="L33" s="423" cm="1">
        <f t="array" ref="L33">ROUND(E33*F33,2)</f>
        <v>0</v>
      </c>
      <c r="M33" s="423" cm="1">
        <f t="array" ref="M33">ROUND(E33*H33,2)</f>
        <v>0</v>
      </c>
      <c r="N33" s="423" cm="1">
        <f t="array" ref="N33">ROUND(E33*I33,2)</f>
        <v>0</v>
      </c>
      <c r="O33" s="423" cm="1">
        <f t="array" ref="O33">ROUND(E33*J33,2)</f>
        <v>0</v>
      </c>
      <c r="P33" s="425" cm="1">
        <f t="array" ref="P33">ROUND(SUM(M33:O33),2)</f>
        <v>0</v>
      </c>
      <c r="Q33" s="116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</row>
    <row r="34" spans="1:48" ht="12.75" customHeight="1">
      <c r="A34" s="313" t="s">
        <v>383</v>
      </c>
      <c r="B34" s="133" t="s">
        <v>79</v>
      </c>
      <c r="C34" s="134" t="s">
        <v>196</v>
      </c>
      <c r="D34" s="135" t="s">
        <v>81</v>
      </c>
      <c r="E34" s="138">
        <v>1</v>
      </c>
      <c r="F34" s="137"/>
      <c r="G34" s="138"/>
      <c r="H34" s="137"/>
      <c r="I34" s="137"/>
      <c r="J34" s="137"/>
      <c r="K34" s="429">
        <f t="shared" si="0"/>
        <v>0</v>
      </c>
      <c r="L34" s="423" cm="1">
        <f t="array" ref="L34">ROUND(E34*F34,2)</f>
        <v>0</v>
      </c>
      <c r="M34" s="423" cm="1">
        <f t="array" ref="M34">ROUND(E34*H34,2)</f>
        <v>0</v>
      </c>
      <c r="N34" s="423" cm="1">
        <f t="array" ref="N34">ROUND(E34*I34,2)</f>
        <v>0</v>
      </c>
      <c r="O34" s="423" cm="1">
        <f t="array" ref="O34">ROUND(E34*J34,2)</f>
        <v>0</v>
      </c>
      <c r="P34" s="425" cm="1">
        <f t="array" ref="P34">ROUND(SUM(M34:O34),2)</f>
        <v>0</v>
      </c>
      <c r="Q34" s="116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</row>
    <row r="35" spans="1:48" ht="12.75" customHeight="1">
      <c r="A35" s="313" t="s">
        <v>386</v>
      </c>
      <c r="B35" s="133" t="s">
        <v>79</v>
      </c>
      <c r="C35" s="134" t="s">
        <v>522</v>
      </c>
      <c r="D35" s="135" t="s">
        <v>81</v>
      </c>
      <c r="E35" s="138">
        <v>1</v>
      </c>
      <c r="F35" s="137"/>
      <c r="G35" s="138"/>
      <c r="H35" s="137"/>
      <c r="I35" s="137"/>
      <c r="J35" s="137"/>
      <c r="K35" s="429">
        <f t="shared" si="0"/>
        <v>0</v>
      </c>
      <c r="L35" s="423" cm="1">
        <f t="array" ref="L35">ROUND(E35*F35,2)</f>
        <v>0</v>
      </c>
      <c r="M35" s="423" cm="1">
        <f t="array" ref="M35">ROUND(E35*H35,2)</f>
        <v>0</v>
      </c>
      <c r="N35" s="423" cm="1">
        <f t="array" ref="N35">ROUND(E35*I35,2)</f>
        <v>0</v>
      </c>
      <c r="O35" s="423" cm="1">
        <f t="array" ref="O35">ROUND(E35*J35,2)</f>
        <v>0</v>
      </c>
      <c r="P35" s="425" cm="1">
        <f t="array" ref="P35">ROUND(SUM(M35:O35),2)</f>
        <v>0</v>
      </c>
      <c r="Q35" s="116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</row>
    <row r="36" spans="1:48" ht="12.75" customHeight="1">
      <c r="A36" s="313" t="s">
        <v>391</v>
      </c>
      <c r="B36" s="133" t="s">
        <v>79</v>
      </c>
      <c r="C36" s="134" t="s">
        <v>523</v>
      </c>
      <c r="D36" s="135" t="s">
        <v>81</v>
      </c>
      <c r="E36" s="138">
        <v>2</v>
      </c>
      <c r="F36" s="137"/>
      <c r="G36" s="138"/>
      <c r="H36" s="137"/>
      <c r="I36" s="137"/>
      <c r="J36" s="137"/>
      <c r="K36" s="429">
        <f t="shared" si="0"/>
        <v>0</v>
      </c>
      <c r="L36" s="423" cm="1">
        <f t="array" ref="L36">ROUND(E36*F36,2)</f>
        <v>0</v>
      </c>
      <c r="M36" s="423" cm="1">
        <f t="array" ref="M36">ROUND(E36*H36,2)</f>
        <v>0</v>
      </c>
      <c r="N36" s="423" cm="1">
        <f t="array" ref="N36">ROUND(E36*I36,2)</f>
        <v>0</v>
      </c>
      <c r="O36" s="423" cm="1">
        <f t="array" ref="O36">ROUND(E36*J36,2)</f>
        <v>0</v>
      </c>
      <c r="P36" s="425" cm="1">
        <f t="array" ref="P36">ROUND(SUM(M36:O36),2)</f>
        <v>0</v>
      </c>
      <c r="Q36" s="116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</row>
    <row r="37" spans="1:48" ht="36" customHeight="1">
      <c r="A37" s="313" t="s">
        <v>400</v>
      </c>
      <c r="B37" s="133" t="s">
        <v>79</v>
      </c>
      <c r="C37" s="134" t="s">
        <v>524</v>
      </c>
      <c r="D37" s="135" t="s">
        <v>100</v>
      </c>
      <c r="E37" s="138">
        <v>70</v>
      </c>
      <c r="F37" s="137"/>
      <c r="G37" s="138"/>
      <c r="H37" s="137"/>
      <c r="I37" s="137"/>
      <c r="J37" s="137"/>
      <c r="K37" s="429">
        <f t="shared" si="0"/>
        <v>0</v>
      </c>
      <c r="L37" s="423" cm="1">
        <f t="array" ref="L37">ROUND(E37*F37,2)</f>
        <v>0</v>
      </c>
      <c r="M37" s="423" cm="1">
        <f t="array" ref="M37">ROUND(E37*H37,2)</f>
        <v>0</v>
      </c>
      <c r="N37" s="423" cm="1">
        <f t="array" ref="N37">ROUND(E37*I37,2)</f>
        <v>0</v>
      </c>
      <c r="O37" s="423" cm="1">
        <f t="array" ref="O37">ROUND(E37*J37,2)</f>
        <v>0</v>
      </c>
      <c r="P37" s="425" cm="1">
        <f t="array" ref="P37">ROUND(SUM(M37:O37),2)</f>
        <v>0</v>
      </c>
      <c r="Q37" s="116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</row>
    <row r="38" spans="1:48" ht="14.25" customHeight="1">
      <c r="A38" s="313" t="s">
        <v>401</v>
      </c>
      <c r="B38" s="133" t="s">
        <v>79</v>
      </c>
      <c r="C38" s="188" t="s">
        <v>525</v>
      </c>
      <c r="D38" s="135" t="s">
        <v>100</v>
      </c>
      <c r="E38" s="138" cm="1">
        <f t="array" ref="E38">ROUND(E37*1.02,2)</f>
        <v>71.400000000000006</v>
      </c>
      <c r="F38" s="137"/>
      <c r="G38" s="138"/>
      <c r="H38" s="137"/>
      <c r="I38" s="137"/>
      <c r="J38" s="137"/>
      <c r="K38" s="429">
        <f t="shared" si="0"/>
        <v>0</v>
      </c>
      <c r="L38" s="423" cm="1">
        <f t="array" ref="L38">ROUND(E38*F38,2)</f>
        <v>0</v>
      </c>
      <c r="M38" s="423" cm="1">
        <f t="array" ref="M38">ROUND(E38*H38,2)</f>
        <v>0</v>
      </c>
      <c r="N38" s="423" cm="1">
        <f t="array" ref="N38">ROUND(E38*I38,2)</f>
        <v>0</v>
      </c>
      <c r="O38" s="423" cm="1">
        <f t="array" ref="O38">ROUND(E38*J38,2)</f>
        <v>0</v>
      </c>
      <c r="P38" s="425" cm="1">
        <f t="array" ref="P38">ROUND(SUM(M38:O38),2)</f>
        <v>0</v>
      </c>
      <c r="Q38" s="116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</row>
    <row r="39" spans="1:48" ht="14.25" customHeight="1">
      <c r="A39" s="313" t="s">
        <v>402</v>
      </c>
      <c r="B39" s="133" t="s">
        <v>79</v>
      </c>
      <c r="C39" s="188" t="s">
        <v>526</v>
      </c>
      <c r="D39" s="135" t="s">
        <v>218</v>
      </c>
      <c r="E39" s="138" cm="1">
        <f t="array" ref="E39">ROUND(E38*3,2)</f>
        <v>214.2</v>
      </c>
      <c r="F39" s="137"/>
      <c r="G39" s="138"/>
      <c r="H39" s="137"/>
      <c r="I39" s="137"/>
      <c r="J39" s="137"/>
      <c r="K39" s="429">
        <f t="shared" si="0"/>
        <v>0</v>
      </c>
      <c r="L39" s="423" cm="1">
        <f t="array" ref="L39">ROUND(E39*F39,2)</f>
        <v>0</v>
      </c>
      <c r="M39" s="423" cm="1">
        <f t="array" ref="M39">ROUND(E39*H39,2)</f>
        <v>0</v>
      </c>
      <c r="N39" s="423" cm="1">
        <f t="array" ref="N39">ROUND(E39*I39,2)</f>
        <v>0</v>
      </c>
      <c r="O39" s="423" cm="1">
        <f t="array" ref="O39">ROUND(E39*J39,2)</f>
        <v>0</v>
      </c>
      <c r="P39" s="425" cm="1">
        <f t="array" ref="P39">ROUND(SUM(M39:O39),2)</f>
        <v>0</v>
      </c>
      <c r="Q39" s="116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</row>
    <row r="40" spans="1:48" ht="24" customHeight="1">
      <c r="A40" s="313" t="s">
        <v>404</v>
      </c>
      <c r="B40" s="133" t="s">
        <v>79</v>
      </c>
      <c r="C40" s="188" t="s">
        <v>132</v>
      </c>
      <c r="D40" s="135" t="s">
        <v>133</v>
      </c>
      <c r="E40" s="138">
        <v>1</v>
      </c>
      <c r="F40" s="137"/>
      <c r="G40" s="138"/>
      <c r="H40" s="137"/>
      <c r="I40" s="137"/>
      <c r="J40" s="137"/>
      <c r="K40" s="429">
        <f t="shared" si="0"/>
        <v>0</v>
      </c>
      <c r="L40" s="423" cm="1">
        <f t="array" ref="L40">ROUND(E40*F40,2)</f>
        <v>0</v>
      </c>
      <c r="M40" s="423" cm="1">
        <f t="array" ref="M40">ROUND(E40*H40,2)</f>
        <v>0</v>
      </c>
      <c r="N40" s="423" cm="1">
        <f t="array" ref="N40">ROUND(E40*I40,2)</f>
        <v>0</v>
      </c>
      <c r="O40" s="423" cm="1">
        <f t="array" ref="O40">ROUND(E40*J40,2)</f>
        <v>0</v>
      </c>
      <c r="P40" s="425" cm="1">
        <f t="array" ref="P40">ROUND(SUM(M40:O40),2)</f>
        <v>0</v>
      </c>
      <c r="Q40" s="116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</row>
    <row r="41" spans="1:48" ht="14.25" customHeight="1">
      <c r="A41" s="313" t="s">
        <v>405</v>
      </c>
      <c r="B41" s="133" t="s">
        <v>79</v>
      </c>
      <c r="C41" s="188" t="s">
        <v>135</v>
      </c>
      <c r="D41" s="135" t="s">
        <v>133</v>
      </c>
      <c r="E41" s="138">
        <v>1</v>
      </c>
      <c r="F41" s="137"/>
      <c r="G41" s="138"/>
      <c r="H41" s="137"/>
      <c r="I41" s="137"/>
      <c r="J41" s="137"/>
      <c r="K41" s="429">
        <f t="shared" si="0"/>
        <v>0</v>
      </c>
      <c r="L41" s="423" cm="1">
        <f t="array" ref="L41">ROUND(E41*F41,2)</f>
        <v>0</v>
      </c>
      <c r="M41" s="423" cm="1">
        <f t="array" ref="M41">ROUND(E41*H41,2)</f>
        <v>0</v>
      </c>
      <c r="N41" s="423" cm="1">
        <f t="array" ref="N41">ROUND(E41*I41,2)</f>
        <v>0</v>
      </c>
      <c r="O41" s="423" cm="1">
        <f t="array" ref="O41">ROUND(E41*J41,2)</f>
        <v>0</v>
      </c>
      <c r="P41" s="425" cm="1">
        <f t="array" ref="P41">ROUND(SUM(M41:O41),2)</f>
        <v>0</v>
      </c>
      <c r="Q41" s="116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</row>
    <row r="42" spans="1:48" ht="14.25" customHeight="1">
      <c r="A42" s="313" t="s">
        <v>527</v>
      </c>
      <c r="B42" s="133" t="s">
        <v>79</v>
      </c>
      <c r="C42" s="188" t="s">
        <v>137</v>
      </c>
      <c r="D42" s="135" t="s">
        <v>138</v>
      </c>
      <c r="E42" s="138" cm="1">
        <f t="array" ref="E42">E37/8.5</f>
        <v>8.235294117647058</v>
      </c>
      <c r="F42" s="137"/>
      <c r="G42" s="138"/>
      <c r="H42" s="137"/>
      <c r="I42" s="137"/>
      <c r="J42" s="137"/>
      <c r="K42" s="429">
        <f t="shared" si="0"/>
        <v>0</v>
      </c>
      <c r="L42" s="423" cm="1">
        <f t="array" ref="L42">ROUND(E42*F42,2)</f>
        <v>0</v>
      </c>
      <c r="M42" s="423" cm="1">
        <f t="array" ref="M42">ROUND(E42*H42,2)</f>
        <v>0</v>
      </c>
      <c r="N42" s="423" cm="1">
        <f t="array" ref="N42">ROUND(E42*I42,2)</f>
        <v>0</v>
      </c>
      <c r="O42" s="423" cm="1">
        <f t="array" ref="O42">ROUND(E42*J42,2)</f>
        <v>0</v>
      </c>
      <c r="P42" s="425" cm="1">
        <f t="array" ref="P42">ROUND(SUM(M42:O42),2)</f>
        <v>0</v>
      </c>
      <c r="Q42" s="116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</row>
    <row r="43" spans="1:48" ht="14.25" customHeight="1">
      <c r="A43" s="313" t="s">
        <v>407</v>
      </c>
      <c r="B43" s="133" t="s">
        <v>79</v>
      </c>
      <c r="C43" s="285" t="s">
        <v>528</v>
      </c>
      <c r="D43" s="135" t="s">
        <v>83</v>
      </c>
      <c r="E43" s="138">
        <v>720</v>
      </c>
      <c r="F43" s="137"/>
      <c r="G43" s="138"/>
      <c r="H43" s="137"/>
      <c r="I43" s="137"/>
      <c r="J43" s="137"/>
      <c r="K43" s="429">
        <f t="shared" si="0"/>
        <v>0</v>
      </c>
      <c r="L43" s="423" cm="1">
        <f t="array" ref="L43">ROUND(E43*F43,2)</f>
        <v>0</v>
      </c>
      <c r="M43" s="423" cm="1">
        <f t="array" ref="M43">ROUND(E43*H43,2)</f>
        <v>0</v>
      </c>
      <c r="N43" s="423" cm="1">
        <f t="array" ref="N43">ROUND(E43*I43,2)</f>
        <v>0</v>
      </c>
      <c r="O43" s="423" cm="1">
        <f t="array" ref="O43">ROUND(E43*J43,2)</f>
        <v>0</v>
      </c>
      <c r="P43" s="425" cm="1">
        <f t="array" ref="P43">ROUND(SUM(M43:O43),2)</f>
        <v>0</v>
      </c>
      <c r="Q43" s="116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</row>
    <row r="44" spans="1:48" ht="14.25" customHeight="1">
      <c r="A44" s="313" t="s">
        <v>408</v>
      </c>
      <c r="B44" s="133" t="s">
        <v>79</v>
      </c>
      <c r="C44" s="188" t="s">
        <v>529</v>
      </c>
      <c r="D44" s="135" t="s">
        <v>83</v>
      </c>
      <c r="E44" s="138" cm="1">
        <f t="array" ref="E44">ROUND(E43*0.6*1.15,2)</f>
        <v>496.8</v>
      </c>
      <c r="F44" s="137"/>
      <c r="G44" s="138"/>
      <c r="H44" s="137"/>
      <c r="I44" s="137"/>
      <c r="J44" s="137"/>
      <c r="K44" s="429">
        <f t="shared" si="0"/>
        <v>0</v>
      </c>
      <c r="L44" s="423" cm="1">
        <f t="array" ref="L44">ROUND(E44*F44,2)</f>
        <v>0</v>
      </c>
      <c r="M44" s="423" cm="1">
        <f t="array" ref="M44">ROUND(E44*H44,2)</f>
        <v>0</v>
      </c>
      <c r="N44" s="423" cm="1">
        <f t="array" ref="N44">ROUND(E44*I44,2)</f>
        <v>0</v>
      </c>
      <c r="O44" s="423" cm="1">
        <f t="array" ref="O44">ROUND(E44*J44,2)</f>
        <v>0</v>
      </c>
      <c r="P44" s="425" cm="1">
        <f t="array" ref="P44">ROUND(SUM(M44:O44),2)</f>
        <v>0</v>
      </c>
      <c r="Q44" s="116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</row>
    <row r="45" spans="1:48" ht="24" customHeight="1">
      <c r="A45" s="313" t="s">
        <v>530</v>
      </c>
      <c r="B45" s="133" t="s">
        <v>79</v>
      </c>
      <c r="C45" s="188" t="s">
        <v>531</v>
      </c>
      <c r="D45" s="135" t="s">
        <v>218</v>
      </c>
      <c r="E45" s="138" cm="1">
        <f t="array" ref="E45">ROUND(E43*0.4*3.2,2)</f>
        <v>921.6</v>
      </c>
      <c r="F45" s="137"/>
      <c r="G45" s="138"/>
      <c r="H45" s="137"/>
      <c r="I45" s="137"/>
      <c r="J45" s="137"/>
      <c r="K45" s="429">
        <f t="shared" si="0"/>
        <v>0</v>
      </c>
      <c r="L45" s="423" cm="1">
        <f t="array" ref="L45">ROUND(E45*F45,2)</f>
        <v>0</v>
      </c>
      <c r="M45" s="423" cm="1">
        <f t="array" ref="M45">ROUND(E45*H45,2)</f>
        <v>0</v>
      </c>
      <c r="N45" s="423" cm="1">
        <f t="array" ref="N45">ROUND(E45*I45,2)</f>
        <v>0</v>
      </c>
      <c r="O45" s="423" cm="1">
        <f t="array" ref="O45">ROUND(E45*J45,2)</f>
        <v>0</v>
      </c>
      <c r="P45" s="425" cm="1">
        <f t="array" ref="P45">ROUND(SUM(M45:O45),2)</f>
        <v>0</v>
      </c>
      <c r="Q45" s="116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</row>
    <row r="46" spans="1:48" ht="24" customHeight="1">
      <c r="A46" s="313" t="s">
        <v>532</v>
      </c>
      <c r="B46" s="133" t="s">
        <v>79</v>
      </c>
      <c r="C46" s="188" t="s">
        <v>533</v>
      </c>
      <c r="D46" s="135" t="s">
        <v>89</v>
      </c>
      <c r="E46" s="138" cm="1">
        <f t="array" ref="E46">ROUND(38*1.1,2)</f>
        <v>41.8</v>
      </c>
      <c r="F46" s="137"/>
      <c r="G46" s="138"/>
      <c r="H46" s="137"/>
      <c r="I46" s="137"/>
      <c r="J46" s="137"/>
      <c r="K46" s="429">
        <f t="shared" si="0"/>
        <v>0</v>
      </c>
      <c r="L46" s="423" cm="1">
        <f t="array" ref="L46">ROUND(E46*F46,2)</f>
        <v>0</v>
      </c>
      <c r="M46" s="423" cm="1">
        <f t="array" ref="M46">ROUND(E46*H46,2)</f>
        <v>0</v>
      </c>
      <c r="N46" s="423" cm="1">
        <f t="array" ref="N46">ROUND(E46*I46,2)</f>
        <v>0</v>
      </c>
      <c r="O46" s="423" cm="1">
        <f t="array" ref="O46">ROUND(E46*J46,2)</f>
        <v>0</v>
      </c>
      <c r="P46" s="425" cm="1">
        <f t="array" ref="P46">ROUND(SUM(M46:O46),2)</f>
        <v>0</v>
      </c>
      <c r="Q46" s="116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</row>
    <row r="47" spans="1:48" ht="14.25" customHeight="1">
      <c r="A47" s="313" t="s">
        <v>534</v>
      </c>
      <c r="B47" s="133" t="s">
        <v>79</v>
      </c>
      <c r="C47" s="188" t="s">
        <v>204</v>
      </c>
      <c r="D47" s="135" t="s">
        <v>133</v>
      </c>
      <c r="E47" s="138">
        <v>1</v>
      </c>
      <c r="F47" s="137"/>
      <c r="G47" s="138"/>
      <c r="H47" s="137"/>
      <c r="I47" s="137"/>
      <c r="J47" s="137"/>
      <c r="K47" s="429">
        <f t="shared" si="0"/>
        <v>0</v>
      </c>
      <c r="L47" s="423" cm="1">
        <f t="array" ref="L47">ROUND(E47*F47,2)</f>
        <v>0</v>
      </c>
      <c r="M47" s="423" cm="1">
        <f t="array" ref="M47">ROUND(E47*H47,2)</f>
        <v>0</v>
      </c>
      <c r="N47" s="423" cm="1">
        <f t="array" ref="N47">ROUND(E47*I47,2)</f>
        <v>0</v>
      </c>
      <c r="O47" s="423" cm="1">
        <f t="array" ref="O47">ROUND(E47*J47,2)</f>
        <v>0</v>
      </c>
      <c r="P47" s="425" cm="1">
        <f t="array" ref="P47">ROUND(SUM(M47:O47),2)</f>
        <v>0</v>
      </c>
      <c r="Q47" s="116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</row>
    <row r="48" spans="1:48" ht="14.25" customHeight="1">
      <c r="A48" s="304"/>
      <c r="B48" s="305"/>
      <c r="C48" s="126" t="s">
        <v>535</v>
      </c>
      <c r="D48" s="185"/>
      <c r="E48" s="138"/>
      <c r="F48" s="137"/>
      <c r="G48" s="138"/>
      <c r="H48" s="137"/>
      <c r="I48" s="137"/>
      <c r="J48" s="137"/>
      <c r="K48" s="429"/>
      <c r="L48" s="423"/>
      <c r="M48" s="423"/>
      <c r="N48" s="423"/>
      <c r="O48" s="423"/>
      <c r="P48" s="425"/>
      <c r="Q48" s="116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</row>
    <row r="49" spans="1:48" ht="12.75" customHeight="1">
      <c r="A49" s="313" t="s">
        <v>409</v>
      </c>
      <c r="B49" s="133" t="s">
        <v>79</v>
      </c>
      <c r="C49" s="134" t="s">
        <v>514</v>
      </c>
      <c r="D49" s="135" t="s">
        <v>100</v>
      </c>
      <c r="E49" s="138">
        <v>20</v>
      </c>
      <c r="F49" s="137"/>
      <c r="G49" s="138"/>
      <c r="H49" s="137"/>
      <c r="I49" s="137"/>
      <c r="J49" s="137"/>
      <c r="K49" s="429">
        <f t="shared" si="0"/>
        <v>0</v>
      </c>
      <c r="L49" s="423" cm="1">
        <f t="array" ref="L49">ROUND(E49*F49,2)</f>
        <v>0</v>
      </c>
      <c r="M49" s="423" cm="1">
        <f t="array" ref="M49">ROUND(E49*H49,2)</f>
        <v>0</v>
      </c>
      <c r="N49" s="423" cm="1">
        <f t="array" ref="N49">ROUND(E49*I49,2)</f>
        <v>0</v>
      </c>
      <c r="O49" s="423" cm="1">
        <f t="array" ref="O49">ROUND(E49*J49,2)</f>
        <v>0</v>
      </c>
      <c r="P49" s="425" cm="1">
        <f t="array" ref="P49">ROUND(SUM(M49:O49),2)</f>
        <v>0</v>
      </c>
      <c r="Q49" s="116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</row>
    <row r="50" spans="1:48" ht="14.25" customHeight="1">
      <c r="A50" s="313" t="s">
        <v>536</v>
      </c>
      <c r="B50" s="133" t="s">
        <v>79</v>
      </c>
      <c r="C50" s="188" t="s">
        <v>516</v>
      </c>
      <c r="D50" s="135" t="s">
        <v>100</v>
      </c>
      <c r="E50" s="138" cm="1">
        <f t="array" ref="E50">E49*1.08</f>
        <v>21.6</v>
      </c>
      <c r="F50" s="137"/>
      <c r="G50" s="138"/>
      <c r="H50" s="137"/>
      <c r="I50" s="137"/>
      <c r="J50" s="137"/>
      <c r="K50" s="429">
        <f t="shared" si="0"/>
        <v>0</v>
      </c>
      <c r="L50" s="423" cm="1">
        <f t="array" ref="L50">ROUND(E50*F50,2)</f>
        <v>0</v>
      </c>
      <c r="M50" s="423" cm="1">
        <f t="array" ref="M50">ROUND(E50*H50,2)</f>
        <v>0</v>
      </c>
      <c r="N50" s="423" cm="1">
        <f t="array" ref="N50">ROUND(E50*I50,2)</f>
        <v>0</v>
      </c>
      <c r="O50" s="423" cm="1">
        <f t="array" ref="O50">ROUND(E50*J50,2)</f>
        <v>0</v>
      </c>
      <c r="P50" s="425" cm="1">
        <f t="array" ref="P50">ROUND(SUM(M50:O50),2)</f>
        <v>0</v>
      </c>
      <c r="Q50" s="116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</row>
    <row r="51" spans="1:48" ht="14.25" customHeight="1">
      <c r="A51" s="313" t="s">
        <v>537</v>
      </c>
      <c r="B51" s="133" t="s">
        <v>79</v>
      </c>
      <c r="C51" s="188" t="s">
        <v>187</v>
      </c>
      <c r="D51" s="135" t="s">
        <v>133</v>
      </c>
      <c r="E51" s="138">
        <v>1</v>
      </c>
      <c r="F51" s="137"/>
      <c r="G51" s="138"/>
      <c r="H51" s="137"/>
      <c r="I51" s="137"/>
      <c r="J51" s="137"/>
      <c r="K51" s="429">
        <f t="shared" si="0"/>
        <v>0</v>
      </c>
      <c r="L51" s="423" cm="1">
        <f t="array" ref="L51">ROUND(E51*F51,2)</f>
        <v>0</v>
      </c>
      <c r="M51" s="423" cm="1">
        <f t="array" ref="M51">ROUND(E51*H51,2)</f>
        <v>0</v>
      </c>
      <c r="N51" s="423" cm="1">
        <f t="array" ref="N51">ROUND(E51*I51,2)</f>
        <v>0</v>
      </c>
      <c r="O51" s="423" cm="1">
        <f t="array" ref="O51">ROUND(E51*J51,2)</f>
        <v>0</v>
      </c>
      <c r="P51" s="425" cm="1">
        <f t="array" ref="P51">ROUND(SUM(M51:O51),2)</f>
        <v>0</v>
      </c>
      <c r="Q51" s="116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</row>
    <row r="52" spans="1:48" ht="14.25" customHeight="1">
      <c r="A52" s="313" t="s">
        <v>538</v>
      </c>
      <c r="B52" s="133" t="s">
        <v>79</v>
      </c>
      <c r="C52" s="188" t="s">
        <v>135</v>
      </c>
      <c r="D52" s="135" t="s">
        <v>133</v>
      </c>
      <c r="E52" s="138">
        <v>1</v>
      </c>
      <c r="F52" s="137"/>
      <c r="G52" s="138"/>
      <c r="H52" s="137"/>
      <c r="I52" s="137"/>
      <c r="J52" s="137"/>
      <c r="K52" s="429">
        <f t="shared" si="0"/>
        <v>0</v>
      </c>
      <c r="L52" s="423" cm="1">
        <f t="array" ref="L52">ROUND(E52*F52,2)</f>
        <v>0</v>
      </c>
      <c r="M52" s="423" cm="1">
        <f t="array" ref="M52">ROUND(E52*H52,2)</f>
        <v>0</v>
      </c>
      <c r="N52" s="423" cm="1">
        <f t="array" ref="N52">ROUND(E52*I52,2)</f>
        <v>0</v>
      </c>
      <c r="O52" s="423" cm="1">
        <f t="array" ref="O52">ROUND(E52*J52,2)</f>
        <v>0</v>
      </c>
      <c r="P52" s="425" cm="1">
        <f t="array" ref="P52">ROUND(SUM(M52:O52),2)</f>
        <v>0</v>
      </c>
      <c r="Q52" s="116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</row>
    <row r="53" spans="1:48" ht="14.25" customHeight="1">
      <c r="A53" s="313" t="s">
        <v>539</v>
      </c>
      <c r="B53" s="133" t="s">
        <v>79</v>
      </c>
      <c r="C53" s="188" t="s">
        <v>137</v>
      </c>
      <c r="D53" s="135" t="s">
        <v>138</v>
      </c>
      <c r="E53" s="138" cm="1">
        <f t="array" ref="E53">ROUND(E50/10,2)</f>
        <v>2.16</v>
      </c>
      <c r="F53" s="137"/>
      <c r="G53" s="138"/>
      <c r="H53" s="137"/>
      <c r="I53" s="137"/>
      <c r="J53" s="137"/>
      <c r="K53" s="429">
        <f t="shared" si="0"/>
        <v>0</v>
      </c>
      <c r="L53" s="423" cm="1">
        <f t="array" ref="L53">ROUND(E53*F53,2)</f>
        <v>0</v>
      </c>
      <c r="M53" s="423" cm="1">
        <f t="array" ref="M53">ROUND(E53*H53,2)</f>
        <v>0</v>
      </c>
      <c r="N53" s="423" cm="1">
        <f t="array" ref="N53">ROUND(E53*I53,2)</f>
        <v>0</v>
      </c>
      <c r="O53" s="423" cm="1">
        <f t="array" ref="O53">ROUND(E53*J53,2)</f>
        <v>0</v>
      </c>
      <c r="P53" s="425" cm="1">
        <f t="array" ref="P53">ROUND(SUM(M53:O53),2)</f>
        <v>0</v>
      </c>
      <c r="Q53" s="116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</row>
    <row r="54" spans="1:48" ht="48" customHeight="1">
      <c r="A54" s="313" t="s">
        <v>413</v>
      </c>
      <c r="B54" s="133" t="s">
        <v>79</v>
      </c>
      <c r="C54" s="134" t="s">
        <v>117</v>
      </c>
      <c r="D54" s="135" t="s">
        <v>118</v>
      </c>
      <c r="E54" s="187">
        <v>7.5</v>
      </c>
      <c r="F54" s="137"/>
      <c r="G54" s="138"/>
      <c r="H54" s="137"/>
      <c r="I54" s="137"/>
      <c r="J54" s="137"/>
      <c r="K54" s="429">
        <f t="shared" si="0"/>
        <v>0</v>
      </c>
      <c r="L54" s="423" cm="1">
        <f t="array" ref="L54">ROUND(E54*F54,2)</f>
        <v>0</v>
      </c>
      <c r="M54" s="423" cm="1">
        <f t="array" ref="M54">ROUND(E54*H54,2)</f>
        <v>0</v>
      </c>
      <c r="N54" s="423" cm="1">
        <f t="array" ref="N54">ROUND(E54*I54,2)</f>
        <v>0</v>
      </c>
      <c r="O54" s="423" cm="1">
        <f t="array" ref="O54">ROUND(E54*J54,2)</f>
        <v>0</v>
      </c>
      <c r="P54" s="425" cm="1">
        <f t="array" ref="P54">ROUND(SUM(M54:O54),2)</f>
        <v>0</v>
      </c>
      <c r="Q54" s="116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</row>
    <row r="55" spans="1:48" ht="14.25" customHeight="1">
      <c r="A55" s="313" t="s">
        <v>415</v>
      </c>
      <c r="B55" s="133" t="s">
        <v>79</v>
      </c>
      <c r="C55" s="188" t="s">
        <v>520</v>
      </c>
      <c r="D55" s="135" t="s">
        <v>118</v>
      </c>
      <c r="E55" s="187" cm="1">
        <f t="array" ref="E55">ROUND(30/1000*1.1,4)</f>
        <v>3.3000000000000002E-2</v>
      </c>
      <c r="F55" s="137"/>
      <c r="G55" s="138"/>
      <c r="H55" s="137"/>
      <c r="I55" s="137"/>
      <c r="J55" s="137"/>
      <c r="K55" s="429">
        <f t="shared" si="0"/>
        <v>0</v>
      </c>
      <c r="L55" s="423" cm="1">
        <f t="array" ref="L55">ROUND(E55*F55,2)</f>
        <v>0</v>
      </c>
      <c r="M55" s="423" cm="1">
        <f t="array" ref="M55">ROUND(E55*H55,2)</f>
        <v>0</v>
      </c>
      <c r="N55" s="423" cm="1">
        <f t="array" ref="N55">ROUND(E55*I55,2)</f>
        <v>0</v>
      </c>
      <c r="O55" s="423" cm="1">
        <f t="array" ref="O55">ROUND(E55*J55,2)</f>
        <v>0</v>
      </c>
      <c r="P55" s="425" cm="1">
        <f t="array" ref="P55">ROUND(SUM(M55:O55),2)</f>
        <v>0</v>
      </c>
      <c r="Q55" s="116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</row>
    <row r="56" spans="1:48" ht="14.25" customHeight="1">
      <c r="A56" s="313" t="s">
        <v>540</v>
      </c>
      <c r="B56" s="133" t="s">
        <v>79</v>
      </c>
      <c r="C56" s="188" t="s">
        <v>122</v>
      </c>
      <c r="D56" s="135" t="s">
        <v>118</v>
      </c>
      <c r="E56" s="187" cm="1">
        <f t="array" ref="E56">ROUND(6.45*1.1,4)</f>
        <v>7.0949999999999998</v>
      </c>
      <c r="F56" s="137"/>
      <c r="G56" s="138"/>
      <c r="H56" s="137"/>
      <c r="I56" s="137"/>
      <c r="J56" s="137"/>
      <c r="K56" s="429">
        <f t="shared" si="0"/>
        <v>0</v>
      </c>
      <c r="L56" s="423" cm="1">
        <f t="array" ref="L56">ROUND(E56*F56,2)</f>
        <v>0</v>
      </c>
      <c r="M56" s="423" cm="1">
        <f t="array" ref="M56">ROUND(E56*H56,2)</f>
        <v>0</v>
      </c>
      <c r="N56" s="423" cm="1">
        <f t="array" ref="N56">ROUND(E56*I56,2)</f>
        <v>0</v>
      </c>
      <c r="O56" s="423" cm="1">
        <f t="array" ref="O56">ROUND(E56*J56,2)</f>
        <v>0</v>
      </c>
      <c r="P56" s="425" cm="1">
        <f t="array" ref="P56">ROUND(SUM(M56:O56),2)</f>
        <v>0</v>
      </c>
      <c r="Q56" s="116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07"/>
    </row>
    <row r="57" spans="1:48" ht="14.25" customHeight="1">
      <c r="A57" s="313" t="s">
        <v>541</v>
      </c>
      <c r="B57" s="133" t="s">
        <v>79</v>
      </c>
      <c r="C57" s="188" t="s">
        <v>521</v>
      </c>
      <c r="D57" s="135" t="s">
        <v>118</v>
      </c>
      <c r="E57" s="187" cm="1">
        <f t="array" ref="E57">ROUND(1.02*1.1,4)</f>
        <v>1.1220000000000001</v>
      </c>
      <c r="F57" s="137"/>
      <c r="G57" s="138"/>
      <c r="H57" s="137"/>
      <c r="I57" s="137"/>
      <c r="J57" s="137"/>
      <c r="K57" s="429">
        <f t="shared" si="0"/>
        <v>0</v>
      </c>
      <c r="L57" s="423" cm="1">
        <f t="array" ref="L57">ROUND(E57*F57,2)</f>
        <v>0</v>
      </c>
      <c r="M57" s="423" cm="1">
        <f t="array" ref="M57">ROUND(E57*H57,2)</f>
        <v>0</v>
      </c>
      <c r="N57" s="423" cm="1">
        <f t="array" ref="N57">ROUND(E57*I57,2)</f>
        <v>0</v>
      </c>
      <c r="O57" s="423" cm="1">
        <f t="array" ref="O57">ROUND(E57*J57,2)</f>
        <v>0</v>
      </c>
      <c r="P57" s="425" cm="1">
        <f t="array" ref="P57">ROUND(SUM(M57:O57),2)</f>
        <v>0</v>
      </c>
      <c r="Q57" s="116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</row>
    <row r="58" spans="1:48" ht="14.25" customHeight="1">
      <c r="A58" s="313" t="s">
        <v>542</v>
      </c>
      <c r="B58" s="133" t="s">
        <v>79</v>
      </c>
      <c r="C58" s="188" t="s">
        <v>124</v>
      </c>
      <c r="D58" s="135" t="s">
        <v>118</v>
      </c>
      <c r="E58" s="187" cm="1">
        <f t="array" ref="E58">ROUND(SUM(E55:E57)*0.035,4)</f>
        <v>0.2888</v>
      </c>
      <c r="F58" s="137"/>
      <c r="G58" s="138"/>
      <c r="H58" s="137"/>
      <c r="I58" s="137"/>
      <c r="J58" s="137"/>
      <c r="K58" s="429">
        <f t="shared" si="0"/>
        <v>0</v>
      </c>
      <c r="L58" s="423" cm="1">
        <f t="array" ref="L58">ROUND(E58*F58,2)</f>
        <v>0</v>
      </c>
      <c r="M58" s="423" cm="1">
        <f t="array" ref="M58">ROUND(E58*H58,2)</f>
        <v>0</v>
      </c>
      <c r="N58" s="423" cm="1">
        <f t="array" ref="N58">ROUND(E58*I58,2)</f>
        <v>0</v>
      </c>
      <c r="O58" s="423" cm="1">
        <f t="array" ref="O58">ROUND(E58*J58,2)</f>
        <v>0</v>
      </c>
      <c r="P58" s="425" cm="1">
        <f t="array" ref="P58">ROUND(SUM(M58:O58),2)</f>
        <v>0</v>
      </c>
      <c r="Q58" s="116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</row>
    <row r="59" spans="1:48" ht="14.25" customHeight="1">
      <c r="A59" s="313" t="s">
        <v>543</v>
      </c>
      <c r="B59" s="133" t="s">
        <v>79</v>
      </c>
      <c r="C59" s="188" t="s">
        <v>126</v>
      </c>
      <c r="D59" s="135" t="s">
        <v>81</v>
      </c>
      <c r="E59" s="138" cm="1">
        <f t="array" ref="E59">ROUND(E63/0.3*9,0)</f>
        <v>2100</v>
      </c>
      <c r="F59" s="137"/>
      <c r="G59" s="138"/>
      <c r="H59" s="137"/>
      <c r="I59" s="137"/>
      <c r="J59" s="137"/>
      <c r="K59" s="429">
        <f t="shared" si="0"/>
        <v>0</v>
      </c>
      <c r="L59" s="423" cm="1">
        <f t="array" ref="L59">ROUND(E59*F59,2)</f>
        <v>0</v>
      </c>
      <c r="M59" s="423" cm="1">
        <f t="array" ref="M59">ROUND(E59*H59,2)</f>
        <v>0</v>
      </c>
      <c r="N59" s="423" cm="1">
        <f t="array" ref="N59">ROUND(E59*I59,2)</f>
        <v>0</v>
      </c>
      <c r="O59" s="423" cm="1">
        <f t="array" ref="O59">ROUND(E59*J59,2)</f>
        <v>0</v>
      </c>
      <c r="P59" s="425" cm="1">
        <f t="array" ref="P59">ROUND(SUM(M59:O59),2)</f>
        <v>0</v>
      </c>
      <c r="Q59" s="116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</row>
    <row r="60" spans="1:48" ht="12.75" customHeight="1">
      <c r="A60" s="313" t="s">
        <v>417</v>
      </c>
      <c r="B60" s="133" t="s">
        <v>79</v>
      </c>
      <c r="C60" s="134" t="s">
        <v>196</v>
      </c>
      <c r="D60" s="135" t="s">
        <v>81</v>
      </c>
      <c r="E60" s="138">
        <v>1</v>
      </c>
      <c r="F60" s="137"/>
      <c r="G60" s="138"/>
      <c r="H60" s="137"/>
      <c r="I60" s="137"/>
      <c r="J60" s="137"/>
      <c r="K60" s="429">
        <f t="shared" si="0"/>
        <v>0</v>
      </c>
      <c r="L60" s="423" cm="1">
        <f t="array" ref="L60">ROUND(E60*F60,2)</f>
        <v>0</v>
      </c>
      <c r="M60" s="423" cm="1">
        <f t="array" ref="M60">ROUND(E60*H60,2)</f>
        <v>0</v>
      </c>
      <c r="N60" s="423" cm="1">
        <f t="array" ref="N60">ROUND(E60*I60,2)</f>
        <v>0</v>
      </c>
      <c r="O60" s="423" cm="1">
        <f t="array" ref="O60">ROUND(E60*J60,2)</f>
        <v>0</v>
      </c>
      <c r="P60" s="425" cm="1">
        <f t="array" ref="P60">ROUND(SUM(M60:O60),2)</f>
        <v>0</v>
      </c>
      <c r="Q60" s="116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</row>
    <row r="61" spans="1:48" ht="12.75" customHeight="1">
      <c r="A61" s="313" t="s">
        <v>544</v>
      </c>
      <c r="B61" s="133" t="s">
        <v>79</v>
      </c>
      <c r="C61" s="134" t="s">
        <v>522</v>
      </c>
      <c r="D61" s="135" t="s">
        <v>81</v>
      </c>
      <c r="E61" s="138">
        <v>1</v>
      </c>
      <c r="F61" s="137"/>
      <c r="G61" s="138"/>
      <c r="H61" s="137"/>
      <c r="I61" s="137"/>
      <c r="J61" s="137"/>
      <c r="K61" s="429">
        <f t="shared" si="0"/>
        <v>0</v>
      </c>
      <c r="L61" s="423" cm="1">
        <f t="array" ref="L61">ROUND(E61*F61,2)</f>
        <v>0</v>
      </c>
      <c r="M61" s="423" cm="1">
        <f t="array" ref="M61">ROUND(E61*H61,2)</f>
        <v>0</v>
      </c>
      <c r="N61" s="423" cm="1">
        <f t="array" ref="N61">ROUND(E61*I61,2)</f>
        <v>0</v>
      </c>
      <c r="O61" s="423" cm="1">
        <f t="array" ref="O61">ROUND(E61*J61,2)</f>
        <v>0</v>
      </c>
      <c r="P61" s="425" cm="1">
        <f t="array" ref="P61">ROUND(SUM(M61:O61),2)</f>
        <v>0</v>
      </c>
      <c r="Q61" s="116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</row>
    <row r="62" spans="1:48" ht="12.75" customHeight="1">
      <c r="A62" s="313" t="s">
        <v>545</v>
      </c>
      <c r="B62" s="133" t="s">
        <v>79</v>
      </c>
      <c r="C62" s="134" t="s">
        <v>523</v>
      </c>
      <c r="D62" s="135" t="s">
        <v>81</v>
      </c>
      <c r="E62" s="138">
        <v>2</v>
      </c>
      <c r="F62" s="137"/>
      <c r="G62" s="138"/>
      <c r="H62" s="137"/>
      <c r="I62" s="137"/>
      <c r="J62" s="137"/>
      <c r="K62" s="429">
        <f t="shared" si="0"/>
        <v>0</v>
      </c>
      <c r="L62" s="423" cm="1">
        <f t="array" ref="L62">ROUND(E62*F62,2)</f>
        <v>0</v>
      </c>
      <c r="M62" s="423" cm="1">
        <f t="array" ref="M62">ROUND(E62*H62,2)</f>
        <v>0</v>
      </c>
      <c r="N62" s="423" cm="1">
        <f t="array" ref="N62">ROUND(E62*I62,2)</f>
        <v>0</v>
      </c>
      <c r="O62" s="423" cm="1">
        <f t="array" ref="O62">ROUND(E62*J62,2)</f>
        <v>0</v>
      </c>
      <c r="P62" s="425" cm="1">
        <f t="array" ref="P62">ROUND(SUM(M62:O62),2)</f>
        <v>0</v>
      </c>
      <c r="Q62" s="116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</row>
    <row r="63" spans="1:48" ht="36" customHeight="1">
      <c r="A63" s="313" t="s">
        <v>546</v>
      </c>
      <c r="B63" s="133" t="s">
        <v>79</v>
      </c>
      <c r="C63" s="134" t="s">
        <v>524</v>
      </c>
      <c r="D63" s="135" t="s">
        <v>100</v>
      </c>
      <c r="E63" s="138">
        <v>70</v>
      </c>
      <c r="F63" s="137"/>
      <c r="G63" s="138"/>
      <c r="H63" s="137"/>
      <c r="I63" s="137"/>
      <c r="J63" s="137"/>
      <c r="K63" s="429">
        <f t="shared" si="0"/>
        <v>0</v>
      </c>
      <c r="L63" s="423" cm="1">
        <f t="array" ref="L63">ROUND(E63*F63,2)</f>
        <v>0</v>
      </c>
      <c r="M63" s="423" cm="1">
        <f t="array" ref="M63">ROUND(E63*H63,2)</f>
        <v>0</v>
      </c>
      <c r="N63" s="423" cm="1">
        <f t="array" ref="N63">ROUND(E63*I63,2)</f>
        <v>0</v>
      </c>
      <c r="O63" s="423" cm="1">
        <f t="array" ref="O63">ROUND(E63*J63,2)</f>
        <v>0</v>
      </c>
      <c r="P63" s="425" cm="1">
        <f t="array" ref="P63">ROUND(SUM(M63:O63),2)</f>
        <v>0</v>
      </c>
      <c r="Q63" s="116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</row>
    <row r="64" spans="1:48" ht="14.25" customHeight="1">
      <c r="A64" s="313" t="s">
        <v>547</v>
      </c>
      <c r="B64" s="133" t="s">
        <v>79</v>
      </c>
      <c r="C64" s="188" t="s">
        <v>525</v>
      </c>
      <c r="D64" s="135" t="s">
        <v>100</v>
      </c>
      <c r="E64" s="138" cm="1">
        <f t="array" ref="E64">ROUND(E63*1.02,2)</f>
        <v>71.400000000000006</v>
      </c>
      <c r="F64" s="137"/>
      <c r="G64" s="138"/>
      <c r="H64" s="137"/>
      <c r="I64" s="137"/>
      <c r="J64" s="137"/>
      <c r="K64" s="429">
        <f t="shared" si="0"/>
        <v>0</v>
      </c>
      <c r="L64" s="423" cm="1">
        <f t="array" ref="L64">ROUND(E64*F64,2)</f>
        <v>0</v>
      </c>
      <c r="M64" s="423" cm="1">
        <f t="array" ref="M64">ROUND(E64*H64,2)</f>
        <v>0</v>
      </c>
      <c r="N64" s="423" cm="1">
        <f t="array" ref="N64">ROUND(E64*I64,2)</f>
        <v>0</v>
      </c>
      <c r="O64" s="423" cm="1">
        <f t="array" ref="O64">ROUND(E64*J64,2)</f>
        <v>0</v>
      </c>
      <c r="P64" s="425" cm="1">
        <f t="array" ref="P64">ROUND(SUM(M64:O64),2)</f>
        <v>0</v>
      </c>
      <c r="Q64" s="116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</row>
    <row r="65" spans="1:48" ht="14.25" customHeight="1">
      <c r="A65" s="313" t="s">
        <v>548</v>
      </c>
      <c r="B65" s="133" t="s">
        <v>79</v>
      </c>
      <c r="C65" s="188" t="s">
        <v>526</v>
      </c>
      <c r="D65" s="135" t="s">
        <v>218</v>
      </c>
      <c r="E65" s="138" cm="1">
        <f t="array" ref="E65">ROUND(E64*3,2)</f>
        <v>214.2</v>
      </c>
      <c r="F65" s="137"/>
      <c r="G65" s="138"/>
      <c r="H65" s="137"/>
      <c r="I65" s="137"/>
      <c r="J65" s="137"/>
      <c r="K65" s="429">
        <f t="shared" si="0"/>
        <v>0</v>
      </c>
      <c r="L65" s="423" cm="1">
        <f t="array" ref="L65">ROUND(E65*F65,2)</f>
        <v>0</v>
      </c>
      <c r="M65" s="423" cm="1">
        <f t="array" ref="M65">ROUND(E65*H65,2)</f>
        <v>0</v>
      </c>
      <c r="N65" s="423" cm="1">
        <f t="array" ref="N65">ROUND(E65*I65,2)</f>
        <v>0</v>
      </c>
      <c r="O65" s="423" cm="1">
        <f t="array" ref="O65">ROUND(E65*J65,2)</f>
        <v>0</v>
      </c>
      <c r="P65" s="425" cm="1">
        <f t="array" ref="P65">ROUND(SUM(M65:O65),2)</f>
        <v>0</v>
      </c>
      <c r="Q65" s="116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</row>
    <row r="66" spans="1:48" ht="24" customHeight="1">
      <c r="A66" s="313" t="s">
        <v>549</v>
      </c>
      <c r="B66" s="133" t="s">
        <v>79</v>
      </c>
      <c r="C66" s="188" t="s">
        <v>132</v>
      </c>
      <c r="D66" s="135" t="s">
        <v>133</v>
      </c>
      <c r="E66" s="138">
        <v>1</v>
      </c>
      <c r="F66" s="137"/>
      <c r="G66" s="138"/>
      <c r="H66" s="137"/>
      <c r="I66" s="137"/>
      <c r="J66" s="137"/>
      <c r="K66" s="429">
        <f t="shared" si="0"/>
        <v>0</v>
      </c>
      <c r="L66" s="423" cm="1">
        <f t="array" ref="L66">ROUND(E66*F66,2)</f>
        <v>0</v>
      </c>
      <c r="M66" s="423" cm="1">
        <f t="array" ref="M66">ROUND(E66*H66,2)</f>
        <v>0</v>
      </c>
      <c r="N66" s="423" cm="1">
        <f t="array" ref="N66">ROUND(E66*I66,2)</f>
        <v>0</v>
      </c>
      <c r="O66" s="423" cm="1">
        <f t="array" ref="O66">ROUND(E66*J66,2)</f>
        <v>0</v>
      </c>
      <c r="P66" s="425" cm="1">
        <f t="array" ref="P66">ROUND(SUM(M66:O66),2)</f>
        <v>0</v>
      </c>
      <c r="Q66" s="116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</row>
    <row r="67" spans="1:48" ht="14.25" customHeight="1">
      <c r="A67" s="313" t="s">
        <v>550</v>
      </c>
      <c r="B67" s="133" t="s">
        <v>79</v>
      </c>
      <c r="C67" s="188" t="s">
        <v>135</v>
      </c>
      <c r="D67" s="135" t="s">
        <v>133</v>
      </c>
      <c r="E67" s="138">
        <v>1</v>
      </c>
      <c r="F67" s="137"/>
      <c r="G67" s="138"/>
      <c r="H67" s="137"/>
      <c r="I67" s="137"/>
      <c r="J67" s="137"/>
      <c r="K67" s="429">
        <f t="shared" si="0"/>
        <v>0</v>
      </c>
      <c r="L67" s="423" cm="1">
        <f t="array" ref="L67">ROUND(E67*F67,2)</f>
        <v>0</v>
      </c>
      <c r="M67" s="423" cm="1">
        <f t="array" ref="M67">ROUND(E67*H67,2)</f>
        <v>0</v>
      </c>
      <c r="N67" s="423" cm="1">
        <f t="array" ref="N67">ROUND(E67*I67,2)</f>
        <v>0</v>
      </c>
      <c r="O67" s="423" cm="1">
        <f t="array" ref="O67">ROUND(E67*J67,2)</f>
        <v>0</v>
      </c>
      <c r="P67" s="425" cm="1">
        <f t="array" ref="P67">ROUND(SUM(M67:O67),2)</f>
        <v>0</v>
      </c>
      <c r="Q67" s="116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</row>
    <row r="68" spans="1:48" ht="14.25" customHeight="1">
      <c r="A68" s="313" t="s">
        <v>551</v>
      </c>
      <c r="B68" s="133" t="s">
        <v>79</v>
      </c>
      <c r="C68" s="188" t="s">
        <v>137</v>
      </c>
      <c r="D68" s="135" t="s">
        <v>138</v>
      </c>
      <c r="E68" s="138" cm="1">
        <f t="array" ref="E68">E63/8.5</f>
        <v>8.235294117647058</v>
      </c>
      <c r="F68" s="137"/>
      <c r="G68" s="138"/>
      <c r="H68" s="137"/>
      <c r="I68" s="137"/>
      <c r="J68" s="137"/>
      <c r="K68" s="429">
        <f t="shared" si="0"/>
        <v>0</v>
      </c>
      <c r="L68" s="423" cm="1">
        <f t="array" ref="L68">ROUND(E68*F68,2)</f>
        <v>0</v>
      </c>
      <c r="M68" s="423" cm="1">
        <f t="array" ref="M68">ROUND(E68*H68,2)</f>
        <v>0</v>
      </c>
      <c r="N68" s="423" cm="1">
        <f t="array" ref="N68">ROUND(E68*I68,2)</f>
        <v>0</v>
      </c>
      <c r="O68" s="423" cm="1">
        <f t="array" ref="O68">ROUND(E68*J68,2)</f>
        <v>0</v>
      </c>
      <c r="P68" s="425" cm="1">
        <f t="array" ref="P68">ROUND(SUM(M68:O68),2)</f>
        <v>0</v>
      </c>
      <c r="Q68" s="116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</row>
    <row r="69" spans="1:48" ht="14.25" customHeight="1">
      <c r="A69" s="313" t="s">
        <v>552</v>
      </c>
      <c r="B69" s="133" t="s">
        <v>79</v>
      </c>
      <c r="C69" s="285" t="s">
        <v>528</v>
      </c>
      <c r="D69" s="135" t="s">
        <v>83</v>
      </c>
      <c r="E69" s="138">
        <v>720</v>
      </c>
      <c r="F69" s="137"/>
      <c r="G69" s="138"/>
      <c r="H69" s="137"/>
      <c r="I69" s="137"/>
      <c r="J69" s="137"/>
      <c r="K69" s="429">
        <f t="shared" si="0"/>
        <v>0</v>
      </c>
      <c r="L69" s="423" cm="1">
        <f t="array" ref="L69">ROUND(E69*F69,2)</f>
        <v>0</v>
      </c>
      <c r="M69" s="423" cm="1">
        <f t="array" ref="M69">ROUND(E69*H69,2)</f>
        <v>0</v>
      </c>
      <c r="N69" s="423" cm="1">
        <f t="array" ref="N69">ROUND(E69*I69,2)</f>
        <v>0</v>
      </c>
      <c r="O69" s="423" cm="1">
        <f t="array" ref="O69">ROUND(E69*J69,2)</f>
        <v>0</v>
      </c>
      <c r="P69" s="425" cm="1">
        <f t="array" ref="P69">ROUND(SUM(M69:O69),2)</f>
        <v>0</v>
      </c>
      <c r="Q69" s="116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</row>
    <row r="70" spans="1:48" ht="14.25" customHeight="1">
      <c r="A70" s="313" t="s">
        <v>553</v>
      </c>
      <c r="B70" s="133" t="s">
        <v>79</v>
      </c>
      <c r="C70" s="188" t="s">
        <v>529</v>
      </c>
      <c r="D70" s="135" t="s">
        <v>83</v>
      </c>
      <c r="E70" s="138" cm="1">
        <f t="array" ref="E70">ROUND(E69*0.6*1.15,2)</f>
        <v>496.8</v>
      </c>
      <c r="F70" s="137"/>
      <c r="G70" s="138"/>
      <c r="H70" s="137"/>
      <c r="I70" s="137"/>
      <c r="J70" s="137"/>
      <c r="K70" s="429">
        <f t="shared" si="0"/>
        <v>0</v>
      </c>
      <c r="L70" s="423" cm="1">
        <f t="array" ref="L70">ROUND(E70*F70,2)</f>
        <v>0</v>
      </c>
      <c r="M70" s="423" cm="1">
        <f t="array" ref="M70">ROUND(E70*H70,2)</f>
        <v>0</v>
      </c>
      <c r="N70" s="423" cm="1">
        <f t="array" ref="N70">ROUND(E70*I70,2)</f>
        <v>0</v>
      </c>
      <c r="O70" s="423" cm="1">
        <f t="array" ref="O70">ROUND(E70*J70,2)</f>
        <v>0</v>
      </c>
      <c r="P70" s="425" cm="1">
        <f t="array" ref="P70">ROUND(SUM(M70:O70),2)</f>
        <v>0</v>
      </c>
      <c r="Q70" s="116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</row>
    <row r="71" spans="1:48" ht="24" customHeight="1">
      <c r="A71" s="313" t="s">
        <v>554</v>
      </c>
      <c r="B71" s="133" t="s">
        <v>79</v>
      </c>
      <c r="C71" s="188" t="s">
        <v>531</v>
      </c>
      <c r="D71" s="135" t="s">
        <v>218</v>
      </c>
      <c r="E71" s="138" cm="1">
        <f t="array" ref="E71">ROUND(E69*0.4*3.2,2)</f>
        <v>921.6</v>
      </c>
      <c r="F71" s="137"/>
      <c r="G71" s="138"/>
      <c r="H71" s="137"/>
      <c r="I71" s="137"/>
      <c r="J71" s="137"/>
      <c r="K71" s="429">
        <f t="shared" si="0"/>
        <v>0</v>
      </c>
      <c r="L71" s="423" cm="1">
        <f t="array" ref="L71">ROUND(E71*F71,2)</f>
        <v>0</v>
      </c>
      <c r="M71" s="423" cm="1">
        <f t="array" ref="M71">ROUND(E71*H71,2)</f>
        <v>0</v>
      </c>
      <c r="N71" s="423" cm="1">
        <f t="array" ref="N71">ROUND(E71*I71,2)</f>
        <v>0</v>
      </c>
      <c r="O71" s="423" cm="1">
        <f t="array" ref="O71">ROUND(E71*J71,2)</f>
        <v>0</v>
      </c>
      <c r="P71" s="425" cm="1">
        <f t="array" ref="P71">ROUND(SUM(M71:O71),2)</f>
        <v>0</v>
      </c>
      <c r="Q71" s="116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</row>
    <row r="72" spans="1:48" ht="24" customHeight="1">
      <c r="A72" s="313" t="s">
        <v>555</v>
      </c>
      <c r="B72" s="133" t="s">
        <v>79</v>
      </c>
      <c r="C72" s="188" t="s">
        <v>533</v>
      </c>
      <c r="D72" s="135" t="s">
        <v>89</v>
      </c>
      <c r="E72" s="138" cm="1">
        <f t="array" ref="E72">ROUND(38*1.1,2)</f>
        <v>41.8</v>
      </c>
      <c r="F72" s="137"/>
      <c r="G72" s="138"/>
      <c r="H72" s="137"/>
      <c r="I72" s="137"/>
      <c r="J72" s="137"/>
      <c r="K72" s="429">
        <f t="shared" si="0"/>
        <v>0</v>
      </c>
      <c r="L72" s="423" cm="1">
        <f t="array" ref="L72">ROUND(E72*F72,2)</f>
        <v>0</v>
      </c>
      <c r="M72" s="423" cm="1">
        <f t="array" ref="M72">ROUND(E72*H72,2)</f>
        <v>0</v>
      </c>
      <c r="N72" s="423" cm="1">
        <f t="array" ref="N72">ROUND(E72*I72,2)</f>
        <v>0</v>
      </c>
      <c r="O72" s="423" cm="1">
        <f t="array" ref="O72">ROUND(E72*J72,2)</f>
        <v>0</v>
      </c>
      <c r="P72" s="425" cm="1">
        <f t="array" ref="P72">ROUND(SUM(M72:O72),2)</f>
        <v>0</v>
      </c>
      <c r="Q72" s="116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</row>
    <row r="73" spans="1:48" ht="14.25" customHeight="1">
      <c r="A73" s="313" t="s">
        <v>556</v>
      </c>
      <c r="B73" s="133" t="s">
        <v>79</v>
      </c>
      <c r="C73" s="188" t="s">
        <v>204</v>
      </c>
      <c r="D73" s="135" t="s">
        <v>133</v>
      </c>
      <c r="E73" s="138">
        <v>1</v>
      </c>
      <c r="F73" s="137"/>
      <c r="G73" s="138"/>
      <c r="H73" s="137"/>
      <c r="I73" s="137"/>
      <c r="J73" s="137"/>
      <c r="K73" s="429">
        <f t="shared" si="0"/>
        <v>0</v>
      </c>
      <c r="L73" s="423" cm="1">
        <f t="array" ref="L73">ROUND(E73*F73,2)</f>
        <v>0</v>
      </c>
      <c r="M73" s="423" cm="1">
        <f t="array" ref="M73">ROUND(E73*H73,2)</f>
        <v>0</v>
      </c>
      <c r="N73" s="423" cm="1">
        <f t="array" ref="N73">ROUND(E73*I73,2)</f>
        <v>0</v>
      </c>
      <c r="O73" s="423" cm="1">
        <f t="array" ref="O73">ROUND(E73*J73,2)</f>
        <v>0</v>
      </c>
      <c r="P73" s="425" cm="1">
        <f t="array" ref="P73">ROUND(SUM(M73:O73),2)</f>
        <v>0</v>
      </c>
      <c r="Q73" s="116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107"/>
    </row>
    <row r="74" spans="1:48" ht="14.25" customHeight="1">
      <c r="A74" s="304"/>
      <c r="B74" s="305"/>
      <c r="C74" s="209" t="s">
        <v>557</v>
      </c>
      <c r="D74" s="185"/>
      <c r="E74" s="138"/>
      <c r="F74" s="137"/>
      <c r="G74" s="138"/>
      <c r="H74" s="137"/>
      <c r="I74" s="137"/>
      <c r="J74" s="137"/>
      <c r="K74" s="429"/>
      <c r="L74" s="423"/>
      <c r="M74" s="423"/>
      <c r="N74" s="423"/>
      <c r="O74" s="423"/>
      <c r="P74" s="425"/>
      <c r="Q74" s="116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</row>
    <row r="75" spans="1:48" ht="12.75" customHeight="1">
      <c r="A75" s="313" t="s">
        <v>558</v>
      </c>
      <c r="B75" s="133" t="s">
        <v>79</v>
      </c>
      <c r="C75" s="134" t="s">
        <v>514</v>
      </c>
      <c r="D75" s="135" t="s">
        <v>100</v>
      </c>
      <c r="E75" s="138">
        <v>27</v>
      </c>
      <c r="F75" s="137"/>
      <c r="G75" s="138"/>
      <c r="H75" s="137"/>
      <c r="I75" s="137"/>
      <c r="J75" s="137"/>
      <c r="K75" s="429">
        <f t="shared" si="0"/>
        <v>0</v>
      </c>
      <c r="L75" s="423" cm="1">
        <f t="array" ref="L75">ROUND(E75*F75,2)</f>
        <v>0</v>
      </c>
      <c r="M75" s="423" cm="1">
        <f t="array" ref="M75">ROUND(E75*H75,2)</f>
        <v>0</v>
      </c>
      <c r="N75" s="423" cm="1">
        <f t="array" ref="N75">ROUND(E75*I75,2)</f>
        <v>0</v>
      </c>
      <c r="O75" s="423" cm="1">
        <f t="array" ref="O75">ROUND(E75*J75,2)</f>
        <v>0</v>
      </c>
      <c r="P75" s="425" cm="1">
        <f t="array" ref="P75">ROUND(SUM(M75:O75),2)</f>
        <v>0</v>
      </c>
      <c r="Q75" s="116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</row>
    <row r="76" spans="1:48" ht="14.25" customHeight="1">
      <c r="A76" s="313" t="s">
        <v>559</v>
      </c>
      <c r="B76" s="133" t="s">
        <v>79</v>
      </c>
      <c r="C76" s="188" t="s">
        <v>516</v>
      </c>
      <c r="D76" s="135" t="s">
        <v>100</v>
      </c>
      <c r="E76" s="138" cm="1">
        <f t="array" ref="E76">E75*1.08</f>
        <v>29.160000000000004</v>
      </c>
      <c r="F76" s="137"/>
      <c r="G76" s="138"/>
      <c r="H76" s="137"/>
      <c r="I76" s="137"/>
      <c r="J76" s="137"/>
      <c r="K76" s="429">
        <f t="shared" si="0"/>
        <v>0</v>
      </c>
      <c r="L76" s="423" cm="1">
        <f t="array" ref="L76">ROUND(E76*F76,2)</f>
        <v>0</v>
      </c>
      <c r="M76" s="423" cm="1">
        <f t="array" ref="M76">ROUND(E76*H76,2)</f>
        <v>0</v>
      </c>
      <c r="N76" s="423" cm="1">
        <f t="array" ref="N76">ROUND(E76*I76,2)</f>
        <v>0</v>
      </c>
      <c r="O76" s="423" cm="1">
        <f t="array" ref="O76">ROUND(E76*J76,2)</f>
        <v>0</v>
      </c>
      <c r="P76" s="425" cm="1">
        <f t="array" ref="P76">ROUND(SUM(M76:O76),2)</f>
        <v>0</v>
      </c>
      <c r="Q76" s="116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7"/>
      <c r="AV76" s="107"/>
    </row>
    <row r="77" spans="1:48" ht="14.25" customHeight="1">
      <c r="A77" s="313" t="s">
        <v>560</v>
      </c>
      <c r="B77" s="133" t="s">
        <v>79</v>
      </c>
      <c r="C77" s="188" t="s">
        <v>187</v>
      </c>
      <c r="D77" s="135" t="s">
        <v>133</v>
      </c>
      <c r="E77" s="138">
        <v>1</v>
      </c>
      <c r="F77" s="137"/>
      <c r="G77" s="138"/>
      <c r="H77" s="137"/>
      <c r="I77" s="137"/>
      <c r="J77" s="137"/>
      <c r="K77" s="429">
        <f t="shared" si="0"/>
        <v>0</v>
      </c>
      <c r="L77" s="423" cm="1">
        <f t="array" ref="L77">ROUND(E77*F77,2)</f>
        <v>0</v>
      </c>
      <c r="M77" s="423" cm="1">
        <f t="array" ref="M77">ROUND(E77*H77,2)</f>
        <v>0</v>
      </c>
      <c r="N77" s="423" cm="1">
        <f t="array" ref="N77">ROUND(E77*I77,2)</f>
        <v>0</v>
      </c>
      <c r="O77" s="423" cm="1">
        <f t="array" ref="O77">ROUND(E77*J77,2)</f>
        <v>0</v>
      </c>
      <c r="P77" s="425" cm="1">
        <f t="array" ref="P77">ROUND(SUM(M77:O77),2)</f>
        <v>0</v>
      </c>
      <c r="Q77" s="116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7"/>
      <c r="AV77" s="107"/>
    </row>
    <row r="78" spans="1:48" ht="14.25" customHeight="1">
      <c r="A78" s="313" t="s">
        <v>561</v>
      </c>
      <c r="B78" s="133" t="s">
        <v>79</v>
      </c>
      <c r="C78" s="188" t="s">
        <v>135</v>
      </c>
      <c r="D78" s="135" t="s">
        <v>133</v>
      </c>
      <c r="E78" s="138">
        <v>1</v>
      </c>
      <c r="F78" s="137"/>
      <c r="G78" s="138"/>
      <c r="H78" s="137"/>
      <c r="I78" s="137"/>
      <c r="J78" s="137"/>
      <c r="K78" s="429">
        <f t="shared" si="0"/>
        <v>0</v>
      </c>
      <c r="L78" s="423" cm="1">
        <f t="array" ref="L78">ROUND(E78*F78,2)</f>
        <v>0</v>
      </c>
      <c r="M78" s="423" cm="1">
        <f t="array" ref="M78">ROUND(E78*H78,2)</f>
        <v>0</v>
      </c>
      <c r="N78" s="423" cm="1">
        <f t="array" ref="N78">ROUND(E78*I78,2)</f>
        <v>0</v>
      </c>
      <c r="O78" s="423" cm="1">
        <f t="array" ref="O78">ROUND(E78*J78,2)</f>
        <v>0</v>
      </c>
      <c r="P78" s="425" cm="1">
        <f t="array" ref="P78">ROUND(SUM(M78:O78),2)</f>
        <v>0</v>
      </c>
      <c r="Q78" s="116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7"/>
      <c r="AV78" s="107"/>
    </row>
    <row r="79" spans="1:48" ht="14.25" customHeight="1">
      <c r="A79" s="313" t="s">
        <v>562</v>
      </c>
      <c r="B79" s="133" t="s">
        <v>79</v>
      </c>
      <c r="C79" s="188" t="s">
        <v>137</v>
      </c>
      <c r="D79" s="135" t="s">
        <v>138</v>
      </c>
      <c r="E79" s="138" cm="1">
        <f t="array" ref="E79">ROUND(E76/10,2)</f>
        <v>2.92</v>
      </c>
      <c r="F79" s="137"/>
      <c r="G79" s="138"/>
      <c r="H79" s="137"/>
      <c r="I79" s="137"/>
      <c r="J79" s="137"/>
      <c r="K79" s="429">
        <f t="shared" si="0"/>
        <v>0</v>
      </c>
      <c r="L79" s="423" cm="1">
        <f t="array" ref="L79">ROUND(E79*F79,2)</f>
        <v>0</v>
      </c>
      <c r="M79" s="423" cm="1">
        <f t="array" ref="M79">ROUND(E79*H79,2)</f>
        <v>0</v>
      </c>
      <c r="N79" s="423" cm="1">
        <f t="array" ref="N79">ROUND(E79*I79,2)</f>
        <v>0</v>
      </c>
      <c r="O79" s="423" cm="1">
        <f t="array" ref="O79">ROUND(E79*J79,2)</f>
        <v>0</v>
      </c>
      <c r="P79" s="425" cm="1">
        <f t="array" ref="P79">ROUND(SUM(M79:O79),2)</f>
        <v>0</v>
      </c>
      <c r="Q79" s="116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7"/>
      <c r="AV79" s="107"/>
    </row>
    <row r="80" spans="1:48" ht="48" customHeight="1">
      <c r="A80" s="313" t="s">
        <v>563</v>
      </c>
      <c r="B80" s="133" t="s">
        <v>79</v>
      </c>
      <c r="C80" s="134" t="s">
        <v>117</v>
      </c>
      <c r="D80" s="135" t="s">
        <v>118</v>
      </c>
      <c r="E80" s="187">
        <v>12.24</v>
      </c>
      <c r="F80" s="137"/>
      <c r="G80" s="138"/>
      <c r="H80" s="137"/>
      <c r="I80" s="137"/>
      <c r="J80" s="137"/>
      <c r="K80" s="429">
        <f t="shared" si="0"/>
        <v>0</v>
      </c>
      <c r="L80" s="423" cm="1">
        <f t="array" ref="L80">ROUND(E80*F80,2)</f>
        <v>0</v>
      </c>
      <c r="M80" s="423" cm="1">
        <f t="array" ref="M80">ROUND(E80*H80,2)</f>
        <v>0</v>
      </c>
      <c r="N80" s="423" cm="1">
        <f t="array" ref="N80">ROUND(E80*I80,2)</f>
        <v>0</v>
      </c>
      <c r="O80" s="423" cm="1">
        <f t="array" ref="O80">ROUND(E80*J80,2)</f>
        <v>0</v>
      </c>
      <c r="P80" s="425" cm="1">
        <f t="array" ref="P80">ROUND(SUM(M80:O80),2)</f>
        <v>0</v>
      </c>
      <c r="Q80" s="116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7"/>
      <c r="AV80" s="107"/>
    </row>
    <row r="81" spans="1:48" ht="14.25" customHeight="1">
      <c r="A81" s="313" t="s">
        <v>564</v>
      </c>
      <c r="B81" s="133" t="s">
        <v>79</v>
      </c>
      <c r="C81" s="188" t="s">
        <v>520</v>
      </c>
      <c r="D81" s="135" t="s">
        <v>118</v>
      </c>
      <c r="E81" s="187" cm="1">
        <f t="array" ref="E81">ROUND(40/1000*1.1,4)</f>
        <v>4.3999999999999997E-2</v>
      </c>
      <c r="F81" s="137"/>
      <c r="G81" s="138"/>
      <c r="H81" s="137"/>
      <c r="I81" s="137"/>
      <c r="J81" s="137"/>
      <c r="K81" s="429">
        <f t="shared" ref="K81:K144" si="1">SUM(H81:J81)</f>
        <v>0</v>
      </c>
      <c r="L81" s="423" cm="1">
        <f t="array" ref="L81">ROUND(E81*F81,2)</f>
        <v>0</v>
      </c>
      <c r="M81" s="423" cm="1">
        <f t="array" ref="M81">ROUND(E81*H81,2)</f>
        <v>0</v>
      </c>
      <c r="N81" s="423" cm="1">
        <f t="array" ref="N81">ROUND(E81*I81,2)</f>
        <v>0</v>
      </c>
      <c r="O81" s="423" cm="1">
        <f t="array" ref="O81">ROUND(E81*J81,2)</f>
        <v>0</v>
      </c>
      <c r="P81" s="425" cm="1">
        <f t="array" ref="P81">ROUND(SUM(M81:O81),2)</f>
        <v>0</v>
      </c>
      <c r="Q81" s="116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</row>
    <row r="82" spans="1:48" ht="14.25" customHeight="1">
      <c r="A82" s="313" t="s">
        <v>565</v>
      </c>
      <c r="B82" s="133" t="s">
        <v>79</v>
      </c>
      <c r="C82" s="188" t="s">
        <v>120</v>
      </c>
      <c r="D82" s="135" t="s">
        <v>118</v>
      </c>
      <c r="E82" s="187" cm="1">
        <f t="array" ref="E82">ROUND(1.1*1.1,4)</f>
        <v>1.21</v>
      </c>
      <c r="F82" s="137"/>
      <c r="G82" s="138"/>
      <c r="H82" s="137"/>
      <c r="I82" s="137"/>
      <c r="J82" s="137"/>
      <c r="K82" s="429">
        <f t="shared" si="1"/>
        <v>0</v>
      </c>
      <c r="L82" s="423" cm="1">
        <f t="array" ref="L82">ROUND(E82*F82,2)</f>
        <v>0</v>
      </c>
      <c r="M82" s="423" cm="1">
        <f t="array" ref="M82">ROUND(E82*H82,2)</f>
        <v>0</v>
      </c>
      <c r="N82" s="423" cm="1">
        <f t="array" ref="N82">ROUND(E82*I82,2)</f>
        <v>0</v>
      </c>
      <c r="O82" s="423" cm="1">
        <f t="array" ref="O82">ROUND(E82*J82,2)</f>
        <v>0</v>
      </c>
      <c r="P82" s="425" cm="1">
        <f t="array" ref="P82">ROUND(SUM(M82:O82),2)</f>
        <v>0</v>
      </c>
      <c r="Q82" s="116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</row>
    <row r="83" spans="1:48" ht="14.25" customHeight="1">
      <c r="A83" s="313" t="s">
        <v>566</v>
      </c>
      <c r="B83" s="133" t="s">
        <v>79</v>
      </c>
      <c r="C83" s="188" t="s">
        <v>122</v>
      </c>
      <c r="D83" s="135" t="s">
        <v>118</v>
      </c>
      <c r="E83" s="187" cm="1">
        <f t="array" ref="E83">ROUND(11.1*1.1,4)</f>
        <v>12.21</v>
      </c>
      <c r="F83" s="137"/>
      <c r="G83" s="138"/>
      <c r="H83" s="137"/>
      <c r="I83" s="137"/>
      <c r="J83" s="137"/>
      <c r="K83" s="429">
        <f t="shared" si="1"/>
        <v>0</v>
      </c>
      <c r="L83" s="423" cm="1">
        <f t="array" ref="L83">ROUND(E83*F83,2)</f>
        <v>0</v>
      </c>
      <c r="M83" s="423" cm="1">
        <f t="array" ref="M83">ROUND(E83*H83,2)</f>
        <v>0</v>
      </c>
      <c r="N83" s="423" cm="1">
        <f t="array" ref="N83">ROUND(E83*I83,2)</f>
        <v>0</v>
      </c>
      <c r="O83" s="423" cm="1">
        <f t="array" ref="O83">ROUND(E83*J83,2)</f>
        <v>0</v>
      </c>
      <c r="P83" s="425" cm="1">
        <f t="array" ref="P83">ROUND(SUM(M83:O83),2)</f>
        <v>0</v>
      </c>
      <c r="Q83" s="116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</row>
    <row r="84" spans="1:48" ht="14.25" customHeight="1">
      <c r="A84" s="313" t="s">
        <v>567</v>
      </c>
      <c r="B84" s="133" t="s">
        <v>79</v>
      </c>
      <c r="C84" s="188" t="s">
        <v>124</v>
      </c>
      <c r="D84" s="135" t="s">
        <v>118</v>
      </c>
      <c r="E84" s="187" cm="1">
        <f t="array" ref="E84">ROUND(SUM(E81:E83)*0.035,4)</f>
        <v>0.47120000000000001</v>
      </c>
      <c r="F84" s="137"/>
      <c r="G84" s="138"/>
      <c r="H84" s="137"/>
      <c r="I84" s="137"/>
      <c r="J84" s="137"/>
      <c r="K84" s="429">
        <f t="shared" si="1"/>
        <v>0</v>
      </c>
      <c r="L84" s="423" cm="1">
        <f t="array" ref="L84">ROUND(E84*F84,2)</f>
        <v>0</v>
      </c>
      <c r="M84" s="423" cm="1">
        <f t="array" ref="M84">ROUND(E84*H84,2)</f>
        <v>0</v>
      </c>
      <c r="N84" s="423" cm="1">
        <f t="array" ref="N84">ROUND(E84*I84,2)</f>
        <v>0</v>
      </c>
      <c r="O84" s="423" cm="1">
        <f t="array" ref="O84">ROUND(E84*J84,2)</f>
        <v>0</v>
      </c>
      <c r="P84" s="425" cm="1">
        <f t="array" ref="P84">ROUND(SUM(M84:O84),2)</f>
        <v>0</v>
      </c>
      <c r="Q84" s="116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</row>
    <row r="85" spans="1:48" ht="14.25" customHeight="1">
      <c r="A85" s="313" t="s">
        <v>568</v>
      </c>
      <c r="B85" s="133" t="s">
        <v>79</v>
      </c>
      <c r="C85" s="188" t="s">
        <v>126</v>
      </c>
      <c r="D85" s="135" t="s">
        <v>81</v>
      </c>
      <c r="E85" s="138" cm="1">
        <f t="array" ref="E85">ROUND(E88/0.3*9,0)</f>
        <v>3090</v>
      </c>
      <c r="F85" s="137"/>
      <c r="G85" s="138"/>
      <c r="H85" s="137"/>
      <c r="I85" s="137"/>
      <c r="J85" s="137"/>
      <c r="K85" s="429">
        <f t="shared" si="1"/>
        <v>0</v>
      </c>
      <c r="L85" s="423" cm="1">
        <f t="array" ref="L85">ROUND(E85*F85,2)</f>
        <v>0</v>
      </c>
      <c r="M85" s="423" cm="1">
        <f t="array" ref="M85">ROUND(E85*H85,2)</f>
        <v>0</v>
      </c>
      <c r="N85" s="423" cm="1">
        <f t="array" ref="N85">ROUND(E85*I85,2)</f>
        <v>0</v>
      </c>
      <c r="O85" s="423" cm="1">
        <f t="array" ref="O85">ROUND(E85*J85,2)</f>
        <v>0</v>
      </c>
      <c r="P85" s="425" cm="1">
        <f t="array" ref="P85">ROUND(SUM(M85:O85),2)</f>
        <v>0</v>
      </c>
      <c r="Q85" s="116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</row>
    <row r="86" spans="1:48" ht="12.75" customHeight="1">
      <c r="A86" s="313" t="s">
        <v>569</v>
      </c>
      <c r="B86" s="133" t="s">
        <v>79</v>
      </c>
      <c r="C86" s="134" t="s">
        <v>522</v>
      </c>
      <c r="D86" s="135" t="s">
        <v>81</v>
      </c>
      <c r="E86" s="138">
        <v>2</v>
      </c>
      <c r="F86" s="137"/>
      <c r="G86" s="138"/>
      <c r="H86" s="137"/>
      <c r="I86" s="137"/>
      <c r="J86" s="137"/>
      <c r="K86" s="429">
        <f t="shared" si="1"/>
        <v>0</v>
      </c>
      <c r="L86" s="423" cm="1">
        <f t="array" ref="L86">ROUND(E86*F86,2)</f>
        <v>0</v>
      </c>
      <c r="M86" s="423" cm="1">
        <f t="array" ref="M86">ROUND(E86*H86,2)</f>
        <v>0</v>
      </c>
      <c r="N86" s="423" cm="1">
        <f t="array" ref="N86">ROUND(E86*I86,2)</f>
        <v>0</v>
      </c>
      <c r="O86" s="423" cm="1">
        <f t="array" ref="O86">ROUND(E86*J86,2)</f>
        <v>0</v>
      </c>
      <c r="P86" s="425" cm="1">
        <f t="array" ref="P86">ROUND(SUM(M86:O86),2)</f>
        <v>0</v>
      </c>
      <c r="Q86" s="116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</row>
    <row r="87" spans="1:48" ht="12.75" customHeight="1">
      <c r="A87" s="313" t="s">
        <v>570</v>
      </c>
      <c r="B87" s="133" t="s">
        <v>79</v>
      </c>
      <c r="C87" s="134" t="s">
        <v>571</v>
      </c>
      <c r="D87" s="135" t="s">
        <v>81</v>
      </c>
      <c r="E87" s="138">
        <v>2</v>
      </c>
      <c r="F87" s="137"/>
      <c r="G87" s="138"/>
      <c r="H87" s="137"/>
      <c r="I87" s="137"/>
      <c r="J87" s="137"/>
      <c r="K87" s="429">
        <f t="shared" si="1"/>
        <v>0</v>
      </c>
      <c r="L87" s="423" cm="1">
        <f t="array" ref="L87">ROUND(E87*F87,2)</f>
        <v>0</v>
      </c>
      <c r="M87" s="423" cm="1">
        <f t="array" ref="M87">ROUND(E87*H87,2)</f>
        <v>0</v>
      </c>
      <c r="N87" s="423" cm="1">
        <f t="array" ref="N87">ROUND(E87*I87,2)</f>
        <v>0</v>
      </c>
      <c r="O87" s="423" cm="1">
        <f t="array" ref="O87">ROUND(E87*J87,2)</f>
        <v>0</v>
      </c>
      <c r="P87" s="425" cm="1">
        <f t="array" ref="P87">ROUND(SUM(M87:O87),2)</f>
        <v>0</v>
      </c>
      <c r="Q87" s="116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</row>
    <row r="88" spans="1:48" ht="36" customHeight="1">
      <c r="A88" s="313" t="s">
        <v>572</v>
      </c>
      <c r="B88" s="133" t="s">
        <v>79</v>
      </c>
      <c r="C88" s="134" t="s">
        <v>524</v>
      </c>
      <c r="D88" s="135" t="s">
        <v>100</v>
      </c>
      <c r="E88" s="138">
        <v>103</v>
      </c>
      <c r="F88" s="137"/>
      <c r="G88" s="138"/>
      <c r="H88" s="137"/>
      <c r="I88" s="137"/>
      <c r="J88" s="137"/>
      <c r="K88" s="429">
        <f t="shared" si="1"/>
        <v>0</v>
      </c>
      <c r="L88" s="423" cm="1">
        <f t="array" ref="L88">ROUND(E88*F88,2)</f>
        <v>0</v>
      </c>
      <c r="M88" s="423" cm="1">
        <f t="array" ref="M88">ROUND(E88*H88,2)</f>
        <v>0</v>
      </c>
      <c r="N88" s="423" cm="1">
        <f t="array" ref="N88">ROUND(E88*I88,2)</f>
        <v>0</v>
      </c>
      <c r="O88" s="423" cm="1">
        <f t="array" ref="O88">ROUND(E88*J88,2)</f>
        <v>0</v>
      </c>
      <c r="P88" s="425" cm="1">
        <f t="array" ref="P88">ROUND(SUM(M88:O88),2)</f>
        <v>0</v>
      </c>
      <c r="Q88" s="116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</row>
    <row r="89" spans="1:48" ht="14.25" customHeight="1">
      <c r="A89" s="313" t="s">
        <v>573</v>
      </c>
      <c r="B89" s="133" t="s">
        <v>79</v>
      </c>
      <c r="C89" s="188" t="s">
        <v>525</v>
      </c>
      <c r="D89" s="135" t="s">
        <v>100</v>
      </c>
      <c r="E89" s="138" cm="1">
        <f t="array" ref="E89">ROUND(E88*1.02,2)</f>
        <v>105.06</v>
      </c>
      <c r="F89" s="137"/>
      <c r="G89" s="138"/>
      <c r="H89" s="137"/>
      <c r="I89" s="137"/>
      <c r="J89" s="137"/>
      <c r="K89" s="429">
        <f t="shared" si="1"/>
        <v>0</v>
      </c>
      <c r="L89" s="423" cm="1">
        <f t="array" ref="L89">ROUND(E89*F89,2)</f>
        <v>0</v>
      </c>
      <c r="M89" s="423" cm="1">
        <f t="array" ref="M89">ROUND(E89*H89,2)</f>
        <v>0</v>
      </c>
      <c r="N89" s="423" cm="1">
        <f t="array" ref="N89">ROUND(E89*I89,2)</f>
        <v>0</v>
      </c>
      <c r="O89" s="423" cm="1">
        <f t="array" ref="O89">ROUND(E89*J89,2)</f>
        <v>0</v>
      </c>
      <c r="P89" s="425" cm="1">
        <f t="array" ref="P89">ROUND(SUM(M89:O89),2)</f>
        <v>0</v>
      </c>
      <c r="Q89" s="116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</row>
    <row r="90" spans="1:48" ht="14.25" customHeight="1">
      <c r="A90" s="313" t="s">
        <v>574</v>
      </c>
      <c r="B90" s="133" t="s">
        <v>79</v>
      </c>
      <c r="C90" s="188" t="s">
        <v>526</v>
      </c>
      <c r="D90" s="135" t="s">
        <v>218</v>
      </c>
      <c r="E90" s="138" cm="1">
        <f t="array" ref="E90">ROUND(E89*3,2)</f>
        <v>315.18</v>
      </c>
      <c r="F90" s="137"/>
      <c r="G90" s="138"/>
      <c r="H90" s="137"/>
      <c r="I90" s="137"/>
      <c r="J90" s="137"/>
      <c r="K90" s="429">
        <f t="shared" si="1"/>
        <v>0</v>
      </c>
      <c r="L90" s="423" cm="1">
        <f t="array" ref="L90">ROUND(E90*F90,2)</f>
        <v>0</v>
      </c>
      <c r="M90" s="423" cm="1">
        <f t="array" ref="M90">ROUND(E90*H90,2)</f>
        <v>0</v>
      </c>
      <c r="N90" s="423" cm="1">
        <f t="array" ref="N90">ROUND(E90*I90,2)</f>
        <v>0</v>
      </c>
      <c r="O90" s="423" cm="1">
        <f t="array" ref="O90">ROUND(E90*J90,2)</f>
        <v>0</v>
      </c>
      <c r="P90" s="425" cm="1">
        <f t="array" ref="P90">ROUND(SUM(M90:O90),2)</f>
        <v>0</v>
      </c>
      <c r="Q90" s="116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</row>
    <row r="91" spans="1:48" ht="24" customHeight="1">
      <c r="A91" s="313" t="s">
        <v>575</v>
      </c>
      <c r="B91" s="133" t="s">
        <v>79</v>
      </c>
      <c r="C91" s="188" t="s">
        <v>132</v>
      </c>
      <c r="D91" s="135" t="s">
        <v>133</v>
      </c>
      <c r="E91" s="138">
        <v>1</v>
      </c>
      <c r="F91" s="137"/>
      <c r="G91" s="138"/>
      <c r="H91" s="137"/>
      <c r="I91" s="137"/>
      <c r="J91" s="137"/>
      <c r="K91" s="429">
        <f t="shared" si="1"/>
        <v>0</v>
      </c>
      <c r="L91" s="423" cm="1">
        <f t="array" ref="L91">ROUND(E91*F91,2)</f>
        <v>0</v>
      </c>
      <c r="M91" s="423" cm="1">
        <f t="array" ref="M91">ROUND(E91*H91,2)</f>
        <v>0</v>
      </c>
      <c r="N91" s="423" cm="1">
        <f t="array" ref="N91">ROUND(E91*I91,2)</f>
        <v>0</v>
      </c>
      <c r="O91" s="423" cm="1">
        <f t="array" ref="O91">ROUND(E91*J91,2)</f>
        <v>0</v>
      </c>
      <c r="P91" s="425" cm="1">
        <f t="array" ref="P91">ROUND(SUM(M91:O91),2)</f>
        <v>0</v>
      </c>
      <c r="Q91" s="116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7"/>
      <c r="AV91" s="107"/>
    </row>
    <row r="92" spans="1:48" ht="14.25" customHeight="1">
      <c r="A92" s="313" t="s">
        <v>576</v>
      </c>
      <c r="B92" s="133" t="s">
        <v>79</v>
      </c>
      <c r="C92" s="188" t="s">
        <v>135</v>
      </c>
      <c r="D92" s="135" t="s">
        <v>133</v>
      </c>
      <c r="E92" s="138">
        <v>1</v>
      </c>
      <c r="F92" s="137"/>
      <c r="G92" s="138"/>
      <c r="H92" s="137"/>
      <c r="I92" s="137"/>
      <c r="J92" s="137"/>
      <c r="K92" s="429">
        <f t="shared" si="1"/>
        <v>0</v>
      </c>
      <c r="L92" s="423" cm="1">
        <f t="array" ref="L92">ROUND(E92*F92,2)</f>
        <v>0</v>
      </c>
      <c r="M92" s="423" cm="1">
        <f t="array" ref="M92">ROUND(E92*H92,2)</f>
        <v>0</v>
      </c>
      <c r="N92" s="423" cm="1">
        <f t="array" ref="N92">ROUND(E92*I92,2)</f>
        <v>0</v>
      </c>
      <c r="O92" s="423" cm="1">
        <f t="array" ref="O92">ROUND(E92*J92,2)</f>
        <v>0</v>
      </c>
      <c r="P92" s="425" cm="1">
        <f t="array" ref="P92">ROUND(SUM(M92:O92),2)</f>
        <v>0</v>
      </c>
      <c r="Q92" s="116"/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7"/>
      <c r="AV92" s="107"/>
    </row>
    <row r="93" spans="1:48" ht="14.25" customHeight="1">
      <c r="A93" s="313" t="s">
        <v>577</v>
      </c>
      <c r="B93" s="133" t="s">
        <v>79</v>
      </c>
      <c r="C93" s="188" t="s">
        <v>137</v>
      </c>
      <c r="D93" s="135" t="s">
        <v>138</v>
      </c>
      <c r="E93" s="138" cm="1">
        <f t="array" ref="E93">E88/8.5</f>
        <v>12.117647058823529</v>
      </c>
      <c r="F93" s="137"/>
      <c r="G93" s="138"/>
      <c r="H93" s="137"/>
      <c r="I93" s="137"/>
      <c r="J93" s="137"/>
      <c r="K93" s="429">
        <f t="shared" si="1"/>
        <v>0</v>
      </c>
      <c r="L93" s="423" cm="1">
        <f t="array" ref="L93">ROUND(E93*F93,2)</f>
        <v>0</v>
      </c>
      <c r="M93" s="423" cm="1">
        <f t="array" ref="M93">ROUND(E93*H93,2)</f>
        <v>0</v>
      </c>
      <c r="N93" s="423" cm="1">
        <f t="array" ref="N93">ROUND(E93*I93,2)</f>
        <v>0</v>
      </c>
      <c r="O93" s="423" cm="1">
        <f t="array" ref="O93">ROUND(E93*J93,2)</f>
        <v>0</v>
      </c>
      <c r="P93" s="425" cm="1">
        <f t="array" ref="P93">ROUND(SUM(M93:O93),2)</f>
        <v>0</v>
      </c>
      <c r="Q93" s="116"/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07"/>
      <c r="AU93" s="107"/>
      <c r="AV93" s="107"/>
    </row>
    <row r="94" spans="1:48" ht="14.25" customHeight="1">
      <c r="A94" s="313" t="s">
        <v>578</v>
      </c>
      <c r="B94" s="133" t="s">
        <v>79</v>
      </c>
      <c r="C94" s="285" t="s">
        <v>528</v>
      </c>
      <c r="D94" s="135" t="s">
        <v>83</v>
      </c>
      <c r="E94" s="138" cm="1">
        <f t="array" ref="E94">ROUND(E89/0.175*2,2)</f>
        <v>1200.69</v>
      </c>
      <c r="F94" s="137"/>
      <c r="G94" s="138"/>
      <c r="H94" s="137"/>
      <c r="I94" s="137"/>
      <c r="J94" s="137"/>
      <c r="K94" s="429">
        <f t="shared" si="1"/>
        <v>0</v>
      </c>
      <c r="L94" s="423" cm="1">
        <f t="array" ref="L94">ROUND(E94*F94,2)</f>
        <v>0</v>
      </c>
      <c r="M94" s="423" cm="1">
        <f t="array" ref="M94">ROUND(E94*H94,2)</f>
        <v>0</v>
      </c>
      <c r="N94" s="423" cm="1">
        <f t="array" ref="N94">ROUND(E94*I94,2)</f>
        <v>0</v>
      </c>
      <c r="O94" s="423" cm="1">
        <f t="array" ref="O94">ROUND(E94*J94,2)</f>
        <v>0</v>
      </c>
      <c r="P94" s="425" cm="1">
        <f t="array" ref="P94">ROUND(SUM(M94:O94),2)</f>
        <v>0</v>
      </c>
      <c r="Q94" s="116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</row>
    <row r="95" spans="1:48" ht="14.25" customHeight="1">
      <c r="A95" s="313" t="s">
        <v>579</v>
      </c>
      <c r="B95" s="133" t="s">
        <v>79</v>
      </c>
      <c r="C95" s="188" t="s">
        <v>529</v>
      </c>
      <c r="D95" s="135" t="s">
        <v>83</v>
      </c>
      <c r="E95" s="138" cm="1">
        <f t="array" ref="E95">ROUND(E94*0.45*1.15,2)</f>
        <v>621.36</v>
      </c>
      <c r="F95" s="137"/>
      <c r="G95" s="138"/>
      <c r="H95" s="137"/>
      <c r="I95" s="137"/>
      <c r="J95" s="137"/>
      <c r="K95" s="429">
        <f t="shared" si="1"/>
        <v>0</v>
      </c>
      <c r="L95" s="423" cm="1">
        <f t="array" ref="L95">ROUND(E95*F95,2)</f>
        <v>0</v>
      </c>
      <c r="M95" s="423" cm="1">
        <f t="array" ref="M95">ROUND(E95*H95,2)</f>
        <v>0</v>
      </c>
      <c r="N95" s="423" cm="1">
        <f t="array" ref="N95">ROUND(E95*I95,2)</f>
        <v>0</v>
      </c>
      <c r="O95" s="423" cm="1">
        <f t="array" ref="O95">ROUND(E95*J95,2)</f>
        <v>0</v>
      </c>
      <c r="P95" s="425" cm="1">
        <f t="array" ref="P95">ROUND(SUM(M95:O95),2)</f>
        <v>0</v>
      </c>
      <c r="Q95" s="116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</row>
    <row r="96" spans="1:48" ht="24" customHeight="1">
      <c r="A96" s="313" t="s">
        <v>580</v>
      </c>
      <c r="B96" s="133" t="s">
        <v>79</v>
      </c>
      <c r="C96" s="188" t="s">
        <v>531</v>
      </c>
      <c r="D96" s="135" t="s">
        <v>218</v>
      </c>
      <c r="E96" s="138" cm="1">
        <f t="array" ref="E96">ROUND(E94*0.55*3.2,2)</f>
        <v>2113.21</v>
      </c>
      <c r="F96" s="137"/>
      <c r="G96" s="138"/>
      <c r="H96" s="137"/>
      <c r="I96" s="137"/>
      <c r="J96" s="137"/>
      <c r="K96" s="429">
        <f t="shared" si="1"/>
        <v>0</v>
      </c>
      <c r="L96" s="423" cm="1">
        <f t="array" ref="L96">ROUND(E96*F96,2)</f>
        <v>0</v>
      </c>
      <c r="M96" s="423" cm="1">
        <f t="array" ref="M96">ROUND(E96*H96,2)</f>
        <v>0</v>
      </c>
      <c r="N96" s="423" cm="1">
        <f t="array" ref="N96">ROUND(E96*I96,2)</f>
        <v>0</v>
      </c>
      <c r="O96" s="423" cm="1">
        <f t="array" ref="O96">ROUND(E96*J96,2)</f>
        <v>0</v>
      </c>
      <c r="P96" s="425" cm="1">
        <f t="array" ref="P96">ROUND(SUM(M96:O96),2)</f>
        <v>0</v>
      </c>
      <c r="Q96" s="116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</row>
    <row r="97" spans="1:48" ht="24" customHeight="1">
      <c r="A97" s="313" t="s">
        <v>581</v>
      </c>
      <c r="B97" s="133" t="s">
        <v>79</v>
      </c>
      <c r="C97" s="188" t="s">
        <v>533</v>
      </c>
      <c r="D97" s="135" t="s">
        <v>89</v>
      </c>
      <c r="E97" s="138" cm="1">
        <f t="array" ref="E97">ROUND(48*1.1,2)</f>
        <v>52.8</v>
      </c>
      <c r="F97" s="137"/>
      <c r="G97" s="138"/>
      <c r="H97" s="137"/>
      <c r="I97" s="137"/>
      <c r="J97" s="137"/>
      <c r="K97" s="429">
        <f t="shared" si="1"/>
        <v>0</v>
      </c>
      <c r="L97" s="423" cm="1">
        <f t="array" ref="L97">ROUND(E97*F97,2)</f>
        <v>0</v>
      </c>
      <c r="M97" s="423" cm="1">
        <f t="array" ref="M97">ROUND(E97*H97,2)</f>
        <v>0</v>
      </c>
      <c r="N97" s="423" cm="1">
        <f t="array" ref="N97">ROUND(E97*I97,2)</f>
        <v>0</v>
      </c>
      <c r="O97" s="423" cm="1">
        <f t="array" ref="O97">ROUND(E97*J97,2)</f>
        <v>0</v>
      </c>
      <c r="P97" s="425" cm="1">
        <f t="array" ref="P97">ROUND(SUM(M97:O97),2)</f>
        <v>0</v>
      </c>
      <c r="Q97" s="116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</row>
    <row r="98" spans="1:48" ht="14.25" customHeight="1">
      <c r="A98" s="313" t="s">
        <v>582</v>
      </c>
      <c r="B98" s="133" t="s">
        <v>79</v>
      </c>
      <c r="C98" s="188" t="s">
        <v>204</v>
      </c>
      <c r="D98" s="135" t="s">
        <v>133</v>
      </c>
      <c r="E98" s="138">
        <v>1</v>
      </c>
      <c r="F98" s="137"/>
      <c r="G98" s="138"/>
      <c r="H98" s="137"/>
      <c r="I98" s="137"/>
      <c r="J98" s="137"/>
      <c r="K98" s="429">
        <f t="shared" si="1"/>
        <v>0</v>
      </c>
      <c r="L98" s="423" cm="1">
        <f t="array" ref="L98">ROUND(E98*F98,2)</f>
        <v>0</v>
      </c>
      <c r="M98" s="423" cm="1">
        <f t="array" ref="M98">ROUND(E98*H98,2)</f>
        <v>0</v>
      </c>
      <c r="N98" s="423" cm="1">
        <f t="array" ref="N98">ROUND(E98*I98,2)</f>
        <v>0</v>
      </c>
      <c r="O98" s="423" cm="1">
        <f t="array" ref="O98">ROUND(E98*J98,2)</f>
        <v>0</v>
      </c>
      <c r="P98" s="425" cm="1">
        <f t="array" ref="P98">ROUND(SUM(M98:O98),2)</f>
        <v>0</v>
      </c>
      <c r="Q98" s="116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</row>
    <row r="99" spans="1:48" ht="21" customHeight="1">
      <c r="A99" s="306">
        <v>2</v>
      </c>
      <c r="B99" s="307"/>
      <c r="C99" s="308" t="s">
        <v>583</v>
      </c>
      <c r="D99" s="309"/>
      <c r="E99" s="310"/>
      <c r="F99" s="311"/>
      <c r="G99" s="311"/>
      <c r="H99" s="311"/>
      <c r="I99" s="311"/>
      <c r="J99" s="311"/>
      <c r="K99" s="452"/>
      <c r="L99" s="452"/>
      <c r="M99" s="452"/>
      <c r="N99" s="452"/>
      <c r="O99" s="452"/>
      <c r="P99" s="453"/>
      <c r="Q99" s="116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</row>
    <row r="100" spans="1:48" ht="14.25" customHeight="1">
      <c r="A100" s="304"/>
      <c r="B100" s="305"/>
      <c r="C100" s="126" t="s">
        <v>37</v>
      </c>
      <c r="D100" s="185"/>
      <c r="E100" s="138"/>
      <c r="F100" s="137"/>
      <c r="G100" s="137"/>
      <c r="H100" s="137"/>
      <c r="I100" s="137"/>
      <c r="J100" s="137"/>
      <c r="K100" s="429"/>
      <c r="L100" s="424"/>
      <c r="M100" s="424"/>
      <c r="N100" s="424"/>
      <c r="O100" s="424"/>
      <c r="P100" s="433"/>
      <c r="Q100" s="116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</row>
    <row r="101" spans="1:48" ht="14.25" customHeight="1">
      <c r="A101" s="313" t="s">
        <v>140</v>
      </c>
      <c r="B101" s="133" t="s">
        <v>79</v>
      </c>
      <c r="C101" s="134" t="s">
        <v>96</v>
      </c>
      <c r="D101" s="135" t="s">
        <v>97</v>
      </c>
      <c r="E101" s="138">
        <v>5.05</v>
      </c>
      <c r="F101" s="137"/>
      <c r="G101" s="138"/>
      <c r="H101" s="137"/>
      <c r="I101" s="137"/>
      <c r="J101" s="137"/>
      <c r="K101" s="429">
        <f t="shared" si="1"/>
        <v>0</v>
      </c>
      <c r="L101" s="423" cm="1">
        <f t="array" ref="L101">ROUND(E101*F101,2)</f>
        <v>0</v>
      </c>
      <c r="M101" s="423" cm="1">
        <f t="array" ref="M101">ROUND(E101*H101,2)</f>
        <v>0</v>
      </c>
      <c r="N101" s="423" cm="1">
        <f t="array" ref="N101">ROUND(E101*I101,2)</f>
        <v>0</v>
      </c>
      <c r="O101" s="423" cm="1">
        <f t="array" ref="O101">ROUND(E101*J101,2)</f>
        <v>0</v>
      </c>
      <c r="P101" s="425" cm="1">
        <f t="array" ref="P101">ROUND(SUM(M101:O101),2)</f>
        <v>0</v>
      </c>
      <c r="Q101" s="116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</row>
    <row r="102" spans="1:48" ht="14.25" customHeight="1">
      <c r="A102" s="313" t="s">
        <v>145</v>
      </c>
      <c r="B102" s="133" t="s">
        <v>79</v>
      </c>
      <c r="C102" s="134" t="s">
        <v>108</v>
      </c>
      <c r="D102" s="135" t="s">
        <v>83</v>
      </c>
      <c r="E102" s="138">
        <v>510</v>
      </c>
      <c r="F102" s="137"/>
      <c r="G102" s="138"/>
      <c r="H102" s="137"/>
      <c r="I102" s="137"/>
      <c r="J102" s="137"/>
      <c r="K102" s="429">
        <f t="shared" si="1"/>
        <v>0</v>
      </c>
      <c r="L102" s="423" cm="1">
        <f t="array" ref="L102">ROUND(E102*F102,2)</f>
        <v>0</v>
      </c>
      <c r="M102" s="423" cm="1">
        <f t="array" ref="M102">ROUND(E102*H102,2)</f>
        <v>0</v>
      </c>
      <c r="N102" s="423" cm="1">
        <f t="array" ref="N102">ROUND(E102*I102,2)</f>
        <v>0</v>
      </c>
      <c r="O102" s="423" cm="1">
        <f t="array" ref="O102">ROUND(E102*J102,2)</f>
        <v>0</v>
      </c>
      <c r="P102" s="425" cm="1">
        <f t="array" ref="P102">ROUND(SUM(M102:O102),2)</f>
        <v>0</v>
      </c>
      <c r="Q102" s="116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</row>
    <row r="103" spans="1:48" ht="14.25" customHeight="1">
      <c r="A103" s="313" t="s">
        <v>147</v>
      </c>
      <c r="B103" s="133" t="s">
        <v>79</v>
      </c>
      <c r="C103" s="188" t="s">
        <v>110</v>
      </c>
      <c r="D103" s="135" t="s">
        <v>83</v>
      </c>
      <c r="E103" s="138" cm="1">
        <f t="array" ref="E103">ROUND(E102*1.15,2)</f>
        <v>586.5</v>
      </c>
      <c r="F103" s="137"/>
      <c r="G103" s="138"/>
      <c r="H103" s="137"/>
      <c r="I103" s="137"/>
      <c r="J103" s="137"/>
      <c r="K103" s="429">
        <f t="shared" si="1"/>
        <v>0</v>
      </c>
      <c r="L103" s="423" cm="1">
        <f t="array" ref="L103">ROUND(E103*F103,2)</f>
        <v>0</v>
      </c>
      <c r="M103" s="423" cm="1">
        <f t="array" ref="M103">ROUND(E103*H103,2)</f>
        <v>0</v>
      </c>
      <c r="N103" s="423" cm="1">
        <f t="array" ref="N103">ROUND(E103*I103,2)</f>
        <v>0</v>
      </c>
      <c r="O103" s="423" cm="1">
        <f t="array" ref="O103">ROUND(E103*J103,2)</f>
        <v>0</v>
      </c>
      <c r="P103" s="425" cm="1">
        <f t="array" ref="P103">ROUND(SUM(M103:O103),2)</f>
        <v>0</v>
      </c>
      <c r="Q103" s="116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</row>
    <row r="104" spans="1:48" ht="24" customHeight="1">
      <c r="A104" s="313" t="s">
        <v>221</v>
      </c>
      <c r="B104" s="133" t="s">
        <v>79</v>
      </c>
      <c r="C104" s="134" t="s">
        <v>511</v>
      </c>
      <c r="D104" s="135" t="s">
        <v>100</v>
      </c>
      <c r="E104" s="138" cm="1">
        <f t="array" ref="E104">E102*0.15</f>
        <v>76.5</v>
      </c>
      <c r="F104" s="137"/>
      <c r="G104" s="138"/>
      <c r="H104" s="137"/>
      <c r="I104" s="137"/>
      <c r="J104" s="137"/>
      <c r="K104" s="429">
        <f t="shared" si="1"/>
        <v>0</v>
      </c>
      <c r="L104" s="423" cm="1">
        <f t="array" ref="L104">ROUND(E104*F104,2)</f>
        <v>0</v>
      </c>
      <c r="M104" s="423" cm="1">
        <f t="array" ref="M104">ROUND(E104*H104,2)</f>
        <v>0</v>
      </c>
      <c r="N104" s="423" cm="1">
        <f t="array" ref="N104">ROUND(E104*I104,2)</f>
        <v>0</v>
      </c>
      <c r="O104" s="423" cm="1">
        <f t="array" ref="O104">ROUND(E104*J104,2)</f>
        <v>0</v>
      </c>
      <c r="P104" s="425" cm="1">
        <f t="array" ref="P104">ROUND(SUM(M104:O104),2)</f>
        <v>0</v>
      </c>
      <c r="Q104" s="116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</row>
    <row r="105" spans="1:48" ht="13.5" customHeight="1">
      <c r="A105" s="313" t="s">
        <v>584</v>
      </c>
      <c r="B105" s="133" t="s">
        <v>79</v>
      </c>
      <c r="C105" s="188" t="s">
        <v>412</v>
      </c>
      <c r="D105" s="135" t="s">
        <v>100</v>
      </c>
      <c r="E105" s="138" cm="1">
        <f t="array" ref="E105">ROUND(E104*1.25,2)</f>
        <v>95.63</v>
      </c>
      <c r="F105" s="137"/>
      <c r="G105" s="138"/>
      <c r="H105" s="137"/>
      <c r="I105" s="137"/>
      <c r="J105" s="137"/>
      <c r="K105" s="429">
        <f t="shared" si="1"/>
        <v>0</v>
      </c>
      <c r="L105" s="423" cm="1">
        <f t="array" ref="L105">ROUND(E105*F105,2)</f>
        <v>0</v>
      </c>
      <c r="M105" s="423" cm="1">
        <f t="array" ref="M105">ROUND(E105*H105,2)</f>
        <v>0</v>
      </c>
      <c r="N105" s="423" cm="1">
        <f t="array" ref="N105">ROUND(E105*I105,2)</f>
        <v>0</v>
      </c>
      <c r="O105" s="423" cm="1">
        <f t="array" ref="O105">ROUND(E105*J105,2)</f>
        <v>0</v>
      </c>
      <c r="P105" s="425" cm="1">
        <f t="array" ref="P105">ROUND(SUM(M105:O105),2)</f>
        <v>0</v>
      </c>
      <c r="Q105" s="116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</row>
    <row r="106" spans="1:48" ht="14.25" customHeight="1">
      <c r="A106" s="304"/>
      <c r="B106" s="305"/>
      <c r="C106" s="126" t="s">
        <v>513</v>
      </c>
      <c r="D106" s="185"/>
      <c r="E106" s="138"/>
      <c r="F106" s="137"/>
      <c r="G106" s="138"/>
      <c r="H106" s="137"/>
      <c r="I106" s="137"/>
      <c r="J106" s="137"/>
      <c r="K106" s="429"/>
      <c r="L106" s="423"/>
      <c r="M106" s="423"/>
      <c r="N106" s="423"/>
      <c r="O106" s="423"/>
      <c r="P106" s="425"/>
      <c r="Q106" s="116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</row>
    <row r="107" spans="1:48" ht="12.75" customHeight="1">
      <c r="A107" s="313" t="s">
        <v>229</v>
      </c>
      <c r="B107" s="133" t="s">
        <v>79</v>
      </c>
      <c r="C107" s="134" t="s">
        <v>514</v>
      </c>
      <c r="D107" s="135" t="s">
        <v>100</v>
      </c>
      <c r="E107" s="138">
        <v>20</v>
      </c>
      <c r="F107" s="137"/>
      <c r="G107" s="138"/>
      <c r="H107" s="137"/>
      <c r="I107" s="137"/>
      <c r="J107" s="137"/>
      <c r="K107" s="429">
        <f t="shared" si="1"/>
        <v>0</v>
      </c>
      <c r="L107" s="423" cm="1">
        <f t="array" ref="L107">ROUND(E107*F107,2)</f>
        <v>0</v>
      </c>
      <c r="M107" s="423" cm="1">
        <f t="array" ref="M107">ROUND(E107*H107,2)</f>
        <v>0</v>
      </c>
      <c r="N107" s="423" cm="1">
        <f t="array" ref="N107">ROUND(E107*I107,2)</f>
        <v>0</v>
      </c>
      <c r="O107" s="423" cm="1">
        <f t="array" ref="O107">ROUND(E107*J107,2)</f>
        <v>0</v>
      </c>
      <c r="P107" s="425" cm="1">
        <f t="array" ref="P107">ROUND(SUM(M107:O107),2)</f>
        <v>0</v>
      </c>
      <c r="Q107" s="116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</row>
    <row r="108" spans="1:48" ht="14.25" customHeight="1">
      <c r="A108" s="313" t="s">
        <v>585</v>
      </c>
      <c r="B108" s="133" t="s">
        <v>79</v>
      </c>
      <c r="C108" s="188" t="s">
        <v>516</v>
      </c>
      <c r="D108" s="135" t="s">
        <v>100</v>
      </c>
      <c r="E108" s="138" cm="1">
        <f t="array" ref="E108">E107*1.08</f>
        <v>21.6</v>
      </c>
      <c r="F108" s="137"/>
      <c r="G108" s="138"/>
      <c r="H108" s="137"/>
      <c r="I108" s="137"/>
      <c r="J108" s="137"/>
      <c r="K108" s="429">
        <f t="shared" si="1"/>
        <v>0</v>
      </c>
      <c r="L108" s="423" cm="1">
        <f t="array" ref="L108">ROUND(E108*F108,2)</f>
        <v>0</v>
      </c>
      <c r="M108" s="423" cm="1">
        <f t="array" ref="M108">ROUND(E108*H108,2)</f>
        <v>0</v>
      </c>
      <c r="N108" s="423" cm="1">
        <f t="array" ref="N108">ROUND(E108*I108,2)</f>
        <v>0</v>
      </c>
      <c r="O108" s="423" cm="1">
        <f t="array" ref="O108">ROUND(E108*J108,2)</f>
        <v>0</v>
      </c>
      <c r="P108" s="425" cm="1">
        <f t="array" ref="P108">ROUND(SUM(M108:O108),2)</f>
        <v>0</v>
      </c>
      <c r="Q108" s="116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</row>
    <row r="109" spans="1:48" ht="14.25" customHeight="1">
      <c r="A109" s="313" t="s">
        <v>586</v>
      </c>
      <c r="B109" s="133" t="s">
        <v>79</v>
      </c>
      <c r="C109" s="188" t="s">
        <v>187</v>
      </c>
      <c r="D109" s="135" t="s">
        <v>133</v>
      </c>
      <c r="E109" s="138">
        <v>1</v>
      </c>
      <c r="F109" s="137"/>
      <c r="G109" s="138"/>
      <c r="H109" s="137"/>
      <c r="I109" s="137"/>
      <c r="J109" s="137"/>
      <c r="K109" s="429">
        <f t="shared" si="1"/>
        <v>0</v>
      </c>
      <c r="L109" s="423" cm="1">
        <f t="array" ref="L109">ROUND(E109*F109,2)</f>
        <v>0</v>
      </c>
      <c r="M109" s="423" cm="1">
        <f t="array" ref="M109">ROUND(E109*H109,2)</f>
        <v>0</v>
      </c>
      <c r="N109" s="423" cm="1">
        <f t="array" ref="N109">ROUND(E109*I109,2)</f>
        <v>0</v>
      </c>
      <c r="O109" s="423" cm="1">
        <f t="array" ref="O109">ROUND(E109*J109,2)</f>
        <v>0</v>
      </c>
      <c r="P109" s="425" cm="1">
        <f t="array" ref="P109">ROUND(SUM(M109:O109),2)</f>
        <v>0</v>
      </c>
      <c r="Q109" s="116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</row>
    <row r="110" spans="1:48" ht="14.25" customHeight="1">
      <c r="A110" s="313" t="s">
        <v>587</v>
      </c>
      <c r="B110" s="133" t="s">
        <v>79</v>
      </c>
      <c r="C110" s="188" t="s">
        <v>135</v>
      </c>
      <c r="D110" s="135" t="s">
        <v>133</v>
      </c>
      <c r="E110" s="138">
        <v>1</v>
      </c>
      <c r="F110" s="137"/>
      <c r="G110" s="138"/>
      <c r="H110" s="137"/>
      <c r="I110" s="137"/>
      <c r="J110" s="137"/>
      <c r="K110" s="429">
        <f t="shared" si="1"/>
        <v>0</v>
      </c>
      <c r="L110" s="423" cm="1">
        <f t="array" ref="L110">ROUND(E110*F110,2)</f>
        <v>0</v>
      </c>
      <c r="M110" s="423" cm="1">
        <f t="array" ref="M110">ROUND(E110*H110,2)</f>
        <v>0</v>
      </c>
      <c r="N110" s="423" cm="1">
        <f t="array" ref="N110">ROUND(E110*I110,2)</f>
        <v>0</v>
      </c>
      <c r="O110" s="423" cm="1">
        <f t="array" ref="O110">ROUND(E110*J110,2)</f>
        <v>0</v>
      </c>
      <c r="P110" s="425" cm="1">
        <f t="array" ref="P110">ROUND(SUM(M110:O110),2)</f>
        <v>0</v>
      </c>
      <c r="Q110" s="116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</row>
    <row r="111" spans="1:48" ht="14.25" customHeight="1">
      <c r="A111" s="313" t="s">
        <v>588</v>
      </c>
      <c r="B111" s="133" t="s">
        <v>79</v>
      </c>
      <c r="C111" s="188" t="s">
        <v>137</v>
      </c>
      <c r="D111" s="135" t="s">
        <v>138</v>
      </c>
      <c r="E111" s="138" cm="1">
        <f t="array" ref="E111">ROUND(E108/10,2)</f>
        <v>2.16</v>
      </c>
      <c r="F111" s="137"/>
      <c r="G111" s="138"/>
      <c r="H111" s="137"/>
      <c r="I111" s="137"/>
      <c r="J111" s="137"/>
      <c r="K111" s="429">
        <f t="shared" si="1"/>
        <v>0</v>
      </c>
      <c r="L111" s="423" cm="1">
        <f t="array" ref="L111">ROUND(E111*F111,2)</f>
        <v>0</v>
      </c>
      <c r="M111" s="423" cm="1">
        <f t="array" ref="M111">ROUND(E111*H111,2)</f>
        <v>0</v>
      </c>
      <c r="N111" s="423" cm="1">
        <f t="array" ref="N111">ROUND(E111*I111,2)</f>
        <v>0</v>
      </c>
      <c r="O111" s="423" cm="1">
        <f t="array" ref="O111">ROUND(E111*J111,2)</f>
        <v>0</v>
      </c>
      <c r="P111" s="425" cm="1">
        <f t="array" ref="P111">ROUND(SUM(M111:O111),2)</f>
        <v>0</v>
      </c>
      <c r="Q111" s="116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</row>
    <row r="112" spans="1:48" ht="48" customHeight="1">
      <c r="A112" s="313" t="s">
        <v>235</v>
      </c>
      <c r="B112" s="133" t="s">
        <v>79</v>
      </c>
      <c r="C112" s="134" t="s">
        <v>117</v>
      </c>
      <c r="D112" s="135" t="s">
        <v>118</v>
      </c>
      <c r="E112" s="187">
        <v>7.5</v>
      </c>
      <c r="F112" s="137"/>
      <c r="G112" s="138"/>
      <c r="H112" s="137"/>
      <c r="I112" s="137"/>
      <c r="J112" s="137"/>
      <c r="K112" s="429">
        <f t="shared" si="1"/>
        <v>0</v>
      </c>
      <c r="L112" s="423" cm="1">
        <f t="array" ref="L112">ROUND(E112*F112,2)</f>
        <v>0</v>
      </c>
      <c r="M112" s="423" cm="1">
        <f t="array" ref="M112">ROUND(E112*H112,2)</f>
        <v>0</v>
      </c>
      <c r="N112" s="423" cm="1">
        <f t="array" ref="N112">ROUND(E112*I112,2)</f>
        <v>0</v>
      </c>
      <c r="O112" s="423" cm="1">
        <f t="array" ref="O112">ROUND(E112*J112,2)</f>
        <v>0</v>
      </c>
      <c r="P112" s="425" cm="1">
        <f t="array" ref="P112">ROUND(SUM(M112:O112),2)</f>
        <v>0</v>
      </c>
      <c r="Q112" s="116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</row>
    <row r="113" spans="1:48" ht="14.25" customHeight="1">
      <c r="A113" s="313" t="s">
        <v>237</v>
      </c>
      <c r="B113" s="133" t="s">
        <v>79</v>
      </c>
      <c r="C113" s="188" t="s">
        <v>520</v>
      </c>
      <c r="D113" s="135" t="s">
        <v>118</v>
      </c>
      <c r="E113" s="187" cm="1">
        <f t="array" ref="E113">ROUND(30/1000*1.1,4)</f>
        <v>3.3000000000000002E-2</v>
      </c>
      <c r="F113" s="137"/>
      <c r="G113" s="138"/>
      <c r="H113" s="137"/>
      <c r="I113" s="137"/>
      <c r="J113" s="137"/>
      <c r="K113" s="429">
        <f t="shared" si="1"/>
        <v>0</v>
      </c>
      <c r="L113" s="423" cm="1">
        <f t="array" ref="L113">ROUND(E113*F113,2)</f>
        <v>0</v>
      </c>
      <c r="M113" s="423" cm="1">
        <f t="array" ref="M113">ROUND(E113*H113,2)</f>
        <v>0</v>
      </c>
      <c r="N113" s="423" cm="1">
        <f t="array" ref="N113">ROUND(E113*I113,2)</f>
        <v>0</v>
      </c>
      <c r="O113" s="423" cm="1">
        <f t="array" ref="O113">ROUND(E113*J113,2)</f>
        <v>0</v>
      </c>
      <c r="P113" s="425" cm="1">
        <f t="array" ref="P113">ROUND(SUM(M113:O113),2)</f>
        <v>0</v>
      </c>
      <c r="Q113" s="116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</row>
    <row r="114" spans="1:48" ht="14.25" customHeight="1">
      <c r="A114" s="313" t="s">
        <v>239</v>
      </c>
      <c r="B114" s="133" t="s">
        <v>79</v>
      </c>
      <c r="C114" s="188" t="s">
        <v>122</v>
      </c>
      <c r="D114" s="135" t="s">
        <v>118</v>
      </c>
      <c r="E114" s="187" cm="1">
        <f t="array" ref="E114">ROUND(6.45*1.1,4)</f>
        <v>7.0949999999999998</v>
      </c>
      <c r="F114" s="137"/>
      <c r="G114" s="138"/>
      <c r="H114" s="137"/>
      <c r="I114" s="137"/>
      <c r="J114" s="137"/>
      <c r="K114" s="429">
        <f t="shared" si="1"/>
        <v>0</v>
      </c>
      <c r="L114" s="423" cm="1">
        <f t="array" ref="L114">ROUND(E114*F114,2)</f>
        <v>0</v>
      </c>
      <c r="M114" s="423" cm="1">
        <f t="array" ref="M114">ROUND(E114*H114,2)</f>
        <v>0</v>
      </c>
      <c r="N114" s="423" cm="1">
        <f t="array" ref="N114">ROUND(E114*I114,2)</f>
        <v>0</v>
      </c>
      <c r="O114" s="423" cm="1">
        <f t="array" ref="O114">ROUND(E114*J114,2)</f>
        <v>0</v>
      </c>
      <c r="P114" s="425" cm="1">
        <f t="array" ref="P114">ROUND(SUM(M114:O114),2)</f>
        <v>0</v>
      </c>
      <c r="Q114" s="116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</row>
    <row r="115" spans="1:48" ht="14.25" customHeight="1">
      <c r="A115" s="313" t="s">
        <v>241</v>
      </c>
      <c r="B115" s="133" t="s">
        <v>79</v>
      </c>
      <c r="C115" s="188" t="s">
        <v>521</v>
      </c>
      <c r="D115" s="135" t="s">
        <v>118</v>
      </c>
      <c r="E115" s="187" cm="1">
        <f t="array" ref="E115">ROUND(1.02*1.1,4)</f>
        <v>1.1220000000000001</v>
      </c>
      <c r="F115" s="137"/>
      <c r="G115" s="138"/>
      <c r="H115" s="137"/>
      <c r="I115" s="137"/>
      <c r="J115" s="137"/>
      <c r="K115" s="429">
        <f t="shared" si="1"/>
        <v>0</v>
      </c>
      <c r="L115" s="423" cm="1">
        <f t="array" ref="L115">ROUND(E115*F115,2)</f>
        <v>0</v>
      </c>
      <c r="M115" s="423" cm="1">
        <f t="array" ref="M115">ROUND(E115*H115,2)</f>
        <v>0</v>
      </c>
      <c r="N115" s="423" cm="1">
        <f t="array" ref="N115">ROUND(E115*I115,2)</f>
        <v>0</v>
      </c>
      <c r="O115" s="423" cm="1">
        <f t="array" ref="O115">ROUND(E115*J115,2)</f>
        <v>0</v>
      </c>
      <c r="P115" s="425" cm="1">
        <f t="array" ref="P115">ROUND(SUM(M115:O115),2)</f>
        <v>0</v>
      </c>
      <c r="Q115" s="116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</row>
    <row r="116" spans="1:48" ht="14.25" customHeight="1">
      <c r="A116" s="313" t="s">
        <v>243</v>
      </c>
      <c r="B116" s="133" t="s">
        <v>79</v>
      </c>
      <c r="C116" s="188" t="s">
        <v>124</v>
      </c>
      <c r="D116" s="135" t="s">
        <v>118</v>
      </c>
      <c r="E116" s="187" cm="1">
        <f t="array" ref="E116">ROUND(SUM(E113:E115)*0.035,4)</f>
        <v>0.2888</v>
      </c>
      <c r="F116" s="137"/>
      <c r="G116" s="138"/>
      <c r="H116" s="137"/>
      <c r="I116" s="137"/>
      <c r="J116" s="137"/>
      <c r="K116" s="429">
        <f t="shared" si="1"/>
        <v>0</v>
      </c>
      <c r="L116" s="423" cm="1">
        <f t="array" ref="L116">ROUND(E116*F116,2)</f>
        <v>0</v>
      </c>
      <c r="M116" s="423" cm="1">
        <f t="array" ref="M116">ROUND(E116*H116,2)</f>
        <v>0</v>
      </c>
      <c r="N116" s="423" cm="1">
        <f t="array" ref="N116">ROUND(E116*I116,2)</f>
        <v>0</v>
      </c>
      <c r="O116" s="423" cm="1">
        <f t="array" ref="O116">ROUND(E116*J116,2)</f>
        <v>0</v>
      </c>
      <c r="P116" s="425" cm="1">
        <f t="array" ref="P116">ROUND(SUM(M116:O116),2)</f>
        <v>0</v>
      </c>
      <c r="Q116" s="116"/>
      <c r="R116" s="107"/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</row>
    <row r="117" spans="1:48" ht="14.25" customHeight="1">
      <c r="A117" s="313" t="s">
        <v>589</v>
      </c>
      <c r="B117" s="133" t="s">
        <v>79</v>
      </c>
      <c r="C117" s="188" t="s">
        <v>126</v>
      </c>
      <c r="D117" s="135" t="s">
        <v>81</v>
      </c>
      <c r="E117" s="138" cm="1">
        <f t="array" ref="E117">ROUND(E121/0.3*9,0)</f>
        <v>2100</v>
      </c>
      <c r="F117" s="137"/>
      <c r="G117" s="138"/>
      <c r="H117" s="137"/>
      <c r="I117" s="137"/>
      <c r="J117" s="137"/>
      <c r="K117" s="429">
        <f t="shared" si="1"/>
        <v>0</v>
      </c>
      <c r="L117" s="423" cm="1">
        <f t="array" ref="L117">ROUND(E117*F117,2)</f>
        <v>0</v>
      </c>
      <c r="M117" s="423" cm="1">
        <f t="array" ref="M117">ROUND(E117*H117,2)</f>
        <v>0</v>
      </c>
      <c r="N117" s="423" cm="1">
        <f t="array" ref="N117">ROUND(E117*I117,2)</f>
        <v>0</v>
      </c>
      <c r="O117" s="423" cm="1">
        <f t="array" ref="O117">ROUND(E117*J117,2)</f>
        <v>0</v>
      </c>
      <c r="P117" s="425" cm="1">
        <f t="array" ref="P117">ROUND(SUM(M117:O117),2)</f>
        <v>0</v>
      </c>
      <c r="Q117" s="116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</row>
    <row r="118" spans="1:48" ht="12.75" customHeight="1">
      <c r="A118" s="313" t="s">
        <v>245</v>
      </c>
      <c r="B118" s="133" t="s">
        <v>79</v>
      </c>
      <c r="C118" s="134" t="s">
        <v>196</v>
      </c>
      <c r="D118" s="135" t="s">
        <v>81</v>
      </c>
      <c r="E118" s="138">
        <v>1</v>
      </c>
      <c r="F118" s="137"/>
      <c r="G118" s="138"/>
      <c r="H118" s="137"/>
      <c r="I118" s="137"/>
      <c r="J118" s="137"/>
      <c r="K118" s="429">
        <f t="shared" si="1"/>
        <v>0</v>
      </c>
      <c r="L118" s="423" cm="1">
        <f t="array" ref="L118">ROUND(E118*F118,2)</f>
        <v>0</v>
      </c>
      <c r="M118" s="423" cm="1">
        <f t="array" ref="M118">ROUND(E118*H118,2)</f>
        <v>0</v>
      </c>
      <c r="N118" s="423" cm="1">
        <f t="array" ref="N118">ROUND(E118*I118,2)</f>
        <v>0</v>
      </c>
      <c r="O118" s="423" cm="1">
        <f t="array" ref="O118">ROUND(E118*J118,2)</f>
        <v>0</v>
      </c>
      <c r="P118" s="425" cm="1">
        <f t="array" ref="P118">ROUND(SUM(M118:O118),2)</f>
        <v>0</v>
      </c>
      <c r="Q118" s="116"/>
      <c r="R118" s="107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</row>
    <row r="119" spans="1:48" ht="12.75" customHeight="1">
      <c r="A119" s="313" t="s">
        <v>253</v>
      </c>
      <c r="B119" s="133" t="s">
        <v>79</v>
      </c>
      <c r="C119" s="134" t="s">
        <v>522</v>
      </c>
      <c r="D119" s="135" t="s">
        <v>81</v>
      </c>
      <c r="E119" s="138">
        <v>1</v>
      </c>
      <c r="F119" s="137"/>
      <c r="G119" s="138"/>
      <c r="H119" s="137"/>
      <c r="I119" s="137"/>
      <c r="J119" s="137"/>
      <c r="K119" s="429">
        <f t="shared" si="1"/>
        <v>0</v>
      </c>
      <c r="L119" s="423" cm="1">
        <f t="array" ref="L119">ROUND(E119*F119,2)</f>
        <v>0</v>
      </c>
      <c r="M119" s="423" cm="1">
        <f t="array" ref="M119">ROUND(E119*H119,2)</f>
        <v>0</v>
      </c>
      <c r="N119" s="423" cm="1">
        <f t="array" ref="N119">ROUND(E119*I119,2)</f>
        <v>0</v>
      </c>
      <c r="O119" s="423" cm="1">
        <f t="array" ref="O119">ROUND(E119*J119,2)</f>
        <v>0</v>
      </c>
      <c r="P119" s="425" cm="1">
        <f t="array" ref="P119">ROUND(SUM(M119:O119),2)</f>
        <v>0</v>
      </c>
      <c r="Q119" s="116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</row>
    <row r="120" spans="1:48" ht="12.75" customHeight="1">
      <c r="A120" s="313" t="s">
        <v>262</v>
      </c>
      <c r="B120" s="133" t="s">
        <v>79</v>
      </c>
      <c r="C120" s="134" t="s">
        <v>523</v>
      </c>
      <c r="D120" s="135" t="s">
        <v>81</v>
      </c>
      <c r="E120" s="138">
        <v>2</v>
      </c>
      <c r="F120" s="137"/>
      <c r="G120" s="138"/>
      <c r="H120" s="137"/>
      <c r="I120" s="137"/>
      <c r="J120" s="137"/>
      <c r="K120" s="429">
        <f t="shared" si="1"/>
        <v>0</v>
      </c>
      <c r="L120" s="423" cm="1">
        <f t="array" ref="L120">ROUND(E120*F120,2)</f>
        <v>0</v>
      </c>
      <c r="M120" s="423" cm="1">
        <f t="array" ref="M120">ROUND(E120*H120,2)</f>
        <v>0</v>
      </c>
      <c r="N120" s="423" cm="1">
        <f t="array" ref="N120">ROUND(E120*I120,2)</f>
        <v>0</v>
      </c>
      <c r="O120" s="423" cm="1">
        <f t="array" ref="O120">ROUND(E120*J120,2)</f>
        <v>0</v>
      </c>
      <c r="P120" s="425" cm="1">
        <f t="array" ref="P120">ROUND(SUM(M120:O120),2)</f>
        <v>0</v>
      </c>
      <c r="Q120" s="116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7"/>
      <c r="AV120" s="107"/>
    </row>
    <row r="121" spans="1:48" ht="36" customHeight="1">
      <c r="A121" s="313" t="s">
        <v>459</v>
      </c>
      <c r="B121" s="133" t="s">
        <v>79</v>
      </c>
      <c r="C121" s="134" t="s">
        <v>524</v>
      </c>
      <c r="D121" s="135" t="s">
        <v>100</v>
      </c>
      <c r="E121" s="138">
        <v>70</v>
      </c>
      <c r="F121" s="137"/>
      <c r="G121" s="138"/>
      <c r="H121" s="137"/>
      <c r="I121" s="137"/>
      <c r="J121" s="137"/>
      <c r="K121" s="429">
        <f t="shared" si="1"/>
        <v>0</v>
      </c>
      <c r="L121" s="423" cm="1">
        <f t="array" ref="L121">ROUND(E121*F121,2)</f>
        <v>0</v>
      </c>
      <c r="M121" s="423" cm="1">
        <f t="array" ref="M121">ROUND(E121*H121,2)</f>
        <v>0</v>
      </c>
      <c r="N121" s="423" cm="1">
        <f t="array" ref="N121">ROUND(E121*I121,2)</f>
        <v>0</v>
      </c>
      <c r="O121" s="423" cm="1">
        <f t="array" ref="O121">ROUND(E121*J121,2)</f>
        <v>0</v>
      </c>
      <c r="P121" s="425" cm="1">
        <f t="array" ref="P121">ROUND(SUM(M121:O121),2)</f>
        <v>0</v>
      </c>
      <c r="Q121" s="116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7"/>
      <c r="AV121" s="107"/>
    </row>
    <row r="122" spans="1:48" ht="14.25" customHeight="1">
      <c r="A122" s="313" t="s">
        <v>590</v>
      </c>
      <c r="B122" s="133" t="s">
        <v>79</v>
      </c>
      <c r="C122" s="188" t="s">
        <v>525</v>
      </c>
      <c r="D122" s="135" t="s">
        <v>100</v>
      </c>
      <c r="E122" s="138" cm="1">
        <f t="array" ref="E122">ROUND(E121*1.02,2)</f>
        <v>71.400000000000006</v>
      </c>
      <c r="F122" s="137"/>
      <c r="G122" s="138"/>
      <c r="H122" s="137"/>
      <c r="I122" s="137"/>
      <c r="J122" s="137"/>
      <c r="K122" s="429">
        <f t="shared" si="1"/>
        <v>0</v>
      </c>
      <c r="L122" s="423" cm="1">
        <f t="array" ref="L122">ROUND(E122*F122,2)</f>
        <v>0</v>
      </c>
      <c r="M122" s="423" cm="1">
        <f t="array" ref="M122">ROUND(E122*H122,2)</f>
        <v>0</v>
      </c>
      <c r="N122" s="423" cm="1">
        <f t="array" ref="N122">ROUND(E122*I122,2)</f>
        <v>0</v>
      </c>
      <c r="O122" s="423" cm="1">
        <f t="array" ref="O122">ROUND(E122*J122,2)</f>
        <v>0</v>
      </c>
      <c r="P122" s="425" cm="1">
        <f t="array" ref="P122">ROUND(SUM(M122:O122),2)</f>
        <v>0</v>
      </c>
      <c r="Q122" s="116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07"/>
      <c r="AV122" s="107"/>
    </row>
    <row r="123" spans="1:48" ht="14.25" customHeight="1">
      <c r="A123" s="313" t="s">
        <v>591</v>
      </c>
      <c r="B123" s="133" t="s">
        <v>79</v>
      </c>
      <c r="C123" s="188" t="s">
        <v>526</v>
      </c>
      <c r="D123" s="135" t="s">
        <v>218</v>
      </c>
      <c r="E123" s="138" cm="1">
        <f t="array" ref="E123">ROUND(E122*3,2)</f>
        <v>214.2</v>
      </c>
      <c r="F123" s="137"/>
      <c r="G123" s="138"/>
      <c r="H123" s="137"/>
      <c r="I123" s="137"/>
      <c r="J123" s="137"/>
      <c r="K123" s="429">
        <f t="shared" si="1"/>
        <v>0</v>
      </c>
      <c r="L123" s="423" cm="1">
        <f t="array" ref="L123">ROUND(E123*F123,2)</f>
        <v>0</v>
      </c>
      <c r="M123" s="423" cm="1">
        <f t="array" ref="M123">ROUND(E123*H123,2)</f>
        <v>0</v>
      </c>
      <c r="N123" s="423" cm="1">
        <f t="array" ref="N123">ROUND(E123*I123,2)</f>
        <v>0</v>
      </c>
      <c r="O123" s="423" cm="1">
        <f t="array" ref="O123">ROUND(E123*J123,2)</f>
        <v>0</v>
      </c>
      <c r="P123" s="425" cm="1">
        <f t="array" ref="P123">ROUND(SUM(M123:O123),2)</f>
        <v>0</v>
      </c>
      <c r="Q123" s="116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7"/>
      <c r="AV123" s="107"/>
    </row>
    <row r="124" spans="1:48" ht="24" customHeight="1">
      <c r="A124" s="313" t="s">
        <v>592</v>
      </c>
      <c r="B124" s="133" t="s">
        <v>79</v>
      </c>
      <c r="C124" s="188" t="s">
        <v>132</v>
      </c>
      <c r="D124" s="135" t="s">
        <v>133</v>
      </c>
      <c r="E124" s="138">
        <v>1</v>
      </c>
      <c r="F124" s="137"/>
      <c r="G124" s="138"/>
      <c r="H124" s="137"/>
      <c r="I124" s="137"/>
      <c r="J124" s="137"/>
      <c r="K124" s="429">
        <f t="shared" si="1"/>
        <v>0</v>
      </c>
      <c r="L124" s="423" cm="1">
        <f t="array" ref="L124">ROUND(E124*F124,2)</f>
        <v>0</v>
      </c>
      <c r="M124" s="423" cm="1">
        <f t="array" ref="M124">ROUND(E124*H124,2)</f>
        <v>0</v>
      </c>
      <c r="N124" s="423" cm="1">
        <f t="array" ref="N124">ROUND(E124*I124,2)</f>
        <v>0</v>
      </c>
      <c r="O124" s="423" cm="1">
        <f t="array" ref="O124">ROUND(E124*J124,2)</f>
        <v>0</v>
      </c>
      <c r="P124" s="425" cm="1">
        <f t="array" ref="P124">ROUND(SUM(M124:O124),2)</f>
        <v>0</v>
      </c>
      <c r="Q124" s="116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07"/>
      <c r="AV124" s="107"/>
    </row>
    <row r="125" spans="1:48" ht="14.25" customHeight="1">
      <c r="A125" s="313" t="s">
        <v>593</v>
      </c>
      <c r="B125" s="133" t="s">
        <v>79</v>
      </c>
      <c r="C125" s="188" t="s">
        <v>135</v>
      </c>
      <c r="D125" s="135" t="s">
        <v>133</v>
      </c>
      <c r="E125" s="138">
        <v>1</v>
      </c>
      <c r="F125" s="137"/>
      <c r="G125" s="138"/>
      <c r="H125" s="137"/>
      <c r="I125" s="137"/>
      <c r="J125" s="137"/>
      <c r="K125" s="429">
        <f t="shared" si="1"/>
        <v>0</v>
      </c>
      <c r="L125" s="423" cm="1">
        <f t="array" ref="L125">ROUND(E125*F125,2)</f>
        <v>0</v>
      </c>
      <c r="M125" s="423" cm="1">
        <f t="array" ref="M125">ROUND(E125*H125,2)</f>
        <v>0</v>
      </c>
      <c r="N125" s="423" cm="1">
        <f t="array" ref="N125">ROUND(E125*I125,2)</f>
        <v>0</v>
      </c>
      <c r="O125" s="423" cm="1">
        <f t="array" ref="O125">ROUND(E125*J125,2)</f>
        <v>0</v>
      </c>
      <c r="P125" s="425" cm="1">
        <f t="array" ref="P125">ROUND(SUM(M125:O125),2)</f>
        <v>0</v>
      </c>
      <c r="Q125" s="116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7"/>
      <c r="AV125" s="107"/>
    </row>
    <row r="126" spans="1:48" ht="14.25" customHeight="1">
      <c r="A126" s="313" t="s">
        <v>594</v>
      </c>
      <c r="B126" s="133" t="s">
        <v>79</v>
      </c>
      <c r="C126" s="188" t="s">
        <v>137</v>
      </c>
      <c r="D126" s="135" t="s">
        <v>138</v>
      </c>
      <c r="E126" s="138" cm="1">
        <f t="array" ref="E126">E121/8.5</f>
        <v>8.235294117647058</v>
      </c>
      <c r="F126" s="137"/>
      <c r="G126" s="138"/>
      <c r="H126" s="137"/>
      <c r="I126" s="137"/>
      <c r="J126" s="137"/>
      <c r="K126" s="429">
        <f t="shared" si="1"/>
        <v>0</v>
      </c>
      <c r="L126" s="423" cm="1">
        <f t="array" ref="L126">ROUND(E126*F126,2)</f>
        <v>0</v>
      </c>
      <c r="M126" s="423" cm="1">
        <f t="array" ref="M126">ROUND(E126*H126,2)</f>
        <v>0</v>
      </c>
      <c r="N126" s="423" cm="1">
        <f t="array" ref="N126">ROUND(E126*I126,2)</f>
        <v>0</v>
      </c>
      <c r="O126" s="423" cm="1">
        <f t="array" ref="O126">ROUND(E126*J126,2)</f>
        <v>0</v>
      </c>
      <c r="P126" s="425" cm="1">
        <f t="array" ref="P126">ROUND(SUM(M126:O126),2)</f>
        <v>0</v>
      </c>
      <c r="Q126" s="116"/>
      <c r="R126" s="107"/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  <c r="AU126" s="107"/>
      <c r="AV126" s="107"/>
    </row>
    <row r="127" spans="1:48" ht="14.25" customHeight="1">
      <c r="A127" s="313" t="s">
        <v>595</v>
      </c>
      <c r="B127" s="133" t="s">
        <v>79</v>
      </c>
      <c r="C127" s="285" t="s">
        <v>528</v>
      </c>
      <c r="D127" s="135" t="s">
        <v>83</v>
      </c>
      <c r="E127" s="138">
        <v>720</v>
      </c>
      <c r="F127" s="137"/>
      <c r="G127" s="138"/>
      <c r="H127" s="137"/>
      <c r="I127" s="137"/>
      <c r="J127" s="137"/>
      <c r="K127" s="429">
        <f t="shared" si="1"/>
        <v>0</v>
      </c>
      <c r="L127" s="423" cm="1">
        <f t="array" ref="L127">ROUND(E127*F127,2)</f>
        <v>0</v>
      </c>
      <c r="M127" s="423" cm="1">
        <f t="array" ref="M127">ROUND(E127*H127,2)</f>
        <v>0</v>
      </c>
      <c r="N127" s="423" cm="1">
        <f t="array" ref="N127">ROUND(E127*I127,2)</f>
        <v>0</v>
      </c>
      <c r="O127" s="423" cm="1">
        <f t="array" ref="O127">ROUND(E127*J127,2)</f>
        <v>0</v>
      </c>
      <c r="P127" s="425" cm="1">
        <f t="array" ref="P127">ROUND(SUM(M127:O127),2)</f>
        <v>0</v>
      </c>
      <c r="Q127" s="116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</row>
    <row r="128" spans="1:48" ht="14.25" customHeight="1">
      <c r="A128" s="313" t="s">
        <v>462</v>
      </c>
      <c r="B128" s="133" t="s">
        <v>79</v>
      </c>
      <c r="C128" s="188" t="s">
        <v>529</v>
      </c>
      <c r="D128" s="135" t="s">
        <v>83</v>
      </c>
      <c r="E128" s="138" cm="1">
        <f t="array" ref="E128">ROUND(E127*0.6*1.15,2)</f>
        <v>496.8</v>
      </c>
      <c r="F128" s="137"/>
      <c r="G128" s="138"/>
      <c r="H128" s="137"/>
      <c r="I128" s="137"/>
      <c r="J128" s="137"/>
      <c r="K128" s="429">
        <f t="shared" si="1"/>
        <v>0</v>
      </c>
      <c r="L128" s="423" cm="1">
        <f t="array" ref="L128">ROUND(E128*F128,2)</f>
        <v>0</v>
      </c>
      <c r="M128" s="423" cm="1">
        <f t="array" ref="M128">ROUND(E128*H128,2)</f>
        <v>0</v>
      </c>
      <c r="N128" s="423" cm="1">
        <f t="array" ref="N128">ROUND(E128*I128,2)</f>
        <v>0</v>
      </c>
      <c r="O128" s="423" cm="1">
        <f t="array" ref="O128">ROUND(E128*J128,2)</f>
        <v>0</v>
      </c>
      <c r="P128" s="425" cm="1">
        <f t="array" ref="P128">ROUND(SUM(M128:O128),2)</f>
        <v>0</v>
      </c>
      <c r="Q128" s="116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07"/>
      <c r="AV128" s="107"/>
    </row>
    <row r="129" spans="1:48" ht="24" customHeight="1">
      <c r="A129" s="313" t="s">
        <v>463</v>
      </c>
      <c r="B129" s="133" t="s">
        <v>79</v>
      </c>
      <c r="C129" s="188" t="s">
        <v>531</v>
      </c>
      <c r="D129" s="135" t="s">
        <v>218</v>
      </c>
      <c r="E129" s="138" cm="1">
        <f t="array" ref="E129">ROUND(E127*0.4*3.2,2)</f>
        <v>921.6</v>
      </c>
      <c r="F129" s="137"/>
      <c r="G129" s="138"/>
      <c r="H129" s="137"/>
      <c r="I129" s="137"/>
      <c r="J129" s="137"/>
      <c r="K129" s="429">
        <f t="shared" si="1"/>
        <v>0</v>
      </c>
      <c r="L129" s="423" cm="1">
        <f t="array" ref="L129">ROUND(E129*F129,2)</f>
        <v>0</v>
      </c>
      <c r="M129" s="423" cm="1">
        <f t="array" ref="M129">ROUND(E129*H129,2)</f>
        <v>0</v>
      </c>
      <c r="N129" s="423" cm="1">
        <f t="array" ref="N129">ROUND(E129*I129,2)</f>
        <v>0</v>
      </c>
      <c r="O129" s="423" cm="1">
        <f t="array" ref="O129">ROUND(E129*J129,2)</f>
        <v>0</v>
      </c>
      <c r="P129" s="425" cm="1">
        <f t="array" ref="P129">ROUND(SUM(M129:O129),2)</f>
        <v>0</v>
      </c>
      <c r="Q129" s="116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07"/>
      <c r="AU129" s="107"/>
      <c r="AV129" s="107"/>
    </row>
    <row r="130" spans="1:48" ht="24" customHeight="1">
      <c r="A130" s="313" t="s">
        <v>465</v>
      </c>
      <c r="B130" s="133" t="s">
        <v>79</v>
      </c>
      <c r="C130" s="188" t="s">
        <v>533</v>
      </c>
      <c r="D130" s="135" t="s">
        <v>89</v>
      </c>
      <c r="E130" s="138" cm="1">
        <f t="array" ref="E130">ROUND(38*1.1,2)</f>
        <v>41.8</v>
      </c>
      <c r="F130" s="137"/>
      <c r="G130" s="138"/>
      <c r="H130" s="137"/>
      <c r="I130" s="137"/>
      <c r="J130" s="137"/>
      <c r="K130" s="429">
        <f t="shared" si="1"/>
        <v>0</v>
      </c>
      <c r="L130" s="423" cm="1">
        <f t="array" ref="L130">ROUND(E130*F130,2)</f>
        <v>0</v>
      </c>
      <c r="M130" s="423" cm="1">
        <f t="array" ref="M130">ROUND(E130*H130,2)</f>
        <v>0</v>
      </c>
      <c r="N130" s="423" cm="1">
        <f t="array" ref="N130">ROUND(E130*I130,2)</f>
        <v>0</v>
      </c>
      <c r="O130" s="423" cm="1">
        <f t="array" ref="O130">ROUND(E130*J130,2)</f>
        <v>0</v>
      </c>
      <c r="P130" s="425" cm="1">
        <f t="array" ref="P130">ROUND(SUM(M130:O130),2)</f>
        <v>0</v>
      </c>
      <c r="Q130" s="116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07"/>
      <c r="AV130" s="107"/>
    </row>
    <row r="131" spans="1:48" ht="14.25" customHeight="1">
      <c r="A131" s="313" t="s">
        <v>466</v>
      </c>
      <c r="B131" s="133" t="s">
        <v>79</v>
      </c>
      <c r="C131" s="188" t="s">
        <v>204</v>
      </c>
      <c r="D131" s="135" t="s">
        <v>133</v>
      </c>
      <c r="E131" s="138">
        <v>1</v>
      </c>
      <c r="F131" s="137"/>
      <c r="G131" s="138"/>
      <c r="H131" s="137"/>
      <c r="I131" s="137"/>
      <c r="J131" s="137"/>
      <c r="K131" s="429">
        <f t="shared" si="1"/>
        <v>0</v>
      </c>
      <c r="L131" s="423" cm="1">
        <f t="array" ref="L131">ROUND(E131*F131,2)</f>
        <v>0</v>
      </c>
      <c r="M131" s="423" cm="1">
        <f t="array" ref="M131">ROUND(E131*H131,2)</f>
        <v>0</v>
      </c>
      <c r="N131" s="423" cm="1">
        <f t="array" ref="N131">ROUND(E131*I131,2)</f>
        <v>0</v>
      </c>
      <c r="O131" s="423" cm="1">
        <f t="array" ref="O131">ROUND(E131*J131,2)</f>
        <v>0</v>
      </c>
      <c r="P131" s="425" cm="1">
        <f t="array" ref="P131">ROUND(SUM(M131:O131),2)</f>
        <v>0</v>
      </c>
      <c r="Q131" s="116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07"/>
      <c r="AU131" s="107"/>
      <c r="AV131" s="107"/>
    </row>
    <row r="132" spans="1:48" ht="14.25" customHeight="1">
      <c r="A132" s="304"/>
      <c r="B132" s="305"/>
      <c r="C132" s="126" t="s">
        <v>535</v>
      </c>
      <c r="D132" s="185"/>
      <c r="E132" s="138"/>
      <c r="F132" s="137"/>
      <c r="G132" s="138"/>
      <c r="H132" s="137"/>
      <c r="I132" s="137"/>
      <c r="J132" s="137"/>
      <c r="K132" s="429"/>
      <c r="L132" s="423"/>
      <c r="M132" s="423"/>
      <c r="N132" s="423"/>
      <c r="O132" s="423"/>
      <c r="P132" s="425"/>
      <c r="Q132" s="116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  <c r="AS132" s="107"/>
      <c r="AT132" s="107"/>
      <c r="AU132" s="107"/>
      <c r="AV132" s="107"/>
    </row>
    <row r="133" spans="1:48" ht="12.75" customHeight="1">
      <c r="A133" s="313" t="s">
        <v>467</v>
      </c>
      <c r="B133" s="133" t="s">
        <v>79</v>
      </c>
      <c r="C133" s="134" t="s">
        <v>514</v>
      </c>
      <c r="D133" s="135" t="s">
        <v>100</v>
      </c>
      <c r="E133" s="138">
        <v>20</v>
      </c>
      <c r="F133" s="137"/>
      <c r="G133" s="138"/>
      <c r="H133" s="137"/>
      <c r="I133" s="137"/>
      <c r="J133" s="137"/>
      <c r="K133" s="429">
        <f t="shared" si="1"/>
        <v>0</v>
      </c>
      <c r="L133" s="423" cm="1">
        <f t="array" ref="L133">ROUND(E133*F133,2)</f>
        <v>0</v>
      </c>
      <c r="M133" s="423" cm="1">
        <f t="array" ref="M133">ROUND(E133*H133,2)</f>
        <v>0</v>
      </c>
      <c r="N133" s="423" cm="1">
        <f t="array" ref="N133">ROUND(E133*I133,2)</f>
        <v>0</v>
      </c>
      <c r="O133" s="423" cm="1">
        <f t="array" ref="O133">ROUND(E133*J133,2)</f>
        <v>0</v>
      </c>
      <c r="P133" s="425" cm="1">
        <f t="array" ref="P133">ROUND(SUM(M133:O133),2)</f>
        <v>0</v>
      </c>
      <c r="Q133" s="116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  <c r="AS133" s="107"/>
      <c r="AT133" s="107"/>
      <c r="AU133" s="107"/>
      <c r="AV133" s="107"/>
    </row>
    <row r="134" spans="1:48" ht="14.25" customHeight="1">
      <c r="A134" s="313" t="s">
        <v>596</v>
      </c>
      <c r="B134" s="133" t="s">
        <v>79</v>
      </c>
      <c r="C134" s="188" t="s">
        <v>516</v>
      </c>
      <c r="D134" s="135" t="s">
        <v>100</v>
      </c>
      <c r="E134" s="138" cm="1">
        <f t="array" ref="E134">E133*1.08</f>
        <v>21.6</v>
      </c>
      <c r="F134" s="137"/>
      <c r="G134" s="138"/>
      <c r="H134" s="137"/>
      <c r="I134" s="137"/>
      <c r="J134" s="137"/>
      <c r="K134" s="429">
        <f t="shared" si="1"/>
        <v>0</v>
      </c>
      <c r="L134" s="423" cm="1">
        <f t="array" ref="L134">ROUND(E134*F134,2)</f>
        <v>0</v>
      </c>
      <c r="M134" s="423" cm="1">
        <f t="array" ref="M134">ROUND(E134*H134,2)</f>
        <v>0</v>
      </c>
      <c r="N134" s="423" cm="1">
        <f t="array" ref="N134">ROUND(E134*I134,2)</f>
        <v>0</v>
      </c>
      <c r="O134" s="423" cm="1">
        <f t="array" ref="O134">ROUND(E134*J134,2)</f>
        <v>0</v>
      </c>
      <c r="P134" s="425" cm="1">
        <f t="array" ref="P134">ROUND(SUM(M134:O134),2)</f>
        <v>0</v>
      </c>
      <c r="Q134" s="116"/>
      <c r="R134" s="107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7"/>
      <c r="AP134" s="107"/>
      <c r="AQ134" s="107"/>
      <c r="AR134" s="107"/>
      <c r="AS134" s="107"/>
      <c r="AT134" s="107"/>
      <c r="AU134" s="107"/>
      <c r="AV134" s="107"/>
    </row>
    <row r="135" spans="1:48" ht="14.25" customHeight="1">
      <c r="A135" s="313" t="s">
        <v>597</v>
      </c>
      <c r="B135" s="133" t="s">
        <v>79</v>
      </c>
      <c r="C135" s="188" t="s">
        <v>187</v>
      </c>
      <c r="D135" s="135" t="s">
        <v>133</v>
      </c>
      <c r="E135" s="138">
        <v>1</v>
      </c>
      <c r="F135" s="137"/>
      <c r="G135" s="138"/>
      <c r="H135" s="137"/>
      <c r="I135" s="137"/>
      <c r="J135" s="137"/>
      <c r="K135" s="429">
        <f t="shared" si="1"/>
        <v>0</v>
      </c>
      <c r="L135" s="423" cm="1">
        <f t="array" ref="L135">ROUND(E135*F135,2)</f>
        <v>0</v>
      </c>
      <c r="M135" s="423" cm="1">
        <f t="array" ref="M135">ROUND(E135*H135,2)</f>
        <v>0</v>
      </c>
      <c r="N135" s="423" cm="1">
        <f t="array" ref="N135">ROUND(E135*I135,2)</f>
        <v>0</v>
      </c>
      <c r="O135" s="423" cm="1">
        <f t="array" ref="O135">ROUND(E135*J135,2)</f>
        <v>0</v>
      </c>
      <c r="P135" s="425" cm="1">
        <f t="array" ref="P135">ROUND(SUM(M135:O135),2)</f>
        <v>0</v>
      </c>
      <c r="Q135" s="116"/>
      <c r="R135" s="107"/>
      <c r="S135" s="107"/>
      <c r="T135" s="107"/>
      <c r="U135" s="107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</row>
    <row r="136" spans="1:48" ht="14.25" customHeight="1">
      <c r="A136" s="313" t="s">
        <v>598</v>
      </c>
      <c r="B136" s="133" t="s">
        <v>79</v>
      </c>
      <c r="C136" s="188" t="s">
        <v>135</v>
      </c>
      <c r="D136" s="135" t="s">
        <v>133</v>
      </c>
      <c r="E136" s="138">
        <v>1</v>
      </c>
      <c r="F136" s="137"/>
      <c r="G136" s="138"/>
      <c r="H136" s="137"/>
      <c r="I136" s="137"/>
      <c r="J136" s="137"/>
      <c r="K136" s="429">
        <f t="shared" si="1"/>
        <v>0</v>
      </c>
      <c r="L136" s="423" cm="1">
        <f t="array" ref="L136">ROUND(E136*F136,2)</f>
        <v>0</v>
      </c>
      <c r="M136" s="423" cm="1">
        <f t="array" ref="M136">ROUND(E136*H136,2)</f>
        <v>0</v>
      </c>
      <c r="N136" s="423" cm="1">
        <f t="array" ref="N136">ROUND(E136*I136,2)</f>
        <v>0</v>
      </c>
      <c r="O136" s="423" cm="1">
        <f t="array" ref="O136">ROUND(E136*J136,2)</f>
        <v>0</v>
      </c>
      <c r="P136" s="425" cm="1">
        <f t="array" ref="P136">ROUND(SUM(M136:O136),2)</f>
        <v>0</v>
      </c>
      <c r="Q136" s="116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</row>
    <row r="137" spans="1:48" ht="14.25" customHeight="1">
      <c r="A137" s="313" t="s">
        <v>599</v>
      </c>
      <c r="B137" s="133" t="s">
        <v>79</v>
      </c>
      <c r="C137" s="188" t="s">
        <v>137</v>
      </c>
      <c r="D137" s="135" t="s">
        <v>138</v>
      </c>
      <c r="E137" s="138" cm="1">
        <f t="array" ref="E137">ROUND(E134/10,2)</f>
        <v>2.16</v>
      </c>
      <c r="F137" s="137"/>
      <c r="G137" s="138"/>
      <c r="H137" s="137"/>
      <c r="I137" s="137"/>
      <c r="J137" s="137"/>
      <c r="K137" s="429">
        <f t="shared" si="1"/>
        <v>0</v>
      </c>
      <c r="L137" s="423" cm="1">
        <f t="array" ref="L137">ROUND(E137*F137,2)</f>
        <v>0</v>
      </c>
      <c r="M137" s="423" cm="1">
        <f t="array" ref="M137">ROUND(E137*H137,2)</f>
        <v>0</v>
      </c>
      <c r="N137" s="423" cm="1">
        <f t="array" ref="N137">ROUND(E137*I137,2)</f>
        <v>0</v>
      </c>
      <c r="O137" s="423" cm="1">
        <f t="array" ref="O137">ROUND(E137*J137,2)</f>
        <v>0</v>
      </c>
      <c r="P137" s="425" cm="1">
        <f t="array" ref="P137">ROUND(SUM(M137:O137),2)</f>
        <v>0</v>
      </c>
      <c r="Q137" s="116"/>
      <c r="R137" s="107"/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</row>
    <row r="138" spans="1:48" ht="48" customHeight="1">
      <c r="A138" s="313" t="s">
        <v>600</v>
      </c>
      <c r="B138" s="133" t="s">
        <v>79</v>
      </c>
      <c r="C138" s="134" t="s">
        <v>117</v>
      </c>
      <c r="D138" s="135" t="s">
        <v>118</v>
      </c>
      <c r="E138" s="187">
        <v>7.5</v>
      </c>
      <c r="F138" s="137"/>
      <c r="G138" s="138"/>
      <c r="H138" s="137"/>
      <c r="I138" s="137"/>
      <c r="J138" s="137"/>
      <c r="K138" s="429">
        <f t="shared" si="1"/>
        <v>0</v>
      </c>
      <c r="L138" s="423" cm="1">
        <f t="array" ref="L138">ROUND(E138*F138,2)</f>
        <v>0</v>
      </c>
      <c r="M138" s="423" cm="1">
        <f t="array" ref="M138">ROUND(E138*H138,2)</f>
        <v>0</v>
      </c>
      <c r="N138" s="423" cm="1">
        <f t="array" ref="N138">ROUND(E138*I138,2)</f>
        <v>0</v>
      </c>
      <c r="O138" s="423" cm="1">
        <f t="array" ref="O138">ROUND(E138*J138,2)</f>
        <v>0</v>
      </c>
      <c r="P138" s="425" cm="1">
        <f t="array" ref="P138">ROUND(SUM(M138:O138),2)</f>
        <v>0</v>
      </c>
      <c r="Q138" s="116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</row>
    <row r="139" spans="1:48" ht="14.25" customHeight="1">
      <c r="A139" s="313" t="s">
        <v>601</v>
      </c>
      <c r="B139" s="133" t="s">
        <v>79</v>
      </c>
      <c r="C139" s="188" t="s">
        <v>520</v>
      </c>
      <c r="D139" s="135" t="s">
        <v>118</v>
      </c>
      <c r="E139" s="187" cm="1">
        <f t="array" ref="E139">ROUND(30/1000*1.1,4)</f>
        <v>3.3000000000000002E-2</v>
      </c>
      <c r="F139" s="137"/>
      <c r="G139" s="138"/>
      <c r="H139" s="137"/>
      <c r="I139" s="137"/>
      <c r="J139" s="137"/>
      <c r="K139" s="429">
        <f t="shared" si="1"/>
        <v>0</v>
      </c>
      <c r="L139" s="423" cm="1">
        <f t="array" ref="L139">ROUND(E139*F139,2)</f>
        <v>0</v>
      </c>
      <c r="M139" s="423" cm="1">
        <f t="array" ref="M139">ROUND(E139*H139,2)</f>
        <v>0</v>
      </c>
      <c r="N139" s="423" cm="1">
        <f t="array" ref="N139">ROUND(E139*I139,2)</f>
        <v>0</v>
      </c>
      <c r="O139" s="423" cm="1">
        <f t="array" ref="O139">ROUND(E139*J139,2)</f>
        <v>0</v>
      </c>
      <c r="P139" s="425" cm="1">
        <f t="array" ref="P139">ROUND(SUM(M139:O139),2)</f>
        <v>0</v>
      </c>
      <c r="Q139" s="116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</row>
    <row r="140" spans="1:48" ht="14.25" customHeight="1">
      <c r="A140" s="313" t="s">
        <v>602</v>
      </c>
      <c r="B140" s="133" t="s">
        <v>79</v>
      </c>
      <c r="C140" s="188" t="s">
        <v>122</v>
      </c>
      <c r="D140" s="135" t="s">
        <v>118</v>
      </c>
      <c r="E140" s="187" cm="1">
        <f t="array" ref="E140">ROUND(6.45*1.1,4)</f>
        <v>7.0949999999999998</v>
      </c>
      <c r="F140" s="137"/>
      <c r="G140" s="138"/>
      <c r="H140" s="137"/>
      <c r="I140" s="137"/>
      <c r="J140" s="137"/>
      <c r="K140" s="429">
        <f t="shared" si="1"/>
        <v>0</v>
      </c>
      <c r="L140" s="423" cm="1">
        <f t="array" ref="L140">ROUND(E140*F140,2)</f>
        <v>0</v>
      </c>
      <c r="M140" s="423" cm="1">
        <f t="array" ref="M140">ROUND(E140*H140,2)</f>
        <v>0</v>
      </c>
      <c r="N140" s="423" cm="1">
        <f t="array" ref="N140">ROUND(E140*I140,2)</f>
        <v>0</v>
      </c>
      <c r="O140" s="423" cm="1">
        <f t="array" ref="O140">ROUND(E140*J140,2)</f>
        <v>0</v>
      </c>
      <c r="P140" s="425" cm="1">
        <f t="array" ref="P140">ROUND(SUM(M140:O140),2)</f>
        <v>0</v>
      </c>
      <c r="Q140" s="116"/>
      <c r="R140" s="107"/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7"/>
      <c r="AV140" s="107"/>
    </row>
    <row r="141" spans="1:48" ht="14.25" customHeight="1">
      <c r="A141" s="313" t="s">
        <v>603</v>
      </c>
      <c r="B141" s="133" t="s">
        <v>79</v>
      </c>
      <c r="C141" s="188" t="s">
        <v>521</v>
      </c>
      <c r="D141" s="135" t="s">
        <v>118</v>
      </c>
      <c r="E141" s="187" cm="1">
        <f t="array" ref="E141">ROUND(1.02*1.1,4)</f>
        <v>1.1220000000000001</v>
      </c>
      <c r="F141" s="137"/>
      <c r="G141" s="138"/>
      <c r="H141" s="137"/>
      <c r="I141" s="137"/>
      <c r="J141" s="137"/>
      <c r="K141" s="429">
        <f t="shared" si="1"/>
        <v>0</v>
      </c>
      <c r="L141" s="423" cm="1">
        <f t="array" ref="L141">ROUND(E141*F141,2)</f>
        <v>0</v>
      </c>
      <c r="M141" s="423" cm="1">
        <f t="array" ref="M141">ROUND(E141*H141,2)</f>
        <v>0</v>
      </c>
      <c r="N141" s="423" cm="1">
        <f t="array" ref="N141">ROUND(E141*I141,2)</f>
        <v>0</v>
      </c>
      <c r="O141" s="423" cm="1">
        <f t="array" ref="O141">ROUND(E141*J141,2)</f>
        <v>0</v>
      </c>
      <c r="P141" s="425" cm="1">
        <f t="array" ref="P141">ROUND(SUM(M141:O141),2)</f>
        <v>0</v>
      </c>
      <c r="Q141" s="116"/>
      <c r="R141" s="107"/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</row>
    <row r="142" spans="1:48" ht="14.25" customHeight="1">
      <c r="A142" s="313" t="s">
        <v>604</v>
      </c>
      <c r="B142" s="133" t="s">
        <v>79</v>
      </c>
      <c r="C142" s="188" t="s">
        <v>124</v>
      </c>
      <c r="D142" s="135" t="s">
        <v>118</v>
      </c>
      <c r="E142" s="187" cm="1">
        <f t="array" ref="E142">ROUND(SUM(E139:E141)*0.035,4)</f>
        <v>0.2888</v>
      </c>
      <c r="F142" s="137"/>
      <c r="G142" s="138"/>
      <c r="H142" s="137"/>
      <c r="I142" s="137"/>
      <c r="J142" s="137"/>
      <c r="K142" s="429">
        <f t="shared" si="1"/>
        <v>0</v>
      </c>
      <c r="L142" s="423" cm="1">
        <f t="array" ref="L142">ROUND(E142*F142,2)</f>
        <v>0</v>
      </c>
      <c r="M142" s="423" cm="1">
        <f t="array" ref="M142">ROUND(E142*H142,2)</f>
        <v>0</v>
      </c>
      <c r="N142" s="423" cm="1">
        <f t="array" ref="N142">ROUND(E142*I142,2)</f>
        <v>0</v>
      </c>
      <c r="O142" s="423" cm="1">
        <f t="array" ref="O142">ROUND(E142*J142,2)</f>
        <v>0</v>
      </c>
      <c r="P142" s="425" cm="1">
        <f t="array" ref="P142">ROUND(SUM(M142:O142),2)</f>
        <v>0</v>
      </c>
      <c r="Q142" s="116"/>
      <c r="R142" s="107"/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</row>
    <row r="143" spans="1:48" ht="14.25" customHeight="1">
      <c r="A143" s="313" t="s">
        <v>605</v>
      </c>
      <c r="B143" s="133" t="s">
        <v>79</v>
      </c>
      <c r="C143" s="188" t="s">
        <v>126</v>
      </c>
      <c r="D143" s="135" t="s">
        <v>81</v>
      </c>
      <c r="E143" s="138" cm="1">
        <f t="array" ref="E143">ROUND(E147/0.3*9,0)</f>
        <v>2100</v>
      </c>
      <c r="F143" s="137"/>
      <c r="G143" s="138"/>
      <c r="H143" s="137"/>
      <c r="I143" s="137"/>
      <c r="J143" s="137"/>
      <c r="K143" s="429">
        <f t="shared" si="1"/>
        <v>0</v>
      </c>
      <c r="L143" s="423" cm="1">
        <f t="array" ref="L143">ROUND(E143*F143,2)</f>
        <v>0</v>
      </c>
      <c r="M143" s="423" cm="1">
        <f t="array" ref="M143">ROUND(E143*H143,2)</f>
        <v>0</v>
      </c>
      <c r="N143" s="423" cm="1">
        <f t="array" ref="N143">ROUND(E143*I143,2)</f>
        <v>0</v>
      </c>
      <c r="O143" s="423" cm="1">
        <f t="array" ref="O143">ROUND(E143*J143,2)</f>
        <v>0</v>
      </c>
      <c r="P143" s="425" cm="1">
        <f t="array" ref="P143">ROUND(SUM(M143:O143),2)</f>
        <v>0</v>
      </c>
      <c r="Q143" s="116"/>
      <c r="R143" s="107"/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</row>
    <row r="144" spans="1:48" ht="12.75" customHeight="1">
      <c r="A144" s="313" t="s">
        <v>606</v>
      </c>
      <c r="B144" s="133" t="s">
        <v>79</v>
      </c>
      <c r="C144" s="134" t="s">
        <v>196</v>
      </c>
      <c r="D144" s="135" t="s">
        <v>81</v>
      </c>
      <c r="E144" s="138">
        <v>1</v>
      </c>
      <c r="F144" s="137"/>
      <c r="G144" s="138"/>
      <c r="H144" s="137"/>
      <c r="I144" s="137"/>
      <c r="J144" s="137"/>
      <c r="K144" s="429">
        <f t="shared" si="1"/>
        <v>0</v>
      </c>
      <c r="L144" s="423" cm="1">
        <f t="array" ref="L144">ROUND(E144*F144,2)</f>
        <v>0</v>
      </c>
      <c r="M144" s="423" cm="1">
        <f t="array" ref="M144">ROUND(E144*H144,2)</f>
        <v>0</v>
      </c>
      <c r="N144" s="423" cm="1">
        <f t="array" ref="N144">ROUND(E144*I144,2)</f>
        <v>0</v>
      </c>
      <c r="O144" s="423" cm="1">
        <f t="array" ref="O144">ROUND(E144*J144,2)</f>
        <v>0</v>
      </c>
      <c r="P144" s="425" cm="1">
        <f t="array" ref="P144">ROUND(SUM(M144:O144),2)</f>
        <v>0</v>
      </c>
      <c r="Q144" s="116"/>
      <c r="R144" s="107"/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</row>
    <row r="145" spans="1:48" ht="12.75" customHeight="1">
      <c r="A145" s="313" t="s">
        <v>607</v>
      </c>
      <c r="B145" s="133" t="s">
        <v>79</v>
      </c>
      <c r="C145" s="134" t="s">
        <v>522</v>
      </c>
      <c r="D145" s="135" t="s">
        <v>81</v>
      </c>
      <c r="E145" s="138">
        <v>1</v>
      </c>
      <c r="F145" s="137"/>
      <c r="G145" s="138"/>
      <c r="H145" s="137"/>
      <c r="I145" s="137"/>
      <c r="J145" s="137"/>
      <c r="K145" s="429">
        <f t="shared" ref="K145:K208" si="2">SUM(H145:J145)</f>
        <v>0</v>
      </c>
      <c r="L145" s="423" cm="1">
        <f t="array" ref="L145">ROUND(E145*F145,2)</f>
        <v>0</v>
      </c>
      <c r="M145" s="423" cm="1">
        <f t="array" ref="M145">ROUND(E145*H145,2)</f>
        <v>0</v>
      </c>
      <c r="N145" s="423" cm="1">
        <f t="array" ref="N145">ROUND(E145*I145,2)</f>
        <v>0</v>
      </c>
      <c r="O145" s="423" cm="1">
        <f t="array" ref="O145">ROUND(E145*J145,2)</f>
        <v>0</v>
      </c>
      <c r="P145" s="425" cm="1">
        <f t="array" ref="P145">ROUND(SUM(M145:O145),2)</f>
        <v>0</v>
      </c>
      <c r="Q145" s="116"/>
      <c r="R145" s="107"/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</row>
    <row r="146" spans="1:48" ht="12.75" customHeight="1">
      <c r="A146" s="313" t="s">
        <v>608</v>
      </c>
      <c r="B146" s="133" t="s">
        <v>79</v>
      </c>
      <c r="C146" s="134" t="s">
        <v>523</v>
      </c>
      <c r="D146" s="135" t="s">
        <v>81</v>
      </c>
      <c r="E146" s="138">
        <v>2</v>
      </c>
      <c r="F146" s="137"/>
      <c r="G146" s="138"/>
      <c r="H146" s="137"/>
      <c r="I146" s="137"/>
      <c r="J146" s="137"/>
      <c r="K146" s="429">
        <f t="shared" si="2"/>
        <v>0</v>
      </c>
      <c r="L146" s="423" cm="1">
        <f t="array" ref="L146">ROUND(E146*F146,2)</f>
        <v>0</v>
      </c>
      <c r="M146" s="423" cm="1">
        <f t="array" ref="M146">ROUND(E146*H146,2)</f>
        <v>0</v>
      </c>
      <c r="N146" s="423" cm="1">
        <f t="array" ref="N146">ROUND(E146*I146,2)</f>
        <v>0</v>
      </c>
      <c r="O146" s="423" cm="1">
        <f t="array" ref="O146">ROUND(E146*J146,2)</f>
        <v>0</v>
      </c>
      <c r="P146" s="425" cm="1">
        <f t="array" ref="P146">ROUND(SUM(M146:O146),2)</f>
        <v>0</v>
      </c>
      <c r="Q146" s="116"/>
      <c r="R146" s="107"/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</row>
    <row r="147" spans="1:48" ht="36" customHeight="1">
      <c r="A147" s="313" t="s">
        <v>609</v>
      </c>
      <c r="B147" s="133" t="s">
        <v>79</v>
      </c>
      <c r="C147" s="134" t="s">
        <v>524</v>
      </c>
      <c r="D147" s="135" t="s">
        <v>100</v>
      </c>
      <c r="E147" s="138">
        <v>70</v>
      </c>
      <c r="F147" s="137"/>
      <c r="G147" s="138"/>
      <c r="H147" s="137"/>
      <c r="I147" s="137"/>
      <c r="J147" s="137"/>
      <c r="K147" s="429">
        <f t="shared" si="2"/>
        <v>0</v>
      </c>
      <c r="L147" s="423" cm="1">
        <f t="array" ref="L147">ROUND(E147*F147,2)</f>
        <v>0</v>
      </c>
      <c r="M147" s="423" cm="1">
        <f t="array" ref="M147">ROUND(E147*H147,2)</f>
        <v>0</v>
      </c>
      <c r="N147" s="423" cm="1">
        <f t="array" ref="N147">ROUND(E147*I147,2)</f>
        <v>0</v>
      </c>
      <c r="O147" s="423" cm="1">
        <f t="array" ref="O147">ROUND(E147*J147,2)</f>
        <v>0</v>
      </c>
      <c r="P147" s="425" cm="1">
        <f t="array" ref="P147">ROUND(SUM(M147:O147),2)</f>
        <v>0</v>
      </c>
      <c r="Q147" s="116"/>
      <c r="R147" s="107"/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</row>
    <row r="148" spans="1:48" ht="14.25" customHeight="1">
      <c r="A148" s="313" t="s">
        <v>610</v>
      </c>
      <c r="B148" s="133" t="s">
        <v>79</v>
      </c>
      <c r="C148" s="188" t="s">
        <v>525</v>
      </c>
      <c r="D148" s="135" t="s">
        <v>100</v>
      </c>
      <c r="E148" s="138" cm="1">
        <f t="array" ref="E148">ROUND(E147*1.02,2)</f>
        <v>71.400000000000006</v>
      </c>
      <c r="F148" s="137"/>
      <c r="G148" s="138"/>
      <c r="H148" s="137"/>
      <c r="I148" s="137"/>
      <c r="J148" s="137"/>
      <c r="K148" s="429">
        <f t="shared" si="2"/>
        <v>0</v>
      </c>
      <c r="L148" s="423" cm="1">
        <f t="array" ref="L148">ROUND(E148*F148,2)</f>
        <v>0</v>
      </c>
      <c r="M148" s="423" cm="1">
        <f t="array" ref="M148">ROUND(E148*H148,2)</f>
        <v>0</v>
      </c>
      <c r="N148" s="423" cm="1">
        <f t="array" ref="N148">ROUND(E148*I148,2)</f>
        <v>0</v>
      </c>
      <c r="O148" s="423" cm="1">
        <f t="array" ref="O148">ROUND(E148*J148,2)</f>
        <v>0</v>
      </c>
      <c r="P148" s="425" cm="1">
        <f t="array" ref="P148">ROUND(SUM(M148:O148),2)</f>
        <v>0</v>
      </c>
      <c r="Q148" s="116"/>
      <c r="R148" s="107"/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</row>
    <row r="149" spans="1:48" ht="14.25" customHeight="1">
      <c r="A149" s="313" t="s">
        <v>611</v>
      </c>
      <c r="B149" s="133" t="s">
        <v>79</v>
      </c>
      <c r="C149" s="188" t="s">
        <v>526</v>
      </c>
      <c r="D149" s="135" t="s">
        <v>218</v>
      </c>
      <c r="E149" s="138" cm="1">
        <f t="array" ref="E149">ROUND(E148*3,2)</f>
        <v>214.2</v>
      </c>
      <c r="F149" s="137"/>
      <c r="G149" s="138"/>
      <c r="H149" s="137"/>
      <c r="I149" s="137"/>
      <c r="J149" s="137"/>
      <c r="K149" s="429">
        <f t="shared" si="2"/>
        <v>0</v>
      </c>
      <c r="L149" s="423" cm="1">
        <f t="array" ref="L149">ROUND(E149*F149,2)</f>
        <v>0</v>
      </c>
      <c r="M149" s="423" cm="1">
        <f t="array" ref="M149">ROUND(E149*H149,2)</f>
        <v>0</v>
      </c>
      <c r="N149" s="423" cm="1">
        <f t="array" ref="N149">ROUND(E149*I149,2)</f>
        <v>0</v>
      </c>
      <c r="O149" s="423" cm="1">
        <f t="array" ref="O149">ROUND(E149*J149,2)</f>
        <v>0</v>
      </c>
      <c r="P149" s="425" cm="1">
        <f t="array" ref="P149">ROUND(SUM(M149:O149),2)</f>
        <v>0</v>
      </c>
      <c r="Q149" s="116"/>
      <c r="R149" s="107"/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</row>
    <row r="150" spans="1:48" ht="24" customHeight="1">
      <c r="A150" s="313" t="s">
        <v>612</v>
      </c>
      <c r="B150" s="133" t="s">
        <v>79</v>
      </c>
      <c r="C150" s="188" t="s">
        <v>132</v>
      </c>
      <c r="D150" s="135" t="s">
        <v>133</v>
      </c>
      <c r="E150" s="138">
        <v>1</v>
      </c>
      <c r="F150" s="137"/>
      <c r="G150" s="138"/>
      <c r="H150" s="137"/>
      <c r="I150" s="137"/>
      <c r="J150" s="137"/>
      <c r="K150" s="429">
        <f t="shared" si="2"/>
        <v>0</v>
      </c>
      <c r="L150" s="423" cm="1">
        <f t="array" ref="L150">ROUND(E150*F150,2)</f>
        <v>0</v>
      </c>
      <c r="M150" s="423" cm="1">
        <f t="array" ref="M150">ROUND(E150*H150,2)</f>
        <v>0</v>
      </c>
      <c r="N150" s="423" cm="1">
        <f t="array" ref="N150">ROUND(E150*I150,2)</f>
        <v>0</v>
      </c>
      <c r="O150" s="423" cm="1">
        <f t="array" ref="O150">ROUND(E150*J150,2)</f>
        <v>0</v>
      </c>
      <c r="P150" s="425" cm="1">
        <f t="array" ref="P150">ROUND(SUM(M150:O150),2)</f>
        <v>0</v>
      </c>
      <c r="Q150" s="116"/>
      <c r="R150" s="107"/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</row>
    <row r="151" spans="1:48" ht="14.25" customHeight="1">
      <c r="A151" s="313" t="s">
        <v>613</v>
      </c>
      <c r="B151" s="133" t="s">
        <v>79</v>
      </c>
      <c r="C151" s="188" t="s">
        <v>135</v>
      </c>
      <c r="D151" s="135" t="s">
        <v>133</v>
      </c>
      <c r="E151" s="138">
        <v>1</v>
      </c>
      <c r="F151" s="137"/>
      <c r="G151" s="138"/>
      <c r="H151" s="137"/>
      <c r="I151" s="137"/>
      <c r="J151" s="137"/>
      <c r="K151" s="429">
        <f t="shared" si="2"/>
        <v>0</v>
      </c>
      <c r="L151" s="423" cm="1">
        <f t="array" ref="L151">ROUND(E151*F151,2)</f>
        <v>0</v>
      </c>
      <c r="M151" s="423" cm="1">
        <f t="array" ref="M151">ROUND(E151*H151,2)</f>
        <v>0</v>
      </c>
      <c r="N151" s="423" cm="1">
        <f t="array" ref="N151">ROUND(E151*I151,2)</f>
        <v>0</v>
      </c>
      <c r="O151" s="423" cm="1">
        <f t="array" ref="O151">ROUND(E151*J151,2)</f>
        <v>0</v>
      </c>
      <c r="P151" s="425" cm="1">
        <f t="array" ref="P151">ROUND(SUM(M151:O151),2)</f>
        <v>0</v>
      </c>
      <c r="Q151" s="116"/>
      <c r="R151" s="107"/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7"/>
      <c r="AV151" s="107"/>
    </row>
    <row r="152" spans="1:48" ht="14.25" customHeight="1">
      <c r="A152" s="313" t="s">
        <v>614</v>
      </c>
      <c r="B152" s="133" t="s">
        <v>79</v>
      </c>
      <c r="C152" s="188" t="s">
        <v>137</v>
      </c>
      <c r="D152" s="135" t="s">
        <v>138</v>
      </c>
      <c r="E152" s="138" cm="1">
        <f t="array" ref="E152">E147/8.5</f>
        <v>8.235294117647058</v>
      </c>
      <c r="F152" s="137"/>
      <c r="G152" s="138"/>
      <c r="H152" s="137"/>
      <c r="I152" s="137"/>
      <c r="J152" s="137"/>
      <c r="K152" s="429">
        <f t="shared" si="2"/>
        <v>0</v>
      </c>
      <c r="L152" s="423" cm="1">
        <f t="array" ref="L152">ROUND(E152*F152,2)</f>
        <v>0</v>
      </c>
      <c r="M152" s="423" cm="1">
        <f t="array" ref="M152">ROUND(E152*H152,2)</f>
        <v>0</v>
      </c>
      <c r="N152" s="423" cm="1">
        <f t="array" ref="N152">ROUND(E152*I152,2)</f>
        <v>0</v>
      </c>
      <c r="O152" s="423" cm="1">
        <f t="array" ref="O152">ROUND(E152*J152,2)</f>
        <v>0</v>
      </c>
      <c r="P152" s="425" cm="1">
        <f t="array" ref="P152">ROUND(SUM(M152:O152),2)</f>
        <v>0</v>
      </c>
      <c r="Q152" s="116"/>
      <c r="R152" s="107"/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07"/>
      <c r="AU152" s="107"/>
      <c r="AV152" s="107"/>
    </row>
    <row r="153" spans="1:48" ht="14.25" customHeight="1">
      <c r="A153" s="313" t="s">
        <v>615</v>
      </c>
      <c r="B153" s="133" t="s">
        <v>79</v>
      </c>
      <c r="C153" s="285" t="s">
        <v>528</v>
      </c>
      <c r="D153" s="135" t="s">
        <v>83</v>
      </c>
      <c r="E153" s="138">
        <v>720</v>
      </c>
      <c r="F153" s="137"/>
      <c r="G153" s="138"/>
      <c r="H153" s="137"/>
      <c r="I153" s="137"/>
      <c r="J153" s="137"/>
      <c r="K153" s="429">
        <f t="shared" si="2"/>
        <v>0</v>
      </c>
      <c r="L153" s="423" cm="1">
        <f t="array" ref="L153">ROUND(E153*F153,2)</f>
        <v>0</v>
      </c>
      <c r="M153" s="423" cm="1">
        <f t="array" ref="M153">ROUND(E153*H153,2)</f>
        <v>0</v>
      </c>
      <c r="N153" s="423" cm="1">
        <f t="array" ref="N153">ROUND(E153*I153,2)</f>
        <v>0</v>
      </c>
      <c r="O153" s="423" cm="1">
        <f t="array" ref="O153">ROUND(E153*J153,2)</f>
        <v>0</v>
      </c>
      <c r="P153" s="425" cm="1">
        <f t="array" ref="P153">ROUND(SUM(M153:O153),2)</f>
        <v>0</v>
      </c>
      <c r="Q153" s="116"/>
      <c r="R153" s="107"/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</row>
    <row r="154" spans="1:48" ht="14.25" customHeight="1">
      <c r="A154" s="313" t="s">
        <v>616</v>
      </c>
      <c r="B154" s="133" t="s">
        <v>79</v>
      </c>
      <c r="C154" s="188" t="s">
        <v>529</v>
      </c>
      <c r="D154" s="135" t="s">
        <v>83</v>
      </c>
      <c r="E154" s="138" cm="1">
        <f t="array" ref="E154">ROUND(E153*0.6*1.15,2)</f>
        <v>496.8</v>
      </c>
      <c r="F154" s="137"/>
      <c r="G154" s="138"/>
      <c r="H154" s="137"/>
      <c r="I154" s="137"/>
      <c r="J154" s="137"/>
      <c r="K154" s="429">
        <f t="shared" si="2"/>
        <v>0</v>
      </c>
      <c r="L154" s="423" cm="1">
        <f t="array" ref="L154">ROUND(E154*F154,2)</f>
        <v>0</v>
      </c>
      <c r="M154" s="423" cm="1">
        <f t="array" ref="M154">ROUND(E154*H154,2)</f>
        <v>0</v>
      </c>
      <c r="N154" s="423" cm="1">
        <f t="array" ref="N154">ROUND(E154*I154,2)</f>
        <v>0</v>
      </c>
      <c r="O154" s="423" cm="1">
        <f t="array" ref="O154">ROUND(E154*J154,2)</f>
        <v>0</v>
      </c>
      <c r="P154" s="425" cm="1">
        <f t="array" ref="P154">ROUND(SUM(M154:O154),2)</f>
        <v>0</v>
      </c>
      <c r="Q154" s="116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</row>
    <row r="155" spans="1:48" ht="24" customHeight="1">
      <c r="A155" s="313" t="s">
        <v>617</v>
      </c>
      <c r="B155" s="133" t="s">
        <v>79</v>
      </c>
      <c r="C155" s="188" t="s">
        <v>531</v>
      </c>
      <c r="D155" s="135" t="s">
        <v>218</v>
      </c>
      <c r="E155" s="138" cm="1">
        <f t="array" ref="E155">ROUND(E153*0.4*3.2,2)</f>
        <v>921.6</v>
      </c>
      <c r="F155" s="137"/>
      <c r="G155" s="138"/>
      <c r="H155" s="137"/>
      <c r="I155" s="137"/>
      <c r="J155" s="137"/>
      <c r="K155" s="429">
        <f t="shared" si="2"/>
        <v>0</v>
      </c>
      <c r="L155" s="423" cm="1">
        <f t="array" ref="L155">ROUND(E155*F155,2)</f>
        <v>0</v>
      </c>
      <c r="M155" s="423" cm="1">
        <f t="array" ref="M155">ROUND(E155*H155,2)</f>
        <v>0</v>
      </c>
      <c r="N155" s="423" cm="1">
        <f t="array" ref="N155">ROUND(E155*I155,2)</f>
        <v>0</v>
      </c>
      <c r="O155" s="423" cm="1">
        <f t="array" ref="O155">ROUND(E155*J155,2)</f>
        <v>0</v>
      </c>
      <c r="P155" s="425" cm="1">
        <f t="array" ref="P155">ROUND(SUM(M155:O155),2)</f>
        <v>0</v>
      </c>
      <c r="Q155" s="116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</row>
    <row r="156" spans="1:48" ht="24" customHeight="1">
      <c r="A156" s="313" t="s">
        <v>618</v>
      </c>
      <c r="B156" s="133" t="s">
        <v>79</v>
      </c>
      <c r="C156" s="188" t="s">
        <v>533</v>
      </c>
      <c r="D156" s="135" t="s">
        <v>89</v>
      </c>
      <c r="E156" s="138" cm="1">
        <f t="array" ref="E156">ROUND(38*1.1,2)</f>
        <v>41.8</v>
      </c>
      <c r="F156" s="137"/>
      <c r="G156" s="138"/>
      <c r="H156" s="137"/>
      <c r="I156" s="137"/>
      <c r="J156" s="137"/>
      <c r="K156" s="429">
        <f t="shared" si="2"/>
        <v>0</v>
      </c>
      <c r="L156" s="423" cm="1">
        <f t="array" ref="L156">ROUND(E156*F156,2)</f>
        <v>0</v>
      </c>
      <c r="M156" s="423" cm="1">
        <f t="array" ref="M156">ROUND(E156*H156,2)</f>
        <v>0</v>
      </c>
      <c r="N156" s="423" cm="1">
        <f t="array" ref="N156">ROUND(E156*I156,2)</f>
        <v>0</v>
      </c>
      <c r="O156" s="423" cm="1">
        <f t="array" ref="O156">ROUND(E156*J156,2)</f>
        <v>0</v>
      </c>
      <c r="P156" s="425" cm="1">
        <f t="array" ref="P156">ROUND(SUM(M156:O156),2)</f>
        <v>0</v>
      </c>
      <c r="Q156" s="116"/>
      <c r="R156" s="107"/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</row>
    <row r="157" spans="1:48" ht="14.25" customHeight="1">
      <c r="A157" s="313" t="s">
        <v>619</v>
      </c>
      <c r="B157" s="133" t="s">
        <v>79</v>
      </c>
      <c r="C157" s="188" t="s">
        <v>204</v>
      </c>
      <c r="D157" s="135" t="s">
        <v>133</v>
      </c>
      <c r="E157" s="138">
        <v>1</v>
      </c>
      <c r="F157" s="137"/>
      <c r="G157" s="138"/>
      <c r="H157" s="137"/>
      <c r="I157" s="137"/>
      <c r="J157" s="137"/>
      <c r="K157" s="429">
        <f t="shared" si="2"/>
        <v>0</v>
      </c>
      <c r="L157" s="423" cm="1">
        <f t="array" ref="L157">ROUND(E157*F157,2)</f>
        <v>0</v>
      </c>
      <c r="M157" s="423" cm="1">
        <f t="array" ref="M157">ROUND(E157*H157,2)</f>
        <v>0</v>
      </c>
      <c r="N157" s="423" cm="1">
        <f t="array" ref="N157">ROUND(E157*I157,2)</f>
        <v>0</v>
      </c>
      <c r="O157" s="423" cm="1">
        <f t="array" ref="O157">ROUND(E157*J157,2)</f>
        <v>0</v>
      </c>
      <c r="P157" s="425" cm="1">
        <f t="array" ref="P157">ROUND(SUM(M157:O157),2)</f>
        <v>0</v>
      </c>
      <c r="Q157" s="116"/>
      <c r="R157" s="107"/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7"/>
      <c r="AV157" s="107"/>
    </row>
    <row r="158" spans="1:48" ht="14.25" customHeight="1">
      <c r="A158" s="304"/>
      <c r="B158" s="305"/>
      <c r="C158" s="126" t="s">
        <v>557</v>
      </c>
      <c r="D158" s="185"/>
      <c r="E158" s="138"/>
      <c r="F158" s="137"/>
      <c r="G158" s="138"/>
      <c r="H158" s="137"/>
      <c r="I158" s="137"/>
      <c r="J158" s="137"/>
      <c r="K158" s="429"/>
      <c r="L158" s="423"/>
      <c r="M158" s="423"/>
      <c r="N158" s="423"/>
      <c r="O158" s="423"/>
      <c r="P158" s="425"/>
      <c r="Q158" s="116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107"/>
      <c r="AU158" s="107"/>
      <c r="AV158" s="107"/>
    </row>
    <row r="159" spans="1:48" ht="12.75" customHeight="1">
      <c r="A159" s="313" t="s">
        <v>620</v>
      </c>
      <c r="B159" s="133" t="s">
        <v>79</v>
      </c>
      <c r="C159" s="134" t="s">
        <v>514</v>
      </c>
      <c r="D159" s="135" t="s">
        <v>100</v>
      </c>
      <c r="E159" s="138">
        <v>27</v>
      </c>
      <c r="F159" s="137"/>
      <c r="G159" s="138"/>
      <c r="H159" s="137"/>
      <c r="I159" s="137"/>
      <c r="J159" s="137"/>
      <c r="K159" s="429">
        <f t="shared" si="2"/>
        <v>0</v>
      </c>
      <c r="L159" s="423" cm="1">
        <f t="array" ref="L159">ROUND(E159*F159,2)</f>
        <v>0</v>
      </c>
      <c r="M159" s="423" cm="1">
        <f t="array" ref="M159">ROUND(E159*H159,2)</f>
        <v>0</v>
      </c>
      <c r="N159" s="423" cm="1">
        <f t="array" ref="N159">ROUND(E159*I159,2)</f>
        <v>0</v>
      </c>
      <c r="O159" s="423" cm="1">
        <f t="array" ref="O159">ROUND(E159*J159,2)</f>
        <v>0</v>
      </c>
      <c r="P159" s="425" cm="1">
        <f t="array" ref="P159">ROUND(SUM(M159:O159),2)</f>
        <v>0</v>
      </c>
      <c r="Q159" s="116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107"/>
      <c r="AT159" s="107"/>
      <c r="AU159" s="107"/>
      <c r="AV159" s="107"/>
    </row>
    <row r="160" spans="1:48" ht="14.25" customHeight="1">
      <c r="A160" s="313" t="s">
        <v>621</v>
      </c>
      <c r="B160" s="133" t="s">
        <v>79</v>
      </c>
      <c r="C160" s="188" t="s">
        <v>516</v>
      </c>
      <c r="D160" s="135" t="s">
        <v>100</v>
      </c>
      <c r="E160" s="138" cm="1">
        <f t="array" ref="E160">E159*1.08</f>
        <v>29.160000000000004</v>
      </c>
      <c r="F160" s="137"/>
      <c r="G160" s="138"/>
      <c r="H160" s="137"/>
      <c r="I160" s="137"/>
      <c r="J160" s="137"/>
      <c r="K160" s="429">
        <f t="shared" si="2"/>
        <v>0</v>
      </c>
      <c r="L160" s="423" cm="1">
        <f t="array" ref="L160">ROUND(E160*F160,2)</f>
        <v>0</v>
      </c>
      <c r="M160" s="423" cm="1">
        <f t="array" ref="M160">ROUND(E160*H160,2)</f>
        <v>0</v>
      </c>
      <c r="N160" s="423" cm="1">
        <f t="array" ref="N160">ROUND(E160*I160,2)</f>
        <v>0</v>
      </c>
      <c r="O160" s="423" cm="1">
        <f t="array" ref="O160">ROUND(E160*J160,2)</f>
        <v>0</v>
      </c>
      <c r="P160" s="425" cm="1">
        <f t="array" ref="P160">ROUND(SUM(M160:O160),2)</f>
        <v>0</v>
      </c>
      <c r="Q160" s="116"/>
      <c r="R160" s="107"/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  <c r="AM160" s="107"/>
      <c r="AN160" s="107"/>
      <c r="AO160" s="107"/>
      <c r="AP160" s="107"/>
      <c r="AQ160" s="107"/>
      <c r="AR160" s="107"/>
      <c r="AS160" s="107"/>
      <c r="AT160" s="107"/>
      <c r="AU160" s="107"/>
      <c r="AV160" s="107"/>
    </row>
    <row r="161" spans="1:48" ht="14.25" customHeight="1">
      <c r="A161" s="313" t="s">
        <v>622</v>
      </c>
      <c r="B161" s="133" t="s">
        <v>79</v>
      </c>
      <c r="C161" s="188" t="s">
        <v>187</v>
      </c>
      <c r="D161" s="135" t="s">
        <v>133</v>
      </c>
      <c r="E161" s="138">
        <v>1</v>
      </c>
      <c r="F161" s="137"/>
      <c r="G161" s="138"/>
      <c r="H161" s="137"/>
      <c r="I161" s="137"/>
      <c r="J161" s="137"/>
      <c r="K161" s="429">
        <f t="shared" si="2"/>
        <v>0</v>
      </c>
      <c r="L161" s="423" cm="1">
        <f t="array" ref="L161">ROUND(E161*F161,2)</f>
        <v>0</v>
      </c>
      <c r="M161" s="423" cm="1">
        <f t="array" ref="M161">ROUND(E161*H161,2)</f>
        <v>0</v>
      </c>
      <c r="N161" s="423" cm="1">
        <f t="array" ref="N161">ROUND(E161*I161,2)</f>
        <v>0</v>
      </c>
      <c r="O161" s="423" cm="1">
        <f t="array" ref="O161">ROUND(E161*J161,2)</f>
        <v>0</v>
      </c>
      <c r="P161" s="425" cm="1">
        <f t="array" ref="P161">ROUND(SUM(M161:O161),2)</f>
        <v>0</v>
      </c>
      <c r="Q161" s="116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  <c r="AU161" s="107"/>
      <c r="AV161" s="107"/>
    </row>
    <row r="162" spans="1:48" ht="14.25" customHeight="1">
      <c r="A162" s="313" t="s">
        <v>623</v>
      </c>
      <c r="B162" s="133" t="s">
        <v>79</v>
      </c>
      <c r="C162" s="188" t="s">
        <v>135</v>
      </c>
      <c r="D162" s="135" t="s">
        <v>133</v>
      </c>
      <c r="E162" s="138">
        <v>1</v>
      </c>
      <c r="F162" s="137"/>
      <c r="G162" s="138"/>
      <c r="H162" s="137"/>
      <c r="I162" s="137"/>
      <c r="J162" s="137"/>
      <c r="K162" s="429">
        <f t="shared" si="2"/>
        <v>0</v>
      </c>
      <c r="L162" s="423" cm="1">
        <f t="array" ref="L162">ROUND(E162*F162,2)</f>
        <v>0</v>
      </c>
      <c r="M162" s="423" cm="1">
        <f t="array" ref="M162">ROUND(E162*H162,2)</f>
        <v>0</v>
      </c>
      <c r="N162" s="423" cm="1">
        <f t="array" ref="N162">ROUND(E162*I162,2)</f>
        <v>0</v>
      </c>
      <c r="O162" s="423" cm="1">
        <f t="array" ref="O162">ROUND(E162*J162,2)</f>
        <v>0</v>
      </c>
      <c r="P162" s="425" cm="1">
        <f t="array" ref="P162">ROUND(SUM(M162:O162),2)</f>
        <v>0</v>
      </c>
      <c r="Q162" s="116"/>
      <c r="R162" s="107"/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</row>
    <row r="163" spans="1:48" ht="14.25" customHeight="1">
      <c r="A163" s="313" t="s">
        <v>624</v>
      </c>
      <c r="B163" s="133" t="s">
        <v>79</v>
      </c>
      <c r="C163" s="188" t="s">
        <v>137</v>
      </c>
      <c r="D163" s="135" t="s">
        <v>138</v>
      </c>
      <c r="E163" s="138" cm="1">
        <f t="array" ref="E163">ROUND(E160/10,2)</f>
        <v>2.92</v>
      </c>
      <c r="F163" s="137"/>
      <c r="G163" s="138"/>
      <c r="H163" s="137"/>
      <c r="I163" s="137"/>
      <c r="J163" s="137"/>
      <c r="K163" s="429">
        <f t="shared" si="2"/>
        <v>0</v>
      </c>
      <c r="L163" s="423" cm="1">
        <f t="array" ref="L163">ROUND(E163*F163,2)</f>
        <v>0</v>
      </c>
      <c r="M163" s="423" cm="1">
        <f t="array" ref="M163">ROUND(E163*H163,2)</f>
        <v>0</v>
      </c>
      <c r="N163" s="423" cm="1">
        <f t="array" ref="N163">ROUND(E163*I163,2)</f>
        <v>0</v>
      </c>
      <c r="O163" s="423" cm="1">
        <f t="array" ref="O163">ROUND(E163*J163,2)</f>
        <v>0</v>
      </c>
      <c r="P163" s="425" cm="1">
        <f t="array" ref="P163">ROUND(SUM(M163:O163),2)</f>
        <v>0</v>
      </c>
      <c r="Q163" s="116"/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</row>
    <row r="164" spans="1:48" ht="48" customHeight="1">
      <c r="A164" s="313" t="s">
        <v>625</v>
      </c>
      <c r="B164" s="133" t="s">
        <v>79</v>
      </c>
      <c r="C164" s="134" t="s">
        <v>117</v>
      </c>
      <c r="D164" s="135" t="s">
        <v>118</v>
      </c>
      <c r="E164" s="187">
        <v>12.24</v>
      </c>
      <c r="F164" s="137"/>
      <c r="G164" s="138"/>
      <c r="H164" s="137"/>
      <c r="I164" s="137"/>
      <c r="J164" s="137"/>
      <c r="K164" s="429">
        <f t="shared" si="2"/>
        <v>0</v>
      </c>
      <c r="L164" s="423" cm="1">
        <f t="array" ref="L164">ROUND(E164*F164,2)</f>
        <v>0</v>
      </c>
      <c r="M164" s="423" cm="1">
        <f t="array" ref="M164">ROUND(E164*H164,2)</f>
        <v>0</v>
      </c>
      <c r="N164" s="423" cm="1">
        <f t="array" ref="N164">ROUND(E164*I164,2)</f>
        <v>0</v>
      </c>
      <c r="O164" s="423" cm="1">
        <f t="array" ref="O164">ROUND(E164*J164,2)</f>
        <v>0</v>
      </c>
      <c r="P164" s="425" cm="1">
        <f t="array" ref="P164">ROUND(SUM(M164:O164),2)</f>
        <v>0</v>
      </c>
      <c r="Q164" s="116"/>
      <c r="R164" s="107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</row>
    <row r="165" spans="1:48" ht="14.25" customHeight="1">
      <c r="A165" s="313" t="s">
        <v>626</v>
      </c>
      <c r="B165" s="133" t="s">
        <v>79</v>
      </c>
      <c r="C165" s="188" t="s">
        <v>520</v>
      </c>
      <c r="D165" s="135" t="s">
        <v>118</v>
      </c>
      <c r="E165" s="187" cm="1">
        <f t="array" ref="E165">ROUND(40/1000*1.1,4)</f>
        <v>4.3999999999999997E-2</v>
      </c>
      <c r="F165" s="137"/>
      <c r="G165" s="138"/>
      <c r="H165" s="137"/>
      <c r="I165" s="137"/>
      <c r="J165" s="137"/>
      <c r="K165" s="429">
        <f t="shared" si="2"/>
        <v>0</v>
      </c>
      <c r="L165" s="423" cm="1">
        <f t="array" ref="L165">ROUND(E165*F165,2)</f>
        <v>0</v>
      </c>
      <c r="M165" s="423" cm="1">
        <f t="array" ref="M165">ROUND(E165*H165,2)</f>
        <v>0</v>
      </c>
      <c r="N165" s="423" cm="1">
        <f t="array" ref="N165">ROUND(E165*I165,2)</f>
        <v>0</v>
      </c>
      <c r="O165" s="423" cm="1">
        <f t="array" ref="O165">ROUND(E165*J165,2)</f>
        <v>0</v>
      </c>
      <c r="P165" s="425" cm="1">
        <f t="array" ref="P165">ROUND(SUM(M165:O165),2)</f>
        <v>0</v>
      </c>
      <c r="Q165" s="116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</row>
    <row r="166" spans="1:48" ht="14.25" customHeight="1">
      <c r="A166" s="313" t="s">
        <v>627</v>
      </c>
      <c r="B166" s="133" t="s">
        <v>79</v>
      </c>
      <c r="C166" s="188" t="s">
        <v>120</v>
      </c>
      <c r="D166" s="135" t="s">
        <v>118</v>
      </c>
      <c r="E166" s="187" cm="1">
        <f t="array" ref="E166">ROUND(1.1*1.1,4)</f>
        <v>1.21</v>
      </c>
      <c r="F166" s="137"/>
      <c r="G166" s="138"/>
      <c r="H166" s="137"/>
      <c r="I166" s="137"/>
      <c r="J166" s="137"/>
      <c r="K166" s="429">
        <f t="shared" si="2"/>
        <v>0</v>
      </c>
      <c r="L166" s="423" cm="1">
        <f t="array" ref="L166">ROUND(E166*F166,2)</f>
        <v>0</v>
      </c>
      <c r="M166" s="423" cm="1">
        <f t="array" ref="M166">ROUND(E166*H166,2)</f>
        <v>0</v>
      </c>
      <c r="N166" s="423" cm="1">
        <f t="array" ref="N166">ROUND(E166*I166,2)</f>
        <v>0</v>
      </c>
      <c r="O166" s="423" cm="1">
        <f t="array" ref="O166">ROUND(E166*J166,2)</f>
        <v>0</v>
      </c>
      <c r="P166" s="425" cm="1">
        <f t="array" ref="P166">ROUND(SUM(M166:O166),2)</f>
        <v>0</v>
      </c>
      <c r="Q166" s="116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</row>
    <row r="167" spans="1:48" ht="14.25" customHeight="1">
      <c r="A167" s="313" t="s">
        <v>628</v>
      </c>
      <c r="B167" s="133" t="s">
        <v>79</v>
      </c>
      <c r="C167" s="188" t="s">
        <v>122</v>
      </c>
      <c r="D167" s="135" t="s">
        <v>118</v>
      </c>
      <c r="E167" s="187" cm="1">
        <f t="array" ref="E167">ROUND(11.1*1.1,4)</f>
        <v>12.21</v>
      </c>
      <c r="F167" s="137"/>
      <c r="G167" s="138"/>
      <c r="H167" s="137"/>
      <c r="I167" s="137"/>
      <c r="J167" s="137"/>
      <c r="K167" s="429">
        <f t="shared" si="2"/>
        <v>0</v>
      </c>
      <c r="L167" s="423" cm="1">
        <f t="array" ref="L167">ROUND(E167*F167,2)</f>
        <v>0</v>
      </c>
      <c r="M167" s="423" cm="1">
        <f t="array" ref="M167">ROUND(E167*H167,2)</f>
        <v>0</v>
      </c>
      <c r="N167" s="423" cm="1">
        <f t="array" ref="N167">ROUND(E167*I167,2)</f>
        <v>0</v>
      </c>
      <c r="O167" s="423" cm="1">
        <f t="array" ref="O167">ROUND(E167*J167,2)</f>
        <v>0</v>
      </c>
      <c r="P167" s="425" cm="1">
        <f t="array" ref="P167">ROUND(SUM(M167:O167),2)</f>
        <v>0</v>
      </c>
      <c r="Q167" s="116"/>
      <c r="R167" s="107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</row>
    <row r="168" spans="1:48" ht="14.25" customHeight="1">
      <c r="A168" s="313" t="s">
        <v>629</v>
      </c>
      <c r="B168" s="133" t="s">
        <v>79</v>
      </c>
      <c r="C168" s="188" t="s">
        <v>124</v>
      </c>
      <c r="D168" s="135" t="s">
        <v>118</v>
      </c>
      <c r="E168" s="187" cm="1">
        <f t="array" ref="E168">ROUND(SUM(E165:E167)*0.035,4)</f>
        <v>0.47120000000000001</v>
      </c>
      <c r="F168" s="137"/>
      <c r="G168" s="138"/>
      <c r="H168" s="137"/>
      <c r="I168" s="137"/>
      <c r="J168" s="137"/>
      <c r="K168" s="429">
        <f t="shared" si="2"/>
        <v>0</v>
      </c>
      <c r="L168" s="423" cm="1">
        <f t="array" ref="L168">ROUND(E168*F168,2)</f>
        <v>0</v>
      </c>
      <c r="M168" s="423" cm="1">
        <f t="array" ref="M168">ROUND(E168*H168,2)</f>
        <v>0</v>
      </c>
      <c r="N168" s="423" cm="1">
        <f t="array" ref="N168">ROUND(E168*I168,2)</f>
        <v>0</v>
      </c>
      <c r="O168" s="423" cm="1">
        <f t="array" ref="O168">ROUND(E168*J168,2)</f>
        <v>0</v>
      </c>
      <c r="P168" s="425" cm="1">
        <f t="array" ref="P168">ROUND(SUM(M168:O168),2)</f>
        <v>0</v>
      </c>
      <c r="Q168" s="116"/>
      <c r="R168" s="107"/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</row>
    <row r="169" spans="1:48" ht="14.25" customHeight="1">
      <c r="A169" s="313" t="s">
        <v>630</v>
      </c>
      <c r="B169" s="133" t="s">
        <v>79</v>
      </c>
      <c r="C169" s="188" t="s">
        <v>126</v>
      </c>
      <c r="D169" s="135" t="s">
        <v>81</v>
      </c>
      <c r="E169" s="138" cm="1">
        <f t="array" ref="E169">ROUND(E172/0.3*9,0)</f>
        <v>3090</v>
      </c>
      <c r="F169" s="137"/>
      <c r="G169" s="138"/>
      <c r="H169" s="137"/>
      <c r="I169" s="137"/>
      <c r="J169" s="137"/>
      <c r="K169" s="429">
        <f t="shared" si="2"/>
        <v>0</v>
      </c>
      <c r="L169" s="423" cm="1">
        <f t="array" ref="L169">ROUND(E169*F169,2)</f>
        <v>0</v>
      </c>
      <c r="M169" s="423" cm="1">
        <f t="array" ref="M169">ROUND(E169*H169,2)</f>
        <v>0</v>
      </c>
      <c r="N169" s="423" cm="1">
        <f t="array" ref="N169">ROUND(E169*I169,2)</f>
        <v>0</v>
      </c>
      <c r="O169" s="423" cm="1">
        <f t="array" ref="O169">ROUND(E169*J169,2)</f>
        <v>0</v>
      </c>
      <c r="P169" s="425" cm="1">
        <f t="array" ref="P169">ROUND(SUM(M169:O169),2)</f>
        <v>0</v>
      </c>
      <c r="Q169" s="116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</row>
    <row r="170" spans="1:48" ht="12.75" customHeight="1">
      <c r="A170" s="313" t="s">
        <v>631</v>
      </c>
      <c r="B170" s="133" t="s">
        <v>79</v>
      </c>
      <c r="C170" s="134" t="s">
        <v>522</v>
      </c>
      <c r="D170" s="135" t="s">
        <v>81</v>
      </c>
      <c r="E170" s="138">
        <v>2</v>
      </c>
      <c r="F170" s="137"/>
      <c r="G170" s="138"/>
      <c r="H170" s="137"/>
      <c r="I170" s="137"/>
      <c r="J170" s="137"/>
      <c r="K170" s="429">
        <f t="shared" si="2"/>
        <v>0</v>
      </c>
      <c r="L170" s="423" cm="1">
        <f t="array" ref="L170">ROUND(E170*F170,2)</f>
        <v>0</v>
      </c>
      <c r="M170" s="423" cm="1">
        <f t="array" ref="M170">ROUND(E170*H170,2)</f>
        <v>0</v>
      </c>
      <c r="N170" s="423" cm="1">
        <f t="array" ref="N170">ROUND(E170*I170,2)</f>
        <v>0</v>
      </c>
      <c r="O170" s="423" cm="1">
        <f t="array" ref="O170">ROUND(E170*J170,2)</f>
        <v>0</v>
      </c>
      <c r="P170" s="425" cm="1">
        <f t="array" ref="P170">ROUND(SUM(M170:O170),2)</f>
        <v>0</v>
      </c>
      <c r="Q170" s="116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</row>
    <row r="171" spans="1:48" ht="12.75" customHeight="1">
      <c r="A171" s="313" t="s">
        <v>632</v>
      </c>
      <c r="B171" s="133" t="s">
        <v>79</v>
      </c>
      <c r="C171" s="134" t="s">
        <v>571</v>
      </c>
      <c r="D171" s="135" t="s">
        <v>81</v>
      </c>
      <c r="E171" s="138">
        <v>2</v>
      </c>
      <c r="F171" s="137"/>
      <c r="G171" s="138"/>
      <c r="H171" s="137"/>
      <c r="I171" s="137"/>
      <c r="J171" s="137"/>
      <c r="K171" s="429">
        <f t="shared" si="2"/>
        <v>0</v>
      </c>
      <c r="L171" s="423" cm="1">
        <f t="array" ref="L171">ROUND(E171*F171,2)</f>
        <v>0</v>
      </c>
      <c r="M171" s="423" cm="1">
        <f t="array" ref="M171">ROUND(E171*H171,2)</f>
        <v>0</v>
      </c>
      <c r="N171" s="423" cm="1">
        <f t="array" ref="N171">ROUND(E171*I171,2)</f>
        <v>0</v>
      </c>
      <c r="O171" s="423" cm="1">
        <f t="array" ref="O171">ROUND(E171*J171,2)</f>
        <v>0</v>
      </c>
      <c r="P171" s="425" cm="1">
        <f t="array" ref="P171">ROUND(SUM(M171:O171),2)</f>
        <v>0</v>
      </c>
      <c r="Q171" s="116"/>
      <c r="R171" s="107"/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</row>
    <row r="172" spans="1:48" ht="36" customHeight="1">
      <c r="A172" s="313" t="s">
        <v>633</v>
      </c>
      <c r="B172" s="133" t="s">
        <v>79</v>
      </c>
      <c r="C172" s="134" t="s">
        <v>524</v>
      </c>
      <c r="D172" s="135" t="s">
        <v>100</v>
      </c>
      <c r="E172" s="138">
        <v>103</v>
      </c>
      <c r="F172" s="137"/>
      <c r="G172" s="138"/>
      <c r="H172" s="137"/>
      <c r="I172" s="137"/>
      <c r="J172" s="137"/>
      <c r="K172" s="429">
        <f t="shared" si="2"/>
        <v>0</v>
      </c>
      <c r="L172" s="423" cm="1">
        <f t="array" ref="L172">ROUND(E172*F172,2)</f>
        <v>0</v>
      </c>
      <c r="M172" s="423" cm="1">
        <f t="array" ref="M172">ROUND(E172*H172,2)</f>
        <v>0</v>
      </c>
      <c r="N172" s="423" cm="1">
        <f t="array" ref="N172">ROUND(E172*I172,2)</f>
        <v>0</v>
      </c>
      <c r="O172" s="423" cm="1">
        <f t="array" ref="O172">ROUND(E172*J172,2)</f>
        <v>0</v>
      </c>
      <c r="P172" s="425" cm="1">
        <f t="array" ref="P172">ROUND(SUM(M172:O172),2)</f>
        <v>0</v>
      </c>
      <c r="Q172" s="116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</row>
    <row r="173" spans="1:48" ht="14.25" customHeight="1">
      <c r="A173" s="313" t="s">
        <v>634</v>
      </c>
      <c r="B173" s="133" t="s">
        <v>79</v>
      </c>
      <c r="C173" s="188" t="s">
        <v>525</v>
      </c>
      <c r="D173" s="135" t="s">
        <v>100</v>
      </c>
      <c r="E173" s="138" cm="1">
        <f t="array" ref="E173">ROUND(E172*1.02,2)</f>
        <v>105.06</v>
      </c>
      <c r="F173" s="137"/>
      <c r="G173" s="138"/>
      <c r="H173" s="137"/>
      <c r="I173" s="137"/>
      <c r="J173" s="137"/>
      <c r="K173" s="429">
        <f t="shared" si="2"/>
        <v>0</v>
      </c>
      <c r="L173" s="423" cm="1">
        <f t="array" ref="L173">ROUND(E173*F173,2)</f>
        <v>0</v>
      </c>
      <c r="M173" s="423" cm="1">
        <f t="array" ref="M173">ROUND(E173*H173,2)</f>
        <v>0</v>
      </c>
      <c r="N173" s="423" cm="1">
        <f t="array" ref="N173">ROUND(E173*I173,2)</f>
        <v>0</v>
      </c>
      <c r="O173" s="423" cm="1">
        <f t="array" ref="O173">ROUND(E173*J173,2)</f>
        <v>0</v>
      </c>
      <c r="P173" s="425" cm="1">
        <f t="array" ref="P173">ROUND(SUM(M173:O173),2)</f>
        <v>0</v>
      </c>
      <c r="Q173" s="116"/>
      <c r="R173" s="107"/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</row>
    <row r="174" spans="1:48" ht="14.25" customHeight="1">
      <c r="A174" s="313" t="s">
        <v>635</v>
      </c>
      <c r="B174" s="133" t="s">
        <v>79</v>
      </c>
      <c r="C174" s="188" t="s">
        <v>526</v>
      </c>
      <c r="D174" s="135" t="s">
        <v>218</v>
      </c>
      <c r="E174" s="138" cm="1">
        <f t="array" ref="E174">ROUND(E173*3,2)</f>
        <v>315.18</v>
      </c>
      <c r="F174" s="137"/>
      <c r="G174" s="138"/>
      <c r="H174" s="137"/>
      <c r="I174" s="137"/>
      <c r="J174" s="137"/>
      <c r="K174" s="429">
        <f t="shared" si="2"/>
        <v>0</v>
      </c>
      <c r="L174" s="423" cm="1">
        <f t="array" ref="L174">ROUND(E174*F174,2)</f>
        <v>0</v>
      </c>
      <c r="M174" s="423" cm="1">
        <f t="array" ref="M174">ROUND(E174*H174,2)</f>
        <v>0</v>
      </c>
      <c r="N174" s="423" cm="1">
        <f t="array" ref="N174">ROUND(E174*I174,2)</f>
        <v>0</v>
      </c>
      <c r="O174" s="423" cm="1">
        <f t="array" ref="O174">ROUND(E174*J174,2)</f>
        <v>0</v>
      </c>
      <c r="P174" s="425" cm="1">
        <f t="array" ref="P174">ROUND(SUM(M174:O174),2)</f>
        <v>0</v>
      </c>
      <c r="Q174" s="116"/>
      <c r="R174" s="107"/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</row>
    <row r="175" spans="1:48" ht="24" customHeight="1">
      <c r="A175" s="313" t="s">
        <v>636</v>
      </c>
      <c r="B175" s="133" t="s">
        <v>79</v>
      </c>
      <c r="C175" s="188" t="s">
        <v>132</v>
      </c>
      <c r="D175" s="135" t="s">
        <v>133</v>
      </c>
      <c r="E175" s="138">
        <v>1</v>
      </c>
      <c r="F175" s="137"/>
      <c r="G175" s="138"/>
      <c r="H175" s="137"/>
      <c r="I175" s="137"/>
      <c r="J175" s="137"/>
      <c r="K175" s="429">
        <f t="shared" si="2"/>
        <v>0</v>
      </c>
      <c r="L175" s="423" cm="1">
        <f t="array" ref="L175">ROUND(E175*F175,2)</f>
        <v>0</v>
      </c>
      <c r="M175" s="423" cm="1">
        <f t="array" ref="M175">ROUND(E175*H175,2)</f>
        <v>0</v>
      </c>
      <c r="N175" s="423" cm="1">
        <f t="array" ref="N175">ROUND(E175*I175,2)</f>
        <v>0</v>
      </c>
      <c r="O175" s="423" cm="1">
        <f t="array" ref="O175">ROUND(E175*J175,2)</f>
        <v>0</v>
      </c>
      <c r="P175" s="425" cm="1">
        <f t="array" ref="P175">ROUND(SUM(M175:O175),2)</f>
        <v>0</v>
      </c>
      <c r="Q175" s="116"/>
      <c r="R175" s="107"/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</row>
    <row r="176" spans="1:48" ht="14.25" customHeight="1">
      <c r="A176" s="313" t="s">
        <v>637</v>
      </c>
      <c r="B176" s="133" t="s">
        <v>79</v>
      </c>
      <c r="C176" s="188" t="s">
        <v>135</v>
      </c>
      <c r="D176" s="135" t="s">
        <v>133</v>
      </c>
      <c r="E176" s="138">
        <v>1</v>
      </c>
      <c r="F176" s="137"/>
      <c r="G176" s="138"/>
      <c r="H176" s="137"/>
      <c r="I176" s="137"/>
      <c r="J176" s="137"/>
      <c r="K176" s="429">
        <f t="shared" si="2"/>
        <v>0</v>
      </c>
      <c r="L176" s="423" cm="1">
        <f t="array" ref="L176">ROUND(E176*F176,2)</f>
        <v>0</v>
      </c>
      <c r="M176" s="423" cm="1">
        <f t="array" ref="M176">ROUND(E176*H176,2)</f>
        <v>0</v>
      </c>
      <c r="N176" s="423" cm="1">
        <f t="array" ref="N176">ROUND(E176*I176,2)</f>
        <v>0</v>
      </c>
      <c r="O176" s="423" cm="1">
        <f t="array" ref="O176">ROUND(E176*J176,2)</f>
        <v>0</v>
      </c>
      <c r="P176" s="425" cm="1">
        <f t="array" ref="P176">ROUND(SUM(M176:O176),2)</f>
        <v>0</v>
      </c>
      <c r="Q176" s="116"/>
      <c r="R176" s="107"/>
      <c r="S176" s="107"/>
      <c r="T176" s="107"/>
      <c r="U176" s="107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</row>
    <row r="177" spans="1:48" ht="14.25" customHeight="1">
      <c r="A177" s="313" t="s">
        <v>638</v>
      </c>
      <c r="B177" s="133" t="s">
        <v>79</v>
      </c>
      <c r="C177" s="188" t="s">
        <v>137</v>
      </c>
      <c r="D177" s="135" t="s">
        <v>138</v>
      </c>
      <c r="E177" s="138" cm="1">
        <f t="array" ref="E177">E172/8.5</f>
        <v>12.117647058823529</v>
      </c>
      <c r="F177" s="137"/>
      <c r="G177" s="138"/>
      <c r="H177" s="137"/>
      <c r="I177" s="137"/>
      <c r="J177" s="137"/>
      <c r="K177" s="429">
        <f t="shared" si="2"/>
        <v>0</v>
      </c>
      <c r="L177" s="423" cm="1">
        <f t="array" ref="L177">ROUND(E177*F177,2)</f>
        <v>0</v>
      </c>
      <c r="M177" s="423" cm="1">
        <f t="array" ref="M177">ROUND(E177*H177,2)</f>
        <v>0</v>
      </c>
      <c r="N177" s="423" cm="1">
        <f t="array" ref="N177">ROUND(E177*I177,2)</f>
        <v>0</v>
      </c>
      <c r="O177" s="423" cm="1">
        <f t="array" ref="O177">ROUND(E177*J177,2)</f>
        <v>0</v>
      </c>
      <c r="P177" s="425" cm="1">
        <f t="array" ref="P177">ROUND(SUM(M177:O177),2)</f>
        <v>0</v>
      </c>
      <c r="Q177" s="116"/>
      <c r="R177" s="107"/>
      <c r="S177" s="107"/>
      <c r="T177" s="107"/>
      <c r="U177" s="107"/>
      <c r="V177" s="107"/>
      <c r="W177" s="107"/>
      <c r="X177" s="107"/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</row>
    <row r="178" spans="1:48" ht="14.25" customHeight="1">
      <c r="A178" s="313" t="s">
        <v>639</v>
      </c>
      <c r="B178" s="133" t="s">
        <v>79</v>
      </c>
      <c r="C178" s="285" t="s">
        <v>528</v>
      </c>
      <c r="D178" s="135" t="s">
        <v>83</v>
      </c>
      <c r="E178" s="138" cm="1">
        <f t="array" ref="E178">ROUND(E173/0.175*2,2)</f>
        <v>1200.69</v>
      </c>
      <c r="F178" s="137"/>
      <c r="G178" s="138"/>
      <c r="H178" s="137"/>
      <c r="I178" s="137"/>
      <c r="J178" s="137"/>
      <c r="K178" s="429">
        <f t="shared" si="2"/>
        <v>0</v>
      </c>
      <c r="L178" s="423" cm="1">
        <f t="array" ref="L178">ROUND(E178*F178,2)</f>
        <v>0</v>
      </c>
      <c r="M178" s="423" cm="1">
        <f t="array" ref="M178">ROUND(E178*H178,2)</f>
        <v>0</v>
      </c>
      <c r="N178" s="423" cm="1">
        <f t="array" ref="N178">ROUND(E178*I178,2)</f>
        <v>0</v>
      </c>
      <c r="O178" s="423" cm="1">
        <f t="array" ref="O178">ROUND(E178*J178,2)</f>
        <v>0</v>
      </c>
      <c r="P178" s="425" cm="1">
        <f t="array" ref="P178">ROUND(SUM(M178:O178),2)</f>
        <v>0</v>
      </c>
      <c r="Q178" s="116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</row>
    <row r="179" spans="1:48" ht="14.25" customHeight="1">
      <c r="A179" s="313" t="s">
        <v>640</v>
      </c>
      <c r="B179" s="133" t="s">
        <v>79</v>
      </c>
      <c r="C179" s="188" t="s">
        <v>529</v>
      </c>
      <c r="D179" s="135" t="s">
        <v>83</v>
      </c>
      <c r="E179" s="138" cm="1">
        <f t="array" ref="E179">ROUND(E178*0.45*1.15,2)</f>
        <v>621.36</v>
      </c>
      <c r="F179" s="137"/>
      <c r="G179" s="138"/>
      <c r="H179" s="137"/>
      <c r="I179" s="137"/>
      <c r="J179" s="137"/>
      <c r="K179" s="429">
        <f t="shared" si="2"/>
        <v>0</v>
      </c>
      <c r="L179" s="423" cm="1">
        <f t="array" ref="L179">ROUND(E179*F179,2)</f>
        <v>0</v>
      </c>
      <c r="M179" s="423" cm="1">
        <f t="array" ref="M179">ROUND(E179*H179,2)</f>
        <v>0</v>
      </c>
      <c r="N179" s="423" cm="1">
        <f t="array" ref="N179">ROUND(E179*I179,2)</f>
        <v>0</v>
      </c>
      <c r="O179" s="423" cm="1">
        <f t="array" ref="O179">ROUND(E179*J179,2)</f>
        <v>0</v>
      </c>
      <c r="P179" s="425" cm="1">
        <f t="array" ref="P179">ROUND(SUM(M179:O179),2)</f>
        <v>0</v>
      </c>
      <c r="Q179" s="116"/>
      <c r="R179" s="107"/>
      <c r="S179" s="107"/>
      <c r="T179" s="107"/>
      <c r="U179" s="107"/>
      <c r="V179" s="107"/>
      <c r="W179" s="107"/>
      <c r="X179" s="107"/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</row>
    <row r="180" spans="1:48" ht="24" customHeight="1">
      <c r="A180" s="313" t="s">
        <v>641</v>
      </c>
      <c r="B180" s="133" t="s">
        <v>79</v>
      </c>
      <c r="C180" s="188" t="s">
        <v>531</v>
      </c>
      <c r="D180" s="135" t="s">
        <v>218</v>
      </c>
      <c r="E180" s="138" cm="1">
        <f t="array" ref="E180">ROUND(E178*0.55*3.2,2)</f>
        <v>2113.21</v>
      </c>
      <c r="F180" s="137"/>
      <c r="G180" s="138"/>
      <c r="H180" s="137"/>
      <c r="I180" s="137"/>
      <c r="J180" s="137"/>
      <c r="K180" s="429">
        <f t="shared" si="2"/>
        <v>0</v>
      </c>
      <c r="L180" s="423" cm="1">
        <f t="array" ref="L180">ROUND(E180*F180,2)</f>
        <v>0</v>
      </c>
      <c r="M180" s="423" cm="1">
        <f t="array" ref="M180">ROUND(E180*H180,2)</f>
        <v>0</v>
      </c>
      <c r="N180" s="423" cm="1">
        <f t="array" ref="N180">ROUND(E180*I180,2)</f>
        <v>0</v>
      </c>
      <c r="O180" s="423" cm="1">
        <f t="array" ref="O180">ROUND(E180*J180,2)</f>
        <v>0</v>
      </c>
      <c r="P180" s="425" cm="1">
        <f t="array" ref="P180">ROUND(SUM(M180:O180),2)</f>
        <v>0</v>
      </c>
      <c r="Q180" s="116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</row>
    <row r="181" spans="1:48" ht="24" customHeight="1">
      <c r="A181" s="313" t="s">
        <v>642</v>
      </c>
      <c r="B181" s="133" t="s">
        <v>79</v>
      </c>
      <c r="C181" s="188" t="s">
        <v>533</v>
      </c>
      <c r="D181" s="135" t="s">
        <v>89</v>
      </c>
      <c r="E181" s="138" cm="1">
        <f t="array" ref="E181">ROUND(48*1.1,2)</f>
        <v>52.8</v>
      </c>
      <c r="F181" s="137"/>
      <c r="G181" s="138"/>
      <c r="H181" s="137"/>
      <c r="I181" s="137"/>
      <c r="J181" s="137"/>
      <c r="K181" s="429">
        <f t="shared" si="2"/>
        <v>0</v>
      </c>
      <c r="L181" s="423" cm="1">
        <f t="array" ref="L181">ROUND(E181*F181,2)</f>
        <v>0</v>
      </c>
      <c r="M181" s="423" cm="1">
        <f t="array" ref="M181">ROUND(E181*H181,2)</f>
        <v>0</v>
      </c>
      <c r="N181" s="423" cm="1">
        <f t="array" ref="N181">ROUND(E181*I181,2)</f>
        <v>0</v>
      </c>
      <c r="O181" s="423" cm="1">
        <f t="array" ref="O181">ROUND(E181*J181,2)</f>
        <v>0</v>
      </c>
      <c r="P181" s="425" cm="1">
        <f t="array" ref="P181">ROUND(SUM(M181:O181),2)</f>
        <v>0</v>
      </c>
      <c r="Q181" s="116"/>
      <c r="R181" s="107"/>
      <c r="S181" s="107"/>
      <c r="T181" s="107"/>
      <c r="U181" s="107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</row>
    <row r="182" spans="1:48" ht="14.25" customHeight="1">
      <c r="A182" s="313" t="s">
        <v>643</v>
      </c>
      <c r="B182" s="133" t="s">
        <v>79</v>
      </c>
      <c r="C182" s="188" t="s">
        <v>204</v>
      </c>
      <c r="D182" s="135" t="s">
        <v>133</v>
      </c>
      <c r="E182" s="138">
        <v>1</v>
      </c>
      <c r="F182" s="137"/>
      <c r="G182" s="138"/>
      <c r="H182" s="137"/>
      <c r="I182" s="137"/>
      <c r="J182" s="137"/>
      <c r="K182" s="429">
        <f t="shared" si="2"/>
        <v>0</v>
      </c>
      <c r="L182" s="423" cm="1">
        <f t="array" ref="L182">ROUND(E182*F182,2)</f>
        <v>0</v>
      </c>
      <c r="M182" s="423" cm="1">
        <f t="array" ref="M182">ROUND(E182*H182,2)</f>
        <v>0</v>
      </c>
      <c r="N182" s="423" cm="1">
        <f t="array" ref="N182">ROUND(E182*I182,2)</f>
        <v>0</v>
      </c>
      <c r="O182" s="423" cm="1">
        <f t="array" ref="O182">ROUND(E182*J182,2)</f>
        <v>0</v>
      </c>
      <c r="P182" s="425" cm="1">
        <f t="array" ref="P182">ROUND(SUM(M182:O182),2)</f>
        <v>0</v>
      </c>
      <c r="Q182" s="116"/>
      <c r="R182" s="107"/>
      <c r="S182" s="107"/>
      <c r="T182" s="107"/>
      <c r="U182" s="107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</row>
    <row r="183" spans="1:48" ht="21.75" customHeight="1">
      <c r="A183" s="306">
        <v>3</v>
      </c>
      <c r="B183" s="307"/>
      <c r="C183" s="308" t="s">
        <v>644</v>
      </c>
      <c r="D183" s="309"/>
      <c r="E183" s="310"/>
      <c r="F183" s="311"/>
      <c r="G183" s="311"/>
      <c r="H183" s="311"/>
      <c r="I183" s="311"/>
      <c r="J183" s="311"/>
      <c r="K183" s="452"/>
      <c r="L183" s="452"/>
      <c r="M183" s="452"/>
      <c r="N183" s="452"/>
      <c r="O183" s="452"/>
      <c r="P183" s="453"/>
      <c r="Q183" s="116"/>
      <c r="R183" s="107"/>
      <c r="S183" s="107"/>
      <c r="T183" s="107"/>
      <c r="U183" s="107"/>
      <c r="V183" s="107"/>
      <c r="W183" s="107"/>
      <c r="X183" s="107"/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</row>
    <row r="184" spans="1:48" ht="14.25" customHeight="1">
      <c r="A184" s="304"/>
      <c r="B184" s="305"/>
      <c r="C184" s="126" t="s">
        <v>37</v>
      </c>
      <c r="D184" s="185"/>
      <c r="E184" s="138"/>
      <c r="F184" s="137"/>
      <c r="G184" s="138"/>
      <c r="H184" s="137"/>
      <c r="I184" s="137"/>
      <c r="J184" s="137"/>
      <c r="K184" s="429"/>
      <c r="L184" s="424"/>
      <c r="M184" s="424"/>
      <c r="N184" s="424"/>
      <c r="O184" s="424"/>
      <c r="P184" s="433"/>
      <c r="Q184" s="116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</row>
    <row r="185" spans="1:48" ht="14.25" customHeight="1">
      <c r="A185" s="313" t="s">
        <v>153</v>
      </c>
      <c r="B185" s="133" t="s">
        <v>79</v>
      </c>
      <c r="C185" s="134" t="s">
        <v>96</v>
      </c>
      <c r="D185" s="135" t="s">
        <v>97</v>
      </c>
      <c r="E185" s="138">
        <v>5.05</v>
      </c>
      <c r="F185" s="137"/>
      <c r="G185" s="138"/>
      <c r="H185" s="137"/>
      <c r="I185" s="137"/>
      <c r="J185" s="137"/>
      <c r="K185" s="429">
        <f t="shared" si="2"/>
        <v>0</v>
      </c>
      <c r="L185" s="423" cm="1">
        <f t="array" ref="L185">ROUND(E185*F185,2)</f>
        <v>0</v>
      </c>
      <c r="M185" s="423" cm="1">
        <f t="array" ref="M185">ROUND(E185*H185,2)</f>
        <v>0</v>
      </c>
      <c r="N185" s="423" cm="1">
        <f t="array" ref="N185">ROUND(E185*I185,2)</f>
        <v>0</v>
      </c>
      <c r="O185" s="423" cm="1">
        <f t="array" ref="O185">ROUND(E185*J185,2)</f>
        <v>0</v>
      </c>
      <c r="P185" s="425" cm="1">
        <f t="array" ref="P185">ROUND(SUM(M185:O185),2)</f>
        <v>0</v>
      </c>
      <c r="Q185" s="116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</row>
    <row r="186" spans="1:48" ht="14.25" customHeight="1">
      <c r="A186" s="313" t="s">
        <v>157</v>
      </c>
      <c r="B186" s="133" t="s">
        <v>79</v>
      </c>
      <c r="C186" s="134" t="s">
        <v>108</v>
      </c>
      <c r="D186" s="135" t="s">
        <v>83</v>
      </c>
      <c r="E186" s="138">
        <v>510</v>
      </c>
      <c r="F186" s="137"/>
      <c r="G186" s="138"/>
      <c r="H186" s="137"/>
      <c r="I186" s="137"/>
      <c r="J186" s="137"/>
      <c r="K186" s="429">
        <f t="shared" si="2"/>
        <v>0</v>
      </c>
      <c r="L186" s="423" cm="1">
        <f t="array" ref="L186">ROUND(E186*F186,2)</f>
        <v>0</v>
      </c>
      <c r="M186" s="423" cm="1">
        <f t="array" ref="M186">ROUND(E186*H186,2)</f>
        <v>0</v>
      </c>
      <c r="N186" s="423" cm="1">
        <f t="array" ref="N186">ROUND(E186*I186,2)</f>
        <v>0</v>
      </c>
      <c r="O186" s="423" cm="1">
        <f t="array" ref="O186">ROUND(E186*J186,2)</f>
        <v>0</v>
      </c>
      <c r="P186" s="425" cm="1">
        <f t="array" ref="P186">ROUND(SUM(M186:O186),2)</f>
        <v>0</v>
      </c>
      <c r="Q186" s="116"/>
      <c r="R186" s="107"/>
      <c r="S186" s="107"/>
      <c r="T186" s="107"/>
      <c r="U186" s="107"/>
      <c r="V186" s="107"/>
      <c r="W186" s="107"/>
      <c r="X186" s="107"/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</row>
    <row r="187" spans="1:48" ht="14.25" customHeight="1">
      <c r="A187" s="313" t="s">
        <v>158</v>
      </c>
      <c r="B187" s="133" t="s">
        <v>79</v>
      </c>
      <c r="C187" s="188" t="s">
        <v>110</v>
      </c>
      <c r="D187" s="135" t="s">
        <v>83</v>
      </c>
      <c r="E187" s="138" cm="1">
        <f t="array" ref="E187">ROUND(E186*1.15,2)</f>
        <v>586.5</v>
      </c>
      <c r="F187" s="137"/>
      <c r="G187" s="138"/>
      <c r="H187" s="137"/>
      <c r="I187" s="137"/>
      <c r="J187" s="137"/>
      <c r="K187" s="429">
        <f t="shared" si="2"/>
        <v>0</v>
      </c>
      <c r="L187" s="423" cm="1">
        <f t="array" ref="L187">ROUND(E187*F187,2)</f>
        <v>0</v>
      </c>
      <c r="M187" s="423" cm="1">
        <f t="array" ref="M187">ROUND(E187*H187,2)</f>
        <v>0</v>
      </c>
      <c r="N187" s="423" cm="1">
        <f t="array" ref="N187">ROUND(E187*I187,2)</f>
        <v>0</v>
      </c>
      <c r="O187" s="423" cm="1">
        <f t="array" ref="O187">ROUND(E187*J187,2)</f>
        <v>0</v>
      </c>
      <c r="P187" s="425" cm="1">
        <f t="array" ref="P187">ROUND(SUM(M187:O187),2)</f>
        <v>0</v>
      </c>
      <c r="Q187" s="116"/>
      <c r="R187" s="107"/>
      <c r="S187" s="107"/>
      <c r="T187" s="107"/>
      <c r="U187" s="107"/>
      <c r="V187" s="107"/>
      <c r="W187" s="107"/>
      <c r="X187" s="107"/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</row>
    <row r="188" spans="1:48" ht="24" customHeight="1">
      <c r="A188" s="313" t="s">
        <v>272</v>
      </c>
      <c r="B188" s="133" t="s">
        <v>79</v>
      </c>
      <c r="C188" s="134" t="s">
        <v>511</v>
      </c>
      <c r="D188" s="135" t="s">
        <v>100</v>
      </c>
      <c r="E188" s="138" cm="1">
        <f t="array" ref="E188">E186*0.15</f>
        <v>76.5</v>
      </c>
      <c r="F188" s="137"/>
      <c r="G188" s="138"/>
      <c r="H188" s="137"/>
      <c r="I188" s="137"/>
      <c r="J188" s="137"/>
      <c r="K188" s="429">
        <f t="shared" si="2"/>
        <v>0</v>
      </c>
      <c r="L188" s="423" cm="1">
        <f t="array" ref="L188">ROUND(E188*F188,2)</f>
        <v>0</v>
      </c>
      <c r="M188" s="423" cm="1">
        <f t="array" ref="M188">ROUND(E188*H188,2)</f>
        <v>0</v>
      </c>
      <c r="N188" s="423" cm="1">
        <f t="array" ref="N188">ROUND(E188*I188,2)</f>
        <v>0</v>
      </c>
      <c r="O188" s="423" cm="1">
        <f t="array" ref="O188">ROUND(E188*J188,2)</f>
        <v>0</v>
      </c>
      <c r="P188" s="425" cm="1">
        <f t="array" ref="P188">ROUND(SUM(M188:O188),2)</f>
        <v>0</v>
      </c>
      <c r="Q188" s="116"/>
      <c r="R188" s="107"/>
      <c r="S188" s="107"/>
      <c r="T188" s="107"/>
      <c r="U188" s="107"/>
      <c r="V188" s="107"/>
      <c r="W188" s="107"/>
      <c r="X188" s="107"/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</row>
    <row r="189" spans="1:48" ht="13.5" customHeight="1">
      <c r="A189" s="313" t="s">
        <v>645</v>
      </c>
      <c r="B189" s="133" t="s">
        <v>79</v>
      </c>
      <c r="C189" s="188" t="s">
        <v>412</v>
      </c>
      <c r="D189" s="135" t="s">
        <v>100</v>
      </c>
      <c r="E189" s="138" cm="1">
        <f t="array" ref="E189">ROUND(E188*1.25,2)</f>
        <v>95.63</v>
      </c>
      <c r="F189" s="137"/>
      <c r="G189" s="138"/>
      <c r="H189" s="137"/>
      <c r="I189" s="137"/>
      <c r="J189" s="137"/>
      <c r="K189" s="429">
        <f t="shared" si="2"/>
        <v>0</v>
      </c>
      <c r="L189" s="423" cm="1">
        <f t="array" ref="L189">ROUND(E189*F189,2)</f>
        <v>0</v>
      </c>
      <c r="M189" s="423" cm="1">
        <f t="array" ref="M189">ROUND(E189*H189,2)</f>
        <v>0</v>
      </c>
      <c r="N189" s="423" cm="1">
        <f t="array" ref="N189">ROUND(E189*I189,2)</f>
        <v>0</v>
      </c>
      <c r="O189" s="423" cm="1">
        <f t="array" ref="O189">ROUND(E189*J189,2)</f>
        <v>0</v>
      </c>
      <c r="P189" s="425" cm="1">
        <f t="array" ref="P189">ROUND(SUM(M189:O189),2)</f>
        <v>0</v>
      </c>
      <c r="Q189" s="116"/>
      <c r="R189" s="107"/>
      <c r="S189" s="107"/>
      <c r="T189" s="107"/>
      <c r="U189" s="107"/>
      <c r="V189" s="107"/>
      <c r="W189" s="107"/>
      <c r="X189" s="107"/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  <c r="AU189" s="107"/>
      <c r="AV189" s="107"/>
    </row>
    <row r="190" spans="1:48" ht="14.25" customHeight="1">
      <c r="A190" s="304"/>
      <c r="B190" s="305"/>
      <c r="C190" s="126" t="s">
        <v>513</v>
      </c>
      <c r="D190" s="185"/>
      <c r="E190" s="138"/>
      <c r="F190" s="137"/>
      <c r="G190" s="138"/>
      <c r="H190" s="137"/>
      <c r="I190" s="137"/>
      <c r="J190" s="137"/>
      <c r="K190" s="429"/>
      <c r="L190" s="423"/>
      <c r="M190" s="423"/>
      <c r="N190" s="423"/>
      <c r="O190" s="423"/>
      <c r="P190" s="425"/>
      <c r="Q190" s="116"/>
      <c r="R190" s="107"/>
      <c r="S190" s="107"/>
      <c r="T190" s="107"/>
      <c r="U190" s="107"/>
      <c r="V190" s="107"/>
      <c r="W190" s="107"/>
      <c r="X190" s="107"/>
      <c r="Y190" s="107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07"/>
      <c r="AK190" s="107"/>
      <c r="AL190" s="107"/>
      <c r="AM190" s="107"/>
      <c r="AN190" s="107"/>
      <c r="AO190" s="107"/>
      <c r="AP190" s="107"/>
      <c r="AQ190" s="107"/>
      <c r="AR190" s="107"/>
      <c r="AS190" s="107"/>
      <c r="AT190" s="107"/>
      <c r="AU190" s="107"/>
      <c r="AV190" s="107"/>
    </row>
    <row r="191" spans="1:48" ht="12.75" customHeight="1">
      <c r="A191" s="313" t="s">
        <v>280</v>
      </c>
      <c r="B191" s="133" t="s">
        <v>79</v>
      </c>
      <c r="C191" s="134" t="s">
        <v>514</v>
      </c>
      <c r="D191" s="135" t="s">
        <v>100</v>
      </c>
      <c r="E191" s="138">
        <v>20</v>
      </c>
      <c r="F191" s="137"/>
      <c r="G191" s="138"/>
      <c r="H191" s="137"/>
      <c r="I191" s="137"/>
      <c r="J191" s="137"/>
      <c r="K191" s="429">
        <f t="shared" si="2"/>
        <v>0</v>
      </c>
      <c r="L191" s="423" cm="1">
        <f t="array" ref="L191">ROUND(E191*F191,2)</f>
        <v>0</v>
      </c>
      <c r="M191" s="423" cm="1">
        <f t="array" ref="M191">ROUND(E191*H191,2)</f>
        <v>0</v>
      </c>
      <c r="N191" s="423" cm="1">
        <f t="array" ref="N191">ROUND(E191*I191,2)</f>
        <v>0</v>
      </c>
      <c r="O191" s="423" cm="1">
        <f t="array" ref="O191">ROUND(E191*J191,2)</f>
        <v>0</v>
      </c>
      <c r="P191" s="425" cm="1">
        <f t="array" ref="P191">ROUND(SUM(M191:O191),2)</f>
        <v>0</v>
      </c>
      <c r="Q191" s="116"/>
      <c r="R191" s="107"/>
      <c r="S191" s="107"/>
      <c r="T191" s="107"/>
      <c r="U191" s="107"/>
      <c r="V191" s="107"/>
      <c r="W191" s="107"/>
      <c r="X191" s="107"/>
      <c r="Y191" s="107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07"/>
      <c r="AK191" s="107"/>
      <c r="AL191" s="107"/>
      <c r="AM191" s="107"/>
      <c r="AN191" s="107"/>
      <c r="AO191" s="107"/>
      <c r="AP191" s="107"/>
      <c r="AQ191" s="107"/>
      <c r="AR191" s="107"/>
      <c r="AS191" s="107"/>
      <c r="AT191" s="107"/>
      <c r="AU191" s="107"/>
      <c r="AV191" s="107"/>
    </row>
    <row r="192" spans="1:48" ht="14.25" customHeight="1">
      <c r="A192" s="313" t="s">
        <v>646</v>
      </c>
      <c r="B192" s="133" t="s">
        <v>79</v>
      </c>
      <c r="C192" s="188" t="s">
        <v>516</v>
      </c>
      <c r="D192" s="135" t="s">
        <v>100</v>
      </c>
      <c r="E192" s="138" cm="1">
        <f t="array" ref="E192">E191*1.08</f>
        <v>21.6</v>
      </c>
      <c r="F192" s="137"/>
      <c r="G192" s="138"/>
      <c r="H192" s="137"/>
      <c r="I192" s="137"/>
      <c r="J192" s="137"/>
      <c r="K192" s="429">
        <f t="shared" si="2"/>
        <v>0</v>
      </c>
      <c r="L192" s="423" cm="1">
        <f t="array" ref="L192">ROUND(E192*F192,2)</f>
        <v>0</v>
      </c>
      <c r="M192" s="423" cm="1">
        <f t="array" ref="M192">ROUND(E192*H192,2)</f>
        <v>0</v>
      </c>
      <c r="N192" s="423" cm="1">
        <f t="array" ref="N192">ROUND(E192*I192,2)</f>
        <v>0</v>
      </c>
      <c r="O192" s="423" cm="1">
        <f t="array" ref="O192">ROUND(E192*J192,2)</f>
        <v>0</v>
      </c>
      <c r="P192" s="425" cm="1">
        <f t="array" ref="P192">ROUND(SUM(M192:O192),2)</f>
        <v>0</v>
      </c>
      <c r="Q192" s="116"/>
      <c r="R192" s="107"/>
      <c r="S192" s="107"/>
      <c r="T192" s="107"/>
      <c r="U192" s="107"/>
      <c r="V192" s="107"/>
      <c r="W192" s="107"/>
      <c r="X192" s="107"/>
      <c r="Y192" s="107"/>
      <c r="Z192" s="107"/>
      <c r="AA192" s="107"/>
      <c r="AB192" s="107"/>
      <c r="AC192" s="107"/>
      <c r="AD192" s="107"/>
      <c r="AE192" s="107"/>
      <c r="AF192" s="107"/>
      <c r="AG192" s="107"/>
      <c r="AH192" s="107"/>
      <c r="AI192" s="107"/>
      <c r="AJ192" s="107"/>
      <c r="AK192" s="107"/>
      <c r="AL192" s="107"/>
      <c r="AM192" s="107"/>
      <c r="AN192" s="107"/>
      <c r="AO192" s="107"/>
      <c r="AP192" s="107"/>
      <c r="AQ192" s="107"/>
      <c r="AR192" s="107"/>
      <c r="AS192" s="107"/>
      <c r="AT192" s="107"/>
      <c r="AU192" s="107"/>
      <c r="AV192" s="107"/>
    </row>
    <row r="193" spans="1:48" ht="14.25" customHeight="1">
      <c r="A193" s="313" t="s">
        <v>647</v>
      </c>
      <c r="B193" s="133" t="s">
        <v>79</v>
      </c>
      <c r="C193" s="188" t="s">
        <v>187</v>
      </c>
      <c r="D193" s="135" t="s">
        <v>133</v>
      </c>
      <c r="E193" s="138">
        <v>1</v>
      </c>
      <c r="F193" s="137"/>
      <c r="G193" s="138"/>
      <c r="H193" s="137"/>
      <c r="I193" s="137"/>
      <c r="J193" s="137"/>
      <c r="K193" s="429">
        <f t="shared" si="2"/>
        <v>0</v>
      </c>
      <c r="L193" s="423" cm="1">
        <f t="array" ref="L193">ROUND(E193*F193,2)</f>
        <v>0</v>
      </c>
      <c r="M193" s="423" cm="1">
        <f t="array" ref="M193">ROUND(E193*H193,2)</f>
        <v>0</v>
      </c>
      <c r="N193" s="423" cm="1">
        <f t="array" ref="N193">ROUND(E193*I193,2)</f>
        <v>0</v>
      </c>
      <c r="O193" s="423" cm="1">
        <f t="array" ref="O193">ROUND(E193*J193,2)</f>
        <v>0</v>
      </c>
      <c r="P193" s="425" cm="1">
        <f t="array" ref="P193">ROUND(SUM(M193:O193),2)</f>
        <v>0</v>
      </c>
      <c r="Q193" s="116"/>
      <c r="R193" s="107"/>
      <c r="S193" s="107"/>
      <c r="T193" s="107"/>
      <c r="U193" s="107"/>
      <c r="V193" s="107"/>
      <c r="W193" s="107"/>
      <c r="X193" s="107"/>
      <c r="Y193" s="107"/>
      <c r="Z193" s="107"/>
      <c r="AA193" s="107"/>
      <c r="AB193" s="107"/>
      <c r="AC193" s="107"/>
      <c r="AD193" s="107"/>
      <c r="AE193" s="107"/>
      <c r="AF193" s="107"/>
      <c r="AG193" s="107"/>
      <c r="AH193" s="107"/>
      <c r="AI193" s="107"/>
      <c r="AJ193" s="107"/>
      <c r="AK193" s="107"/>
      <c r="AL193" s="107"/>
      <c r="AM193" s="107"/>
      <c r="AN193" s="107"/>
      <c r="AO193" s="107"/>
      <c r="AP193" s="107"/>
      <c r="AQ193" s="107"/>
      <c r="AR193" s="107"/>
      <c r="AS193" s="107"/>
      <c r="AT193" s="107"/>
      <c r="AU193" s="107"/>
      <c r="AV193" s="107"/>
    </row>
    <row r="194" spans="1:48" ht="14.25" customHeight="1">
      <c r="A194" s="313" t="s">
        <v>648</v>
      </c>
      <c r="B194" s="133" t="s">
        <v>79</v>
      </c>
      <c r="C194" s="188" t="s">
        <v>135</v>
      </c>
      <c r="D194" s="135" t="s">
        <v>133</v>
      </c>
      <c r="E194" s="138">
        <v>1</v>
      </c>
      <c r="F194" s="137"/>
      <c r="G194" s="138"/>
      <c r="H194" s="137"/>
      <c r="I194" s="137"/>
      <c r="J194" s="137"/>
      <c r="K194" s="429">
        <f t="shared" si="2"/>
        <v>0</v>
      </c>
      <c r="L194" s="423" cm="1">
        <f t="array" ref="L194">ROUND(E194*F194,2)</f>
        <v>0</v>
      </c>
      <c r="M194" s="423" cm="1">
        <f t="array" ref="M194">ROUND(E194*H194,2)</f>
        <v>0</v>
      </c>
      <c r="N194" s="423" cm="1">
        <f t="array" ref="N194">ROUND(E194*I194,2)</f>
        <v>0</v>
      </c>
      <c r="O194" s="423" cm="1">
        <f t="array" ref="O194">ROUND(E194*J194,2)</f>
        <v>0</v>
      </c>
      <c r="P194" s="425" cm="1">
        <f t="array" ref="P194">ROUND(SUM(M194:O194),2)</f>
        <v>0</v>
      </c>
      <c r="Q194" s="116"/>
      <c r="R194" s="107"/>
      <c r="S194" s="107"/>
      <c r="T194" s="107"/>
      <c r="U194" s="107"/>
      <c r="V194" s="107"/>
      <c r="W194" s="107"/>
      <c r="X194" s="107"/>
      <c r="Y194" s="107"/>
      <c r="Z194" s="107"/>
      <c r="AA194" s="107"/>
      <c r="AB194" s="107"/>
      <c r="AC194" s="107"/>
      <c r="AD194" s="107"/>
      <c r="AE194" s="107"/>
      <c r="AF194" s="107"/>
      <c r="AG194" s="107"/>
      <c r="AH194" s="107"/>
      <c r="AI194" s="107"/>
      <c r="AJ194" s="107"/>
      <c r="AK194" s="107"/>
      <c r="AL194" s="107"/>
      <c r="AM194" s="107"/>
      <c r="AN194" s="107"/>
      <c r="AO194" s="107"/>
      <c r="AP194" s="107"/>
      <c r="AQ194" s="107"/>
      <c r="AR194" s="107"/>
      <c r="AS194" s="107"/>
      <c r="AT194" s="107"/>
      <c r="AU194" s="107"/>
      <c r="AV194" s="107"/>
    </row>
    <row r="195" spans="1:48" ht="14.25" customHeight="1">
      <c r="A195" s="313" t="s">
        <v>649</v>
      </c>
      <c r="B195" s="133" t="s">
        <v>79</v>
      </c>
      <c r="C195" s="188" t="s">
        <v>137</v>
      </c>
      <c r="D195" s="135" t="s">
        <v>138</v>
      </c>
      <c r="E195" s="138" cm="1">
        <f t="array" ref="E195">ROUND(E192/10,2)</f>
        <v>2.16</v>
      </c>
      <c r="F195" s="137"/>
      <c r="G195" s="138"/>
      <c r="H195" s="137"/>
      <c r="I195" s="137"/>
      <c r="J195" s="137"/>
      <c r="K195" s="429">
        <f t="shared" si="2"/>
        <v>0</v>
      </c>
      <c r="L195" s="423" cm="1">
        <f t="array" ref="L195">ROUND(E195*F195,2)</f>
        <v>0</v>
      </c>
      <c r="M195" s="423" cm="1">
        <f t="array" ref="M195">ROUND(E195*H195,2)</f>
        <v>0</v>
      </c>
      <c r="N195" s="423" cm="1">
        <f t="array" ref="N195">ROUND(E195*I195,2)</f>
        <v>0</v>
      </c>
      <c r="O195" s="423" cm="1">
        <f t="array" ref="O195">ROUND(E195*J195,2)</f>
        <v>0</v>
      </c>
      <c r="P195" s="425" cm="1">
        <f t="array" ref="P195">ROUND(SUM(M195:O195),2)</f>
        <v>0</v>
      </c>
      <c r="Q195" s="116"/>
      <c r="R195" s="107"/>
      <c r="S195" s="107"/>
      <c r="T195" s="107"/>
      <c r="U195" s="107"/>
      <c r="V195" s="107"/>
      <c r="W195" s="107"/>
      <c r="X195" s="107"/>
      <c r="Y195" s="107"/>
      <c r="Z195" s="107"/>
      <c r="AA195" s="107"/>
      <c r="AB195" s="107"/>
      <c r="AC195" s="107"/>
      <c r="AD195" s="107"/>
      <c r="AE195" s="107"/>
      <c r="AF195" s="107"/>
      <c r="AG195" s="107"/>
      <c r="AH195" s="107"/>
      <c r="AI195" s="107"/>
      <c r="AJ195" s="107"/>
      <c r="AK195" s="107"/>
      <c r="AL195" s="107"/>
      <c r="AM195" s="107"/>
      <c r="AN195" s="107"/>
      <c r="AO195" s="107"/>
      <c r="AP195" s="107"/>
      <c r="AQ195" s="107"/>
      <c r="AR195" s="107"/>
      <c r="AS195" s="107"/>
      <c r="AT195" s="107"/>
      <c r="AU195" s="107"/>
      <c r="AV195" s="107"/>
    </row>
    <row r="196" spans="1:48" ht="48" customHeight="1">
      <c r="A196" s="313" t="s">
        <v>489</v>
      </c>
      <c r="B196" s="133" t="s">
        <v>79</v>
      </c>
      <c r="C196" s="134" t="s">
        <v>117</v>
      </c>
      <c r="D196" s="135" t="s">
        <v>118</v>
      </c>
      <c r="E196" s="187">
        <v>7.5</v>
      </c>
      <c r="F196" s="137"/>
      <c r="G196" s="138"/>
      <c r="H196" s="137"/>
      <c r="I196" s="137"/>
      <c r="J196" s="137"/>
      <c r="K196" s="429">
        <f t="shared" si="2"/>
        <v>0</v>
      </c>
      <c r="L196" s="423" cm="1">
        <f t="array" ref="L196">ROUND(E196*F196,2)</f>
        <v>0</v>
      </c>
      <c r="M196" s="423" cm="1">
        <f t="array" ref="M196">ROUND(E196*H196,2)</f>
        <v>0</v>
      </c>
      <c r="N196" s="423" cm="1">
        <f t="array" ref="N196">ROUND(E196*I196,2)</f>
        <v>0</v>
      </c>
      <c r="O196" s="423" cm="1">
        <f t="array" ref="O196">ROUND(E196*J196,2)</f>
        <v>0</v>
      </c>
      <c r="P196" s="425" cm="1">
        <f t="array" ref="P196">ROUND(SUM(M196:O196),2)</f>
        <v>0</v>
      </c>
      <c r="Q196" s="116"/>
      <c r="R196" s="107"/>
      <c r="S196" s="107"/>
      <c r="T196" s="107"/>
      <c r="U196" s="107"/>
      <c r="V196" s="107"/>
      <c r="W196" s="107"/>
      <c r="X196" s="107"/>
      <c r="Y196" s="107"/>
      <c r="Z196" s="107"/>
      <c r="AA196" s="107"/>
      <c r="AB196" s="107"/>
      <c r="AC196" s="107"/>
      <c r="AD196" s="107"/>
      <c r="AE196" s="107"/>
      <c r="AF196" s="107"/>
      <c r="AG196" s="107"/>
      <c r="AH196" s="107"/>
      <c r="AI196" s="107"/>
      <c r="AJ196" s="107"/>
      <c r="AK196" s="107"/>
      <c r="AL196" s="107"/>
      <c r="AM196" s="107"/>
      <c r="AN196" s="107"/>
      <c r="AO196" s="107"/>
      <c r="AP196" s="107"/>
      <c r="AQ196" s="107"/>
      <c r="AR196" s="107"/>
      <c r="AS196" s="107"/>
      <c r="AT196" s="107"/>
      <c r="AU196" s="107"/>
      <c r="AV196" s="107"/>
    </row>
    <row r="197" spans="1:48" ht="14.25" customHeight="1">
      <c r="A197" s="313" t="s">
        <v>491</v>
      </c>
      <c r="B197" s="133" t="s">
        <v>79</v>
      </c>
      <c r="C197" s="188" t="s">
        <v>520</v>
      </c>
      <c r="D197" s="135" t="s">
        <v>118</v>
      </c>
      <c r="E197" s="187" cm="1">
        <f t="array" ref="E197">ROUND(30/1000*1.1,4)</f>
        <v>3.3000000000000002E-2</v>
      </c>
      <c r="F197" s="137"/>
      <c r="G197" s="138"/>
      <c r="H197" s="137"/>
      <c r="I197" s="137"/>
      <c r="J197" s="137"/>
      <c r="K197" s="429">
        <f t="shared" si="2"/>
        <v>0</v>
      </c>
      <c r="L197" s="423" cm="1">
        <f t="array" ref="L197">ROUND(E197*F197,2)</f>
        <v>0</v>
      </c>
      <c r="M197" s="423" cm="1">
        <f t="array" ref="M197">ROUND(E197*H197,2)</f>
        <v>0</v>
      </c>
      <c r="N197" s="423" cm="1">
        <f t="array" ref="N197">ROUND(E197*I197,2)</f>
        <v>0</v>
      </c>
      <c r="O197" s="423" cm="1">
        <f t="array" ref="O197">ROUND(E197*J197,2)</f>
        <v>0</v>
      </c>
      <c r="P197" s="425" cm="1">
        <f t="array" ref="P197">ROUND(SUM(M197:O197),2)</f>
        <v>0</v>
      </c>
      <c r="Q197" s="116"/>
      <c r="R197" s="107"/>
      <c r="S197" s="107"/>
      <c r="T197" s="107"/>
      <c r="U197" s="107"/>
      <c r="V197" s="107"/>
      <c r="W197" s="107"/>
      <c r="X197" s="107"/>
      <c r="Y197" s="107"/>
      <c r="Z197" s="107"/>
      <c r="AA197" s="107"/>
      <c r="AB197" s="107"/>
      <c r="AC197" s="107"/>
      <c r="AD197" s="107"/>
      <c r="AE197" s="107"/>
      <c r="AF197" s="107"/>
      <c r="AG197" s="107"/>
      <c r="AH197" s="107"/>
      <c r="AI197" s="107"/>
      <c r="AJ197" s="107"/>
      <c r="AK197" s="107"/>
      <c r="AL197" s="107"/>
      <c r="AM197" s="107"/>
      <c r="AN197" s="107"/>
      <c r="AO197" s="107"/>
      <c r="AP197" s="107"/>
      <c r="AQ197" s="107"/>
      <c r="AR197" s="107"/>
      <c r="AS197" s="107"/>
      <c r="AT197" s="107"/>
      <c r="AU197" s="107"/>
      <c r="AV197" s="107"/>
    </row>
    <row r="198" spans="1:48" ht="14.25" customHeight="1">
      <c r="A198" s="313" t="s">
        <v>493</v>
      </c>
      <c r="B198" s="133" t="s">
        <v>79</v>
      </c>
      <c r="C198" s="188" t="s">
        <v>122</v>
      </c>
      <c r="D198" s="135" t="s">
        <v>118</v>
      </c>
      <c r="E198" s="187" cm="1">
        <f t="array" ref="E198">ROUND(6.45*1.1,4)</f>
        <v>7.0949999999999998</v>
      </c>
      <c r="F198" s="137"/>
      <c r="G198" s="138"/>
      <c r="H198" s="137"/>
      <c r="I198" s="137"/>
      <c r="J198" s="137"/>
      <c r="K198" s="429">
        <f t="shared" si="2"/>
        <v>0</v>
      </c>
      <c r="L198" s="423" cm="1">
        <f t="array" ref="L198">ROUND(E198*F198,2)</f>
        <v>0</v>
      </c>
      <c r="M198" s="423" cm="1">
        <f t="array" ref="M198">ROUND(E198*H198,2)</f>
        <v>0</v>
      </c>
      <c r="N198" s="423" cm="1">
        <f t="array" ref="N198">ROUND(E198*I198,2)</f>
        <v>0</v>
      </c>
      <c r="O198" s="423" cm="1">
        <f t="array" ref="O198">ROUND(E198*J198,2)</f>
        <v>0</v>
      </c>
      <c r="P198" s="425" cm="1">
        <f t="array" ref="P198">ROUND(SUM(M198:O198),2)</f>
        <v>0</v>
      </c>
      <c r="Q198" s="116"/>
      <c r="R198" s="107"/>
      <c r="S198" s="107"/>
      <c r="T198" s="107"/>
      <c r="U198" s="107"/>
      <c r="V198" s="107"/>
      <c r="W198" s="107"/>
      <c r="X198" s="107"/>
      <c r="Y198" s="107"/>
      <c r="Z198" s="107"/>
      <c r="AA198" s="107"/>
      <c r="AB198" s="107"/>
      <c r="AC198" s="107"/>
      <c r="AD198" s="107"/>
      <c r="AE198" s="107"/>
      <c r="AF198" s="107"/>
      <c r="AG198" s="107"/>
      <c r="AH198" s="107"/>
      <c r="AI198" s="107"/>
      <c r="AJ198" s="107"/>
      <c r="AK198" s="107"/>
      <c r="AL198" s="107"/>
      <c r="AM198" s="107"/>
      <c r="AN198" s="107"/>
      <c r="AO198" s="107"/>
      <c r="AP198" s="107"/>
      <c r="AQ198" s="107"/>
      <c r="AR198" s="107"/>
      <c r="AS198" s="107"/>
      <c r="AT198" s="107"/>
      <c r="AU198" s="107"/>
      <c r="AV198" s="107"/>
    </row>
    <row r="199" spans="1:48" ht="14.25" customHeight="1">
      <c r="A199" s="313" t="s">
        <v>495</v>
      </c>
      <c r="B199" s="133" t="s">
        <v>79</v>
      </c>
      <c r="C199" s="188" t="s">
        <v>521</v>
      </c>
      <c r="D199" s="135" t="s">
        <v>118</v>
      </c>
      <c r="E199" s="187" cm="1">
        <f t="array" ref="E199">ROUND(1.02*1.1,4)</f>
        <v>1.1220000000000001</v>
      </c>
      <c r="F199" s="137"/>
      <c r="G199" s="138"/>
      <c r="H199" s="137"/>
      <c r="I199" s="137"/>
      <c r="J199" s="137"/>
      <c r="K199" s="429">
        <f t="shared" si="2"/>
        <v>0</v>
      </c>
      <c r="L199" s="423" cm="1">
        <f t="array" ref="L199">ROUND(E199*F199,2)</f>
        <v>0</v>
      </c>
      <c r="M199" s="423" cm="1">
        <f t="array" ref="M199">ROUND(E199*H199,2)</f>
        <v>0</v>
      </c>
      <c r="N199" s="423" cm="1">
        <f t="array" ref="N199">ROUND(E199*I199,2)</f>
        <v>0</v>
      </c>
      <c r="O199" s="423" cm="1">
        <f t="array" ref="O199">ROUND(E199*J199,2)</f>
        <v>0</v>
      </c>
      <c r="P199" s="425" cm="1">
        <f t="array" ref="P199">ROUND(SUM(M199:O199),2)</f>
        <v>0</v>
      </c>
      <c r="Q199" s="116"/>
      <c r="R199" s="107"/>
      <c r="S199" s="107"/>
      <c r="T199" s="107"/>
      <c r="U199" s="107"/>
      <c r="V199" s="107"/>
      <c r="W199" s="107"/>
      <c r="X199" s="107"/>
      <c r="Y199" s="107"/>
      <c r="Z199" s="107"/>
      <c r="AA199" s="107"/>
      <c r="AB199" s="107"/>
      <c r="AC199" s="107"/>
      <c r="AD199" s="107"/>
      <c r="AE199" s="107"/>
      <c r="AF199" s="107"/>
      <c r="AG199" s="107"/>
      <c r="AH199" s="107"/>
      <c r="AI199" s="107"/>
      <c r="AJ199" s="107"/>
      <c r="AK199" s="107"/>
      <c r="AL199" s="107"/>
      <c r="AM199" s="107"/>
      <c r="AN199" s="107"/>
      <c r="AO199" s="107"/>
      <c r="AP199" s="107"/>
      <c r="AQ199" s="107"/>
      <c r="AR199" s="107"/>
      <c r="AS199" s="107"/>
      <c r="AT199" s="107"/>
      <c r="AU199" s="107"/>
      <c r="AV199" s="107"/>
    </row>
    <row r="200" spans="1:48" ht="14.25" customHeight="1">
      <c r="A200" s="313" t="s">
        <v>650</v>
      </c>
      <c r="B200" s="133" t="s">
        <v>79</v>
      </c>
      <c r="C200" s="188" t="s">
        <v>124</v>
      </c>
      <c r="D200" s="135" t="s">
        <v>118</v>
      </c>
      <c r="E200" s="187" cm="1">
        <f t="array" ref="E200">ROUND(SUM(E197:E199)*0.035,4)</f>
        <v>0.2888</v>
      </c>
      <c r="F200" s="137"/>
      <c r="G200" s="138"/>
      <c r="H200" s="137"/>
      <c r="I200" s="137"/>
      <c r="J200" s="137"/>
      <c r="K200" s="429">
        <f t="shared" si="2"/>
        <v>0</v>
      </c>
      <c r="L200" s="423" cm="1">
        <f t="array" ref="L200">ROUND(E200*F200,2)</f>
        <v>0</v>
      </c>
      <c r="M200" s="423" cm="1">
        <f t="array" ref="M200">ROUND(E200*H200,2)</f>
        <v>0</v>
      </c>
      <c r="N200" s="423" cm="1">
        <f t="array" ref="N200">ROUND(E200*I200,2)</f>
        <v>0</v>
      </c>
      <c r="O200" s="423" cm="1">
        <f t="array" ref="O200">ROUND(E200*J200,2)</f>
        <v>0</v>
      </c>
      <c r="P200" s="425" cm="1">
        <f t="array" ref="P200">ROUND(SUM(M200:O200),2)</f>
        <v>0</v>
      </c>
      <c r="Q200" s="116"/>
      <c r="R200" s="107"/>
      <c r="S200" s="107"/>
      <c r="T200" s="107"/>
      <c r="U200" s="107"/>
      <c r="V200" s="107"/>
      <c r="W200" s="107"/>
      <c r="X200" s="107"/>
      <c r="Y200" s="107"/>
      <c r="Z200" s="107"/>
      <c r="AA200" s="107"/>
      <c r="AB200" s="107"/>
      <c r="AC200" s="107"/>
      <c r="AD200" s="107"/>
      <c r="AE200" s="107"/>
      <c r="AF200" s="107"/>
      <c r="AG200" s="107"/>
      <c r="AH200" s="107"/>
      <c r="AI200" s="107"/>
      <c r="AJ200" s="107"/>
      <c r="AK200" s="107"/>
      <c r="AL200" s="107"/>
      <c r="AM200" s="107"/>
      <c r="AN200" s="107"/>
      <c r="AO200" s="107"/>
      <c r="AP200" s="107"/>
      <c r="AQ200" s="107"/>
      <c r="AR200" s="107"/>
      <c r="AS200" s="107"/>
      <c r="AT200" s="107"/>
      <c r="AU200" s="107"/>
      <c r="AV200" s="107"/>
    </row>
    <row r="201" spans="1:48" ht="14.25" customHeight="1">
      <c r="A201" s="313" t="s">
        <v>651</v>
      </c>
      <c r="B201" s="133" t="s">
        <v>79</v>
      </c>
      <c r="C201" s="188" t="s">
        <v>126</v>
      </c>
      <c r="D201" s="135" t="s">
        <v>81</v>
      </c>
      <c r="E201" s="138" cm="1">
        <f t="array" ref="E201">ROUND(E205/0.3*9,0)</f>
        <v>2100</v>
      </c>
      <c r="F201" s="137"/>
      <c r="G201" s="138"/>
      <c r="H201" s="137"/>
      <c r="I201" s="137"/>
      <c r="J201" s="137"/>
      <c r="K201" s="429">
        <f t="shared" si="2"/>
        <v>0</v>
      </c>
      <c r="L201" s="423" cm="1">
        <f t="array" ref="L201">ROUND(E201*F201,2)</f>
        <v>0</v>
      </c>
      <c r="M201" s="423" cm="1">
        <f t="array" ref="M201">ROUND(E201*H201,2)</f>
        <v>0</v>
      </c>
      <c r="N201" s="423" cm="1">
        <f t="array" ref="N201">ROUND(E201*I201,2)</f>
        <v>0</v>
      </c>
      <c r="O201" s="423" cm="1">
        <f t="array" ref="O201">ROUND(E201*J201,2)</f>
        <v>0</v>
      </c>
      <c r="P201" s="425" cm="1">
        <f t="array" ref="P201">ROUND(SUM(M201:O201),2)</f>
        <v>0</v>
      </c>
      <c r="Q201" s="116"/>
      <c r="R201" s="107"/>
      <c r="S201" s="107"/>
      <c r="T201" s="107"/>
      <c r="U201" s="107"/>
      <c r="V201" s="107"/>
      <c r="W201" s="107"/>
      <c r="X201" s="107"/>
      <c r="Y201" s="107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07"/>
      <c r="AK201" s="107"/>
      <c r="AL201" s="107"/>
      <c r="AM201" s="107"/>
      <c r="AN201" s="107"/>
      <c r="AO201" s="107"/>
      <c r="AP201" s="107"/>
      <c r="AQ201" s="107"/>
      <c r="AR201" s="107"/>
      <c r="AS201" s="107"/>
      <c r="AT201" s="107"/>
      <c r="AU201" s="107"/>
      <c r="AV201" s="107"/>
    </row>
    <row r="202" spans="1:48" ht="12.75" customHeight="1">
      <c r="A202" s="313" t="s">
        <v>497</v>
      </c>
      <c r="B202" s="133" t="s">
        <v>79</v>
      </c>
      <c r="C202" s="134" t="s">
        <v>196</v>
      </c>
      <c r="D202" s="135" t="s">
        <v>81</v>
      </c>
      <c r="E202" s="138">
        <v>1</v>
      </c>
      <c r="F202" s="137"/>
      <c r="G202" s="138"/>
      <c r="H202" s="137"/>
      <c r="I202" s="137"/>
      <c r="J202" s="137"/>
      <c r="K202" s="429">
        <f t="shared" si="2"/>
        <v>0</v>
      </c>
      <c r="L202" s="423" cm="1">
        <f t="array" ref="L202">ROUND(E202*F202,2)</f>
        <v>0</v>
      </c>
      <c r="M202" s="423" cm="1">
        <f t="array" ref="M202">ROUND(E202*H202,2)</f>
        <v>0</v>
      </c>
      <c r="N202" s="423" cm="1">
        <f t="array" ref="N202">ROUND(E202*I202,2)</f>
        <v>0</v>
      </c>
      <c r="O202" s="423" cm="1">
        <f t="array" ref="O202">ROUND(E202*J202,2)</f>
        <v>0</v>
      </c>
      <c r="P202" s="425" cm="1">
        <f t="array" ref="P202">ROUND(SUM(M202:O202),2)</f>
        <v>0</v>
      </c>
      <c r="Q202" s="116"/>
      <c r="R202" s="107"/>
      <c r="S202" s="107"/>
      <c r="T202" s="107"/>
      <c r="U202" s="107"/>
      <c r="V202" s="107"/>
      <c r="W202" s="107"/>
      <c r="X202" s="107"/>
      <c r="Y202" s="107"/>
      <c r="Z202" s="107"/>
      <c r="AA202" s="107"/>
      <c r="AB202" s="107"/>
      <c r="AC202" s="107"/>
      <c r="AD202" s="107"/>
      <c r="AE202" s="107"/>
      <c r="AF202" s="107"/>
      <c r="AG202" s="107"/>
      <c r="AH202" s="107"/>
      <c r="AI202" s="107"/>
      <c r="AJ202" s="107"/>
      <c r="AK202" s="107"/>
      <c r="AL202" s="107"/>
      <c r="AM202" s="107"/>
      <c r="AN202" s="107"/>
      <c r="AO202" s="107"/>
      <c r="AP202" s="107"/>
      <c r="AQ202" s="107"/>
      <c r="AR202" s="107"/>
      <c r="AS202" s="107"/>
      <c r="AT202" s="107"/>
      <c r="AU202" s="107"/>
      <c r="AV202" s="107"/>
    </row>
    <row r="203" spans="1:48" ht="12.75" customHeight="1">
      <c r="A203" s="313" t="s">
        <v>503</v>
      </c>
      <c r="B203" s="133" t="s">
        <v>79</v>
      </c>
      <c r="C203" s="134" t="s">
        <v>522</v>
      </c>
      <c r="D203" s="135" t="s">
        <v>81</v>
      </c>
      <c r="E203" s="138">
        <v>1</v>
      </c>
      <c r="F203" s="137"/>
      <c r="G203" s="138"/>
      <c r="H203" s="137"/>
      <c r="I203" s="137"/>
      <c r="J203" s="137"/>
      <c r="K203" s="429">
        <f t="shared" si="2"/>
        <v>0</v>
      </c>
      <c r="L203" s="423" cm="1">
        <f t="array" ref="L203">ROUND(E203*F203,2)</f>
        <v>0</v>
      </c>
      <c r="M203" s="423" cm="1">
        <f t="array" ref="M203">ROUND(E203*H203,2)</f>
        <v>0</v>
      </c>
      <c r="N203" s="423" cm="1">
        <f t="array" ref="N203">ROUND(E203*I203,2)</f>
        <v>0</v>
      </c>
      <c r="O203" s="423" cm="1">
        <f t="array" ref="O203">ROUND(E203*J203,2)</f>
        <v>0</v>
      </c>
      <c r="P203" s="425" cm="1">
        <f t="array" ref="P203">ROUND(SUM(M203:O203),2)</f>
        <v>0</v>
      </c>
      <c r="Q203" s="116"/>
      <c r="R203" s="107"/>
      <c r="S203" s="107"/>
      <c r="T203" s="107"/>
      <c r="U203" s="107"/>
      <c r="V203" s="107"/>
      <c r="W203" s="107"/>
      <c r="X203" s="107"/>
      <c r="Y203" s="107"/>
      <c r="Z203" s="107"/>
      <c r="AA203" s="107"/>
      <c r="AB203" s="107"/>
      <c r="AC203" s="107"/>
      <c r="AD203" s="107"/>
      <c r="AE203" s="107"/>
      <c r="AF203" s="107"/>
      <c r="AG203" s="107"/>
      <c r="AH203" s="107"/>
      <c r="AI203" s="107"/>
      <c r="AJ203" s="107"/>
      <c r="AK203" s="107"/>
      <c r="AL203" s="107"/>
      <c r="AM203" s="107"/>
      <c r="AN203" s="107"/>
      <c r="AO203" s="107"/>
      <c r="AP203" s="107"/>
      <c r="AQ203" s="107"/>
      <c r="AR203" s="107"/>
      <c r="AS203" s="107"/>
      <c r="AT203" s="107"/>
      <c r="AU203" s="107"/>
      <c r="AV203" s="107"/>
    </row>
    <row r="204" spans="1:48" ht="12.75" customHeight="1">
      <c r="A204" s="313" t="s">
        <v>652</v>
      </c>
      <c r="B204" s="133" t="s">
        <v>79</v>
      </c>
      <c r="C204" s="134" t="s">
        <v>523</v>
      </c>
      <c r="D204" s="135" t="s">
        <v>81</v>
      </c>
      <c r="E204" s="138">
        <v>2</v>
      </c>
      <c r="F204" s="137"/>
      <c r="G204" s="138"/>
      <c r="H204" s="137"/>
      <c r="I204" s="137"/>
      <c r="J204" s="137"/>
      <c r="K204" s="429">
        <f t="shared" si="2"/>
        <v>0</v>
      </c>
      <c r="L204" s="423" cm="1">
        <f t="array" ref="L204">ROUND(E204*F204,2)</f>
        <v>0</v>
      </c>
      <c r="M204" s="423" cm="1">
        <f t="array" ref="M204">ROUND(E204*H204,2)</f>
        <v>0</v>
      </c>
      <c r="N204" s="423" cm="1">
        <f t="array" ref="N204">ROUND(E204*I204,2)</f>
        <v>0</v>
      </c>
      <c r="O204" s="423" cm="1">
        <f t="array" ref="O204">ROUND(E204*J204,2)</f>
        <v>0</v>
      </c>
      <c r="P204" s="425" cm="1">
        <f t="array" ref="P204">ROUND(SUM(M204:O204),2)</f>
        <v>0</v>
      </c>
      <c r="Q204" s="116"/>
      <c r="R204" s="107"/>
      <c r="S204" s="107"/>
      <c r="T204" s="107"/>
      <c r="U204" s="107"/>
      <c r="V204" s="107"/>
      <c r="W204" s="107"/>
      <c r="X204" s="107"/>
      <c r="Y204" s="107"/>
      <c r="Z204" s="107"/>
      <c r="AA204" s="107"/>
      <c r="AB204" s="107"/>
      <c r="AC204" s="107"/>
      <c r="AD204" s="107"/>
      <c r="AE204" s="107"/>
      <c r="AF204" s="107"/>
      <c r="AG204" s="107"/>
      <c r="AH204" s="107"/>
      <c r="AI204" s="107"/>
      <c r="AJ204" s="107"/>
      <c r="AK204" s="107"/>
      <c r="AL204" s="107"/>
      <c r="AM204" s="107"/>
      <c r="AN204" s="107"/>
      <c r="AO204" s="107"/>
      <c r="AP204" s="107"/>
      <c r="AQ204" s="107"/>
      <c r="AR204" s="107"/>
      <c r="AS204" s="107"/>
      <c r="AT204" s="107"/>
      <c r="AU204" s="107"/>
      <c r="AV204" s="107"/>
    </row>
    <row r="205" spans="1:48" ht="36" customHeight="1">
      <c r="A205" s="313" t="s">
        <v>653</v>
      </c>
      <c r="B205" s="133" t="s">
        <v>79</v>
      </c>
      <c r="C205" s="134" t="s">
        <v>524</v>
      </c>
      <c r="D205" s="135" t="s">
        <v>100</v>
      </c>
      <c r="E205" s="138">
        <v>70</v>
      </c>
      <c r="F205" s="137"/>
      <c r="G205" s="138"/>
      <c r="H205" s="137"/>
      <c r="I205" s="137"/>
      <c r="J205" s="137"/>
      <c r="K205" s="429">
        <f t="shared" si="2"/>
        <v>0</v>
      </c>
      <c r="L205" s="423" cm="1">
        <f t="array" ref="L205">ROUND(E205*F205,2)</f>
        <v>0</v>
      </c>
      <c r="M205" s="423" cm="1">
        <f t="array" ref="M205">ROUND(E205*H205,2)</f>
        <v>0</v>
      </c>
      <c r="N205" s="423" cm="1">
        <f t="array" ref="N205">ROUND(E205*I205,2)</f>
        <v>0</v>
      </c>
      <c r="O205" s="423" cm="1">
        <f t="array" ref="O205">ROUND(E205*J205,2)</f>
        <v>0</v>
      </c>
      <c r="P205" s="425" cm="1">
        <f t="array" ref="P205">ROUND(SUM(M205:O205),2)</f>
        <v>0</v>
      </c>
      <c r="Q205" s="116"/>
      <c r="R205" s="107"/>
      <c r="S205" s="107"/>
      <c r="T205" s="107"/>
      <c r="U205" s="107"/>
      <c r="V205" s="107"/>
      <c r="W205" s="107"/>
      <c r="X205" s="107"/>
      <c r="Y205" s="107"/>
      <c r="Z205" s="107"/>
      <c r="AA205" s="107"/>
      <c r="AB205" s="107"/>
      <c r="AC205" s="107"/>
      <c r="AD205" s="107"/>
      <c r="AE205" s="107"/>
      <c r="AF205" s="107"/>
      <c r="AG205" s="107"/>
      <c r="AH205" s="107"/>
      <c r="AI205" s="107"/>
      <c r="AJ205" s="107"/>
      <c r="AK205" s="107"/>
      <c r="AL205" s="107"/>
      <c r="AM205" s="107"/>
      <c r="AN205" s="107"/>
      <c r="AO205" s="107"/>
      <c r="AP205" s="107"/>
      <c r="AQ205" s="107"/>
      <c r="AR205" s="107"/>
      <c r="AS205" s="107"/>
      <c r="AT205" s="107"/>
      <c r="AU205" s="107"/>
      <c r="AV205" s="107"/>
    </row>
    <row r="206" spans="1:48" ht="14.25" customHeight="1">
      <c r="A206" s="313" t="s">
        <v>654</v>
      </c>
      <c r="B206" s="133" t="s">
        <v>79</v>
      </c>
      <c r="C206" s="188" t="s">
        <v>525</v>
      </c>
      <c r="D206" s="135" t="s">
        <v>100</v>
      </c>
      <c r="E206" s="138" cm="1">
        <f t="array" ref="E206">ROUND(E205*1.02,2)</f>
        <v>71.400000000000006</v>
      </c>
      <c r="F206" s="137"/>
      <c r="G206" s="138"/>
      <c r="H206" s="137"/>
      <c r="I206" s="137"/>
      <c r="J206" s="137"/>
      <c r="K206" s="429">
        <f t="shared" si="2"/>
        <v>0</v>
      </c>
      <c r="L206" s="423" cm="1">
        <f t="array" ref="L206">ROUND(E206*F206,2)</f>
        <v>0</v>
      </c>
      <c r="M206" s="423" cm="1">
        <f t="array" ref="M206">ROUND(E206*H206,2)</f>
        <v>0</v>
      </c>
      <c r="N206" s="423" cm="1">
        <f t="array" ref="N206">ROUND(E206*I206,2)</f>
        <v>0</v>
      </c>
      <c r="O206" s="423" cm="1">
        <f t="array" ref="O206">ROUND(E206*J206,2)</f>
        <v>0</v>
      </c>
      <c r="P206" s="425" cm="1">
        <f t="array" ref="P206">ROUND(SUM(M206:O206),2)</f>
        <v>0</v>
      </c>
      <c r="Q206" s="116"/>
      <c r="R206" s="107"/>
      <c r="S206" s="107"/>
      <c r="T206" s="107"/>
      <c r="U206" s="107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7"/>
      <c r="AV206" s="107"/>
    </row>
    <row r="207" spans="1:48" ht="14.25" customHeight="1">
      <c r="A207" s="313" t="s">
        <v>655</v>
      </c>
      <c r="B207" s="133" t="s">
        <v>79</v>
      </c>
      <c r="C207" s="188" t="s">
        <v>526</v>
      </c>
      <c r="D207" s="135" t="s">
        <v>218</v>
      </c>
      <c r="E207" s="138" cm="1">
        <f t="array" ref="E207">ROUND(E206*3,2)</f>
        <v>214.2</v>
      </c>
      <c r="F207" s="137"/>
      <c r="G207" s="138"/>
      <c r="H207" s="137"/>
      <c r="I207" s="137"/>
      <c r="J207" s="137"/>
      <c r="K207" s="429">
        <f t="shared" si="2"/>
        <v>0</v>
      </c>
      <c r="L207" s="423" cm="1">
        <f t="array" ref="L207">ROUND(E207*F207,2)</f>
        <v>0</v>
      </c>
      <c r="M207" s="423" cm="1">
        <f t="array" ref="M207">ROUND(E207*H207,2)</f>
        <v>0</v>
      </c>
      <c r="N207" s="423" cm="1">
        <f t="array" ref="N207">ROUND(E207*I207,2)</f>
        <v>0</v>
      </c>
      <c r="O207" s="423" cm="1">
        <f t="array" ref="O207">ROUND(E207*J207,2)</f>
        <v>0</v>
      </c>
      <c r="P207" s="425" cm="1">
        <f t="array" ref="P207">ROUND(SUM(M207:O207),2)</f>
        <v>0</v>
      </c>
      <c r="Q207" s="116"/>
      <c r="R207" s="107"/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7"/>
      <c r="AV207" s="107"/>
    </row>
    <row r="208" spans="1:48" ht="24" customHeight="1">
      <c r="A208" s="313" t="s">
        <v>656</v>
      </c>
      <c r="B208" s="133" t="s">
        <v>79</v>
      </c>
      <c r="C208" s="188" t="s">
        <v>132</v>
      </c>
      <c r="D208" s="135" t="s">
        <v>133</v>
      </c>
      <c r="E208" s="138">
        <v>1</v>
      </c>
      <c r="F208" s="137"/>
      <c r="G208" s="138"/>
      <c r="H208" s="137"/>
      <c r="I208" s="137"/>
      <c r="J208" s="137"/>
      <c r="K208" s="429">
        <f t="shared" si="2"/>
        <v>0</v>
      </c>
      <c r="L208" s="423" cm="1">
        <f t="array" ref="L208">ROUND(E208*F208,2)</f>
        <v>0</v>
      </c>
      <c r="M208" s="423" cm="1">
        <f t="array" ref="M208">ROUND(E208*H208,2)</f>
        <v>0</v>
      </c>
      <c r="N208" s="423" cm="1">
        <f t="array" ref="N208">ROUND(E208*I208,2)</f>
        <v>0</v>
      </c>
      <c r="O208" s="423" cm="1">
        <f t="array" ref="O208">ROUND(E208*J208,2)</f>
        <v>0</v>
      </c>
      <c r="P208" s="425" cm="1">
        <f t="array" ref="P208">ROUND(SUM(M208:O208),2)</f>
        <v>0</v>
      </c>
      <c r="Q208" s="116"/>
      <c r="R208" s="107"/>
      <c r="S208" s="107"/>
      <c r="T208" s="107"/>
      <c r="U208" s="107"/>
      <c r="V208" s="107"/>
      <c r="W208" s="107"/>
      <c r="X208" s="107"/>
      <c r="Y208" s="107"/>
      <c r="Z208" s="107"/>
      <c r="AA208" s="107"/>
      <c r="AB208" s="107"/>
      <c r="AC208" s="107"/>
      <c r="AD208" s="107"/>
      <c r="AE208" s="107"/>
      <c r="AF208" s="107"/>
      <c r="AG208" s="107"/>
      <c r="AH208" s="107"/>
      <c r="AI208" s="107"/>
      <c r="AJ208" s="107"/>
      <c r="AK208" s="107"/>
      <c r="AL208" s="107"/>
      <c r="AM208" s="107"/>
      <c r="AN208" s="107"/>
      <c r="AO208" s="107"/>
      <c r="AP208" s="107"/>
      <c r="AQ208" s="107"/>
      <c r="AR208" s="107"/>
      <c r="AS208" s="107"/>
      <c r="AT208" s="107"/>
      <c r="AU208" s="107"/>
      <c r="AV208" s="107"/>
    </row>
    <row r="209" spans="1:48" ht="14.25" customHeight="1">
      <c r="A209" s="313" t="s">
        <v>657</v>
      </c>
      <c r="B209" s="133" t="s">
        <v>79</v>
      </c>
      <c r="C209" s="188" t="s">
        <v>135</v>
      </c>
      <c r="D209" s="135" t="s">
        <v>133</v>
      </c>
      <c r="E209" s="138">
        <v>1</v>
      </c>
      <c r="F209" s="137"/>
      <c r="G209" s="138"/>
      <c r="H209" s="137"/>
      <c r="I209" s="137"/>
      <c r="J209" s="137"/>
      <c r="K209" s="429">
        <f t="shared" ref="K209:K272" si="3">SUM(H209:J209)</f>
        <v>0</v>
      </c>
      <c r="L209" s="423" cm="1">
        <f t="array" ref="L209">ROUND(E209*F209,2)</f>
        <v>0</v>
      </c>
      <c r="M209" s="423" cm="1">
        <f t="array" ref="M209">ROUND(E209*H209,2)</f>
        <v>0</v>
      </c>
      <c r="N209" s="423" cm="1">
        <f t="array" ref="N209">ROUND(E209*I209,2)</f>
        <v>0</v>
      </c>
      <c r="O209" s="423" cm="1">
        <f t="array" ref="O209">ROUND(E209*J209,2)</f>
        <v>0</v>
      </c>
      <c r="P209" s="425" cm="1">
        <f t="array" ref="P209">ROUND(SUM(M209:O209),2)</f>
        <v>0</v>
      </c>
      <c r="Q209" s="116"/>
      <c r="R209" s="107"/>
      <c r="S209" s="107"/>
      <c r="T209" s="107"/>
      <c r="U209" s="107"/>
      <c r="V209" s="107"/>
      <c r="W209" s="107"/>
      <c r="X209" s="107"/>
      <c r="Y209" s="107"/>
      <c r="Z209" s="107"/>
      <c r="AA209" s="107"/>
      <c r="AB209" s="107"/>
      <c r="AC209" s="107"/>
      <c r="AD209" s="107"/>
      <c r="AE209" s="107"/>
      <c r="AF209" s="107"/>
      <c r="AG209" s="107"/>
      <c r="AH209" s="107"/>
      <c r="AI209" s="107"/>
      <c r="AJ209" s="107"/>
      <c r="AK209" s="107"/>
      <c r="AL209" s="107"/>
      <c r="AM209" s="107"/>
      <c r="AN209" s="107"/>
      <c r="AO209" s="107"/>
      <c r="AP209" s="107"/>
      <c r="AQ209" s="107"/>
      <c r="AR209" s="107"/>
      <c r="AS209" s="107"/>
      <c r="AT209" s="107"/>
      <c r="AU209" s="107"/>
      <c r="AV209" s="107"/>
    </row>
    <row r="210" spans="1:48" ht="14.25" customHeight="1">
      <c r="A210" s="313" t="s">
        <v>658</v>
      </c>
      <c r="B210" s="133" t="s">
        <v>79</v>
      </c>
      <c r="C210" s="188" t="s">
        <v>137</v>
      </c>
      <c r="D210" s="135" t="s">
        <v>138</v>
      </c>
      <c r="E210" s="138" cm="1">
        <f t="array" ref="E210">E205/8.5</f>
        <v>8.235294117647058</v>
      </c>
      <c r="F210" s="137"/>
      <c r="G210" s="138"/>
      <c r="H210" s="137"/>
      <c r="I210" s="137"/>
      <c r="J210" s="137"/>
      <c r="K210" s="429">
        <f t="shared" si="3"/>
        <v>0</v>
      </c>
      <c r="L210" s="423" cm="1">
        <f t="array" ref="L210">ROUND(E210*F210,2)</f>
        <v>0</v>
      </c>
      <c r="M210" s="423" cm="1">
        <f t="array" ref="M210">ROUND(E210*H210,2)</f>
        <v>0</v>
      </c>
      <c r="N210" s="423" cm="1">
        <f t="array" ref="N210">ROUND(E210*I210,2)</f>
        <v>0</v>
      </c>
      <c r="O210" s="423" cm="1">
        <f t="array" ref="O210">ROUND(E210*J210,2)</f>
        <v>0</v>
      </c>
      <c r="P210" s="425" cm="1">
        <f t="array" ref="P210">ROUND(SUM(M210:O210),2)</f>
        <v>0</v>
      </c>
      <c r="Q210" s="116"/>
      <c r="R210" s="107"/>
      <c r="S210" s="107"/>
      <c r="T210" s="107"/>
      <c r="U210" s="107"/>
      <c r="V210" s="107"/>
      <c r="W210" s="107"/>
      <c r="X210" s="107"/>
      <c r="Y210" s="107"/>
      <c r="Z210" s="107"/>
      <c r="AA210" s="107"/>
      <c r="AB210" s="107"/>
      <c r="AC210" s="107"/>
      <c r="AD210" s="107"/>
      <c r="AE210" s="107"/>
      <c r="AF210" s="107"/>
      <c r="AG210" s="107"/>
      <c r="AH210" s="107"/>
      <c r="AI210" s="107"/>
      <c r="AJ210" s="107"/>
      <c r="AK210" s="107"/>
      <c r="AL210" s="107"/>
      <c r="AM210" s="107"/>
      <c r="AN210" s="107"/>
      <c r="AO210" s="107"/>
      <c r="AP210" s="107"/>
      <c r="AQ210" s="107"/>
      <c r="AR210" s="107"/>
      <c r="AS210" s="107"/>
      <c r="AT210" s="107"/>
      <c r="AU210" s="107"/>
      <c r="AV210" s="107"/>
    </row>
    <row r="211" spans="1:48" ht="14.25" customHeight="1">
      <c r="A211" s="313" t="s">
        <v>659</v>
      </c>
      <c r="B211" s="133" t="s">
        <v>79</v>
      </c>
      <c r="C211" s="285" t="s">
        <v>528</v>
      </c>
      <c r="D211" s="135" t="s">
        <v>83</v>
      </c>
      <c r="E211" s="138">
        <v>720</v>
      </c>
      <c r="F211" s="137"/>
      <c r="G211" s="138"/>
      <c r="H211" s="137"/>
      <c r="I211" s="137"/>
      <c r="J211" s="137"/>
      <c r="K211" s="429">
        <f t="shared" si="3"/>
        <v>0</v>
      </c>
      <c r="L211" s="423" cm="1">
        <f t="array" ref="L211">ROUND(E211*F211,2)</f>
        <v>0</v>
      </c>
      <c r="M211" s="423" cm="1">
        <f t="array" ref="M211">ROUND(E211*H211,2)</f>
        <v>0</v>
      </c>
      <c r="N211" s="423" cm="1">
        <f t="array" ref="N211">ROUND(E211*I211,2)</f>
        <v>0</v>
      </c>
      <c r="O211" s="423" cm="1">
        <f t="array" ref="O211">ROUND(E211*J211,2)</f>
        <v>0</v>
      </c>
      <c r="P211" s="425" cm="1">
        <f t="array" ref="P211">ROUND(SUM(M211:O211),2)</f>
        <v>0</v>
      </c>
      <c r="Q211" s="116"/>
      <c r="R211" s="107"/>
      <c r="S211" s="107"/>
      <c r="T211" s="107"/>
      <c r="U211" s="107"/>
      <c r="V211" s="107"/>
      <c r="W211" s="107"/>
      <c r="X211" s="107"/>
      <c r="Y211" s="107"/>
      <c r="Z211" s="107"/>
      <c r="AA211" s="107"/>
      <c r="AB211" s="107"/>
      <c r="AC211" s="107"/>
      <c r="AD211" s="107"/>
      <c r="AE211" s="107"/>
      <c r="AF211" s="107"/>
      <c r="AG211" s="107"/>
      <c r="AH211" s="107"/>
      <c r="AI211" s="107"/>
      <c r="AJ211" s="107"/>
      <c r="AK211" s="107"/>
      <c r="AL211" s="107"/>
      <c r="AM211" s="107"/>
      <c r="AN211" s="107"/>
      <c r="AO211" s="107"/>
      <c r="AP211" s="107"/>
      <c r="AQ211" s="107"/>
      <c r="AR211" s="107"/>
      <c r="AS211" s="107"/>
      <c r="AT211" s="107"/>
      <c r="AU211" s="107"/>
      <c r="AV211" s="107"/>
    </row>
    <row r="212" spans="1:48" ht="14.25" customHeight="1">
      <c r="A212" s="313" t="s">
        <v>660</v>
      </c>
      <c r="B212" s="133" t="s">
        <v>79</v>
      </c>
      <c r="C212" s="188" t="s">
        <v>529</v>
      </c>
      <c r="D212" s="135" t="s">
        <v>83</v>
      </c>
      <c r="E212" s="138" cm="1">
        <f t="array" ref="E212">ROUND(E211*0.6*1.15,2)</f>
        <v>496.8</v>
      </c>
      <c r="F212" s="137"/>
      <c r="G212" s="138"/>
      <c r="H212" s="137"/>
      <c r="I212" s="137"/>
      <c r="J212" s="137"/>
      <c r="K212" s="429">
        <f t="shared" si="3"/>
        <v>0</v>
      </c>
      <c r="L212" s="423" cm="1">
        <f t="array" ref="L212">ROUND(E212*F212,2)</f>
        <v>0</v>
      </c>
      <c r="M212" s="423" cm="1">
        <f t="array" ref="M212">ROUND(E212*H212,2)</f>
        <v>0</v>
      </c>
      <c r="N212" s="423" cm="1">
        <f t="array" ref="N212">ROUND(E212*I212,2)</f>
        <v>0</v>
      </c>
      <c r="O212" s="423" cm="1">
        <f t="array" ref="O212">ROUND(E212*J212,2)</f>
        <v>0</v>
      </c>
      <c r="P212" s="425" cm="1">
        <f t="array" ref="P212">ROUND(SUM(M212:O212),2)</f>
        <v>0</v>
      </c>
      <c r="Q212" s="116"/>
      <c r="R212" s="107"/>
      <c r="S212" s="107"/>
      <c r="T212" s="107"/>
      <c r="U212" s="107"/>
      <c r="V212" s="107"/>
      <c r="W212" s="107"/>
      <c r="X212" s="107"/>
      <c r="Y212" s="107"/>
      <c r="Z212" s="107"/>
      <c r="AA212" s="107"/>
      <c r="AB212" s="107"/>
      <c r="AC212" s="107"/>
      <c r="AD212" s="107"/>
      <c r="AE212" s="107"/>
      <c r="AF212" s="107"/>
      <c r="AG212" s="107"/>
      <c r="AH212" s="107"/>
      <c r="AI212" s="107"/>
      <c r="AJ212" s="107"/>
      <c r="AK212" s="107"/>
      <c r="AL212" s="107"/>
      <c r="AM212" s="107"/>
      <c r="AN212" s="107"/>
      <c r="AO212" s="107"/>
      <c r="AP212" s="107"/>
      <c r="AQ212" s="107"/>
      <c r="AR212" s="107"/>
      <c r="AS212" s="107"/>
      <c r="AT212" s="107"/>
      <c r="AU212" s="107"/>
      <c r="AV212" s="107"/>
    </row>
    <row r="213" spans="1:48" ht="24" customHeight="1">
      <c r="A213" s="313" t="s">
        <v>661</v>
      </c>
      <c r="B213" s="133" t="s">
        <v>79</v>
      </c>
      <c r="C213" s="188" t="s">
        <v>531</v>
      </c>
      <c r="D213" s="135" t="s">
        <v>218</v>
      </c>
      <c r="E213" s="138" cm="1">
        <f t="array" ref="E213">ROUND(E211*0.4*3.2,2)</f>
        <v>921.6</v>
      </c>
      <c r="F213" s="137"/>
      <c r="G213" s="138"/>
      <c r="H213" s="137"/>
      <c r="I213" s="137"/>
      <c r="J213" s="137"/>
      <c r="K213" s="429">
        <f t="shared" si="3"/>
        <v>0</v>
      </c>
      <c r="L213" s="423" cm="1">
        <f t="array" ref="L213">ROUND(E213*F213,2)</f>
        <v>0</v>
      </c>
      <c r="M213" s="423" cm="1">
        <f t="array" ref="M213">ROUND(E213*H213,2)</f>
        <v>0</v>
      </c>
      <c r="N213" s="423" cm="1">
        <f t="array" ref="N213">ROUND(E213*I213,2)</f>
        <v>0</v>
      </c>
      <c r="O213" s="423" cm="1">
        <f t="array" ref="O213">ROUND(E213*J213,2)</f>
        <v>0</v>
      </c>
      <c r="P213" s="425" cm="1">
        <f t="array" ref="P213">ROUND(SUM(M213:O213),2)</f>
        <v>0</v>
      </c>
      <c r="Q213" s="116"/>
      <c r="R213" s="107"/>
      <c r="S213" s="107"/>
      <c r="T213" s="107"/>
      <c r="U213" s="107"/>
      <c r="V213" s="107"/>
      <c r="W213" s="107"/>
      <c r="X213" s="107"/>
      <c r="Y213" s="107"/>
      <c r="Z213" s="107"/>
      <c r="AA213" s="107"/>
      <c r="AB213" s="107"/>
      <c r="AC213" s="107"/>
      <c r="AD213" s="107"/>
      <c r="AE213" s="107"/>
      <c r="AF213" s="107"/>
      <c r="AG213" s="107"/>
      <c r="AH213" s="107"/>
      <c r="AI213" s="107"/>
      <c r="AJ213" s="107"/>
      <c r="AK213" s="107"/>
      <c r="AL213" s="107"/>
      <c r="AM213" s="107"/>
      <c r="AN213" s="107"/>
      <c r="AO213" s="107"/>
      <c r="AP213" s="107"/>
      <c r="AQ213" s="107"/>
      <c r="AR213" s="107"/>
      <c r="AS213" s="107"/>
      <c r="AT213" s="107"/>
      <c r="AU213" s="107"/>
      <c r="AV213" s="107"/>
    </row>
    <row r="214" spans="1:48" ht="24" customHeight="1">
      <c r="A214" s="313" t="s">
        <v>662</v>
      </c>
      <c r="B214" s="133" t="s">
        <v>79</v>
      </c>
      <c r="C214" s="188" t="s">
        <v>533</v>
      </c>
      <c r="D214" s="135" t="s">
        <v>89</v>
      </c>
      <c r="E214" s="138" cm="1">
        <f t="array" ref="E214">ROUND(38*1.1,2)</f>
        <v>41.8</v>
      </c>
      <c r="F214" s="137"/>
      <c r="G214" s="138"/>
      <c r="H214" s="137"/>
      <c r="I214" s="137"/>
      <c r="J214" s="137"/>
      <c r="K214" s="429">
        <f t="shared" si="3"/>
        <v>0</v>
      </c>
      <c r="L214" s="423" cm="1">
        <f t="array" ref="L214">ROUND(E214*F214,2)</f>
        <v>0</v>
      </c>
      <c r="M214" s="423" cm="1">
        <f t="array" ref="M214">ROUND(E214*H214,2)</f>
        <v>0</v>
      </c>
      <c r="N214" s="423" cm="1">
        <f t="array" ref="N214">ROUND(E214*I214,2)</f>
        <v>0</v>
      </c>
      <c r="O214" s="423" cm="1">
        <f t="array" ref="O214">ROUND(E214*J214,2)</f>
        <v>0</v>
      </c>
      <c r="P214" s="425" cm="1">
        <f t="array" ref="P214">ROUND(SUM(M214:O214),2)</f>
        <v>0</v>
      </c>
      <c r="Q214" s="116"/>
      <c r="R214" s="107"/>
      <c r="S214" s="107"/>
      <c r="T214" s="107"/>
      <c r="U214" s="107"/>
      <c r="V214" s="107"/>
      <c r="W214" s="107"/>
      <c r="X214" s="107"/>
      <c r="Y214" s="107"/>
      <c r="Z214" s="107"/>
      <c r="AA214" s="107"/>
      <c r="AB214" s="107"/>
      <c r="AC214" s="107"/>
      <c r="AD214" s="107"/>
      <c r="AE214" s="107"/>
      <c r="AF214" s="107"/>
      <c r="AG214" s="107"/>
      <c r="AH214" s="107"/>
      <c r="AI214" s="107"/>
      <c r="AJ214" s="107"/>
      <c r="AK214" s="107"/>
      <c r="AL214" s="107"/>
      <c r="AM214" s="107"/>
      <c r="AN214" s="107"/>
      <c r="AO214" s="107"/>
      <c r="AP214" s="107"/>
      <c r="AQ214" s="107"/>
      <c r="AR214" s="107"/>
      <c r="AS214" s="107"/>
      <c r="AT214" s="107"/>
      <c r="AU214" s="107"/>
      <c r="AV214" s="107"/>
    </row>
    <row r="215" spans="1:48" ht="14.25" customHeight="1">
      <c r="A215" s="313" t="s">
        <v>663</v>
      </c>
      <c r="B215" s="133" t="s">
        <v>79</v>
      </c>
      <c r="C215" s="188" t="s">
        <v>204</v>
      </c>
      <c r="D215" s="135" t="s">
        <v>133</v>
      </c>
      <c r="E215" s="138">
        <v>1</v>
      </c>
      <c r="F215" s="137"/>
      <c r="G215" s="138"/>
      <c r="H215" s="137"/>
      <c r="I215" s="137"/>
      <c r="J215" s="137"/>
      <c r="K215" s="429">
        <f t="shared" si="3"/>
        <v>0</v>
      </c>
      <c r="L215" s="423" cm="1">
        <f t="array" ref="L215">ROUND(E215*F215,2)</f>
        <v>0</v>
      </c>
      <c r="M215" s="423" cm="1">
        <f t="array" ref="M215">ROUND(E215*H215,2)</f>
        <v>0</v>
      </c>
      <c r="N215" s="423" cm="1">
        <f t="array" ref="N215">ROUND(E215*I215,2)</f>
        <v>0</v>
      </c>
      <c r="O215" s="423" cm="1">
        <f t="array" ref="O215">ROUND(E215*J215,2)</f>
        <v>0</v>
      </c>
      <c r="P215" s="425" cm="1">
        <f t="array" ref="P215">ROUND(SUM(M215:O215),2)</f>
        <v>0</v>
      </c>
      <c r="Q215" s="116"/>
      <c r="R215" s="107"/>
      <c r="S215" s="107"/>
      <c r="T215" s="107"/>
      <c r="U215" s="107"/>
      <c r="V215" s="107"/>
      <c r="W215" s="107"/>
      <c r="X215" s="107"/>
      <c r="Y215" s="107"/>
      <c r="Z215" s="107"/>
      <c r="AA215" s="107"/>
      <c r="AB215" s="107"/>
      <c r="AC215" s="107"/>
      <c r="AD215" s="107"/>
      <c r="AE215" s="107"/>
      <c r="AF215" s="107"/>
      <c r="AG215" s="107"/>
      <c r="AH215" s="107"/>
      <c r="AI215" s="107"/>
      <c r="AJ215" s="107"/>
      <c r="AK215" s="107"/>
      <c r="AL215" s="107"/>
      <c r="AM215" s="107"/>
      <c r="AN215" s="107"/>
      <c r="AO215" s="107"/>
      <c r="AP215" s="107"/>
      <c r="AQ215" s="107"/>
      <c r="AR215" s="107"/>
      <c r="AS215" s="107"/>
      <c r="AT215" s="107"/>
      <c r="AU215" s="107"/>
      <c r="AV215" s="107"/>
    </row>
    <row r="216" spans="1:48" ht="14.25" customHeight="1">
      <c r="A216" s="304"/>
      <c r="B216" s="305"/>
      <c r="C216" s="126" t="s">
        <v>535</v>
      </c>
      <c r="D216" s="185"/>
      <c r="E216" s="138"/>
      <c r="F216" s="137"/>
      <c r="G216" s="138"/>
      <c r="H216" s="137"/>
      <c r="I216" s="137"/>
      <c r="J216" s="137"/>
      <c r="K216" s="429"/>
      <c r="L216" s="423"/>
      <c r="M216" s="423"/>
      <c r="N216" s="423"/>
      <c r="O216" s="423"/>
      <c r="P216" s="425"/>
      <c r="Q216" s="116"/>
      <c r="R216" s="107"/>
      <c r="S216" s="107"/>
      <c r="T216" s="107"/>
      <c r="U216" s="107"/>
      <c r="V216" s="107"/>
      <c r="W216" s="107"/>
      <c r="X216" s="107"/>
      <c r="Y216" s="107"/>
      <c r="Z216" s="107"/>
      <c r="AA216" s="107"/>
      <c r="AB216" s="107"/>
      <c r="AC216" s="107"/>
      <c r="AD216" s="107"/>
      <c r="AE216" s="107"/>
      <c r="AF216" s="107"/>
      <c r="AG216" s="107"/>
      <c r="AH216" s="107"/>
      <c r="AI216" s="107"/>
      <c r="AJ216" s="107"/>
      <c r="AK216" s="107"/>
      <c r="AL216" s="107"/>
      <c r="AM216" s="107"/>
      <c r="AN216" s="107"/>
      <c r="AO216" s="107"/>
      <c r="AP216" s="107"/>
      <c r="AQ216" s="107"/>
      <c r="AR216" s="107"/>
      <c r="AS216" s="107"/>
      <c r="AT216" s="107"/>
      <c r="AU216" s="107"/>
      <c r="AV216" s="107"/>
    </row>
    <row r="217" spans="1:48" ht="12.75" customHeight="1">
      <c r="A217" s="313" t="s">
        <v>664</v>
      </c>
      <c r="B217" s="133" t="s">
        <v>79</v>
      </c>
      <c r="C217" s="134" t="s">
        <v>514</v>
      </c>
      <c r="D217" s="135" t="s">
        <v>100</v>
      </c>
      <c r="E217" s="138">
        <v>20</v>
      </c>
      <c r="F217" s="137"/>
      <c r="G217" s="138"/>
      <c r="H217" s="137"/>
      <c r="I217" s="137"/>
      <c r="J217" s="137"/>
      <c r="K217" s="429">
        <f t="shared" si="3"/>
        <v>0</v>
      </c>
      <c r="L217" s="423" cm="1">
        <f t="array" ref="L217">ROUND(E217*F217,2)</f>
        <v>0</v>
      </c>
      <c r="M217" s="423" cm="1">
        <f t="array" ref="M217">ROUND(E217*H217,2)</f>
        <v>0</v>
      </c>
      <c r="N217" s="423" cm="1">
        <f t="array" ref="N217">ROUND(E217*I217,2)</f>
        <v>0</v>
      </c>
      <c r="O217" s="423" cm="1">
        <f t="array" ref="O217">ROUND(E217*J217,2)</f>
        <v>0</v>
      </c>
      <c r="P217" s="425" cm="1">
        <f t="array" ref="P217">ROUND(SUM(M217:O217),2)</f>
        <v>0</v>
      </c>
      <c r="Q217" s="116"/>
      <c r="R217" s="107"/>
      <c r="S217" s="107"/>
      <c r="T217" s="107"/>
      <c r="U217" s="107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7"/>
      <c r="AV217" s="107"/>
    </row>
    <row r="218" spans="1:48" ht="14.25" customHeight="1">
      <c r="A218" s="313" t="s">
        <v>665</v>
      </c>
      <c r="B218" s="133" t="s">
        <v>79</v>
      </c>
      <c r="C218" s="188" t="s">
        <v>516</v>
      </c>
      <c r="D218" s="135" t="s">
        <v>100</v>
      </c>
      <c r="E218" s="138" cm="1">
        <f t="array" ref="E218">E217*1.08</f>
        <v>21.6</v>
      </c>
      <c r="F218" s="137"/>
      <c r="G218" s="138"/>
      <c r="H218" s="137"/>
      <c r="I218" s="137"/>
      <c r="J218" s="137"/>
      <c r="K218" s="429">
        <f t="shared" si="3"/>
        <v>0</v>
      </c>
      <c r="L218" s="423" cm="1">
        <f t="array" ref="L218">ROUND(E218*F218,2)</f>
        <v>0</v>
      </c>
      <c r="M218" s="423" cm="1">
        <f t="array" ref="M218">ROUND(E218*H218,2)</f>
        <v>0</v>
      </c>
      <c r="N218" s="423" cm="1">
        <f t="array" ref="N218">ROUND(E218*I218,2)</f>
        <v>0</v>
      </c>
      <c r="O218" s="423" cm="1">
        <f t="array" ref="O218">ROUND(E218*J218,2)</f>
        <v>0</v>
      </c>
      <c r="P218" s="425" cm="1">
        <f t="array" ref="P218">ROUND(SUM(M218:O218),2)</f>
        <v>0</v>
      </c>
      <c r="Q218" s="116"/>
      <c r="R218" s="107"/>
      <c r="S218" s="107"/>
      <c r="T218" s="107"/>
      <c r="U218" s="107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7"/>
      <c r="AV218" s="107"/>
    </row>
    <row r="219" spans="1:48" ht="14.25" customHeight="1">
      <c r="A219" s="313" t="s">
        <v>666</v>
      </c>
      <c r="B219" s="133" t="s">
        <v>79</v>
      </c>
      <c r="C219" s="188" t="s">
        <v>187</v>
      </c>
      <c r="D219" s="135" t="s">
        <v>133</v>
      </c>
      <c r="E219" s="138">
        <v>1</v>
      </c>
      <c r="F219" s="137"/>
      <c r="G219" s="138"/>
      <c r="H219" s="137"/>
      <c r="I219" s="137"/>
      <c r="J219" s="137"/>
      <c r="K219" s="429">
        <f t="shared" si="3"/>
        <v>0</v>
      </c>
      <c r="L219" s="423" cm="1">
        <f t="array" ref="L219">ROUND(E219*F219,2)</f>
        <v>0</v>
      </c>
      <c r="M219" s="423" cm="1">
        <f t="array" ref="M219">ROUND(E219*H219,2)</f>
        <v>0</v>
      </c>
      <c r="N219" s="423" cm="1">
        <f t="array" ref="N219">ROUND(E219*I219,2)</f>
        <v>0</v>
      </c>
      <c r="O219" s="423" cm="1">
        <f t="array" ref="O219">ROUND(E219*J219,2)</f>
        <v>0</v>
      </c>
      <c r="P219" s="425" cm="1">
        <f t="array" ref="P219">ROUND(SUM(M219:O219),2)</f>
        <v>0</v>
      </c>
      <c r="Q219" s="116"/>
      <c r="R219" s="107"/>
      <c r="S219" s="107"/>
      <c r="T219" s="107"/>
      <c r="U219" s="107"/>
      <c r="V219" s="107"/>
      <c r="W219" s="107"/>
      <c r="X219" s="107"/>
      <c r="Y219" s="107"/>
      <c r="Z219" s="107"/>
      <c r="AA219" s="107"/>
      <c r="AB219" s="107"/>
      <c r="AC219" s="107"/>
      <c r="AD219" s="107"/>
      <c r="AE219" s="107"/>
      <c r="AF219" s="107"/>
      <c r="AG219" s="107"/>
      <c r="AH219" s="107"/>
      <c r="AI219" s="107"/>
      <c r="AJ219" s="107"/>
      <c r="AK219" s="107"/>
      <c r="AL219" s="107"/>
      <c r="AM219" s="107"/>
      <c r="AN219" s="107"/>
      <c r="AO219" s="107"/>
      <c r="AP219" s="107"/>
      <c r="AQ219" s="107"/>
      <c r="AR219" s="107"/>
      <c r="AS219" s="107"/>
      <c r="AT219" s="107"/>
      <c r="AU219" s="107"/>
      <c r="AV219" s="107"/>
    </row>
    <row r="220" spans="1:48" ht="14.25" customHeight="1">
      <c r="A220" s="313" t="s">
        <v>667</v>
      </c>
      <c r="B220" s="133" t="s">
        <v>79</v>
      </c>
      <c r="C220" s="188" t="s">
        <v>135</v>
      </c>
      <c r="D220" s="135" t="s">
        <v>133</v>
      </c>
      <c r="E220" s="138">
        <v>1</v>
      </c>
      <c r="F220" s="137"/>
      <c r="G220" s="138"/>
      <c r="H220" s="137"/>
      <c r="I220" s="137"/>
      <c r="J220" s="137"/>
      <c r="K220" s="429">
        <f t="shared" si="3"/>
        <v>0</v>
      </c>
      <c r="L220" s="423" cm="1">
        <f t="array" ref="L220">ROUND(E220*F220,2)</f>
        <v>0</v>
      </c>
      <c r="M220" s="423" cm="1">
        <f t="array" ref="M220">ROUND(E220*H220,2)</f>
        <v>0</v>
      </c>
      <c r="N220" s="423" cm="1">
        <f t="array" ref="N220">ROUND(E220*I220,2)</f>
        <v>0</v>
      </c>
      <c r="O220" s="423" cm="1">
        <f t="array" ref="O220">ROUND(E220*J220,2)</f>
        <v>0</v>
      </c>
      <c r="P220" s="425" cm="1">
        <f t="array" ref="P220">ROUND(SUM(M220:O220),2)</f>
        <v>0</v>
      </c>
      <c r="Q220" s="116"/>
      <c r="R220" s="107"/>
      <c r="S220" s="107"/>
      <c r="T220" s="107"/>
      <c r="U220" s="107"/>
      <c r="V220" s="107"/>
      <c r="W220" s="107"/>
      <c r="X220" s="107"/>
      <c r="Y220" s="107"/>
      <c r="Z220" s="107"/>
      <c r="AA220" s="107"/>
      <c r="AB220" s="107"/>
      <c r="AC220" s="107"/>
      <c r="AD220" s="107"/>
      <c r="AE220" s="107"/>
      <c r="AF220" s="107"/>
      <c r="AG220" s="107"/>
      <c r="AH220" s="107"/>
      <c r="AI220" s="107"/>
      <c r="AJ220" s="107"/>
      <c r="AK220" s="107"/>
      <c r="AL220" s="107"/>
      <c r="AM220" s="107"/>
      <c r="AN220" s="107"/>
      <c r="AO220" s="107"/>
      <c r="AP220" s="107"/>
      <c r="AQ220" s="107"/>
      <c r="AR220" s="107"/>
      <c r="AS220" s="107"/>
      <c r="AT220" s="107"/>
      <c r="AU220" s="107"/>
      <c r="AV220" s="107"/>
    </row>
    <row r="221" spans="1:48" ht="14.25" customHeight="1">
      <c r="A221" s="313" t="s">
        <v>668</v>
      </c>
      <c r="B221" s="133" t="s">
        <v>79</v>
      </c>
      <c r="C221" s="188" t="s">
        <v>137</v>
      </c>
      <c r="D221" s="135" t="s">
        <v>138</v>
      </c>
      <c r="E221" s="138" cm="1">
        <f t="array" ref="E221">ROUND(E218/10,2)</f>
        <v>2.16</v>
      </c>
      <c r="F221" s="137"/>
      <c r="G221" s="138"/>
      <c r="H221" s="137"/>
      <c r="I221" s="137"/>
      <c r="J221" s="137"/>
      <c r="K221" s="429">
        <f t="shared" si="3"/>
        <v>0</v>
      </c>
      <c r="L221" s="423" cm="1">
        <f t="array" ref="L221">ROUND(E221*F221,2)</f>
        <v>0</v>
      </c>
      <c r="M221" s="423" cm="1">
        <f t="array" ref="M221">ROUND(E221*H221,2)</f>
        <v>0</v>
      </c>
      <c r="N221" s="423" cm="1">
        <f t="array" ref="N221">ROUND(E221*I221,2)</f>
        <v>0</v>
      </c>
      <c r="O221" s="423" cm="1">
        <f t="array" ref="O221">ROUND(E221*J221,2)</f>
        <v>0</v>
      </c>
      <c r="P221" s="425" cm="1">
        <f t="array" ref="P221">ROUND(SUM(M221:O221),2)</f>
        <v>0</v>
      </c>
      <c r="Q221" s="116"/>
      <c r="R221" s="107"/>
      <c r="S221" s="107"/>
      <c r="T221" s="107"/>
      <c r="U221" s="107"/>
      <c r="V221" s="107"/>
      <c r="W221" s="107"/>
      <c r="X221" s="107"/>
      <c r="Y221" s="107"/>
      <c r="Z221" s="107"/>
      <c r="AA221" s="107"/>
      <c r="AB221" s="107"/>
      <c r="AC221" s="107"/>
      <c r="AD221" s="107"/>
      <c r="AE221" s="107"/>
      <c r="AF221" s="107"/>
      <c r="AG221" s="107"/>
      <c r="AH221" s="107"/>
      <c r="AI221" s="107"/>
      <c r="AJ221" s="107"/>
      <c r="AK221" s="107"/>
      <c r="AL221" s="107"/>
      <c r="AM221" s="107"/>
      <c r="AN221" s="107"/>
      <c r="AO221" s="107"/>
      <c r="AP221" s="107"/>
      <c r="AQ221" s="107"/>
      <c r="AR221" s="107"/>
      <c r="AS221" s="107"/>
      <c r="AT221" s="107"/>
      <c r="AU221" s="107"/>
      <c r="AV221" s="107"/>
    </row>
    <row r="222" spans="1:48" ht="48" customHeight="1">
      <c r="A222" s="313" t="s">
        <v>669</v>
      </c>
      <c r="B222" s="133" t="s">
        <v>79</v>
      </c>
      <c r="C222" s="134" t="s">
        <v>117</v>
      </c>
      <c r="D222" s="135" t="s">
        <v>118</v>
      </c>
      <c r="E222" s="187">
        <v>7.5</v>
      </c>
      <c r="F222" s="137"/>
      <c r="G222" s="138"/>
      <c r="H222" s="137"/>
      <c r="I222" s="137"/>
      <c r="J222" s="137"/>
      <c r="K222" s="429">
        <f t="shared" si="3"/>
        <v>0</v>
      </c>
      <c r="L222" s="423" cm="1">
        <f t="array" ref="L222">ROUND(E222*F222,2)</f>
        <v>0</v>
      </c>
      <c r="M222" s="423" cm="1">
        <f t="array" ref="M222">ROUND(E222*H222,2)</f>
        <v>0</v>
      </c>
      <c r="N222" s="423" cm="1">
        <f t="array" ref="N222">ROUND(E222*I222,2)</f>
        <v>0</v>
      </c>
      <c r="O222" s="423" cm="1">
        <f t="array" ref="O222">ROUND(E222*J222,2)</f>
        <v>0</v>
      </c>
      <c r="P222" s="425" cm="1">
        <f t="array" ref="P222">ROUND(SUM(M222:O222),2)</f>
        <v>0</v>
      </c>
      <c r="Q222" s="116"/>
      <c r="R222" s="107"/>
      <c r="S222" s="107"/>
      <c r="T222" s="107"/>
      <c r="U222" s="107"/>
      <c r="V222" s="107"/>
      <c r="W222" s="107"/>
      <c r="X222" s="107"/>
      <c r="Y222" s="107"/>
      <c r="Z222" s="107"/>
      <c r="AA222" s="107"/>
      <c r="AB222" s="107"/>
      <c r="AC222" s="107"/>
      <c r="AD222" s="107"/>
      <c r="AE222" s="107"/>
      <c r="AF222" s="107"/>
      <c r="AG222" s="107"/>
      <c r="AH222" s="107"/>
      <c r="AI222" s="107"/>
      <c r="AJ222" s="107"/>
      <c r="AK222" s="107"/>
      <c r="AL222" s="107"/>
      <c r="AM222" s="107"/>
      <c r="AN222" s="107"/>
      <c r="AO222" s="107"/>
      <c r="AP222" s="107"/>
      <c r="AQ222" s="107"/>
      <c r="AR222" s="107"/>
      <c r="AS222" s="107"/>
      <c r="AT222" s="107"/>
      <c r="AU222" s="107"/>
      <c r="AV222" s="107"/>
    </row>
    <row r="223" spans="1:48" ht="14.25" customHeight="1">
      <c r="A223" s="313" t="s">
        <v>670</v>
      </c>
      <c r="B223" s="133" t="s">
        <v>79</v>
      </c>
      <c r="C223" s="188" t="s">
        <v>520</v>
      </c>
      <c r="D223" s="135" t="s">
        <v>118</v>
      </c>
      <c r="E223" s="187" cm="1">
        <f t="array" ref="E223">ROUND(30/1000*1.1,4)</f>
        <v>3.3000000000000002E-2</v>
      </c>
      <c r="F223" s="137"/>
      <c r="G223" s="138"/>
      <c r="H223" s="137"/>
      <c r="I223" s="137"/>
      <c r="J223" s="137"/>
      <c r="K223" s="429">
        <f t="shared" si="3"/>
        <v>0</v>
      </c>
      <c r="L223" s="423" cm="1">
        <f t="array" ref="L223">ROUND(E223*F223,2)</f>
        <v>0</v>
      </c>
      <c r="M223" s="423" cm="1">
        <f t="array" ref="M223">ROUND(E223*H223,2)</f>
        <v>0</v>
      </c>
      <c r="N223" s="423" cm="1">
        <f t="array" ref="N223">ROUND(E223*I223,2)</f>
        <v>0</v>
      </c>
      <c r="O223" s="423" cm="1">
        <f t="array" ref="O223">ROUND(E223*J223,2)</f>
        <v>0</v>
      </c>
      <c r="P223" s="425" cm="1">
        <f t="array" ref="P223">ROUND(SUM(M223:O223),2)</f>
        <v>0</v>
      </c>
      <c r="Q223" s="116"/>
      <c r="R223" s="107"/>
      <c r="S223" s="107"/>
      <c r="T223" s="107"/>
      <c r="U223" s="107"/>
      <c r="V223" s="107"/>
      <c r="W223" s="107"/>
      <c r="X223" s="107"/>
      <c r="Y223" s="107"/>
      <c r="Z223" s="107"/>
      <c r="AA223" s="107"/>
      <c r="AB223" s="107"/>
      <c r="AC223" s="107"/>
      <c r="AD223" s="107"/>
      <c r="AE223" s="107"/>
      <c r="AF223" s="107"/>
      <c r="AG223" s="107"/>
      <c r="AH223" s="107"/>
      <c r="AI223" s="107"/>
      <c r="AJ223" s="107"/>
      <c r="AK223" s="107"/>
      <c r="AL223" s="107"/>
      <c r="AM223" s="107"/>
      <c r="AN223" s="107"/>
      <c r="AO223" s="107"/>
      <c r="AP223" s="107"/>
      <c r="AQ223" s="107"/>
      <c r="AR223" s="107"/>
      <c r="AS223" s="107"/>
      <c r="AT223" s="107"/>
      <c r="AU223" s="107"/>
      <c r="AV223" s="107"/>
    </row>
    <row r="224" spans="1:48" ht="14.25" customHeight="1">
      <c r="A224" s="313" t="s">
        <v>671</v>
      </c>
      <c r="B224" s="133" t="s">
        <v>79</v>
      </c>
      <c r="C224" s="188" t="s">
        <v>122</v>
      </c>
      <c r="D224" s="135" t="s">
        <v>118</v>
      </c>
      <c r="E224" s="187" cm="1">
        <f t="array" ref="E224">ROUND(6.45*1.1,4)</f>
        <v>7.0949999999999998</v>
      </c>
      <c r="F224" s="137"/>
      <c r="G224" s="138"/>
      <c r="H224" s="137"/>
      <c r="I224" s="137"/>
      <c r="J224" s="137"/>
      <c r="K224" s="429">
        <f t="shared" si="3"/>
        <v>0</v>
      </c>
      <c r="L224" s="423" cm="1">
        <f t="array" ref="L224">ROUND(E224*F224,2)</f>
        <v>0</v>
      </c>
      <c r="M224" s="423" cm="1">
        <f t="array" ref="M224">ROUND(E224*H224,2)</f>
        <v>0</v>
      </c>
      <c r="N224" s="423" cm="1">
        <f t="array" ref="N224">ROUND(E224*I224,2)</f>
        <v>0</v>
      </c>
      <c r="O224" s="423" cm="1">
        <f t="array" ref="O224">ROUND(E224*J224,2)</f>
        <v>0</v>
      </c>
      <c r="P224" s="425" cm="1">
        <f t="array" ref="P224">ROUND(SUM(M224:O224),2)</f>
        <v>0</v>
      </c>
      <c r="Q224" s="116"/>
      <c r="R224" s="107"/>
      <c r="S224" s="107"/>
      <c r="T224" s="107"/>
      <c r="U224" s="107"/>
      <c r="V224" s="107"/>
      <c r="W224" s="107"/>
      <c r="X224" s="107"/>
      <c r="Y224" s="107"/>
      <c r="Z224" s="107"/>
      <c r="AA224" s="107"/>
      <c r="AB224" s="107"/>
      <c r="AC224" s="107"/>
      <c r="AD224" s="107"/>
      <c r="AE224" s="107"/>
      <c r="AF224" s="107"/>
      <c r="AG224" s="107"/>
      <c r="AH224" s="107"/>
      <c r="AI224" s="107"/>
      <c r="AJ224" s="107"/>
      <c r="AK224" s="107"/>
      <c r="AL224" s="107"/>
      <c r="AM224" s="107"/>
      <c r="AN224" s="107"/>
      <c r="AO224" s="107"/>
      <c r="AP224" s="107"/>
      <c r="AQ224" s="107"/>
      <c r="AR224" s="107"/>
      <c r="AS224" s="107"/>
      <c r="AT224" s="107"/>
      <c r="AU224" s="107"/>
      <c r="AV224" s="107"/>
    </row>
    <row r="225" spans="1:48" ht="14.25" customHeight="1">
      <c r="A225" s="313" t="s">
        <v>672</v>
      </c>
      <c r="B225" s="133" t="s">
        <v>79</v>
      </c>
      <c r="C225" s="188" t="s">
        <v>521</v>
      </c>
      <c r="D225" s="135" t="s">
        <v>118</v>
      </c>
      <c r="E225" s="187" cm="1">
        <f t="array" ref="E225">ROUND(1.02*1.1,4)</f>
        <v>1.1220000000000001</v>
      </c>
      <c r="F225" s="137"/>
      <c r="G225" s="138"/>
      <c r="H225" s="137"/>
      <c r="I225" s="137"/>
      <c r="J225" s="137"/>
      <c r="K225" s="429">
        <f t="shared" si="3"/>
        <v>0</v>
      </c>
      <c r="L225" s="423" cm="1">
        <f t="array" ref="L225">ROUND(E225*F225,2)</f>
        <v>0</v>
      </c>
      <c r="M225" s="423" cm="1">
        <f t="array" ref="M225">ROUND(E225*H225,2)</f>
        <v>0</v>
      </c>
      <c r="N225" s="423" cm="1">
        <f t="array" ref="N225">ROUND(E225*I225,2)</f>
        <v>0</v>
      </c>
      <c r="O225" s="423" cm="1">
        <f t="array" ref="O225">ROUND(E225*J225,2)</f>
        <v>0</v>
      </c>
      <c r="P225" s="425" cm="1">
        <f t="array" ref="P225">ROUND(SUM(M225:O225),2)</f>
        <v>0</v>
      </c>
      <c r="Q225" s="116"/>
      <c r="R225" s="107"/>
      <c r="S225" s="107"/>
      <c r="T225" s="107"/>
      <c r="U225" s="107"/>
      <c r="V225" s="107"/>
      <c r="W225" s="107"/>
      <c r="X225" s="107"/>
      <c r="Y225" s="107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  <c r="AJ225" s="107"/>
      <c r="AK225" s="107"/>
      <c r="AL225" s="107"/>
      <c r="AM225" s="107"/>
      <c r="AN225" s="107"/>
      <c r="AO225" s="107"/>
      <c r="AP225" s="107"/>
      <c r="AQ225" s="107"/>
      <c r="AR225" s="107"/>
      <c r="AS225" s="107"/>
      <c r="AT225" s="107"/>
      <c r="AU225" s="107"/>
      <c r="AV225" s="107"/>
    </row>
    <row r="226" spans="1:48" ht="14.25" customHeight="1">
      <c r="A226" s="313" t="s">
        <v>673</v>
      </c>
      <c r="B226" s="133" t="s">
        <v>79</v>
      </c>
      <c r="C226" s="188" t="s">
        <v>124</v>
      </c>
      <c r="D226" s="135" t="s">
        <v>118</v>
      </c>
      <c r="E226" s="187" cm="1">
        <f t="array" ref="E226">ROUND(SUM(E223:E225)*0.035,4)</f>
        <v>0.2888</v>
      </c>
      <c r="F226" s="137"/>
      <c r="G226" s="138"/>
      <c r="H226" s="137"/>
      <c r="I226" s="137"/>
      <c r="J226" s="137"/>
      <c r="K226" s="429">
        <f t="shared" si="3"/>
        <v>0</v>
      </c>
      <c r="L226" s="423" cm="1">
        <f t="array" ref="L226">ROUND(E226*F226,2)</f>
        <v>0</v>
      </c>
      <c r="M226" s="423" cm="1">
        <f t="array" ref="M226">ROUND(E226*H226,2)</f>
        <v>0</v>
      </c>
      <c r="N226" s="423" cm="1">
        <f t="array" ref="N226">ROUND(E226*I226,2)</f>
        <v>0</v>
      </c>
      <c r="O226" s="423" cm="1">
        <f t="array" ref="O226">ROUND(E226*J226,2)</f>
        <v>0</v>
      </c>
      <c r="P226" s="425" cm="1">
        <f t="array" ref="P226">ROUND(SUM(M226:O226),2)</f>
        <v>0</v>
      </c>
      <c r="Q226" s="116"/>
      <c r="R226" s="107"/>
      <c r="S226" s="107"/>
      <c r="T226" s="107"/>
      <c r="U226" s="107"/>
      <c r="V226" s="107"/>
      <c r="W226" s="107"/>
      <c r="X226" s="107"/>
      <c r="Y226" s="107"/>
      <c r="Z226" s="107"/>
      <c r="AA226" s="107"/>
      <c r="AB226" s="107"/>
      <c r="AC226" s="107"/>
      <c r="AD226" s="107"/>
      <c r="AE226" s="107"/>
      <c r="AF226" s="107"/>
      <c r="AG226" s="107"/>
      <c r="AH226" s="107"/>
      <c r="AI226" s="107"/>
      <c r="AJ226" s="107"/>
      <c r="AK226" s="107"/>
      <c r="AL226" s="107"/>
      <c r="AM226" s="107"/>
      <c r="AN226" s="107"/>
      <c r="AO226" s="107"/>
      <c r="AP226" s="107"/>
      <c r="AQ226" s="107"/>
      <c r="AR226" s="107"/>
      <c r="AS226" s="107"/>
      <c r="AT226" s="107"/>
      <c r="AU226" s="107"/>
      <c r="AV226" s="107"/>
    </row>
    <row r="227" spans="1:48" ht="14.25" customHeight="1">
      <c r="A227" s="313" t="s">
        <v>674</v>
      </c>
      <c r="B227" s="133" t="s">
        <v>79</v>
      </c>
      <c r="C227" s="188" t="s">
        <v>126</v>
      </c>
      <c r="D227" s="135" t="s">
        <v>81</v>
      </c>
      <c r="E227" s="138" cm="1">
        <f t="array" ref="E227">ROUND(E231/0.3*9,0)</f>
        <v>2100</v>
      </c>
      <c r="F227" s="137"/>
      <c r="G227" s="138"/>
      <c r="H227" s="137"/>
      <c r="I227" s="137"/>
      <c r="J227" s="137"/>
      <c r="K227" s="429">
        <f t="shared" si="3"/>
        <v>0</v>
      </c>
      <c r="L227" s="423" cm="1">
        <f t="array" ref="L227">ROUND(E227*F227,2)</f>
        <v>0</v>
      </c>
      <c r="M227" s="423" cm="1">
        <f t="array" ref="M227">ROUND(E227*H227,2)</f>
        <v>0</v>
      </c>
      <c r="N227" s="423" cm="1">
        <f t="array" ref="N227">ROUND(E227*I227,2)</f>
        <v>0</v>
      </c>
      <c r="O227" s="423" cm="1">
        <f t="array" ref="O227">ROUND(E227*J227,2)</f>
        <v>0</v>
      </c>
      <c r="P227" s="425" cm="1">
        <f t="array" ref="P227">ROUND(SUM(M227:O227),2)</f>
        <v>0</v>
      </c>
      <c r="Q227" s="116"/>
      <c r="R227" s="107"/>
      <c r="S227" s="107"/>
      <c r="T227" s="107"/>
      <c r="U227" s="107"/>
      <c r="V227" s="107"/>
      <c r="W227" s="107"/>
      <c r="X227" s="107"/>
      <c r="Y227" s="107"/>
      <c r="Z227" s="107"/>
      <c r="AA227" s="107"/>
      <c r="AB227" s="107"/>
      <c r="AC227" s="107"/>
      <c r="AD227" s="107"/>
      <c r="AE227" s="107"/>
      <c r="AF227" s="107"/>
      <c r="AG227" s="107"/>
      <c r="AH227" s="107"/>
      <c r="AI227" s="107"/>
      <c r="AJ227" s="107"/>
      <c r="AK227" s="107"/>
      <c r="AL227" s="107"/>
      <c r="AM227" s="107"/>
      <c r="AN227" s="107"/>
      <c r="AO227" s="107"/>
      <c r="AP227" s="107"/>
      <c r="AQ227" s="107"/>
      <c r="AR227" s="107"/>
      <c r="AS227" s="107"/>
      <c r="AT227" s="107"/>
      <c r="AU227" s="107"/>
      <c r="AV227" s="107"/>
    </row>
    <row r="228" spans="1:48" ht="12.75" customHeight="1">
      <c r="A228" s="313" t="s">
        <v>675</v>
      </c>
      <c r="B228" s="133" t="s">
        <v>79</v>
      </c>
      <c r="C228" s="134" t="s">
        <v>196</v>
      </c>
      <c r="D228" s="135" t="s">
        <v>81</v>
      </c>
      <c r="E228" s="138">
        <v>1</v>
      </c>
      <c r="F228" s="137"/>
      <c r="G228" s="138"/>
      <c r="H228" s="137"/>
      <c r="I228" s="137"/>
      <c r="J228" s="137"/>
      <c r="K228" s="429">
        <f t="shared" si="3"/>
        <v>0</v>
      </c>
      <c r="L228" s="423" cm="1">
        <f t="array" ref="L228">ROUND(E228*F228,2)</f>
        <v>0</v>
      </c>
      <c r="M228" s="423" cm="1">
        <f t="array" ref="M228">ROUND(E228*H228,2)</f>
        <v>0</v>
      </c>
      <c r="N228" s="423" cm="1">
        <f t="array" ref="N228">ROUND(E228*I228,2)</f>
        <v>0</v>
      </c>
      <c r="O228" s="423" cm="1">
        <f t="array" ref="O228">ROUND(E228*J228,2)</f>
        <v>0</v>
      </c>
      <c r="P228" s="425" cm="1">
        <f t="array" ref="P228">ROUND(SUM(M228:O228),2)</f>
        <v>0</v>
      </c>
      <c r="Q228" s="116"/>
      <c r="R228" s="107"/>
      <c r="S228" s="107"/>
      <c r="T228" s="107"/>
      <c r="U228" s="107"/>
      <c r="V228" s="107"/>
      <c r="W228" s="107"/>
      <c r="X228" s="107"/>
      <c r="Y228" s="107"/>
      <c r="Z228" s="107"/>
      <c r="AA228" s="107"/>
      <c r="AB228" s="107"/>
      <c r="AC228" s="107"/>
      <c r="AD228" s="107"/>
      <c r="AE228" s="107"/>
      <c r="AF228" s="107"/>
      <c r="AG228" s="107"/>
      <c r="AH228" s="107"/>
      <c r="AI228" s="107"/>
      <c r="AJ228" s="107"/>
      <c r="AK228" s="107"/>
      <c r="AL228" s="107"/>
      <c r="AM228" s="107"/>
      <c r="AN228" s="107"/>
      <c r="AO228" s="107"/>
      <c r="AP228" s="107"/>
      <c r="AQ228" s="107"/>
      <c r="AR228" s="107"/>
      <c r="AS228" s="107"/>
      <c r="AT228" s="107"/>
      <c r="AU228" s="107"/>
      <c r="AV228" s="107"/>
    </row>
    <row r="229" spans="1:48" ht="12.75" customHeight="1">
      <c r="A229" s="313" t="s">
        <v>676</v>
      </c>
      <c r="B229" s="133" t="s">
        <v>79</v>
      </c>
      <c r="C229" s="134" t="s">
        <v>522</v>
      </c>
      <c r="D229" s="135" t="s">
        <v>81</v>
      </c>
      <c r="E229" s="138">
        <v>1</v>
      </c>
      <c r="F229" s="137"/>
      <c r="G229" s="138"/>
      <c r="H229" s="137"/>
      <c r="I229" s="137"/>
      <c r="J229" s="137"/>
      <c r="K229" s="429">
        <f t="shared" si="3"/>
        <v>0</v>
      </c>
      <c r="L229" s="423" cm="1">
        <f t="array" ref="L229">ROUND(E229*F229,2)</f>
        <v>0</v>
      </c>
      <c r="M229" s="423" cm="1">
        <f t="array" ref="M229">ROUND(E229*H229,2)</f>
        <v>0</v>
      </c>
      <c r="N229" s="423" cm="1">
        <f t="array" ref="N229">ROUND(E229*I229,2)</f>
        <v>0</v>
      </c>
      <c r="O229" s="423" cm="1">
        <f t="array" ref="O229">ROUND(E229*J229,2)</f>
        <v>0</v>
      </c>
      <c r="P229" s="425" cm="1">
        <f t="array" ref="P229">ROUND(SUM(M229:O229),2)</f>
        <v>0</v>
      </c>
      <c r="Q229" s="116"/>
      <c r="R229" s="107"/>
      <c r="S229" s="107"/>
      <c r="T229" s="107"/>
      <c r="U229" s="107"/>
      <c r="V229" s="107"/>
      <c r="W229" s="107"/>
      <c r="X229" s="107"/>
      <c r="Y229" s="107"/>
      <c r="Z229" s="107"/>
      <c r="AA229" s="107"/>
      <c r="AB229" s="107"/>
      <c r="AC229" s="107"/>
      <c r="AD229" s="107"/>
      <c r="AE229" s="107"/>
      <c r="AF229" s="107"/>
      <c r="AG229" s="107"/>
      <c r="AH229" s="107"/>
      <c r="AI229" s="107"/>
      <c r="AJ229" s="107"/>
      <c r="AK229" s="107"/>
      <c r="AL229" s="107"/>
      <c r="AM229" s="107"/>
      <c r="AN229" s="107"/>
      <c r="AO229" s="107"/>
      <c r="AP229" s="107"/>
      <c r="AQ229" s="107"/>
      <c r="AR229" s="107"/>
      <c r="AS229" s="107"/>
      <c r="AT229" s="107"/>
      <c r="AU229" s="107"/>
      <c r="AV229" s="107"/>
    </row>
    <row r="230" spans="1:48" ht="12.75" customHeight="1">
      <c r="A230" s="313" t="s">
        <v>677</v>
      </c>
      <c r="B230" s="133" t="s">
        <v>79</v>
      </c>
      <c r="C230" s="134" t="s">
        <v>523</v>
      </c>
      <c r="D230" s="135" t="s">
        <v>81</v>
      </c>
      <c r="E230" s="138">
        <v>2</v>
      </c>
      <c r="F230" s="137"/>
      <c r="G230" s="138"/>
      <c r="H230" s="137"/>
      <c r="I230" s="137"/>
      <c r="J230" s="137"/>
      <c r="K230" s="429">
        <f t="shared" si="3"/>
        <v>0</v>
      </c>
      <c r="L230" s="423" cm="1">
        <f t="array" ref="L230">ROUND(E230*F230,2)</f>
        <v>0</v>
      </c>
      <c r="M230" s="423" cm="1">
        <f t="array" ref="M230">ROUND(E230*H230,2)</f>
        <v>0</v>
      </c>
      <c r="N230" s="423" cm="1">
        <f t="array" ref="N230">ROUND(E230*I230,2)</f>
        <v>0</v>
      </c>
      <c r="O230" s="423" cm="1">
        <f t="array" ref="O230">ROUND(E230*J230,2)</f>
        <v>0</v>
      </c>
      <c r="P230" s="425" cm="1">
        <f t="array" ref="P230">ROUND(SUM(M230:O230),2)</f>
        <v>0</v>
      </c>
      <c r="Q230" s="116"/>
      <c r="R230" s="107"/>
      <c r="S230" s="107"/>
      <c r="T230" s="107"/>
      <c r="U230" s="107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7"/>
      <c r="AP230" s="107"/>
      <c r="AQ230" s="107"/>
      <c r="AR230" s="107"/>
      <c r="AS230" s="107"/>
      <c r="AT230" s="107"/>
      <c r="AU230" s="107"/>
      <c r="AV230" s="107"/>
    </row>
    <row r="231" spans="1:48" ht="36" customHeight="1">
      <c r="A231" s="313" t="s">
        <v>678</v>
      </c>
      <c r="B231" s="133" t="s">
        <v>79</v>
      </c>
      <c r="C231" s="134" t="s">
        <v>524</v>
      </c>
      <c r="D231" s="135" t="s">
        <v>100</v>
      </c>
      <c r="E231" s="138">
        <v>70</v>
      </c>
      <c r="F231" s="137"/>
      <c r="G231" s="138"/>
      <c r="H231" s="137"/>
      <c r="I231" s="137"/>
      <c r="J231" s="137"/>
      <c r="K231" s="429">
        <f t="shared" si="3"/>
        <v>0</v>
      </c>
      <c r="L231" s="423" cm="1">
        <f t="array" ref="L231">ROUND(E231*F231,2)</f>
        <v>0</v>
      </c>
      <c r="M231" s="423" cm="1">
        <f t="array" ref="M231">ROUND(E231*H231,2)</f>
        <v>0</v>
      </c>
      <c r="N231" s="423" cm="1">
        <f t="array" ref="N231">ROUND(E231*I231,2)</f>
        <v>0</v>
      </c>
      <c r="O231" s="423" cm="1">
        <f t="array" ref="O231">ROUND(E231*J231,2)</f>
        <v>0</v>
      </c>
      <c r="P231" s="425" cm="1">
        <f t="array" ref="P231">ROUND(SUM(M231:O231),2)</f>
        <v>0</v>
      </c>
      <c r="Q231" s="116"/>
      <c r="R231" s="107"/>
      <c r="S231" s="107"/>
      <c r="T231" s="107"/>
      <c r="U231" s="107"/>
      <c r="V231" s="107"/>
      <c r="W231" s="107"/>
      <c r="X231" s="107"/>
      <c r="Y231" s="107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07"/>
      <c r="AK231" s="107"/>
      <c r="AL231" s="107"/>
      <c r="AM231" s="107"/>
      <c r="AN231" s="107"/>
      <c r="AO231" s="107"/>
      <c r="AP231" s="107"/>
      <c r="AQ231" s="107"/>
      <c r="AR231" s="107"/>
      <c r="AS231" s="107"/>
      <c r="AT231" s="107"/>
      <c r="AU231" s="107"/>
      <c r="AV231" s="107"/>
    </row>
    <row r="232" spans="1:48" ht="14.25" customHeight="1">
      <c r="A232" s="313" t="s">
        <v>679</v>
      </c>
      <c r="B232" s="133" t="s">
        <v>79</v>
      </c>
      <c r="C232" s="188" t="s">
        <v>525</v>
      </c>
      <c r="D232" s="135" t="s">
        <v>100</v>
      </c>
      <c r="E232" s="138" cm="1">
        <f t="array" ref="E232">ROUND(E231*1.02,2)</f>
        <v>71.400000000000006</v>
      </c>
      <c r="F232" s="137"/>
      <c r="G232" s="138"/>
      <c r="H232" s="137"/>
      <c r="I232" s="137"/>
      <c r="J232" s="137"/>
      <c r="K232" s="429">
        <f t="shared" si="3"/>
        <v>0</v>
      </c>
      <c r="L232" s="423" cm="1">
        <f t="array" ref="L232">ROUND(E232*F232,2)</f>
        <v>0</v>
      </c>
      <c r="M232" s="423" cm="1">
        <f t="array" ref="M232">ROUND(E232*H232,2)</f>
        <v>0</v>
      </c>
      <c r="N232" s="423" cm="1">
        <f t="array" ref="N232">ROUND(E232*I232,2)</f>
        <v>0</v>
      </c>
      <c r="O232" s="423" cm="1">
        <f t="array" ref="O232">ROUND(E232*J232,2)</f>
        <v>0</v>
      </c>
      <c r="P232" s="425" cm="1">
        <f t="array" ref="P232">ROUND(SUM(M232:O232),2)</f>
        <v>0</v>
      </c>
      <c r="Q232" s="116"/>
      <c r="R232" s="107"/>
      <c r="S232" s="107"/>
      <c r="T232" s="107"/>
      <c r="U232" s="107"/>
      <c r="V232" s="107"/>
      <c r="W232" s="107"/>
      <c r="X232" s="107"/>
      <c r="Y232" s="107"/>
      <c r="Z232" s="107"/>
      <c r="AA232" s="107"/>
      <c r="AB232" s="107"/>
      <c r="AC232" s="107"/>
      <c r="AD232" s="107"/>
      <c r="AE232" s="107"/>
      <c r="AF232" s="107"/>
      <c r="AG232" s="107"/>
      <c r="AH232" s="107"/>
      <c r="AI232" s="107"/>
      <c r="AJ232" s="107"/>
      <c r="AK232" s="107"/>
      <c r="AL232" s="107"/>
      <c r="AM232" s="107"/>
      <c r="AN232" s="107"/>
      <c r="AO232" s="107"/>
      <c r="AP232" s="107"/>
      <c r="AQ232" s="107"/>
      <c r="AR232" s="107"/>
      <c r="AS232" s="107"/>
      <c r="AT232" s="107"/>
      <c r="AU232" s="107"/>
      <c r="AV232" s="107"/>
    </row>
    <row r="233" spans="1:48" ht="14.25" customHeight="1">
      <c r="A233" s="313" t="s">
        <v>680</v>
      </c>
      <c r="B233" s="133" t="s">
        <v>79</v>
      </c>
      <c r="C233" s="188" t="s">
        <v>526</v>
      </c>
      <c r="D233" s="135" t="s">
        <v>218</v>
      </c>
      <c r="E233" s="138" cm="1">
        <f t="array" ref="E233">ROUND(E232*3,2)</f>
        <v>214.2</v>
      </c>
      <c r="F233" s="137"/>
      <c r="G233" s="138"/>
      <c r="H233" s="137"/>
      <c r="I233" s="137"/>
      <c r="J233" s="137"/>
      <c r="K233" s="429">
        <f t="shared" si="3"/>
        <v>0</v>
      </c>
      <c r="L233" s="423" cm="1">
        <f t="array" ref="L233">ROUND(E233*F233,2)</f>
        <v>0</v>
      </c>
      <c r="M233" s="423" cm="1">
        <f t="array" ref="M233">ROUND(E233*H233,2)</f>
        <v>0</v>
      </c>
      <c r="N233" s="423" cm="1">
        <f t="array" ref="N233">ROUND(E233*I233,2)</f>
        <v>0</v>
      </c>
      <c r="O233" s="423" cm="1">
        <f t="array" ref="O233">ROUND(E233*J233,2)</f>
        <v>0</v>
      </c>
      <c r="P233" s="425" cm="1">
        <f t="array" ref="P233">ROUND(SUM(M233:O233),2)</f>
        <v>0</v>
      </c>
      <c r="Q233" s="116"/>
      <c r="R233" s="107"/>
      <c r="S233" s="107"/>
      <c r="T233" s="107"/>
      <c r="U233" s="107"/>
      <c r="V233" s="107"/>
      <c r="W233" s="107"/>
      <c r="X233" s="107"/>
      <c r="Y233" s="107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07"/>
      <c r="AK233" s="107"/>
      <c r="AL233" s="107"/>
      <c r="AM233" s="107"/>
      <c r="AN233" s="107"/>
      <c r="AO233" s="107"/>
      <c r="AP233" s="107"/>
      <c r="AQ233" s="107"/>
      <c r="AR233" s="107"/>
      <c r="AS233" s="107"/>
      <c r="AT233" s="107"/>
      <c r="AU233" s="107"/>
      <c r="AV233" s="107"/>
    </row>
    <row r="234" spans="1:48" ht="24" customHeight="1">
      <c r="A234" s="313" t="s">
        <v>681</v>
      </c>
      <c r="B234" s="133" t="s">
        <v>79</v>
      </c>
      <c r="C234" s="188" t="s">
        <v>132</v>
      </c>
      <c r="D234" s="135" t="s">
        <v>133</v>
      </c>
      <c r="E234" s="138">
        <v>1</v>
      </c>
      <c r="F234" s="137"/>
      <c r="G234" s="138"/>
      <c r="H234" s="137"/>
      <c r="I234" s="137"/>
      <c r="J234" s="137"/>
      <c r="K234" s="429">
        <f t="shared" si="3"/>
        <v>0</v>
      </c>
      <c r="L234" s="423" cm="1">
        <f t="array" ref="L234">ROUND(E234*F234,2)</f>
        <v>0</v>
      </c>
      <c r="M234" s="423" cm="1">
        <f t="array" ref="M234">ROUND(E234*H234,2)</f>
        <v>0</v>
      </c>
      <c r="N234" s="423" cm="1">
        <f t="array" ref="N234">ROUND(E234*I234,2)</f>
        <v>0</v>
      </c>
      <c r="O234" s="423" cm="1">
        <f t="array" ref="O234">ROUND(E234*J234,2)</f>
        <v>0</v>
      </c>
      <c r="P234" s="425" cm="1">
        <f t="array" ref="P234">ROUND(SUM(M234:O234),2)</f>
        <v>0</v>
      </c>
      <c r="Q234" s="116"/>
      <c r="R234" s="107"/>
      <c r="S234" s="107"/>
      <c r="T234" s="107"/>
      <c r="U234" s="107"/>
      <c r="V234" s="107"/>
      <c r="W234" s="107"/>
      <c r="X234" s="107"/>
      <c r="Y234" s="107"/>
      <c r="Z234" s="107"/>
      <c r="AA234" s="107"/>
      <c r="AB234" s="107"/>
      <c r="AC234" s="107"/>
      <c r="AD234" s="107"/>
      <c r="AE234" s="107"/>
      <c r="AF234" s="107"/>
      <c r="AG234" s="107"/>
      <c r="AH234" s="107"/>
      <c r="AI234" s="107"/>
      <c r="AJ234" s="107"/>
      <c r="AK234" s="107"/>
      <c r="AL234" s="107"/>
      <c r="AM234" s="107"/>
      <c r="AN234" s="107"/>
      <c r="AO234" s="107"/>
      <c r="AP234" s="107"/>
      <c r="AQ234" s="107"/>
      <c r="AR234" s="107"/>
      <c r="AS234" s="107"/>
      <c r="AT234" s="107"/>
      <c r="AU234" s="107"/>
      <c r="AV234" s="107"/>
    </row>
    <row r="235" spans="1:48" ht="14.25" customHeight="1">
      <c r="A235" s="313" t="s">
        <v>682</v>
      </c>
      <c r="B235" s="133" t="s">
        <v>79</v>
      </c>
      <c r="C235" s="188" t="s">
        <v>135</v>
      </c>
      <c r="D235" s="135" t="s">
        <v>133</v>
      </c>
      <c r="E235" s="138">
        <v>1</v>
      </c>
      <c r="F235" s="137"/>
      <c r="G235" s="138"/>
      <c r="H235" s="137"/>
      <c r="I235" s="137"/>
      <c r="J235" s="137"/>
      <c r="K235" s="429">
        <f t="shared" si="3"/>
        <v>0</v>
      </c>
      <c r="L235" s="423" cm="1">
        <f t="array" ref="L235">ROUND(E235*F235,2)</f>
        <v>0</v>
      </c>
      <c r="M235" s="423" cm="1">
        <f t="array" ref="M235">ROUND(E235*H235,2)</f>
        <v>0</v>
      </c>
      <c r="N235" s="423" cm="1">
        <f t="array" ref="N235">ROUND(E235*I235,2)</f>
        <v>0</v>
      </c>
      <c r="O235" s="423" cm="1">
        <f t="array" ref="O235">ROUND(E235*J235,2)</f>
        <v>0</v>
      </c>
      <c r="P235" s="425" cm="1">
        <f t="array" ref="P235">ROUND(SUM(M235:O235),2)</f>
        <v>0</v>
      </c>
      <c r="Q235" s="116"/>
      <c r="R235" s="107"/>
      <c r="S235" s="107"/>
      <c r="T235" s="107"/>
      <c r="U235" s="107"/>
      <c r="V235" s="107"/>
      <c r="W235" s="107"/>
      <c r="X235" s="107"/>
      <c r="Y235" s="107"/>
      <c r="Z235" s="107"/>
      <c r="AA235" s="107"/>
      <c r="AB235" s="107"/>
      <c r="AC235" s="107"/>
      <c r="AD235" s="107"/>
      <c r="AE235" s="107"/>
      <c r="AF235" s="107"/>
      <c r="AG235" s="107"/>
      <c r="AH235" s="107"/>
      <c r="AI235" s="107"/>
      <c r="AJ235" s="107"/>
      <c r="AK235" s="107"/>
      <c r="AL235" s="107"/>
      <c r="AM235" s="107"/>
      <c r="AN235" s="107"/>
      <c r="AO235" s="107"/>
      <c r="AP235" s="107"/>
      <c r="AQ235" s="107"/>
      <c r="AR235" s="107"/>
      <c r="AS235" s="107"/>
      <c r="AT235" s="107"/>
      <c r="AU235" s="107"/>
      <c r="AV235" s="107"/>
    </row>
    <row r="236" spans="1:48" ht="14.25" customHeight="1">
      <c r="A236" s="313" t="s">
        <v>683</v>
      </c>
      <c r="B236" s="133" t="s">
        <v>79</v>
      </c>
      <c r="C236" s="188" t="s">
        <v>137</v>
      </c>
      <c r="D236" s="135" t="s">
        <v>138</v>
      </c>
      <c r="E236" s="138" cm="1">
        <f t="array" ref="E236">E231/8.5</f>
        <v>8.235294117647058</v>
      </c>
      <c r="F236" s="137"/>
      <c r="G236" s="138"/>
      <c r="H236" s="137"/>
      <c r="I236" s="137"/>
      <c r="J236" s="137"/>
      <c r="K236" s="429">
        <f t="shared" si="3"/>
        <v>0</v>
      </c>
      <c r="L236" s="423" cm="1">
        <f t="array" ref="L236">ROUND(E236*F236,2)</f>
        <v>0</v>
      </c>
      <c r="M236" s="423" cm="1">
        <f t="array" ref="M236">ROUND(E236*H236,2)</f>
        <v>0</v>
      </c>
      <c r="N236" s="423" cm="1">
        <f t="array" ref="N236">ROUND(E236*I236,2)</f>
        <v>0</v>
      </c>
      <c r="O236" s="423" cm="1">
        <f t="array" ref="O236">ROUND(E236*J236,2)</f>
        <v>0</v>
      </c>
      <c r="P236" s="425" cm="1">
        <f t="array" ref="P236">ROUND(SUM(M236:O236),2)</f>
        <v>0</v>
      </c>
      <c r="Q236" s="116"/>
      <c r="R236" s="107"/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  <c r="AU236" s="107"/>
      <c r="AV236" s="107"/>
    </row>
    <row r="237" spans="1:48" ht="14.25" customHeight="1">
      <c r="A237" s="313" t="s">
        <v>684</v>
      </c>
      <c r="B237" s="133" t="s">
        <v>79</v>
      </c>
      <c r="C237" s="285" t="s">
        <v>528</v>
      </c>
      <c r="D237" s="135" t="s">
        <v>83</v>
      </c>
      <c r="E237" s="138">
        <v>720</v>
      </c>
      <c r="F237" s="137"/>
      <c r="G237" s="138"/>
      <c r="H237" s="137"/>
      <c r="I237" s="137"/>
      <c r="J237" s="137"/>
      <c r="K237" s="429">
        <f t="shared" si="3"/>
        <v>0</v>
      </c>
      <c r="L237" s="423" cm="1">
        <f t="array" ref="L237">ROUND(E237*F237,2)</f>
        <v>0</v>
      </c>
      <c r="M237" s="423" cm="1">
        <f t="array" ref="M237">ROUND(E237*H237,2)</f>
        <v>0</v>
      </c>
      <c r="N237" s="423" cm="1">
        <f t="array" ref="N237">ROUND(E237*I237,2)</f>
        <v>0</v>
      </c>
      <c r="O237" s="423" cm="1">
        <f t="array" ref="O237">ROUND(E237*J237,2)</f>
        <v>0</v>
      </c>
      <c r="P237" s="425" cm="1">
        <f t="array" ref="P237">ROUND(SUM(M237:O237),2)</f>
        <v>0</v>
      </c>
      <c r="Q237" s="116"/>
      <c r="R237" s="107"/>
      <c r="S237" s="107"/>
      <c r="T237" s="107"/>
      <c r="U237" s="107"/>
      <c r="V237" s="107"/>
      <c r="W237" s="107"/>
      <c r="X237" s="107"/>
      <c r="Y237" s="107"/>
      <c r="Z237" s="107"/>
      <c r="AA237" s="107"/>
      <c r="AB237" s="107"/>
      <c r="AC237" s="107"/>
      <c r="AD237" s="107"/>
      <c r="AE237" s="107"/>
      <c r="AF237" s="107"/>
      <c r="AG237" s="107"/>
      <c r="AH237" s="107"/>
      <c r="AI237" s="107"/>
      <c r="AJ237" s="107"/>
      <c r="AK237" s="107"/>
      <c r="AL237" s="107"/>
      <c r="AM237" s="107"/>
      <c r="AN237" s="107"/>
      <c r="AO237" s="107"/>
      <c r="AP237" s="107"/>
      <c r="AQ237" s="107"/>
      <c r="AR237" s="107"/>
      <c r="AS237" s="107"/>
      <c r="AT237" s="107"/>
      <c r="AU237" s="107"/>
      <c r="AV237" s="107"/>
    </row>
    <row r="238" spans="1:48" ht="14.25" customHeight="1">
      <c r="A238" s="313" t="s">
        <v>685</v>
      </c>
      <c r="B238" s="133" t="s">
        <v>79</v>
      </c>
      <c r="C238" s="188" t="s">
        <v>529</v>
      </c>
      <c r="D238" s="135" t="s">
        <v>83</v>
      </c>
      <c r="E238" s="138" cm="1">
        <f t="array" ref="E238">ROUND(E237*0.6*1.15,2)</f>
        <v>496.8</v>
      </c>
      <c r="F238" s="137"/>
      <c r="G238" s="138"/>
      <c r="H238" s="137"/>
      <c r="I238" s="137"/>
      <c r="J238" s="137"/>
      <c r="K238" s="429">
        <f t="shared" si="3"/>
        <v>0</v>
      </c>
      <c r="L238" s="423" cm="1">
        <f t="array" ref="L238">ROUND(E238*F238,2)</f>
        <v>0</v>
      </c>
      <c r="M238" s="423" cm="1">
        <f t="array" ref="M238">ROUND(E238*H238,2)</f>
        <v>0</v>
      </c>
      <c r="N238" s="423" cm="1">
        <f t="array" ref="N238">ROUND(E238*I238,2)</f>
        <v>0</v>
      </c>
      <c r="O238" s="423" cm="1">
        <f t="array" ref="O238">ROUND(E238*J238,2)</f>
        <v>0</v>
      </c>
      <c r="P238" s="425" cm="1">
        <f t="array" ref="P238">ROUND(SUM(M238:O238),2)</f>
        <v>0</v>
      </c>
      <c r="Q238" s="116"/>
      <c r="R238" s="107"/>
      <c r="S238" s="107"/>
      <c r="T238" s="107"/>
      <c r="U238" s="107"/>
      <c r="V238" s="107"/>
      <c r="W238" s="107"/>
      <c r="X238" s="107"/>
      <c r="Y238" s="107"/>
      <c r="Z238" s="107"/>
      <c r="AA238" s="107"/>
      <c r="AB238" s="107"/>
      <c r="AC238" s="107"/>
      <c r="AD238" s="107"/>
      <c r="AE238" s="107"/>
      <c r="AF238" s="107"/>
      <c r="AG238" s="107"/>
      <c r="AH238" s="107"/>
      <c r="AI238" s="107"/>
      <c r="AJ238" s="107"/>
      <c r="AK238" s="107"/>
      <c r="AL238" s="107"/>
      <c r="AM238" s="107"/>
      <c r="AN238" s="107"/>
      <c r="AO238" s="107"/>
      <c r="AP238" s="107"/>
      <c r="AQ238" s="107"/>
      <c r="AR238" s="107"/>
      <c r="AS238" s="107"/>
      <c r="AT238" s="107"/>
      <c r="AU238" s="107"/>
      <c r="AV238" s="107"/>
    </row>
    <row r="239" spans="1:48" ht="24" customHeight="1">
      <c r="A239" s="313" t="s">
        <v>686</v>
      </c>
      <c r="B239" s="133" t="s">
        <v>79</v>
      </c>
      <c r="C239" s="188" t="s">
        <v>531</v>
      </c>
      <c r="D239" s="135" t="s">
        <v>218</v>
      </c>
      <c r="E239" s="138" cm="1">
        <f t="array" ref="E239">ROUND(E237*0.4*3.2,2)</f>
        <v>921.6</v>
      </c>
      <c r="F239" s="137"/>
      <c r="G239" s="138"/>
      <c r="H239" s="137"/>
      <c r="I239" s="137"/>
      <c r="J239" s="137"/>
      <c r="K239" s="429">
        <f t="shared" si="3"/>
        <v>0</v>
      </c>
      <c r="L239" s="423" cm="1">
        <f t="array" ref="L239">ROUND(E239*F239,2)</f>
        <v>0</v>
      </c>
      <c r="M239" s="423" cm="1">
        <f t="array" ref="M239">ROUND(E239*H239,2)</f>
        <v>0</v>
      </c>
      <c r="N239" s="423" cm="1">
        <f t="array" ref="N239">ROUND(E239*I239,2)</f>
        <v>0</v>
      </c>
      <c r="O239" s="423" cm="1">
        <f t="array" ref="O239">ROUND(E239*J239,2)</f>
        <v>0</v>
      </c>
      <c r="P239" s="425" cm="1">
        <f t="array" ref="P239">ROUND(SUM(M239:O239),2)</f>
        <v>0</v>
      </c>
      <c r="Q239" s="116"/>
      <c r="R239" s="107"/>
      <c r="S239" s="107"/>
      <c r="T239" s="107"/>
      <c r="U239" s="107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  <c r="AU239" s="107"/>
      <c r="AV239" s="107"/>
    </row>
    <row r="240" spans="1:48" ht="24" customHeight="1">
      <c r="A240" s="313" t="s">
        <v>687</v>
      </c>
      <c r="B240" s="133" t="s">
        <v>79</v>
      </c>
      <c r="C240" s="188" t="s">
        <v>533</v>
      </c>
      <c r="D240" s="135" t="s">
        <v>89</v>
      </c>
      <c r="E240" s="138" cm="1">
        <f t="array" ref="E240">ROUND(38*1.1,2)</f>
        <v>41.8</v>
      </c>
      <c r="F240" s="137"/>
      <c r="G240" s="138"/>
      <c r="H240" s="137"/>
      <c r="I240" s="137"/>
      <c r="J240" s="137"/>
      <c r="K240" s="429">
        <f t="shared" si="3"/>
        <v>0</v>
      </c>
      <c r="L240" s="423" cm="1">
        <f t="array" ref="L240">ROUND(E240*F240,2)</f>
        <v>0</v>
      </c>
      <c r="M240" s="423" cm="1">
        <f t="array" ref="M240">ROUND(E240*H240,2)</f>
        <v>0</v>
      </c>
      <c r="N240" s="423" cm="1">
        <f t="array" ref="N240">ROUND(E240*I240,2)</f>
        <v>0</v>
      </c>
      <c r="O240" s="423" cm="1">
        <f t="array" ref="O240">ROUND(E240*J240,2)</f>
        <v>0</v>
      </c>
      <c r="P240" s="425" cm="1">
        <f t="array" ref="P240">ROUND(SUM(M240:O240),2)</f>
        <v>0</v>
      </c>
      <c r="Q240" s="116"/>
      <c r="R240" s="107"/>
      <c r="S240" s="107"/>
      <c r="T240" s="107"/>
      <c r="U240" s="107"/>
      <c r="V240" s="107"/>
      <c r="W240" s="107"/>
      <c r="X240" s="107"/>
      <c r="Y240" s="107"/>
      <c r="Z240" s="107"/>
      <c r="AA240" s="107"/>
      <c r="AB240" s="107"/>
      <c r="AC240" s="107"/>
      <c r="AD240" s="107"/>
      <c r="AE240" s="107"/>
      <c r="AF240" s="107"/>
      <c r="AG240" s="107"/>
      <c r="AH240" s="107"/>
      <c r="AI240" s="107"/>
      <c r="AJ240" s="107"/>
      <c r="AK240" s="107"/>
      <c r="AL240" s="107"/>
      <c r="AM240" s="107"/>
      <c r="AN240" s="107"/>
      <c r="AO240" s="107"/>
      <c r="AP240" s="107"/>
      <c r="AQ240" s="107"/>
      <c r="AR240" s="107"/>
      <c r="AS240" s="107"/>
      <c r="AT240" s="107"/>
      <c r="AU240" s="107"/>
      <c r="AV240" s="107"/>
    </row>
    <row r="241" spans="1:48" ht="14.25" customHeight="1">
      <c r="A241" s="313" t="s">
        <v>688</v>
      </c>
      <c r="B241" s="133" t="s">
        <v>79</v>
      </c>
      <c r="C241" s="188" t="s">
        <v>204</v>
      </c>
      <c r="D241" s="135" t="s">
        <v>133</v>
      </c>
      <c r="E241" s="138">
        <v>1</v>
      </c>
      <c r="F241" s="137"/>
      <c r="G241" s="138"/>
      <c r="H241" s="137"/>
      <c r="I241" s="137"/>
      <c r="J241" s="137"/>
      <c r="K241" s="429">
        <f t="shared" si="3"/>
        <v>0</v>
      </c>
      <c r="L241" s="423" cm="1">
        <f t="array" ref="L241">ROUND(E241*F241,2)</f>
        <v>0</v>
      </c>
      <c r="M241" s="423" cm="1">
        <f t="array" ref="M241">ROUND(E241*H241,2)</f>
        <v>0</v>
      </c>
      <c r="N241" s="423" cm="1">
        <f t="array" ref="N241">ROUND(E241*I241,2)</f>
        <v>0</v>
      </c>
      <c r="O241" s="423" cm="1">
        <f t="array" ref="O241">ROUND(E241*J241,2)</f>
        <v>0</v>
      </c>
      <c r="P241" s="425" cm="1">
        <f t="array" ref="P241">ROUND(SUM(M241:O241),2)</f>
        <v>0</v>
      </c>
      <c r="Q241" s="116"/>
      <c r="R241" s="107"/>
      <c r="S241" s="107"/>
      <c r="T241" s="107"/>
      <c r="U241" s="107"/>
      <c r="V241" s="107"/>
      <c r="W241" s="107"/>
      <c r="X241" s="107"/>
      <c r="Y241" s="107"/>
      <c r="Z241" s="107"/>
      <c r="AA241" s="107"/>
      <c r="AB241" s="107"/>
      <c r="AC241" s="107"/>
      <c r="AD241" s="107"/>
      <c r="AE241" s="107"/>
      <c r="AF241" s="107"/>
      <c r="AG241" s="107"/>
      <c r="AH241" s="107"/>
      <c r="AI241" s="107"/>
      <c r="AJ241" s="107"/>
      <c r="AK241" s="107"/>
      <c r="AL241" s="107"/>
      <c r="AM241" s="107"/>
      <c r="AN241" s="107"/>
      <c r="AO241" s="107"/>
      <c r="AP241" s="107"/>
      <c r="AQ241" s="107"/>
      <c r="AR241" s="107"/>
      <c r="AS241" s="107"/>
      <c r="AT241" s="107"/>
      <c r="AU241" s="107"/>
      <c r="AV241" s="107"/>
    </row>
    <row r="242" spans="1:48" ht="14.25" customHeight="1">
      <c r="A242" s="304"/>
      <c r="B242" s="305"/>
      <c r="C242" s="126" t="s">
        <v>557</v>
      </c>
      <c r="D242" s="185"/>
      <c r="E242" s="138"/>
      <c r="F242" s="137"/>
      <c r="G242" s="138"/>
      <c r="H242" s="137"/>
      <c r="I242" s="137"/>
      <c r="J242" s="137"/>
      <c r="K242" s="429"/>
      <c r="L242" s="423"/>
      <c r="M242" s="423"/>
      <c r="N242" s="423"/>
      <c r="O242" s="423"/>
      <c r="P242" s="425"/>
      <c r="Q242" s="116"/>
      <c r="R242" s="107"/>
      <c r="S242" s="107"/>
      <c r="T242" s="107"/>
      <c r="U242" s="107"/>
      <c r="V242" s="107"/>
      <c r="W242" s="107"/>
      <c r="X242" s="107"/>
      <c r="Y242" s="107"/>
      <c r="Z242" s="107"/>
      <c r="AA242" s="107"/>
      <c r="AB242" s="107"/>
      <c r="AC242" s="107"/>
      <c r="AD242" s="107"/>
      <c r="AE242" s="107"/>
      <c r="AF242" s="107"/>
      <c r="AG242" s="107"/>
      <c r="AH242" s="107"/>
      <c r="AI242" s="107"/>
      <c r="AJ242" s="107"/>
      <c r="AK242" s="107"/>
      <c r="AL242" s="107"/>
      <c r="AM242" s="107"/>
      <c r="AN242" s="107"/>
      <c r="AO242" s="107"/>
      <c r="AP242" s="107"/>
      <c r="AQ242" s="107"/>
      <c r="AR242" s="107"/>
      <c r="AS242" s="107"/>
      <c r="AT242" s="107"/>
      <c r="AU242" s="107"/>
      <c r="AV242" s="107"/>
    </row>
    <row r="243" spans="1:48" ht="12.75" customHeight="1">
      <c r="A243" s="313" t="s">
        <v>689</v>
      </c>
      <c r="B243" s="133" t="s">
        <v>79</v>
      </c>
      <c r="C243" s="134" t="s">
        <v>514</v>
      </c>
      <c r="D243" s="135" t="s">
        <v>100</v>
      </c>
      <c r="E243" s="138">
        <v>27</v>
      </c>
      <c r="F243" s="137"/>
      <c r="G243" s="138"/>
      <c r="H243" s="137"/>
      <c r="I243" s="137"/>
      <c r="J243" s="137"/>
      <c r="K243" s="429">
        <f t="shared" si="3"/>
        <v>0</v>
      </c>
      <c r="L243" s="423" cm="1">
        <f t="array" ref="L243">ROUND(E243*F243,2)</f>
        <v>0</v>
      </c>
      <c r="M243" s="423" cm="1">
        <f t="array" ref="M243">ROUND(E243*H243,2)</f>
        <v>0</v>
      </c>
      <c r="N243" s="423" cm="1">
        <f t="array" ref="N243">ROUND(E243*I243,2)</f>
        <v>0</v>
      </c>
      <c r="O243" s="423" cm="1">
        <f t="array" ref="O243">ROUND(E243*J243,2)</f>
        <v>0</v>
      </c>
      <c r="P243" s="425" cm="1">
        <f t="array" ref="P243">ROUND(SUM(M243:O243),2)</f>
        <v>0</v>
      </c>
      <c r="Q243" s="116"/>
      <c r="R243" s="107"/>
      <c r="S243" s="107"/>
      <c r="T243" s="107"/>
      <c r="U243" s="107"/>
      <c r="V243" s="107"/>
      <c r="W243" s="107"/>
      <c r="X243" s="107"/>
      <c r="Y243" s="107"/>
      <c r="Z243" s="107"/>
      <c r="AA243" s="107"/>
      <c r="AB243" s="107"/>
      <c r="AC243" s="107"/>
      <c r="AD243" s="107"/>
      <c r="AE243" s="107"/>
      <c r="AF243" s="107"/>
      <c r="AG243" s="107"/>
      <c r="AH243" s="107"/>
      <c r="AI243" s="107"/>
      <c r="AJ243" s="107"/>
      <c r="AK243" s="107"/>
      <c r="AL243" s="107"/>
      <c r="AM243" s="107"/>
      <c r="AN243" s="107"/>
      <c r="AO243" s="107"/>
      <c r="AP243" s="107"/>
      <c r="AQ243" s="107"/>
      <c r="AR243" s="107"/>
      <c r="AS243" s="107"/>
      <c r="AT243" s="107"/>
      <c r="AU243" s="107"/>
      <c r="AV243" s="107"/>
    </row>
    <row r="244" spans="1:48" ht="14.25" customHeight="1">
      <c r="A244" s="313" t="s">
        <v>690</v>
      </c>
      <c r="B244" s="133" t="s">
        <v>79</v>
      </c>
      <c r="C244" s="188" t="s">
        <v>516</v>
      </c>
      <c r="D244" s="135" t="s">
        <v>100</v>
      </c>
      <c r="E244" s="138" cm="1">
        <f t="array" ref="E244">E243*1.08</f>
        <v>29.160000000000004</v>
      </c>
      <c r="F244" s="137"/>
      <c r="G244" s="138"/>
      <c r="H244" s="137"/>
      <c r="I244" s="137"/>
      <c r="J244" s="137"/>
      <c r="K244" s="429">
        <f t="shared" si="3"/>
        <v>0</v>
      </c>
      <c r="L244" s="423" cm="1">
        <f t="array" ref="L244">ROUND(E244*F244,2)</f>
        <v>0</v>
      </c>
      <c r="M244" s="423" cm="1">
        <f t="array" ref="M244">ROUND(E244*H244,2)</f>
        <v>0</v>
      </c>
      <c r="N244" s="423" cm="1">
        <f t="array" ref="N244">ROUND(E244*I244,2)</f>
        <v>0</v>
      </c>
      <c r="O244" s="423" cm="1">
        <f t="array" ref="O244">ROUND(E244*J244,2)</f>
        <v>0</v>
      </c>
      <c r="P244" s="425" cm="1">
        <f t="array" ref="P244">ROUND(SUM(M244:O244),2)</f>
        <v>0</v>
      </c>
      <c r="Q244" s="116"/>
      <c r="R244" s="107"/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  <c r="AC244" s="107"/>
      <c r="AD244" s="107"/>
      <c r="AE244" s="107"/>
      <c r="AF244" s="107"/>
      <c r="AG244" s="107"/>
      <c r="AH244" s="107"/>
      <c r="AI244" s="107"/>
      <c r="AJ244" s="107"/>
      <c r="AK244" s="107"/>
      <c r="AL244" s="107"/>
      <c r="AM244" s="107"/>
      <c r="AN244" s="107"/>
      <c r="AO244" s="107"/>
      <c r="AP244" s="107"/>
      <c r="AQ244" s="107"/>
      <c r="AR244" s="107"/>
      <c r="AS244" s="107"/>
      <c r="AT244" s="107"/>
      <c r="AU244" s="107"/>
      <c r="AV244" s="107"/>
    </row>
    <row r="245" spans="1:48" ht="14.25" customHeight="1">
      <c r="A245" s="313" t="s">
        <v>691</v>
      </c>
      <c r="B245" s="133" t="s">
        <v>79</v>
      </c>
      <c r="C245" s="188" t="s">
        <v>187</v>
      </c>
      <c r="D245" s="135" t="s">
        <v>133</v>
      </c>
      <c r="E245" s="138">
        <v>1</v>
      </c>
      <c r="F245" s="137"/>
      <c r="G245" s="138"/>
      <c r="H245" s="137"/>
      <c r="I245" s="137"/>
      <c r="J245" s="137"/>
      <c r="K245" s="429">
        <f t="shared" si="3"/>
        <v>0</v>
      </c>
      <c r="L245" s="423" cm="1">
        <f t="array" ref="L245">ROUND(E245*F245,2)</f>
        <v>0</v>
      </c>
      <c r="M245" s="423" cm="1">
        <f t="array" ref="M245">ROUND(E245*H245,2)</f>
        <v>0</v>
      </c>
      <c r="N245" s="423" cm="1">
        <f t="array" ref="N245">ROUND(E245*I245,2)</f>
        <v>0</v>
      </c>
      <c r="O245" s="423" cm="1">
        <f t="array" ref="O245">ROUND(E245*J245,2)</f>
        <v>0</v>
      </c>
      <c r="P245" s="425" cm="1">
        <f t="array" ref="P245">ROUND(SUM(M245:O245),2)</f>
        <v>0</v>
      </c>
      <c r="Q245" s="116"/>
      <c r="R245" s="107"/>
      <c r="S245" s="107"/>
      <c r="T245" s="107"/>
      <c r="U245" s="107"/>
      <c r="V245" s="107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7"/>
      <c r="AQ245" s="107"/>
      <c r="AR245" s="107"/>
      <c r="AS245" s="107"/>
      <c r="AT245" s="107"/>
      <c r="AU245" s="107"/>
      <c r="AV245" s="107"/>
    </row>
    <row r="246" spans="1:48" ht="14.25" customHeight="1">
      <c r="A246" s="313" t="s">
        <v>692</v>
      </c>
      <c r="B246" s="133" t="s">
        <v>79</v>
      </c>
      <c r="C246" s="188" t="s">
        <v>135</v>
      </c>
      <c r="D246" s="135" t="s">
        <v>133</v>
      </c>
      <c r="E246" s="138">
        <v>1</v>
      </c>
      <c r="F246" s="137"/>
      <c r="G246" s="138"/>
      <c r="H246" s="137"/>
      <c r="I246" s="137"/>
      <c r="J246" s="137"/>
      <c r="K246" s="429">
        <f t="shared" si="3"/>
        <v>0</v>
      </c>
      <c r="L246" s="423" cm="1">
        <f t="array" ref="L246">ROUND(E246*F246,2)</f>
        <v>0</v>
      </c>
      <c r="M246" s="423" cm="1">
        <f t="array" ref="M246">ROUND(E246*H246,2)</f>
        <v>0</v>
      </c>
      <c r="N246" s="423" cm="1">
        <f t="array" ref="N246">ROUND(E246*I246,2)</f>
        <v>0</v>
      </c>
      <c r="O246" s="423" cm="1">
        <f t="array" ref="O246">ROUND(E246*J246,2)</f>
        <v>0</v>
      </c>
      <c r="P246" s="425" cm="1">
        <f t="array" ref="P246">ROUND(SUM(M246:O246),2)</f>
        <v>0</v>
      </c>
      <c r="Q246" s="116"/>
      <c r="R246" s="107"/>
      <c r="S246" s="107"/>
      <c r="T246" s="107"/>
      <c r="U246" s="107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7"/>
      <c r="AQ246" s="107"/>
      <c r="AR246" s="107"/>
      <c r="AS246" s="107"/>
      <c r="AT246" s="107"/>
      <c r="AU246" s="107"/>
      <c r="AV246" s="107"/>
    </row>
    <row r="247" spans="1:48" ht="14.25" customHeight="1">
      <c r="A247" s="313" t="s">
        <v>693</v>
      </c>
      <c r="B247" s="133" t="s">
        <v>79</v>
      </c>
      <c r="C247" s="188" t="s">
        <v>137</v>
      </c>
      <c r="D247" s="135" t="s">
        <v>138</v>
      </c>
      <c r="E247" s="138" cm="1">
        <f t="array" ref="E247">ROUND(E244/10,2)</f>
        <v>2.92</v>
      </c>
      <c r="F247" s="137"/>
      <c r="G247" s="138"/>
      <c r="H247" s="137"/>
      <c r="I247" s="137"/>
      <c r="J247" s="137"/>
      <c r="K247" s="429">
        <f t="shared" si="3"/>
        <v>0</v>
      </c>
      <c r="L247" s="423" cm="1">
        <f t="array" ref="L247">ROUND(E247*F247,2)</f>
        <v>0</v>
      </c>
      <c r="M247" s="423" cm="1">
        <f t="array" ref="M247">ROUND(E247*H247,2)</f>
        <v>0</v>
      </c>
      <c r="N247" s="423" cm="1">
        <f t="array" ref="N247">ROUND(E247*I247,2)</f>
        <v>0</v>
      </c>
      <c r="O247" s="423" cm="1">
        <f t="array" ref="O247">ROUND(E247*J247,2)</f>
        <v>0</v>
      </c>
      <c r="P247" s="425" cm="1">
        <f t="array" ref="P247">ROUND(SUM(M247:O247),2)</f>
        <v>0</v>
      </c>
      <c r="Q247" s="116"/>
      <c r="R247" s="107"/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7"/>
      <c r="AP247" s="107"/>
      <c r="AQ247" s="107"/>
      <c r="AR247" s="107"/>
      <c r="AS247" s="107"/>
      <c r="AT247" s="107"/>
      <c r="AU247" s="107"/>
      <c r="AV247" s="107"/>
    </row>
    <row r="248" spans="1:48" ht="48" customHeight="1">
      <c r="A248" s="313" t="s">
        <v>694</v>
      </c>
      <c r="B248" s="133" t="s">
        <v>79</v>
      </c>
      <c r="C248" s="134" t="s">
        <v>117</v>
      </c>
      <c r="D248" s="135" t="s">
        <v>118</v>
      </c>
      <c r="E248" s="187">
        <v>12.24</v>
      </c>
      <c r="F248" s="137"/>
      <c r="G248" s="138"/>
      <c r="H248" s="137"/>
      <c r="I248" s="137"/>
      <c r="J248" s="137"/>
      <c r="K248" s="429">
        <f t="shared" si="3"/>
        <v>0</v>
      </c>
      <c r="L248" s="423" cm="1">
        <f t="array" ref="L248">ROUND(E248*F248,2)</f>
        <v>0</v>
      </c>
      <c r="M248" s="423" cm="1">
        <f t="array" ref="M248">ROUND(E248*H248,2)</f>
        <v>0</v>
      </c>
      <c r="N248" s="423" cm="1">
        <f t="array" ref="N248">ROUND(E248*I248,2)</f>
        <v>0</v>
      </c>
      <c r="O248" s="423" cm="1">
        <f t="array" ref="O248">ROUND(E248*J248,2)</f>
        <v>0</v>
      </c>
      <c r="P248" s="425" cm="1">
        <f t="array" ref="P248">ROUND(SUM(M248:O248),2)</f>
        <v>0</v>
      </c>
      <c r="Q248" s="116"/>
      <c r="R248" s="107"/>
      <c r="S248" s="107"/>
      <c r="T248" s="107"/>
      <c r="U248" s="107"/>
      <c r="V248" s="107"/>
      <c r="W248" s="107"/>
      <c r="X248" s="107"/>
      <c r="Y248" s="107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  <c r="AJ248" s="107"/>
      <c r="AK248" s="107"/>
      <c r="AL248" s="107"/>
      <c r="AM248" s="107"/>
      <c r="AN248" s="107"/>
      <c r="AO248" s="107"/>
      <c r="AP248" s="107"/>
      <c r="AQ248" s="107"/>
      <c r="AR248" s="107"/>
      <c r="AS248" s="107"/>
      <c r="AT248" s="107"/>
      <c r="AU248" s="107"/>
      <c r="AV248" s="107"/>
    </row>
    <row r="249" spans="1:48" ht="14.25" customHeight="1">
      <c r="A249" s="313" t="s">
        <v>695</v>
      </c>
      <c r="B249" s="133" t="s">
        <v>79</v>
      </c>
      <c r="C249" s="188" t="s">
        <v>520</v>
      </c>
      <c r="D249" s="135" t="s">
        <v>118</v>
      </c>
      <c r="E249" s="187" cm="1">
        <f t="array" ref="E249">ROUND(40/1000*1.1,4)</f>
        <v>4.3999999999999997E-2</v>
      </c>
      <c r="F249" s="137"/>
      <c r="G249" s="138"/>
      <c r="H249" s="137"/>
      <c r="I249" s="137"/>
      <c r="J249" s="137"/>
      <c r="K249" s="429">
        <f t="shared" si="3"/>
        <v>0</v>
      </c>
      <c r="L249" s="423" cm="1">
        <f t="array" ref="L249">ROUND(E249*F249,2)</f>
        <v>0</v>
      </c>
      <c r="M249" s="423" cm="1">
        <f t="array" ref="M249">ROUND(E249*H249,2)</f>
        <v>0</v>
      </c>
      <c r="N249" s="423" cm="1">
        <f t="array" ref="N249">ROUND(E249*I249,2)</f>
        <v>0</v>
      </c>
      <c r="O249" s="423" cm="1">
        <f t="array" ref="O249">ROUND(E249*J249,2)</f>
        <v>0</v>
      </c>
      <c r="P249" s="425" cm="1">
        <f t="array" ref="P249">ROUND(SUM(M249:O249),2)</f>
        <v>0</v>
      </c>
      <c r="Q249" s="116"/>
      <c r="R249" s="107"/>
      <c r="S249" s="107"/>
      <c r="T249" s="107"/>
      <c r="U249" s="107"/>
      <c r="V249" s="107"/>
      <c r="W249" s="107"/>
      <c r="X249" s="107"/>
      <c r="Y249" s="107"/>
      <c r="Z249" s="107"/>
      <c r="AA249" s="107"/>
      <c r="AB249" s="107"/>
      <c r="AC249" s="107"/>
      <c r="AD249" s="107"/>
      <c r="AE249" s="107"/>
      <c r="AF249" s="107"/>
      <c r="AG249" s="107"/>
      <c r="AH249" s="107"/>
      <c r="AI249" s="107"/>
      <c r="AJ249" s="107"/>
      <c r="AK249" s="107"/>
      <c r="AL249" s="107"/>
      <c r="AM249" s="107"/>
      <c r="AN249" s="107"/>
      <c r="AO249" s="107"/>
      <c r="AP249" s="107"/>
      <c r="AQ249" s="107"/>
      <c r="AR249" s="107"/>
      <c r="AS249" s="107"/>
      <c r="AT249" s="107"/>
      <c r="AU249" s="107"/>
      <c r="AV249" s="107"/>
    </row>
    <row r="250" spans="1:48" ht="14.25" customHeight="1">
      <c r="A250" s="313" t="s">
        <v>696</v>
      </c>
      <c r="B250" s="133" t="s">
        <v>79</v>
      </c>
      <c r="C250" s="188" t="s">
        <v>120</v>
      </c>
      <c r="D250" s="135" t="s">
        <v>118</v>
      </c>
      <c r="E250" s="187" cm="1">
        <f t="array" ref="E250">ROUND(1.1*1.1,4)</f>
        <v>1.21</v>
      </c>
      <c r="F250" s="137"/>
      <c r="G250" s="138"/>
      <c r="H250" s="137"/>
      <c r="I250" s="137"/>
      <c r="J250" s="137"/>
      <c r="K250" s="429">
        <f t="shared" si="3"/>
        <v>0</v>
      </c>
      <c r="L250" s="423" cm="1">
        <f t="array" ref="L250">ROUND(E250*F250,2)</f>
        <v>0</v>
      </c>
      <c r="M250" s="423" cm="1">
        <f t="array" ref="M250">ROUND(E250*H250,2)</f>
        <v>0</v>
      </c>
      <c r="N250" s="423" cm="1">
        <f t="array" ref="N250">ROUND(E250*I250,2)</f>
        <v>0</v>
      </c>
      <c r="O250" s="423" cm="1">
        <f t="array" ref="O250">ROUND(E250*J250,2)</f>
        <v>0</v>
      </c>
      <c r="P250" s="425" cm="1">
        <f t="array" ref="P250">ROUND(SUM(M250:O250),2)</f>
        <v>0</v>
      </c>
      <c r="Q250" s="116"/>
      <c r="R250" s="107"/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7"/>
      <c r="AV250" s="107"/>
    </row>
    <row r="251" spans="1:48" ht="14.25" customHeight="1">
      <c r="A251" s="313" t="s">
        <v>697</v>
      </c>
      <c r="B251" s="133" t="s">
        <v>79</v>
      </c>
      <c r="C251" s="188" t="s">
        <v>122</v>
      </c>
      <c r="D251" s="135" t="s">
        <v>118</v>
      </c>
      <c r="E251" s="187" cm="1">
        <f t="array" ref="E251">ROUND(11.1*1.1,4)</f>
        <v>12.21</v>
      </c>
      <c r="F251" s="137"/>
      <c r="G251" s="138"/>
      <c r="H251" s="137"/>
      <c r="I251" s="137"/>
      <c r="J251" s="137"/>
      <c r="K251" s="429">
        <f t="shared" si="3"/>
        <v>0</v>
      </c>
      <c r="L251" s="423" cm="1">
        <f t="array" ref="L251">ROUND(E251*F251,2)</f>
        <v>0</v>
      </c>
      <c r="M251" s="423" cm="1">
        <f t="array" ref="M251">ROUND(E251*H251,2)</f>
        <v>0</v>
      </c>
      <c r="N251" s="423" cm="1">
        <f t="array" ref="N251">ROUND(E251*I251,2)</f>
        <v>0</v>
      </c>
      <c r="O251" s="423" cm="1">
        <f t="array" ref="O251">ROUND(E251*J251,2)</f>
        <v>0</v>
      </c>
      <c r="P251" s="425" cm="1">
        <f t="array" ref="P251">ROUND(SUM(M251:O251),2)</f>
        <v>0</v>
      </c>
      <c r="Q251" s="116"/>
      <c r="R251" s="107"/>
      <c r="S251" s="107"/>
      <c r="T251" s="107"/>
      <c r="U251" s="107"/>
      <c r="V251" s="107"/>
      <c r="W251" s="107"/>
      <c r="X251" s="107"/>
      <c r="Y251" s="107"/>
      <c r="Z251" s="107"/>
      <c r="AA251" s="107"/>
      <c r="AB251" s="107"/>
      <c r="AC251" s="107"/>
      <c r="AD251" s="107"/>
      <c r="AE251" s="107"/>
      <c r="AF251" s="107"/>
      <c r="AG251" s="107"/>
      <c r="AH251" s="107"/>
      <c r="AI251" s="107"/>
      <c r="AJ251" s="107"/>
      <c r="AK251" s="107"/>
      <c r="AL251" s="107"/>
      <c r="AM251" s="107"/>
      <c r="AN251" s="107"/>
      <c r="AO251" s="107"/>
      <c r="AP251" s="107"/>
      <c r="AQ251" s="107"/>
      <c r="AR251" s="107"/>
      <c r="AS251" s="107"/>
      <c r="AT251" s="107"/>
      <c r="AU251" s="107"/>
      <c r="AV251" s="107"/>
    </row>
    <row r="252" spans="1:48" ht="14.25" customHeight="1">
      <c r="A252" s="313" t="s">
        <v>698</v>
      </c>
      <c r="B252" s="133" t="s">
        <v>79</v>
      </c>
      <c r="C252" s="188" t="s">
        <v>124</v>
      </c>
      <c r="D252" s="135" t="s">
        <v>118</v>
      </c>
      <c r="E252" s="187" cm="1">
        <f t="array" ref="E252">ROUND(SUM(E249:E251)*0.035,4)</f>
        <v>0.47120000000000001</v>
      </c>
      <c r="F252" s="137"/>
      <c r="G252" s="138"/>
      <c r="H252" s="137"/>
      <c r="I252" s="137"/>
      <c r="J252" s="137"/>
      <c r="K252" s="429">
        <f t="shared" si="3"/>
        <v>0</v>
      </c>
      <c r="L252" s="423" cm="1">
        <f t="array" ref="L252">ROUND(E252*F252,2)</f>
        <v>0</v>
      </c>
      <c r="M252" s="423" cm="1">
        <f t="array" ref="M252">ROUND(E252*H252,2)</f>
        <v>0</v>
      </c>
      <c r="N252" s="423" cm="1">
        <f t="array" ref="N252">ROUND(E252*I252,2)</f>
        <v>0</v>
      </c>
      <c r="O252" s="423" cm="1">
        <f t="array" ref="O252">ROUND(E252*J252,2)</f>
        <v>0</v>
      </c>
      <c r="P252" s="425" cm="1">
        <f t="array" ref="P252">ROUND(SUM(M252:O252),2)</f>
        <v>0</v>
      </c>
      <c r="Q252" s="116"/>
      <c r="R252" s="107"/>
      <c r="S252" s="107"/>
      <c r="T252" s="107"/>
      <c r="U252" s="107"/>
      <c r="V252" s="107"/>
      <c r="W252" s="107"/>
      <c r="X252" s="107"/>
      <c r="Y252" s="107"/>
      <c r="Z252" s="107"/>
      <c r="AA252" s="107"/>
      <c r="AB252" s="107"/>
      <c r="AC252" s="107"/>
      <c r="AD252" s="107"/>
      <c r="AE252" s="107"/>
      <c r="AF252" s="107"/>
      <c r="AG252" s="107"/>
      <c r="AH252" s="107"/>
      <c r="AI252" s="107"/>
      <c r="AJ252" s="107"/>
      <c r="AK252" s="107"/>
      <c r="AL252" s="107"/>
      <c r="AM252" s="107"/>
      <c r="AN252" s="107"/>
      <c r="AO252" s="107"/>
      <c r="AP252" s="107"/>
      <c r="AQ252" s="107"/>
      <c r="AR252" s="107"/>
      <c r="AS252" s="107"/>
      <c r="AT252" s="107"/>
      <c r="AU252" s="107"/>
      <c r="AV252" s="107"/>
    </row>
    <row r="253" spans="1:48" ht="14.25" customHeight="1">
      <c r="A253" s="313" t="s">
        <v>699</v>
      </c>
      <c r="B253" s="133" t="s">
        <v>79</v>
      </c>
      <c r="C253" s="188" t="s">
        <v>126</v>
      </c>
      <c r="D253" s="135" t="s">
        <v>81</v>
      </c>
      <c r="E253" s="138" cm="1">
        <f t="array" ref="E253">ROUND(E256/0.3*9,0)</f>
        <v>3090</v>
      </c>
      <c r="F253" s="137"/>
      <c r="G253" s="138"/>
      <c r="H253" s="137"/>
      <c r="I253" s="137"/>
      <c r="J253" s="137"/>
      <c r="K253" s="429">
        <f t="shared" si="3"/>
        <v>0</v>
      </c>
      <c r="L253" s="423" cm="1">
        <f t="array" ref="L253">ROUND(E253*F253,2)</f>
        <v>0</v>
      </c>
      <c r="M253" s="423" cm="1">
        <f t="array" ref="M253">ROUND(E253*H253,2)</f>
        <v>0</v>
      </c>
      <c r="N253" s="423" cm="1">
        <f t="array" ref="N253">ROUND(E253*I253,2)</f>
        <v>0</v>
      </c>
      <c r="O253" s="423" cm="1">
        <f t="array" ref="O253">ROUND(E253*J253,2)</f>
        <v>0</v>
      </c>
      <c r="P253" s="425" cm="1">
        <f t="array" ref="P253">ROUND(SUM(M253:O253),2)</f>
        <v>0</v>
      </c>
      <c r="Q253" s="116"/>
      <c r="R253" s="107"/>
      <c r="S253" s="107"/>
      <c r="T253" s="107"/>
      <c r="U253" s="107"/>
      <c r="V253" s="107"/>
      <c r="W253" s="107"/>
      <c r="X253" s="107"/>
      <c r="Y253" s="107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  <c r="AJ253" s="107"/>
      <c r="AK253" s="107"/>
      <c r="AL253" s="107"/>
      <c r="AM253" s="107"/>
      <c r="AN253" s="107"/>
      <c r="AO253" s="107"/>
      <c r="AP253" s="107"/>
      <c r="AQ253" s="107"/>
      <c r="AR253" s="107"/>
      <c r="AS253" s="107"/>
      <c r="AT253" s="107"/>
      <c r="AU253" s="107"/>
      <c r="AV253" s="107"/>
    </row>
    <row r="254" spans="1:48" ht="12.75" customHeight="1">
      <c r="A254" s="313" t="s">
        <v>700</v>
      </c>
      <c r="B254" s="133" t="s">
        <v>79</v>
      </c>
      <c r="C254" s="134" t="s">
        <v>522</v>
      </c>
      <c r="D254" s="135" t="s">
        <v>81</v>
      </c>
      <c r="E254" s="138">
        <v>2</v>
      </c>
      <c r="F254" s="137"/>
      <c r="G254" s="138"/>
      <c r="H254" s="137"/>
      <c r="I254" s="137"/>
      <c r="J254" s="137"/>
      <c r="K254" s="429">
        <f t="shared" si="3"/>
        <v>0</v>
      </c>
      <c r="L254" s="423" cm="1">
        <f t="array" ref="L254">ROUND(E254*F254,2)</f>
        <v>0</v>
      </c>
      <c r="M254" s="423" cm="1">
        <f t="array" ref="M254">ROUND(E254*H254,2)</f>
        <v>0</v>
      </c>
      <c r="N254" s="423" cm="1">
        <f t="array" ref="N254">ROUND(E254*I254,2)</f>
        <v>0</v>
      </c>
      <c r="O254" s="423" cm="1">
        <f t="array" ref="O254">ROUND(E254*J254,2)</f>
        <v>0</v>
      </c>
      <c r="P254" s="425" cm="1">
        <f t="array" ref="P254">ROUND(SUM(M254:O254),2)</f>
        <v>0</v>
      </c>
      <c r="Q254" s="116"/>
      <c r="R254" s="107"/>
      <c r="S254" s="107"/>
      <c r="T254" s="107"/>
      <c r="U254" s="107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  <c r="AU254" s="107"/>
      <c r="AV254" s="107"/>
    </row>
    <row r="255" spans="1:48" ht="12.75" customHeight="1">
      <c r="A255" s="313" t="s">
        <v>701</v>
      </c>
      <c r="B255" s="133" t="s">
        <v>79</v>
      </c>
      <c r="C255" s="134" t="s">
        <v>571</v>
      </c>
      <c r="D255" s="135" t="s">
        <v>81</v>
      </c>
      <c r="E255" s="138">
        <v>2</v>
      </c>
      <c r="F255" s="137"/>
      <c r="G255" s="138"/>
      <c r="H255" s="137"/>
      <c r="I255" s="137"/>
      <c r="J255" s="137"/>
      <c r="K255" s="429">
        <f t="shared" si="3"/>
        <v>0</v>
      </c>
      <c r="L255" s="423" cm="1">
        <f t="array" ref="L255">ROUND(E255*F255,2)</f>
        <v>0</v>
      </c>
      <c r="M255" s="423" cm="1">
        <f t="array" ref="M255">ROUND(E255*H255,2)</f>
        <v>0</v>
      </c>
      <c r="N255" s="423" cm="1">
        <f t="array" ref="N255">ROUND(E255*I255,2)</f>
        <v>0</v>
      </c>
      <c r="O255" s="423" cm="1">
        <f t="array" ref="O255">ROUND(E255*J255,2)</f>
        <v>0</v>
      </c>
      <c r="P255" s="425" cm="1">
        <f t="array" ref="P255">ROUND(SUM(M255:O255),2)</f>
        <v>0</v>
      </c>
      <c r="Q255" s="116"/>
      <c r="R255" s="107"/>
      <c r="S255" s="107"/>
      <c r="T255" s="107"/>
      <c r="U255" s="107"/>
      <c r="V255" s="107"/>
      <c r="W255" s="107"/>
      <c r="X255" s="107"/>
      <c r="Y255" s="107"/>
      <c r="Z255" s="107"/>
      <c r="AA255" s="107"/>
      <c r="AB255" s="107"/>
      <c r="AC255" s="107"/>
      <c r="AD255" s="107"/>
      <c r="AE255" s="107"/>
      <c r="AF255" s="107"/>
      <c r="AG255" s="107"/>
      <c r="AH255" s="107"/>
      <c r="AI255" s="107"/>
      <c r="AJ255" s="107"/>
      <c r="AK255" s="107"/>
      <c r="AL255" s="107"/>
      <c r="AM255" s="107"/>
      <c r="AN255" s="107"/>
      <c r="AO255" s="107"/>
      <c r="AP255" s="107"/>
      <c r="AQ255" s="107"/>
      <c r="AR255" s="107"/>
      <c r="AS255" s="107"/>
      <c r="AT255" s="107"/>
      <c r="AU255" s="107"/>
      <c r="AV255" s="107"/>
    </row>
    <row r="256" spans="1:48" ht="36" customHeight="1">
      <c r="A256" s="313" t="s">
        <v>702</v>
      </c>
      <c r="B256" s="133" t="s">
        <v>79</v>
      </c>
      <c r="C256" s="134" t="s">
        <v>524</v>
      </c>
      <c r="D256" s="135" t="s">
        <v>100</v>
      </c>
      <c r="E256" s="138">
        <v>103</v>
      </c>
      <c r="F256" s="137"/>
      <c r="G256" s="138"/>
      <c r="H256" s="137"/>
      <c r="I256" s="137"/>
      <c r="J256" s="137"/>
      <c r="K256" s="429">
        <f t="shared" si="3"/>
        <v>0</v>
      </c>
      <c r="L256" s="423" cm="1">
        <f t="array" ref="L256">ROUND(E256*F256,2)</f>
        <v>0</v>
      </c>
      <c r="M256" s="423" cm="1">
        <f t="array" ref="M256">ROUND(E256*H256,2)</f>
        <v>0</v>
      </c>
      <c r="N256" s="423" cm="1">
        <f t="array" ref="N256">ROUND(E256*I256,2)</f>
        <v>0</v>
      </c>
      <c r="O256" s="423" cm="1">
        <f t="array" ref="O256">ROUND(E256*J256,2)</f>
        <v>0</v>
      </c>
      <c r="P256" s="425" cm="1">
        <f t="array" ref="P256">ROUND(SUM(M256:O256),2)</f>
        <v>0</v>
      </c>
      <c r="Q256" s="116"/>
      <c r="R256" s="107"/>
      <c r="S256" s="107"/>
      <c r="T256" s="107"/>
      <c r="U256" s="107"/>
      <c r="V256" s="107"/>
      <c r="W256" s="107"/>
      <c r="X256" s="107"/>
      <c r="Y256" s="107"/>
      <c r="Z256" s="107"/>
      <c r="AA256" s="107"/>
      <c r="AB256" s="107"/>
      <c r="AC256" s="107"/>
      <c r="AD256" s="107"/>
      <c r="AE256" s="107"/>
      <c r="AF256" s="107"/>
      <c r="AG256" s="107"/>
      <c r="AH256" s="107"/>
      <c r="AI256" s="107"/>
      <c r="AJ256" s="107"/>
      <c r="AK256" s="107"/>
      <c r="AL256" s="107"/>
      <c r="AM256" s="107"/>
      <c r="AN256" s="107"/>
      <c r="AO256" s="107"/>
      <c r="AP256" s="107"/>
      <c r="AQ256" s="107"/>
      <c r="AR256" s="107"/>
      <c r="AS256" s="107"/>
      <c r="AT256" s="107"/>
      <c r="AU256" s="107"/>
      <c r="AV256" s="107"/>
    </row>
    <row r="257" spans="1:48" ht="14.25" customHeight="1">
      <c r="A257" s="313" t="s">
        <v>703</v>
      </c>
      <c r="B257" s="133" t="s">
        <v>79</v>
      </c>
      <c r="C257" s="188" t="s">
        <v>525</v>
      </c>
      <c r="D257" s="135" t="s">
        <v>100</v>
      </c>
      <c r="E257" s="138" cm="1">
        <f t="array" ref="E257">ROUND(E256*1.02,2)</f>
        <v>105.06</v>
      </c>
      <c r="F257" s="137"/>
      <c r="G257" s="138"/>
      <c r="H257" s="137"/>
      <c r="I257" s="137"/>
      <c r="J257" s="137"/>
      <c r="K257" s="429">
        <f t="shared" si="3"/>
        <v>0</v>
      </c>
      <c r="L257" s="423" cm="1">
        <f t="array" ref="L257">ROUND(E257*F257,2)</f>
        <v>0</v>
      </c>
      <c r="M257" s="423" cm="1">
        <f t="array" ref="M257">ROUND(E257*H257,2)</f>
        <v>0</v>
      </c>
      <c r="N257" s="423" cm="1">
        <f t="array" ref="N257">ROUND(E257*I257,2)</f>
        <v>0</v>
      </c>
      <c r="O257" s="423" cm="1">
        <f t="array" ref="O257">ROUND(E257*J257,2)</f>
        <v>0</v>
      </c>
      <c r="P257" s="425" cm="1">
        <f t="array" ref="P257">ROUND(SUM(M257:O257),2)</f>
        <v>0</v>
      </c>
      <c r="Q257" s="116"/>
      <c r="R257" s="107"/>
      <c r="S257" s="107"/>
      <c r="T257" s="107"/>
      <c r="U257" s="107"/>
      <c r="V257" s="107"/>
      <c r="W257" s="107"/>
      <c r="X257" s="107"/>
      <c r="Y257" s="107"/>
      <c r="Z257" s="107"/>
      <c r="AA257" s="107"/>
      <c r="AB257" s="107"/>
      <c r="AC257" s="107"/>
      <c r="AD257" s="107"/>
      <c r="AE257" s="107"/>
      <c r="AF257" s="107"/>
      <c r="AG257" s="107"/>
      <c r="AH257" s="107"/>
      <c r="AI257" s="107"/>
      <c r="AJ257" s="107"/>
      <c r="AK257" s="107"/>
      <c r="AL257" s="107"/>
      <c r="AM257" s="107"/>
      <c r="AN257" s="107"/>
      <c r="AO257" s="107"/>
      <c r="AP257" s="107"/>
      <c r="AQ257" s="107"/>
      <c r="AR257" s="107"/>
      <c r="AS257" s="107"/>
      <c r="AT257" s="107"/>
      <c r="AU257" s="107"/>
      <c r="AV257" s="107"/>
    </row>
    <row r="258" spans="1:48" ht="14.25" customHeight="1">
      <c r="A258" s="313" t="s">
        <v>704</v>
      </c>
      <c r="B258" s="133" t="s">
        <v>79</v>
      </c>
      <c r="C258" s="188" t="s">
        <v>526</v>
      </c>
      <c r="D258" s="135" t="s">
        <v>218</v>
      </c>
      <c r="E258" s="138" cm="1">
        <f t="array" ref="E258">ROUND(E257*3,2)</f>
        <v>315.18</v>
      </c>
      <c r="F258" s="137"/>
      <c r="G258" s="138"/>
      <c r="H258" s="137"/>
      <c r="I258" s="137"/>
      <c r="J258" s="137"/>
      <c r="K258" s="429">
        <f t="shared" si="3"/>
        <v>0</v>
      </c>
      <c r="L258" s="423" cm="1">
        <f t="array" ref="L258">ROUND(E258*F258,2)</f>
        <v>0</v>
      </c>
      <c r="M258" s="423" cm="1">
        <f t="array" ref="M258">ROUND(E258*H258,2)</f>
        <v>0</v>
      </c>
      <c r="N258" s="423" cm="1">
        <f t="array" ref="N258">ROUND(E258*I258,2)</f>
        <v>0</v>
      </c>
      <c r="O258" s="423" cm="1">
        <f t="array" ref="O258">ROUND(E258*J258,2)</f>
        <v>0</v>
      </c>
      <c r="P258" s="425" cm="1">
        <f t="array" ref="P258">ROUND(SUM(M258:O258),2)</f>
        <v>0</v>
      </c>
      <c r="Q258" s="116"/>
      <c r="R258" s="107"/>
      <c r="S258" s="107"/>
      <c r="T258" s="107"/>
      <c r="U258" s="107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  <c r="AU258" s="107"/>
      <c r="AV258" s="107"/>
    </row>
    <row r="259" spans="1:48" ht="24" customHeight="1">
      <c r="A259" s="313" t="s">
        <v>705</v>
      </c>
      <c r="B259" s="133" t="s">
        <v>79</v>
      </c>
      <c r="C259" s="188" t="s">
        <v>132</v>
      </c>
      <c r="D259" s="135" t="s">
        <v>133</v>
      </c>
      <c r="E259" s="138">
        <v>1</v>
      </c>
      <c r="F259" s="137"/>
      <c r="G259" s="138"/>
      <c r="H259" s="137"/>
      <c r="I259" s="137"/>
      <c r="J259" s="137"/>
      <c r="K259" s="429">
        <f t="shared" si="3"/>
        <v>0</v>
      </c>
      <c r="L259" s="423" cm="1">
        <f t="array" ref="L259">ROUND(E259*F259,2)</f>
        <v>0</v>
      </c>
      <c r="M259" s="423" cm="1">
        <f t="array" ref="M259">ROUND(E259*H259,2)</f>
        <v>0</v>
      </c>
      <c r="N259" s="423" cm="1">
        <f t="array" ref="N259">ROUND(E259*I259,2)</f>
        <v>0</v>
      </c>
      <c r="O259" s="423" cm="1">
        <f t="array" ref="O259">ROUND(E259*J259,2)</f>
        <v>0</v>
      </c>
      <c r="P259" s="425" cm="1">
        <f t="array" ref="P259">ROUND(SUM(M259:O259),2)</f>
        <v>0</v>
      </c>
      <c r="Q259" s="116"/>
      <c r="R259" s="107"/>
      <c r="S259" s="107"/>
      <c r="T259" s="107"/>
      <c r="U259" s="107"/>
      <c r="V259" s="107"/>
      <c r="W259" s="107"/>
      <c r="X259" s="107"/>
      <c r="Y259" s="107"/>
      <c r="Z259" s="107"/>
      <c r="AA259" s="107"/>
      <c r="AB259" s="107"/>
      <c r="AC259" s="107"/>
      <c r="AD259" s="107"/>
      <c r="AE259" s="107"/>
      <c r="AF259" s="107"/>
      <c r="AG259" s="107"/>
      <c r="AH259" s="107"/>
      <c r="AI259" s="107"/>
      <c r="AJ259" s="107"/>
      <c r="AK259" s="107"/>
      <c r="AL259" s="107"/>
      <c r="AM259" s="107"/>
      <c r="AN259" s="107"/>
      <c r="AO259" s="107"/>
      <c r="AP259" s="107"/>
      <c r="AQ259" s="107"/>
      <c r="AR259" s="107"/>
      <c r="AS259" s="107"/>
      <c r="AT259" s="107"/>
      <c r="AU259" s="107"/>
      <c r="AV259" s="107"/>
    </row>
    <row r="260" spans="1:48" ht="14.25" customHeight="1">
      <c r="A260" s="313" t="s">
        <v>706</v>
      </c>
      <c r="B260" s="133" t="s">
        <v>79</v>
      </c>
      <c r="C260" s="188" t="s">
        <v>135</v>
      </c>
      <c r="D260" s="135" t="s">
        <v>133</v>
      </c>
      <c r="E260" s="138">
        <v>1</v>
      </c>
      <c r="F260" s="137"/>
      <c r="G260" s="138"/>
      <c r="H260" s="137"/>
      <c r="I260" s="137"/>
      <c r="J260" s="137"/>
      <c r="K260" s="429">
        <f t="shared" si="3"/>
        <v>0</v>
      </c>
      <c r="L260" s="423" cm="1">
        <f t="array" ref="L260">ROUND(E260*F260,2)</f>
        <v>0</v>
      </c>
      <c r="M260" s="423" cm="1">
        <f t="array" ref="M260">ROUND(E260*H260,2)</f>
        <v>0</v>
      </c>
      <c r="N260" s="423" cm="1">
        <f t="array" ref="N260">ROUND(E260*I260,2)</f>
        <v>0</v>
      </c>
      <c r="O260" s="423" cm="1">
        <f t="array" ref="O260">ROUND(E260*J260,2)</f>
        <v>0</v>
      </c>
      <c r="P260" s="425" cm="1">
        <f t="array" ref="P260">ROUND(SUM(M260:O260),2)</f>
        <v>0</v>
      </c>
      <c r="Q260" s="116"/>
      <c r="R260" s="107"/>
      <c r="S260" s="107"/>
      <c r="T260" s="107"/>
      <c r="U260" s="107"/>
      <c r="V260" s="107"/>
      <c r="W260" s="107"/>
      <c r="X260" s="107"/>
      <c r="Y260" s="107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7"/>
      <c r="AP260" s="107"/>
      <c r="AQ260" s="107"/>
      <c r="AR260" s="107"/>
      <c r="AS260" s="107"/>
      <c r="AT260" s="107"/>
      <c r="AU260" s="107"/>
      <c r="AV260" s="107"/>
    </row>
    <row r="261" spans="1:48" ht="14.25" customHeight="1">
      <c r="A261" s="313" t="s">
        <v>707</v>
      </c>
      <c r="B261" s="133" t="s">
        <v>79</v>
      </c>
      <c r="C261" s="188" t="s">
        <v>137</v>
      </c>
      <c r="D261" s="135" t="s">
        <v>138</v>
      </c>
      <c r="E261" s="138" cm="1">
        <f t="array" ref="E261">E256/8.5</f>
        <v>12.117647058823529</v>
      </c>
      <c r="F261" s="137"/>
      <c r="G261" s="138"/>
      <c r="H261" s="137"/>
      <c r="I261" s="137"/>
      <c r="J261" s="137"/>
      <c r="K261" s="429">
        <f t="shared" si="3"/>
        <v>0</v>
      </c>
      <c r="L261" s="423" cm="1">
        <f t="array" ref="L261">ROUND(E261*F261,2)</f>
        <v>0</v>
      </c>
      <c r="M261" s="423" cm="1">
        <f t="array" ref="M261">ROUND(E261*H261,2)</f>
        <v>0</v>
      </c>
      <c r="N261" s="423" cm="1">
        <f t="array" ref="N261">ROUND(E261*I261,2)</f>
        <v>0</v>
      </c>
      <c r="O261" s="423" cm="1">
        <f t="array" ref="O261">ROUND(E261*J261,2)</f>
        <v>0</v>
      </c>
      <c r="P261" s="425" cm="1">
        <f t="array" ref="P261">ROUND(SUM(M261:O261),2)</f>
        <v>0</v>
      </c>
      <c r="Q261" s="116"/>
      <c r="R261" s="107"/>
      <c r="S261" s="107"/>
      <c r="T261" s="107"/>
      <c r="U261" s="107"/>
      <c r="V261" s="107"/>
      <c r="W261" s="107"/>
      <c r="X261" s="107"/>
      <c r="Y261" s="107"/>
      <c r="Z261" s="107"/>
      <c r="AA261" s="107"/>
      <c r="AB261" s="107"/>
      <c r="AC261" s="107"/>
      <c r="AD261" s="107"/>
      <c r="AE261" s="107"/>
      <c r="AF261" s="107"/>
      <c r="AG261" s="107"/>
      <c r="AH261" s="107"/>
      <c r="AI261" s="107"/>
      <c r="AJ261" s="107"/>
      <c r="AK261" s="107"/>
      <c r="AL261" s="107"/>
      <c r="AM261" s="107"/>
      <c r="AN261" s="107"/>
      <c r="AO261" s="107"/>
      <c r="AP261" s="107"/>
      <c r="AQ261" s="107"/>
      <c r="AR261" s="107"/>
      <c r="AS261" s="107"/>
      <c r="AT261" s="107"/>
      <c r="AU261" s="107"/>
      <c r="AV261" s="107"/>
    </row>
    <row r="262" spans="1:48" ht="14.25" customHeight="1">
      <c r="A262" s="313" t="s">
        <v>708</v>
      </c>
      <c r="B262" s="133" t="s">
        <v>79</v>
      </c>
      <c r="C262" s="285" t="s">
        <v>528</v>
      </c>
      <c r="D262" s="135" t="s">
        <v>83</v>
      </c>
      <c r="E262" s="138" cm="1">
        <f t="array" ref="E262">ROUND(E257/0.175*2,2)</f>
        <v>1200.69</v>
      </c>
      <c r="F262" s="137"/>
      <c r="G262" s="138"/>
      <c r="H262" s="137"/>
      <c r="I262" s="137"/>
      <c r="J262" s="137"/>
      <c r="K262" s="429">
        <f t="shared" si="3"/>
        <v>0</v>
      </c>
      <c r="L262" s="423" cm="1">
        <f t="array" ref="L262">ROUND(E262*F262,2)</f>
        <v>0</v>
      </c>
      <c r="M262" s="423" cm="1">
        <f t="array" ref="M262">ROUND(E262*H262,2)</f>
        <v>0</v>
      </c>
      <c r="N262" s="423" cm="1">
        <f t="array" ref="N262">ROUND(E262*I262,2)</f>
        <v>0</v>
      </c>
      <c r="O262" s="423" cm="1">
        <f t="array" ref="O262">ROUND(E262*J262,2)</f>
        <v>0</v>
      </c>
      <c r="P262" s="425" cm="1">
        <f t="array" ref="P262">ROUND(SUM(M262:O262),2)</f>
        <v>0</v>
      </c>
      <c r="Q262" s="116"/>
      <c r="R262" s="107"/>
      <c r="S262" s="107"/>
      <c r="T262" s="107"/>
      <c r="U262" s="107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  <c r="AU262" s="107"/>
      <c r="AV262" s="107"/>
    </row>
    <row r="263" spans="1:48" ht="14.25" customHeight="1">
      <c r="A263" s="313" t="s">
        <v>709</v>
      </c>
      <c r="B263" s="133" t="s">
        <v>79</v>
      </c>
      <c r="C263" s="188" t="s">
        <v>529</v>
      </c>
      <c r="D263" s="135" t="s">
        <v>83</v>
      </c>
      <c r="E263" s="138" cm="1">
        <f t="array" ref="E263">ROUND(E262*0.45*1.15,2)</f>
        <v>621.36</v>
      </c>
      <c r="F263" s="137"/>
      <c r="G263" s="138"/>
      <c r="H263" s="137"/>
      <c r="I263" s="137"/>
      <c r="J263" s="137"/>
      <c r="K263" s="429">
        <f t="shared" si="3"/>
        <v>0</v>
      </c>
      <c r="L263" s="423" cm="1">
        <f t="array" ref="L263">ROUND(E263*F263,2)</f>
        <v>0</v>
      </c>
      <c r="M263" s="423" cm="1">
        <f t="array" ref="M263">ROUND(E263*H263,2)</f>
        <v>0</v>
      </c>
      <c r="N263" s="423" cm="1">
        <f t="array" ref="N263">ROUND(E263*I263,2)</f>
        <v>0</v>
      </c>
      <c r="O263" s="423" cm="1">
        <f t="array" ref="O263">ROUND(E263*J263,2)</f>
        <v>0</v>
      </c>
      <c r="P263" s="425" cm="1">
        <f t="array" ref="P263">ROUND(SUM(M263:O263),2)</f>
        <v>0</v>
      </c>
      <c r="Q263" s="116"/>
      <c r="R263" s="107"/>
      <c r="S263" s="107"/>
      <c r="T263" s="107"/>
      <c r="U263" s="107"/>
      <c r="V263" s="107"/>
      <c r="W263" s="107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107"/>
      <c r="AJ263" s="107"/>
      <c r="AK263" s="107"/>
      <c r="AL263" s="107"/>
      <c r="AM263" s="107"/>
      <c r="AN263" s="107"/>
      <c r="AO263" s="107"/>
      <c r="AP263" s="107"/>
      <c r="AQ263" s="107"/>
      <c r="AR263" s="107"/>
      <c r="AS263" s="107"/>
      <c r="AT263" s="107"/>
      <c r="AU263" s="107"/>
      <c r="AV263" s="107"/>
    </row>
    <row r="264" spans="1:48" ht="24" customHeight="1">
      <c r="A264" s="313" t="s">
        <v>710</v>
      </c>
      <c r="B264" s="133" t="s">
        <v>79</v>
      </c>
      <c r="C264" s="188" t="s">
        <v>531</v>
      </c>
      <c r="D264" s="135" t="s">
        <v>218</v>
      </c>
      <c r="E264" s="138" cm="1">
        <f t="array" ref="E264">ROUND(E262*0.55*3.2,2)</f>
        <v>2113.21</v>
      </c>
      <c r="F264" s="137"/>
      <c r="G264" s="138"/>
      <c r="H264" s="137"/>
      <c r="I264" s="137"/>
      <c r="J264" s="137"/>
      <c r="K264" s="429">
        <f t="shared" si="3"/>
        <v>0</v>
      </c>
      <c r="L264" s="423" cm="1">
        <f t="array" ref="L264">ROUND(E264*F264,2)</f>
        <v>0</v>
      </c>
      <c r="M264" s="423" cm="1">
        <f t="array" ref="M264">ROUND(E264*H264,2)</f>
        <v>0</v>
      </c>
      <c r="N264" s="423" cm="1">
        <f t="array" ref="N264">ROUND(E264*I264,2)</f>
        <v>0</v>
      </c>
      <c r="O264" s="423" cm="1">
        <f t="array" ref="O264">ROUND(E264*J264,2)</f>
        <v>0</v>
      </c>
      <c r="P264" s="425" cm="1">
        <f t="array" ref="P264">ROUND(SUM(M264:O264),2)</f>
        <v>0</v>
      </c>
      <c r="Q264" s="116"/>
      <c r="R264" s="107"/>
      <c r="S264" s="107"/>
      <c r="T264" s="107"/>
      <c r="U264" s="107"/>
      <c r="V264" s="107"/>
      <c r="W264" s="107"/>
      <c r="X264" s="107"/>
      <c r="Y264" s="107"/>
      <c r="Z264" s="107"/>
      <c r="AA264" s="107"/>
      <c r="AB264" s="107"/>
      <c r="AC264" s="107"/>
      <c r="AD264" s="107"/>
      <c r="AE264" s="107"/>
      <c r="AF264" s="107"/>
      <c r="AG264" s="107"/>
      <c r="AH264" s="107"/>
      <c r="AI264" s="107"/>
      <c r="AJ264" s="107"/>
      <c r="AK264" s="107"/>
      <c r="AL264" s="107"/>
      <c r="AM264" s="107"/>
      <c r="AN264" s="107"/>
      <c r="AO264" s="107"/>
      <c r="AP264" s="107"/>
      <c r="AQ264" s="107"/>
      <c r="AR264" s="107"/>
      <c r="AS264" s="107"/>
      <c r="AT264" s="107"/>
      <c r="AU264" s="107"/>
      <c r="AV264" s="107"/>
    </row>
    <row r="265" spans="1:48" ht="24" customHeight="1">
      <c r="A265" s="313" t="s">
        <v>711</v>
      </c>
      <c r="B265" s="133" t="s">
        <v>79</v>
      </c>
      <c r="C265" s="188" t="s">
        <v>533</v>
      </c>
      <c r="D265" s="135" t="s">
        <v>89</v>
      </c>
      <c r="E265" s="138" cm="1">
        <f t="array" ref="E265">ROUND(48*1.1,2)</f>
        <v>52.8</v>
      </c>
      <c r="F265" s="137"/>
      <c r="G265" s="138"/>
      <c r="H265" s="137"/>
      <c r="I265" s="137"/>
      <c r="J265" s="137"/>
      <c r="K265" s="429">
        <f t="shared" si="3"/>
        <v>0</v>
      </c>
      <c r="L265" s="423" cm="1">
        <f t="array" ref="L265">ROUND(E265*F265,2)</f>
        <v>0</v>
      </c>
      <c r="M265" s="423" cm="1">
        <f t="array" ref="M265">ROUND(E265*H265,2)</f>
        <v>0</v>
      </c>
      <c r="N265" s="423" cm="1">
        <f t="array" ref="N265">ROUND(E265*I265,2)</f>
        <v>0</v>
      </c>
      <c r="O265" s="423" cm="1">
        <f t="array" ref="O265">ROUND(E265*J265,2)</f>
        <v>0</v>
      </c>
      <c r="P265" s="425" cm="1">
        <f t="array" ref="P265">ROUND(SUM(M265:O265),2)</f>
        <v>0</v>
      </c>
      <c r="Q265" s="116"/>
      <c r="R265" s="107"/>
      <c r="S265" s="107"/>
      <c r="T265" s="107"/>
      <c r="U265" s="107"/>
      <c r="V265" s="107"/>
      <c r="W265" s="107"/>
      <c r="X265" s="107"/>
      <c r="Y265" s="107"/>
      <c r="Z265" s="107"/>
      <c r="AA265" s="107"/>
      <c r="AB265" s="107"/>
      <c r="AC265" s="107"/>
      <c r="AD265" s="107"/>
      <c r="AE265" s="107"/>
      <c r="AF265" s="107"/>
      <c r="AG265" s="107"/>
      <c r="AH265" s="107"/>
      <c r="AI265" s="107"/>
      <c r="AJ265" s="107"/>
      <c r="AK265" s="107"/>
      <c r="AL265" s="107"/>
      <c r="AM265" s="107"/>
      <c r="AN265" s="107"/>
      <c r="AO265" s="107"/>
      <c r="AP265" s="107"/>
      <c r="AQ265" s="107"/>
      <c r="AR265" s="107"/>
      <c r="AS265" s="107"/>
      <c r="AT265" s="107"/>
      <c r="AU265" s="107"/>
      <c r="AV265" s="107"/>
    </row>
    <row r="266" spans="1:48" ht="14.25" customHeight="1">
      <c r="A266" s="313" t="s">
        <v>712</v>
      </c>
      <c r="B266" s="133" t="s">
        <v>79</v>
      </c>
      <c r="C266" s="188" t="s">
        <v>204</v>
      </c>
      <c r="D266" s="135" t="s">
        <v>133</v>
      </c>
      <c r="E266" s="138">
        <v>1</v>
      </c>
      <c r="F266" s="137"/>
      <c r="G266" s="138"/>
      <c r="H266" s="137"/>
      <c r="I266" s="137"/>
      <c r="J266" s="137"/>
      <c r="K266" s="429">
        <f t="shared" si="3"/>
        <v>0</v>
      </c>
      <c r="L266" s="423" cm="1">
        <f t="array" ref="L266">ROUND(E266*F266,2)</f>
        <v>0</v>
      </c>
      <c r="M266" s="423" cm="1">
        <f t="array" ref="M266">ROUND(E266*H266,2)</f>
        <v>0</v>
      </c>
      <c r="N266" s="423" cm="1">
        <f t="array" ref="N266">ROUND(E266*I266,2)</f>
        <v>0</v>
      </c>
      <c r="O266" s="423" cm="1">
        <f t="array" ref="O266">ROUND(E266*J266,2)</f>
        <v>0</v>
      </c>
      <c r="P266" s="425" cm="1">
        <f t="array" ref="P266">ROUND(SUM(M266:O266),2)</f>
        <v>0</v>
      </c>
      <c r="Q266" s="116"/>
      <c r="R266" s="107"/>
      <c r="S266" s="107"/>
      <c r="T266" s="107"/>
      <c r="U266" s="107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  <c r="AU266" s="107"/>
      <c r="AV266" s="107"/>
    </row>
    <row r="267" spans="1:48" ht="21" customHeight="1">
      <c r="A267" s="306">
        <v>4</v>
      </c>
      <c r="B267" s="307"/>
      <c r="C267" s="308" t="s">
        <v>713</v>
      </c>
      <c r="D267" s="309"/>
      <c r="E267" s="310"/>
      <c r="F267" s="311"/>
      <c r="G267" s="311"/>
      <c r="H267" s="311"/>
      <c r="I267" s="311"/>
      <c r="J267" s="311"/>
      <c r="K267" s="452"/>
      <c r="L267" s="452"/>
      <c r="M267" s="452"/>
      <c r="N267" s="452"/>
      <c r="O267" s="452"/>
      <c r="P267" s="453"/>
      <c r="Q267" s="116"/>
      <c r="R267" s="107"/>
      <c r="S267" s="107"/>
      <c r="T267" s="107"/>
      <c r="U267" s="107"/>
      <c r="V267" s="107"/>
      <c r="W267" s="107"/>
      <c r="X267" s="107"/>
      <c r="Y267" s="107"/>
      <c r="Z267" s="107"/>
      <c r="AA267" s="107"/>
      <c r="AB267" s="107"/>
      <c r="AC267" s="107"/>
      <c r="AD267" s="107"/>
      <c r="AE267" s="107"/>
      <c r="AF267" s="107"/>
      <c r="AG267" s="107"/>
      <c r="AH267" s="107"/>
      <c r="AI267" s="107"/>
      <c r="AJ267" s="107"/>
      <c r="AK267" s="107"/>
      <c r="AL267" s="107"/>
      <c r="AM267" s="107"/>
      <c r="AN267" s="107"/>
      <c r="AO267" s="107"/>
      <c r="AP267" s="107"/>
      <c r="AQ267" s="107"/>
      <c r="AR267" s="107"/>
      <c r="AS267" s="107"/>
      <c r="AT267" s="107"/>
      <c r="AU267" s="107"/>
      <c r="AV267" s="107"/>
    </row>
    <row r="268" spans="1:48" ht="14.25" customHeight="1">
      <c r="A268" s="304"/>
      <c r="B268" s="305"/>
      <c r="C268" s="126" t="s">
        <v>37</v>
      </c>
      <c r="D268" s="185"/>
      <c r="E268" s="138"/>
      <c r="F268" s="137"/>
      <c r="G268" s="138"/>
      <c r="H268" s="137"/>
      <c r="I268" s="137"/>
      <c r="J268" s="137"/>
      <c r="K268" s="429"/>
      <c r="L268" s="424"/>
      <c r="M268" s="424"/>
      <c r="N268" s="424"/>
      <c r="O268" s="424"/>
      <c r="P268" s="433"/>
      <c r="Q268" s="116"/>
      <c r="R268" s="107"/>
      <c r="S268" s="107"/>
      <c r="T268" s="107"/>
      <c r="U268" s="107"/>
      <c r="V268" s="107"/>
      <c r="W268" s="107"/>
      <c r="X268" s="107"/>
      <c r="Y268" s="10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  <c r="AU268" s="107"/>
      <c r="AV268" s="107"/>
    </row>
    <row r="269" spans="1:48" ht="14.25" customHeight="1">
      <c r="A269" s="313" t="s">
        <v>163</v>
      </c>
      <c r="B269" s="133" t="s">
        <v>79</v>
      </c>
      <c r="C269" s="134" t="s">
        <v>96</v>
      </c>
      <c r="D269" s="135" t="s">
        <v>97</v>
      </c>
      <c r="E269" s="138">
        <v>5.05</v>
      </c>
      <c r="F269" s="137"/>
      <c r="G269" s="138"/>
      <c r="H269" s="137"/>
      <c r="I269" s="137"/>
      <c r="J269" s="137"/>
      <c r="K269" s="429">
        <f t="shared" si="3"/>
        <v>0</v>
      </c>
      <c r="L269" s="423" cm="1">
        <f t="array" ref="L269">ROUND(E269*F269,2)</f>
        <v>0</v>
      </c>
      <c r="M269" s="423" cm="1">
        <f t="array" ref="M269">ROUND(E269*H269,2)</f>
        <v>0</v>
      </c>
      <c r="N269" s="423" cm="1">
        <f t="array" ref="N269">ROUND(E269*I269,2)</f>
        <v>0</v>
      </c>
      <c r="O269" s="423" cm="1">
        <f t="array" ref="O269">ROUND(E269*J269,2)</f>
        <v>0</v>
      </c>
      <c r="P269" s="425" cm="1">
        <f t="array" ref="P269">ROUND(SUM(M269:O269),2)</f>
        <v>0</v>
      </c>
      <c r="Q269" s="116"/>
      <c r="R269" s="107"/>
      <c r="S269" s="107"/>
      <c r="T269" s="107"/>
      <c r="U269" s="107"/>
      <c r="V269" s="107"/>
      <c r="W269" s="107"/>
      <c r="X269" s="107"/>
      <c r="Y269" s="107"/>
      <c r="Z269" s="107"/>
      <c r="AA269" s="107"/>
      <c r="AB269" s="107"/>
      <c r="AC269" s="107"/>
      <c r="AD269" s="107"/>
      <c r="AE269" s="107"/>
      <c r="AF269" s="107"/>
      <c r="AG269" s="107"/>
      <c r="AH269" s="107"/>
      <c r="AI269" s="107"/>
      <c r="AJ269" s="107"/>
      <c r="AK269" s="107"/>
      <c r="AL269" s="107"/>
      <c r="AM269" s="107"/>
      <c r="AN269" s="107"/>
      <c r="AO269" s="107"/>
      <c r="AP269" s="107"/>
      <c r="AQ269" s="107"/>
      <c r="AR269" s="107"/>
      <c r="AS269" s="107"/>
      <c r="AT269" s="107"/>
      <c r="AU269" s="107"/>
      <c r="AV269" s="107"/>
    </row>
    <row r="270" spans="1:48" ht="14.25" customHeight="1">
      <c r="A270" s="313" t="s">
        <v>167</v>
      </c>
      <c r="B270" s="133" t="s">
        <v>79</v>
      </c>
      <c r="C270" s="134" t="s">
        <v>108</v>
      </c>
      <c r="D270" s="135" t="s">
        <v>83</v>
      </c>
      <c r="E270" s="138">
        <v>510</v>
      </c>
      <c r="F270" s="137"/>
      <c r="G270" s="138"/>
      <c r="H270" s="137"/>
      <c r="I270" s="137"/>
      <c r="J270" s="137"/>
      <c r="K270" s="429">
        <f t="shared" si="3"/>
        <v>0</v>
      </c>
      <c r="L270" s="423" cm="1">
        <f t="array" ref="L270">ROUND(E270*F270,2)</f>
        <v>0</v>
      </c>
      <c r="M270" s="423" cm="1">
        <f t="array" ref="M270">ROUND(E270*H270,2)</f>
        <v>0</v>
      </c>
      <c r="N270" s="423" cm="1">
        <f t="array" ref="N270">ROUND(E270*I270,2)</f>
        <v>0</v>
      </c>
      <c r="O270" s="423" cm="1">
        <f t="array" ref="O270">ROUND(E270*J270,2)</f>
        <v>0</v>
      </c>
      <c r="P270" s="425" cm="1">
        <f t="array" ref="P270">ROUND(SUM(M270:O270),2)</f>
        <v>0</v>
      </c>
      <c r="Q270" s="116"/>
      <c r="R270" s="107"/>
      <c r="S270" s="107"/>
      <c r="T270" s="107"/>
      <c r="U270" s="107"/>
      <c r="V270" s="107"/>
      <c r="W270" s="107"/>
      <c r="X270" s="107"/>
      <c r="Y270" s="107"/>
      <c r="Z270" s="107"/>
      <c r="AA270" s="107"/>
      <c r="AB270" s="107"/>
      <c r="AC270" s="107"/>
      <c r="AD270" s="107"/>
      <c r="AE270" s="107"/>
      <c r="AF270" s="107"/>
      <c r="AG270" s="107"/>
      <c r="AH270" s="107"/>
      <c r="AI270" s="107"/>
      <c r="AJ270" s="107"/>
      <c r="AK270" s="107"/>
      <c r="AL270" s="107"/>
      <c r="AM270" s="107"/>
      <c r="AN270" s="107"/>
      <c r="AO270" s="107"/>
      <c r="AP270" s="107"/>
      <c r="AQ270" s="107"/>
      <c r="AR270" s="107"/>
      <c r="AS270" s="107"/>
      <c r="AT270" s="107"/>
      <c r="AU270" s="107"/>
      <c r="AV270" s="107"/>
    </row>
    <row r="271" spans="1:48" ht="14.25" customHeight="1">
      <c r="A271" s="313" t="s">
        <v>168</v>
      </c>
      <c r="B271" s="133" t="s">
        <v>79</v>
      </c>
      <c r="C271" s="188" t="s">
        <v>110</v>
      </c>
      <c r="D271" s="135" t="s">
        <v>83</v>
      </c>
      <c r="E271" s="138" cm="1">
        <f t="array" ref="E271">ROUND(E270*1.15,2)</f>
        <v>586.5</v>
      </c>
      <c r="F271" s="137"/>
      <c r="G271" s="138"/>
      <c r="H271" s="137"/>
      <c r="I271" s="137"/>
      <c r="J271" s="137"/>
      <c r="K271" s="429">
        <f t="shared" si="3"/>
        <v>0</v>
      </c>
      <c r="L271" s="423" cm="1">
        <f t="array" ref="L271">ROUND(E271*F271,2)</f>
        <v>0</v>
      </c>
      <c r="M271" s="423" cm="1">
        <f t="array" ref="M271">ROUND(E271*H271,2)</f>
        <v>0</v>
      </c>
      <c r="N271" s="423" cm="1">
        <f t="array" ref="N271">ROUND(E271*I271,2)</f>
        <v>0</v>
      </c>
      <c r="O271" s="423" cm="1">
        <f t="array" ref="O271">ROUND(E271*J271,2)</f>
        <v>0</v>
      </c>
      <c r="P271" s="425" cm="1">
        <f t="array" ref="P271">ROUND(SUM(M271:O271),2)</f>
        <v>0</v>
      </c>
      <c r="Q271" s="116"/>
      <c r="R271" s="107"/>
      <c r="S271" s="107"/>
      <c r="T271" s="107"/>
      <c r="U271" s="107"/>
      <c r="V271" s="107"/>
      <c r="W271" s="107"/>
      <c r="X271" s="107"/>
      <c r="Y271" s="107"/>
      <c r="Z271" s="107"/>
      <c r="AA271" s="107"/>
      <c r="AB271" s="107"/>
      <c r="AC271" s="107"/>
      <c r="AD271" s="107"/>
      <c r="AE271" s="107"/>
      <c r="AF271" s="107"/>
      <c r="AG271" s="107"/>
      <c r="AH271" s="107"/>
      <c r="AI271" s="107"/>
      <c r="AJ271" s="107"/>
      <c r="AK271" s="107"/>
      <c r="AL271" s="107"/>
      <c r="AM271" s="107"/>
      <c r="AN271" s="107"/>
      <c r="AO271" s="107"/>
      <c r="AP271" s="107"/>
      <c r="AQ271" s="107"/>
      <c r="AR271" s="107"/>
      <c r="AS271" s="107"/>
      <c r="AT271" s="107"/>
      <c r="AU271" s="107"/>
      <c r="AV271" s="107"/>
    </row>
    <row r="272" spans="1:48" ht="24" customHeight="1">
      <c r="A272" s="313" t="s">
        <v>714</v>
      </c>
      <c r="B272" s="133" t="s">
        <v>79</v>
      </c>
      <c r="C272" s="134" t="s">
        <v>511</v>
      </c>
      <c r="D272" s="135" t="s">
        <v>100</v>
      </c>
      <c r="E272" s="138" cm="1">
        <f t="array" ref="E272">E270*0.15</f>
        <v>76.5</v>
      </c>
      <c r="F272" s="137"/>
      <c r="G272" s="138"/>
      <c r="H272" s="137"/>
      <c r="I272" s="137"/>
      <c r="J272" s="137"/>
      <c r="K272" s="429">
        <f t="shared" si="3"/>
        <v>0</v>
      </c>
      <c r="L272" s="423" cm="1">
        <f t="array" ref="L272">ROUND(E272*F272,2)</f>
        <v>0</v>
      </c>
      <c r="M272" s="423" cm="1">
        <f t="array" ref="M272">ROUND(E272*H272,2)</f>
        <v>0</v>
      </c>
      <c r="N272" s="423" cm="1">
        <f t="array" ref="N272">ROUND(E272*I272,2)</f>
        <v>0</v>
      </c>
      <c r="O272" s="423" cm="1">
        <f t="array" ref="O272">ROUND(E272*J272,2)</f>
        <v>0</v>
      </c>
      <c r="P272" s="425" cm="1">
        <f t="array" ref="P272">ROUND(SUM(M272:O272),2)</f>
        <v>0</v>
      </c>
      <c r="Q272" s="116"/>
      <c r="R272" s="107"/>
      <c r="S272" s="107"/>
      <c r="T272" s="107"/>
      <c r="U272" s="107"/>
      <c r="V272" s="107"/>
      <c r="W272" s="107"/>
      <c r="X272" s="107"/>
      <c r="Y272" s="107"/>
      <c r="Z272" s="107"/>
      <c r="AA272" s="107"/>
      <c r="AB272" s="107"/>
      <c r="AC272" s="107"/>
      <c r="AD272" s="107"/>
      <c r="AE272" s="107"/>
      <c r="AF272" s="107"/>
      <c r="AG272" s="107"/>
      <c r="AH272" s="107"/>
      <c r="AI272" s="107"/>
      <c r="AJ272" s="107"/>
      <c r="AK272" s="107"/>
      <c r="AL272" s="107"/>
      <c r="AM272" s="107"/>
      <c r="AN272" s="107"/>
      <c r="AO272" s="107"/>
      <c r="AP272" s="107"/>
      <c r="AQ272" s="107"/>
      <c r="AR272" s="107"/>
      <c r="AS272" s="107"/>
      <c r="AT272" s="107"/>
      <c r="AU272" s="107"/>
      <c r="AV272" s="107"/>
    </row>
    <row r="273" spans="1:48" ht="13.5" customHeight="1">
      <c r="A273" s="313" t="s">
        <v>715</v>
      </c>
      <c r="B273" s="133" t="s">
        <v>79</v>
      </c>
      <c r="C273" s="188" t="s">
        <v>412</v>
      </c>
      <c r="D273" s="135" t="s">
        <v>100</v>
      </c>
      <c r="E273" s="138" cm="1">
        <f t="array" ref="E273">ROUND(E272*1.25,2)</f>
        <v>95.63</v>
      </c>
      <c r="F273" s="137"/>
      <c r="G273" s="138"/>
      <c r="H273" s="137"/>
      <c r="I273" s="137"/>
      <c r="J273" s="137"/>
      <c r="K273" s="429">
        <f t="shared" ref="K273:K336" si="4">SUM(H273:J273)</f>
        <v>0</v>
      </c>
      <c r="L273" s="423" cm="1">
        <f t="array" ref="L273">ROUND(E273*F273,2)</f>
        <v>0</v>
      </c>
      <c r="M273" s="423" cm="1">
        <f t="array" ref="M273">ROUND(E273*H273,2)</f>
        <v>0</v>
      </c>
      <c r="N273" s="423" cm="1">
        <f t="array" ref="N273">ROUND(E273*I273,2)</f>
        <v>0</v>
      </c>
      <c r="O273" s="423" cm="1">
        <f t="array" ref="O273">ROUND(E273*J273,2)</f>
        <v>0</v>
      </c>
      <c r="P273" s="425" cm="1">
        <f t="array" ref="P273">ROUND(SUM(M273:O273),2)</f>
        <v>0</v>
      </c>
      <c r="Q273" s="116"/>
      <c r="R273" s="107"/>
      <c r="S273" s="107"/>
      <c r="T273" s="107"/>
      <c r="U273" s="107"/>
      <c r="V273" s="107"/>
      <c r="W273" s="107"/>
      <c r="X273" s="107"/>
      <c r="Y273" s="107"/>
      <c r="Z273" s="107"/>
      <c r="AA273" s="107"/>
      <c r="AB273" s="107"/>
      <c r="AC273" s="107"/>
      <c r="AD273" s="107"/>
      <c r="AE273" s="107"/>
      <c r="AF273" s="107"/>
      <c r="AG273" s="107"/>
      <c r="AH273" s="107"/>
      <c r="AI273" s="107"/>
      <c r="AJ273" s="107"/>
      <c r="AK273" s="107"/>
      <c r="AL273" s="107"/>
      <c r="AM273" s="107"/>
      <c r="AN273" s="107"/>
      <c r="AO273" s="107"/>
      <c r="AP273" s="107"/>
      <c r="AQ273" s="107"/>
      <c r="AR273" s="107"/>
      <c r="AS273" s="107"/>
      <c r="AT273" s="107"/>
      <c r="AU273" s="107"/>
      <c r="AV273" s="107"/>
    </row>
    <row r="274" spans="1:48" ht="14.25" customHeight="1">
      <c r="A274" s="304"/>
      <c r="B274" s="305"/>
      <c r="C274" s="126" t="s">
        <v>513</v>
      </c>
      <c r="D274" s="185"/>
      <c r="E274" s="138"/>
      <c r="F274" s="137"/>
      <c r="G274" s="138"/>
      <c r="H274" s="137"/>
      <c r="I274" s="137"/>
      <c r="J274" s="137"/>
      <c r="K274" s="429">
        <f t="shared" si="4"/>
        <v>0</v>
      </c>
      <c r="L274" s="423"/>
      <c r="M274" s="423"/>
      <c r="N274" s="423"/>
      <c r="O274" s="423"/>
      <c r="P274" s="425"/>
      <c r="Q274" s="116"/>
      <c r="R274" s="107"/>
      <c r="S274" s="107"/>
      <c r="T274" s="107"/>
      <c r="U274" s="107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  <c r="AU274" s="107"/>
      <c r="AV274" s="107"/>
    </row>
    <row r="275" spans="1:48" ht="12.75" customHeight="1">
      <c r="A275" s="313" t="s">
        <v>716</v>
      </c>
      <c r="B275" s="133" t="s">
        <v>79</v>
      </c>
      <c r="C275" s="134" t="s">
        <v>514</v>
      </c>
      <c r="D275" s="135" t="s">
        <v>100</v>
      </c>
      <c r="E275" s="138">
        <v>20</v>
      </c>
      <c r="F275" s="137"/>
      <c r="G275" s="138"/>
      <c r="H275" s="137"/>
      <c r="I275" s="137"/>
      <c r="J275" s="137"/>
      <c r="K275" s="429">
        <f t="shared" si="4"/>
        <v>0</v>
      </c>
      <c r="L275" s="423" cm="1">
        <f t="array" ref="L275">ROUND(E275*F275,2)</f>
        <v>0</v>
      </c>
      <c r="M275" s="423" cm="1">
        <f t="array" ref="M275">ROUND(E275*H275,2)</f>
        <v>0</v>
      </c>
      <c r="N275" s="423" cm="1">
        <f t="array" ref="N275">ROUND(E275*I275,2)</f>
        <v>0</v>
      </c>
      <c r="O275" s="423" cm="1">
        <f t="array" ref="O275">ROUND(E275*J275,2)</f>
        <v>0</v>
      </c>
      <c r="P275" s="425" cm="1">
        <f t="array" ref="P275">ROUND(SUM(M275:O275),2)</f>
        <v>0</v>
      </c>
      <c r="Q275" s="116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7"/>
      <c r="AP275" s="107"/>
      <c r="AQ275" s="107"/>
      <c r="AR275" s="107"/>
      <c r="AS275" s="107"/>
      <c r="AT275" s="107"/>
      <c r="AU275" s="107"/>
      <c r="AV275" s="107"/>
    </row>
    <row r="276" spans="1:48" ht="14.25" customHeight="1">
      <c r="A276" s="313" t="s">
        <v>717</v>
      </c>
      <c r="B276" s="133" t="s">
        <v>79</v>
      </c>
      <c r="C276" s="188" t="s">
        <v>516</v>
      </c>
      <c r="D276" s="135" t="s">
        <v>100</v>
      </c>
      <c r="E276" s="138" cm="1">
        <f t="array" ref="E276">E275*1.08</f>
        <v>21.6</v>
      </c>
      <c r="F276" s="137"/>
      <c r="G276" s="138"/>
      <c r="H276" s="137"/>
      <c r="I276" s="137"/>
      <c r="J276" s="137"/>
      <c r="K276" s="429">
        <f t="shared" si="4"/>
        <v>0</v>
      </c>
      <c r="L276" s="423" cm="1">
        <f t="array" ref="L276">ROUND(E276*F276,2)</f>
        <v>0</v>
      </c>
      <c r="M276" s="423" cm="1">
        <f t="array" ref="M276">ROUND(E276*H276,2)</f>
        <v>0</v>
      </c>
      <c r="N276" s="423" cm="1">
        <f t="array" ref="N276">ROUND(E276*I276,2)</f>
        <v>0</v>
      </c>
      <c r="O276" s="423" cm="1">
        <f t="array" ref="O276">ROUND(E276*J276,2)</f>
        <v>0</v>
      </c>
      <c r="P276" s="425" cm="1">
        <f t="array" ref="P276">ROUND(SUM(M276:O276),2)</f>
        <v>0</v>
      </c>
      <c r="Q276" s="116"/>
      <c r="R276" s="107"/>
      <c r="S276" s="107"/>
      <c r="T276" s="107"/>
      <c r="U276" s="107"/>
      <c r="V276" s="107"/>
      <c r="W276" s="107"/>
      <c r="X276" s="107"/>
      <c r="Y276" s="107"/>
      <c r="Z276" s="107"/>
      <c r="AA276" s="107"/>
      <c r="AB276" s="107"/>
      <c r="AC276" s="107"/>
      <c r="AD276" s="107"/>
      <c r="AE276" s="107"/>
      <c r="AF276" s="107"/>
      <c r="AG276" s="107"/>
      <c r="AH276" s="107"/>
      <c r="AI276" s="107"/>
      <c r="AJ276" s="107"/>
      <c r="AK276" s="107"/>
      <c r="AL276" s="107"/>
      <c r="AM276" s="107"/>
      <c r="AN276" s="107"/>
      <c r="AO276" s="107"/>
      <c r="AP276" s="107"/>
      <c r="AQ276" s="107"/>
      <c r="AR276" s="107"/>
      <c r="AS276" s="107"/>
      <c r="AT276" s="107"/>
      <c r="AU276" s="107"/>
      <c r="AV276" s="107"/>
    </row>
    <row r="277" spans="1:48" ht="14.25" customHeight="1">
      <c r="A277" s="313" t="s">
        <v>718</v>
      </c>
      <c r="B277" s="133" t="s">
        <v>79</v>
      </c>
      <c r="C277" s="188" t="s">
        <v>187</v>
      </c>
      <c r="D277" s="135" t="s">
        <v>133</v>
      </c>
      <c r="E277" s="138">
        <v>1</v>
      </c>
      <c r="F277" s="137"/>
      <c r="G277" s="138"/>
      <c r="H277" s="137"/>
      <c r="I277" s="137"/>
      <c r="J277" s="137"/>
      <c r="K277" s="429">
        <f t="shared" si="4"/>
        <v>0</v>
      </c>
      <c r="L277" s="423" cm="1">
        <f t="array" ref="L277">ROUND(E277*F277,2)</f>
        <v>0</v>
      </c>
      <c r="M277" s="423" cm="1">
        <f t="array" ref="M277">ROUND(E277*H277,2)</f>
        <v>0</v>
      </c>
      <c r="N277" s="423" cm="1">
        <f t="array" ref="N277">ROUND(E277*I277,2)</f>
        <v>0</v>
      </c>
      <c r="O277" s="423" cm="1">
        <f t="array" ref="O277">ROUND(E277*J277,2)</f>
        <v>0</v>
      </c>
      <c r="P277" s="425" cm="1">
        <f t="array" ref="P277">ROUND(SUM(M277:O277),2)</f>
        <v>0</v>
      </c>
      <c r="Q277" s="116"/>
      <c r="R277" s="107"/>
      <c r="S277" s="107"/>
      <c r="T277" s="107"/>
      <c r="U277" s="107"/>
      <c r="V277" s="107"/>
      <c r="W277" s="107"/>
      <c r="X277" s="107"/>
      <c r="Y277" s="107"/>
      <c r="Z277" s="107"/>
      <c r="AA277" s="107"/>
      <c r="AB277" s="107"/>
      <c r="AC277" s="107"/>
      <c r="AD277" s="107"/>
      <c r="AE277" s="107"/>
      <c r="AF277" s="107"/>
      <c r="AG277" s="107"/>
      <c r="AH277" s="107"/>
      <c r="AI277" s="107"/>
      <c r="AJ277" s="107"/>
      <c r="AK277" s="107"/>
      <c r="AL277" s="107"/>
      <c r="AM277" s="107"/>
      <c r="AN277" s="107"/>
      <c r="AO277" s="107"/>
      <c r="AP277" s="107"/>
      <c r="AQ277" s="107"/>
      <c r="AR277" s="107"/>
      <c r="AS277" s="107"/>
      <c r="AT277" s="107"/>
      <c r="AU277" s="107"/>
      <c r="AV277" s="107"/>
    </row>
    <row r="278" spans="1:48" ht="14.25" customHeight="1">
      <c r="A278" s="313" t="s">
        <v>719</v>
      </c>
      <c r="B278" s="133" t="s">
        <v>79</v>
      </c>
      <c r="C278" s="188" t="s">
        <v>135</v>
      </c>
      <c r="D278" s="135" t="s">
        <v>133</v>
      </c>
      <c r="E278" s="138">
        <v>1</v>
      </c>
      <c r="F278" s="137"/>
      <c r="G278" s="138"/>
      <c r="H278" s="137"/>
      <c r="I278" s="137"/>
      <c r="J278" s="137"/>
      <c r="K278" s="429">
        <f t="shared" si="4"/>
        <v>0</v>
      </c>
      <c r="L278" s="423" cm="1">
        <f t="array" ref="L278">ROUND(E278*F278,2)</f>
        <v>0</v>
      </c>
      <c r="M278" s="423" cm="1">
        <f t="array" ref="M278">ROUND(E278*H278,2)</f>
        <v>0</v>
      </c>
      <c r="N278" s="423" cm="1">
        <f t="array" ref="N278">ROUND(E278*I278,2)</f>
        <v>0</v>
      </c>
      <c r="O278" s="423" cm="1">
        <f t="array" ref="O278">ROUND(E278*J278,2)</f>
        <v>0</v>
      </c>
      <c r="P278" s="425" cm="1">
        <f t="array" ref="P278">ROUND(SUM(M278:O278),2)</f>
        <v>0</v>
      </c>
      <c r="Q278" s="116"/>
      <c r="R278" s="107"/>
      <c r="S278" s="107"/>
      <c r="T278" s="107"/>
      <c r="U278" s="107"/>
      <c r="V278" s="107"/>
      <c r="W278" s="107"/>
      <c r="X278" s="107"/>
      <c r="Y278" s="107"/>
      <c r="Z278" s="107"/>
      <c r="AA278" s="107"/>
      <c r="AB278" s="107"/>
      <c r="AC278" s="107"/>
      <c r="AD278" s="107"/>
      <c r="AE278" s="107"/>
      <c r="AF278" s="107"/>
      <c r="AG278" s="107"/>
      <c r="AH278" s="107"/>
      <c r="AI278" s="107"/>
      <c r="AJ278" s="107"/>
      <c r="AK278" s="107"/>
      <c r="AL278" s="107"/>
      <c r="AM278" s="107"/>
      <c r="AN278" s="107"/>
      <c r="AO278" s="107"/>
      <c r="AP278" s="107"/>
      <c r="AQ278" s="107"/>
      <c r="AR278" s="107"/>
      <c r="AS278" s="107"/>
      <c r="AT278" s="107"/>
      <c r="AU278" s="107"/>
      <c r="AV278" s="107"/>
    </row>
    <row r="279" spans="1:48" ht="14.25" customHeight="1">
      <c r="A279" s="313" t="s">
        <v>720</v>
      </c>
      <c r="B279" s="133" t="s">
        <v>79</v>
      </c>
      <c r="C279" s="188" t="s">
        <v>137</v>
      </c>
      <c r="D279" s="135" t="s">
        <v>138</v>
      </c>
      <c r="E279" s="138" cm="1">
        <f t="array" ref="E279">ROUND(E276/10,2)</f>
        <v>2.16</v>
      </c>
      <c r="F279" s="137"/>
      <c r="G279" s="138"/>
      <c r="H279" s="137"/>
      <c r="I279" s="137"/>
      <c r="J279" s="137"/>
      <c r="K279" s="429">
        <f t="shared" si="4"/>
        <v>0</v>
      </c>
      <c r="L279" s="423" cm="1">
        <f t="array" ref="L279">ROUND(E279*F279,2)</f>
        <v>0</v>
      </c>
      <c r="M279" s="423" cm="1">
        <f t="array" ref="M279">ROUND(E279*H279,2)</f>
        <v>0</v>
      </c>
      <c r="N279" s="423" cm="1">
        <f t="array" ref="N279">ROUND(E279*I279,2)</f>
        <v>0</v>
      </c>
      <c r="O279" s="423" cm="1">
        <f t="array" ref="O279">ROUND(E279*J279,2)</f>
        <v>0</v>
      </c>
      <c r="P279" s="425" cm="1">
        <f t="array" ref="P279">ROUND(SUM(M279:O279),2)</f>
        <v>0</v>
      </c>
      <c r="Q279" s="116"/>
      <c r="R279" s="107"/>
      <c r="S279" s="107"/>
      <c r="T279" s="107"/>
      <c r="U279" s="107"/>
      <c r="V279" s="107"/>
      <c r="W279" s="107"/>
      <c r="X279" s="107"/>
      <c r="Y279" s="107"/>
      <c r="Z279" s="107"/>
      <c r="AA279" s="107"/>
      <c r="AB279" s="107"/>
      <c r="AC279" s="107"/>
      <c r="AD279" s="107"/>
      <c r="AE279" s="107"/>
      <c r="AF279" s="107"/>
      <c r="AG279" s="107"/>
      <c r="AH279" s="107"/>
      <c r="AI279" s="107"/>
      <c r="AJ279" s="107"/>
      <c r="AK279" s="107"/>
      <c r="AL279" s="107"/>
      <c r="AM279" s="107"/>
      <c r="AN279" s="107"/>
      <c r="AO279" s="107"/>
      <c r="AP279" s="107"/>
      <c r="AQ279" s="107"/>
      <c r="AR279" s="107"/>
      <c r="AS279" s="107"/>
      <c r="AT279" s="107"/>
      <c r="AU279" s="107"/>
      <c r="AV279" s="107"/>
    </row>
    <row r="280" spans="1:48" ht="48" customHeight="1">
      <c r="A280" s="313" t="s">
        <v>721</v>
      </c>
      <c r="B280" s="133" t="s">
        <v>79</v>
      </c>
      <c r="C280" s="134" t="s">
        <v>117</v>
      </c>
      <c r="D280" s="135" t="s">
        <v>118</v>
      </c>
      <c r="E280" s="187">
        <v>7.5</v>
      </c>
      <c r="F280" s="137"/>
      <c r="G280" s="138"/>
      <c r="H280" s="137"/>
      <c r="I280" s="137"/>
      <c r="J280" s="137"/>
      <c r="K280" s="429">
        <f t="shared" si="4"/>
        <v>0</v>
      </c>
      <c r="L280" s="423" cm="1">
        <f t="array" ref="L280">ROUND(E280*F280,2)</f>
        <v>0</v>
      </c>
      <c r="M280" s="423" cm="1">
        <f t="array" ref="M280">ROUND(E280*H280,2)</f>
        <v>0</v>
      </c>
      <c r="N280" s="423" cm="1">
        <f t="array" ref="N280">ROUND(E280*I280,2)</f>
        <v>0</v>
      </c>
      <c r="O280" s="423" cm="1">
        <f t="array" ref="O280">ROUND(E280*J280,2)</f>
        <v>0</v>
      </c>
      <c r="P280" s="425" cm="1">
        <f t="array" ref="P280">ROUND(SUM(M280:O280),2)</f>
        <v>0</v>
      </c>
      <c r="Q280" s="116"/>
      <c r="R280" s="107"/>
      <c r="S280" s="107"/>
      <c r="T280" s="107"/>
      <c r="U280" s="107"/>
      <c r="V280" s="107"/>
      <c r="W280" s="107"/>
      <c r="X280" s="107"/>
      <c r="Y280" s="10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7"/>
      <c r="AP280" s="107"/>
      <c r="AQ280" s="107"/>
      <c r="AR280" s="107"/>
      <c r="AS280" s="107"/>
      <c r="AT280" s="107"/>
      <c r="AU280" s="107"/>
      <c r="AV280" s="107"/>
    </row>
    <row r="281" spans="1:48" ht="14.25" customHeight="1">
      <c r="A281" s="313" t="s">
        <v>722</v>
      </c>
      <c r="B281" s="133" t="s">
        <v>79</v>
      </c>
      <c r="C281" s="188" t="s">
        <v>520</v>
      </c>
      <c r="D281" s="135" t="s">
        <v>118</v>
      </c>
      <c r="E281" s="187" cm="1">
        <f t="array" ref="E281">ROUND(30/1000*1.1,4)</f>
        <v>3.3000000000000002E-2</v>
      </c>
      <c r="F281" s="137"/>
      <c r="G281" s="138"/>
      <c r="H281" s="137"/>
      <c r="I281" s="137"/>
      <c r="J281" s="137"/>
      <c r="K281" s="429">
        <f t="shared" si="4"/>
        <v>0</v>
      </c>
      <c r="L281" s="423" cm="1">
        <f t="array" ref="L281">ROUND(E281*F281,2)</f>
        <v>0</v>
      </c>
      <c r="M281" s="423" cm="1">
        <f t="array" ref="M281">ROUND(E281*H281,2)</f>
        <v>0</v>
      </c>
      <c r="N281" s="423" cm="1">
        <f t="array" ref="N281">ROUND(E281*I281,2)</f>
        <v>0</v>
      </c>
      <c r="O281" s="423" cm="1">
        <f t="array" ref="O281">ROUND(E281*J281,2)</f>
        <v>0</v>
      </c>
      <c r="P281" s="425" cm="1">
        <f t="array" ref="P281">ROUND(SUM(M281:O281),2)</f>
        <v>0</v>
      </c>
      <c r="Q281" s="116"/>
      <c r="R281" s="107"/>
      <c r="S281" s="107"/>
      <c r="T281" s="107"/>
      <c r="U281" s="107"/>
      <c r="V281" s="107"/>
      <c r="W281" s="107"/>
      <c r="X281" s="107"/>
      <c r="Y281" s="107"/>
      <c r="Z281" s="107"/>
      <c r="AA281" s="107"/>
      <c r="AB281" s="107"/>
      <c r="AC281" s="107"/>
      <c r="AD281" s="107"/>
      <c r="AE281" s="107"/>
      <c r="AF281" s="107"/>
      <c r="AG281" s="107"/>
      <c r="AH281" s="107"/>
      <c r="AI281" s="107"/>
      <c r="AJ281" s="107"/>
      <c r="AK281" s="107"/>
      <c r="AL281" s="107"/>
      <c r="AM281" s="107"/>
      <c r="AN281" s="107"/>
      <c r="AO281" s="107"/>
      <c r="AP281" s="107"/>
      <c r="AQ281" s="107"/>
      <c r="AR281" s="107"/>
      <c r="AS281" s="107"/>
      <c r="AT281" s="107"/>
      <c r="AU281" s="107"/>
      <c r="AV281" s="107"/>
    </row>
    <row r="282" spans="1:48" ht="14.25" customHeight="1">
      <c r="A282" s="313" t="s">
        <v>723</v>
      </c>
      <c r="B282" s="133" t="s">
        <v>79</v>
      </c>
      <c r="C282" s="188" t="s">
        <v>122</v>
      </c>
      <c r="D282" s="135" t="s">
        <v>118</v>
      </c>
      <c r="E282" s="187" cm="1">
        <f t="array" ref="E282">ROUND(6.45*1.1,4)</f>
        <v>7.0949999999999998</v>
      </c>
      <c r="F282" s="137"/>
      <c r="G282" s="138"/>
      <c r="H282" s="137"/>
      <c r="I282" s="137"/>
      <c r="J282" s="137"/>
      <c r="K282" s="429">
        <f t="shared" si="4"/>
        <v>0</v>
      </c>
      <c r="L282" s="423" cm="1">
        <f t="array" ref="L282">ROUND(E282*F282,2)</f>
        <v>0</v>
      </c>
      <c r="M282" s="423" cm="1">
        <f t="array" ref="M282">ROUND(E282*H282,2)</f>
        <v>0</v>
      </c>
      <c r="N282" s="423" cm="1">
        <f t="array" ref="N282">ROUND(E282*I282,2)</f>
        <v>0</v>
      </c>
      <c r="O282" s="423" cm="1">
        <f t="array" ref="O282">ROUND(E282*J282,2)</f>
        <v>0</v>
      </c>
      <c r="P282" s="425" cm="1">
        <f t="array" ref="P282">ROUND(SUM(M282:O282),2)</f>
        <v>0</v>
      </c>
      <c r="Q282" s="116"/>
      <c r="R282" s="107"/>
      <c r="S282" s="107"/>
      <c r="T282" s="107"/>
      <c r="U282" s="107"/>
      <c r="V282" s="107"/>
      <c r="W282" s="107"/>
      <c r="X282" s="107"/>
      <c r="Y282" s="107"/>
      <c r="Z282" s="107"/>
      <c r="AA282" s="107"/>
      <c r="AB282" s="107"/>
      <c r="AC282" s="107"/>
      <c r="AD282" s="107"/>
      <c r="AE282" s="107"/>
      <c r="AF282" s="107"/>
      <c r="AG282" s="107"/>
      <c r="AH282" s="107"/>
      <c r="AI282" s="107"/>
      <c r="AJ282" s="107"/>
      <c r="AK282" s="107"/>
      <c r="AL282" s="107"/>
      <c r="AM282" s="107"/>
      <c r="AN282" s="107"/>
      <c r="AO282" s="107"/>
      <c r="AP282" s="107"/>
      <c r="AQ282" s="107"/>
      <c r="AR282" s="107"/>
      <c r="AS282" s="107"/>
      <c r="AT282" s="107"/>
      <c r="AU282" s="107"/>
      <c r="AV282" s="107"/>
    </row>
    <row r="283" spans="1:48" ht="14.25" customHeight="1">
      <c r="A283" s="313" t="s">
        <v>724</v>
      </c>
      <c r="B283" s="133" t="s">
        <v>79</v>
      </c>
      <c r="C283" s="188" t="s">
        <v>521</v>
      </c>
      <c r="D283" s="135" t="s">
        <v>118</v>
      </c>
      <c r="E283" s="187" cm="1">
        <f t="array" ref="E283">ROUND(1.02*1.1,4)</f>
        <v>1.1220000000000001</v>
      </c>
      <c r="F283" s="137"/>
      <c r="G283" s="138"/>
      <c r="H283" s="137"/>
      <c r="I283" s="137"/>
      <c r="J283" s="137"/>
      <c r="K283" s="429">
        <f t="shared" si="4"/>
        <v>0</v>
      </c>
      <c r="L283" s="423" cm="1">
        <f t="array" ref="L283">ROUND(E283*F283,2)</f>
        <v>0</v>
      </c>
      <c r="M283" s="423" cm="1">
        <f t="array" ref="M283">ROUND(E283*H283,2)</f>
        <v>0</v>
      </c>
      <c r="N283" s="423" cm="1">
        <f t="array" ref="N283">ROUND(E283*I283,2)</f>
        <v>0</v>
      </c>
      <c r="O283" s="423" cm="1">
        <f t="array" ref="O283">ROUND(E283*J283,2)</f>
        <v>0</v>
      </c>
      <c r="P283" s="425" cm="1">
        <f t="array" ref="P283">ROUND(SUM(M283:O283),2)</f>
        <v>0</v>
      </c>
      <c r="Q283" s="116"/>
      <c r="R283" s="107"/>
      <c r="S283" s="107"/>
      <c r="T283" s="107"/>
      <c r="U283" s="107"/>
      <c r="V283" s="107"/>
      <c r="W283" s="107"/>
      <c r="X283" s="107"/>
      <c r="Y283" s="107"/>
      <c r="Z283" s="107"/>
      <c r="AA283" s="107"/>
      <c r="AB283" s="107"/>
      <c r="AC283" s="107"/>
      <c r="AD283" s="107"/>
      <c r="AE283" s="107"/>
      <c r="AF283" s="107"/>
      <c r="AG283" s="107"/>
      <c r="AH283" s="107"/>
      <c r="AI283" s="107"/>
      <c r="AJ283" s="107"/>
      <c r="AK283" s="107"/>
      <c r="AL283" s="107"/>
      <c r="AM283" s="107"/>
      <c r="AN283" s="107"/>
      <c r="AO283" s="107"/>
      <c r="AP283" s="107"/>
      <c r="AQ283" s="107"/>
      <c r="AR283" s="107"/>
      <c r="AS283" s="107"/>
      <c r="AT283" s="107"/>
      <c r="AU283" s="107"/>
      <c r="AV283" s="107"/>
    </row>
    <row r="284" spans="1:48" ht="14.25" customHeight="1">
      <c r="A284" s="313" t="s">
        <v>725</v>
      </c>
      <c r="B284" s="133" t="s">
        <v>79</v>
      </c>
      <c r="C284" s="188" t="s">
        <v>124</v>
      </c>
      <c r="D284" s="135" t="s">
        <v>118</v>
      </c>
      <c r="E284" s="187" cm="1">
        <f t="array" ref="E284">ROUND(SUM(E281:E283)*0.035,4)</f>
        <v>0.2888</v>
      </c>
      <c r="F284" s="137"/>
      <c r="G284" s="138"/>
      <c r="H284" s="137"/>
      <c r="I284" s="137"/>
      <c r="J284" s="137"/>
      <c r="K284" s="429">
        <f t="shared" si="4"/>
        <v>0</v>
      </c>
      <c r="L284" s="423" cm="1">
        <f t="array" ref="L284">ROUND(E284*F284,2)</f>
        <v>0</v>
      </c>
      <c r="M284" s="423" cm="1">
        <f t="array" ref="M284">ROUND(E284*H284,2)</f>
        <v>0</v>
      </c>
      <c r="N284" s="423" cm="1">
        <f t="array" ref="N284">ROUND(E284*I284,2)</f>
        <v>0</v>
      </c>
      <c r="O284" s="423" cm="1">
        <f t="array" ref="O284">ROUND(E284*J284,2)</f>
        <v>0</v>
      </c>
      <c r="P284" s="425" cm="1">
        <f t="array" ref="P284">ROUND(SUM(M284:O284),2)</f>
        <v>0</v>
      </c>
      <c r="Q284" s="116"/>
      <c r="R284" s="107"/>
      <c r="S284" s="107"/>
      <c r="T284" s="107"/>
      <c r="U284" s="107"/>
      <c r="V284" s="107"/>
      <c r="W284" s="107"/>
      <c r="X284" s="107"/>
      <c r="Y284" s="107"/>
      <c r="Z284" s="107"/>
      <c r="AA284" s="107"/>
      <c r="AB284" s="107"/>
      <c r="AC284" s="107"/>
      <c r="AD284" s="107"/>
      <c r="AE284" s="107"/>
      <c r="AF284" s="107"/>
      <c r="AG284" s="107"/>
      <c r="AH284" s="107"/>
      <c r="AI284" s="107"/>
      <c r="AJ284" s="107"/>
      <c r="AK284" s="107"/>
      <c r="AL284" s="107"/>
      <c r="AM284" s="107"/>
      <c r="AN284" s="107"/>
      <c r="AO284" s="107"/>
      <c r="AP284" s="107"/>
      <c r="AQ284" s="107"/>
      <c r="AR284" s="107"/>
      <c r="AS284" s="107"/>
      <c r="AT284" s="107"/>
      <c r="AU284" s="107"/>
      <c r="AV284" s="107"/>
    </row>
    <row r="285" spans="1:48" ht="14.25" customHeight="1">
      <c r="A285" s="313" t="s">
        <v>726</v>
      </c>
      <c r="B285" s="133" t="s">
        <v>79</v>
      </c>
      <c r="C285" s="188" t="s">
        <v>126</v>
      </c>
      <c r="D285" s="135" t="s">
        <v>81</v>
      </c>
      <c r="E285" s="138" cm="1">
        <f t="array" ref="E285">ROUND(E289/0.3*9,0)</f>
        <v>2100</v>
      </c>
      <c r="F285" s="137"/>
      <c r="G285" s="138"/>
      <c r="H285" s="137"/>
      <c r="I285" s="137"/>
      <c r="J285" s="137"/>
      <c r="K285" s="429">
        <f t="shared" si="4"/>
        <v>0</v>
      </c>
      <c r="L285" s="423" cm="1">
        <f t="array" ref="L285">ROUND(E285*F285,2)</f>
        <v>0</v>
      </c>
      <c r="M285" s="423" cm="1">
        <f t="array" ref="M285">ROUND(E285*H285,2)</f>
        <v>0</v>
      </c>
      <c r="N285" s="423" cm="1">
        <f t="array" ref="N285">ROUND(E285*I285,2)</f>
        <v>0</v>
      </c>
      <c r="O285" s="423" cm="1">
        <f t="array" ref="O285">ROUND(E285*J285,2)</f>
        <v>0</v>
      </c>
      <c r="P285" s="425" cm="1">
        <f t="array" ref="P285">ROUND(SUM(M285:O285),2)</f>
        <v>0</v>
      </c>
      <c r="Q285" s="116"/>
      <c r="R285" s="107"/>
      <c r="S285" s="107"/>
      <c r="T285" s="107"/>
      <c r="U285" s="107"/>
      <c r="V285" s="107"/>
      <c r="W285" s="107"/>
      <c r="X285" s="107"/>
      <c r="Y285" s="107"/>
      <c r="Z285" s="107"/>
      <c r="AA285" s="107"/>
      <c r="AB285" s="107"/>
      <c r="AC285" s="107"/>
      <c r="AD285" s="107"/>
      <c r="AE285" s="107"/>
      <c r="AF285" s="107"/>
      <c r="AG285" s="107"/>
      <c r="AH285" s="107"/>
      <c r="AI285" s="107"/>
      <c r="AJ285" s="107"/>
      <c r="AK285" s="107"/>
      <c r="AL285" s="107"/>
      <c r="AM285" s="107"/>
      <c r="AN285" s="107"/>
      <c r="AO285" s="107"/>
      <c r="AP285" s="107"/>
      <c r="AQ285" s="107"/>
      <c r="AR285" s="107"/>
      <c r="AS285" s="107"/>
      <c r="AT285" s="107"/>
      <c r="AU285" s="107"/>
      <c r="AV285" s="107"/>
    </row>
    <row r="286" spans="1:48" ht="12.75" customHeight="1">
      <c r="A286" s="313" t="s">
        <v>727</v>
      </c>
      <c r="B286" s="133" t="s">
        <v>79</v>
      </c>
      <c r="C286" s="134" t="s">
        <v>196</v>
      </c>
      <c r="D286" s="135" t="s">
        <v>81</v>
      </c>
      <c r="E286" s="138">
        <v>1</v>
      </c>
      <c r="F286" s="137"/>
      <c r="G286" s="138"/>
      <c r="H286" s="137"/>
      <c r="I286" s="137"/>
      <c r="J286" s="137"/>
      <c r="K286" s="429">
        <f t="shared" si="4"/>
        <v>0</v>
      </c>
      <c r="L286" s="423" cm="1">
        <f t="array" ref="L286">ROUND(E286*F286,2)</f>
        <v>0</v>
      </c>
      <c r="M286" s="423" cm="1">
        <f t="array" ref="M286">ROUND(E286*H286,2)</f>
        <v>0</v>
      </c>
      <c r="N286" s="423" cm="1">
        <f t="array" ref="N286">ROUND(E286*I286,2)</f>
        <v>0</v>
      </c>
      <c r="O286" s="423" cm="1">
        <f t="array" ref="O286">ROUND(E286*J286,2)</f>
        <v>0</v>
      </c>
      <c r="P286" s="425" cm="1">
        <f t="array" ref="P286">ROUND(SUM(M286:O286),2)</f>
        <v>0</v>
      </c>
      <c r="Q286" s="116"/>
      <c r="R286" s="107"/>
      <c r="S286" s="107"/>
      <c r="T286" s="107"/>
      <c r="U286" s="107"/>
      <c r="V286" s="107"/>
      <c r="W286" s="107"/>
      <c r="X286" s="107"/>
      <c r="Y286" s="107"/>
      <c r="Z286" s="107"/>
      <c r="AA286" s="107"/>
      <c r="AB286" s="107"/>
      <c r="AC286" s="107"/>
      <c r="AD286" s="107"/>
      <c r="AE286" s="107"/>
      <c r="AF286" s="107"/>
      <c r="AG286" s="107"/>
      <c r="AH286" s="107"/>
      <c r="AI286" s="107"/>
      <c r="AJ286" s="107"/>
      <c r="AK286" s="107"/>
      <c r="AL286" s="107"/>
      <c r="AM286" s="107"/>
      <c r="AN286" s="107"/>
      <c r="AO286" s="107"/>
      <c r="AP286" s="107"/>
      <c r="AQ286" s="107"/>
      <c r="AR286" s="107"/>
      <c r="AS286" s="107"/>
      <c r="AT286" s="107"/>
      <c r="AU286" s="107"/>
      <c r="AV286" s="107"/>
    </row>
    <row r="287" spans="1:48" ht="12.75" customHeight="1">
      <c r="A287" s="313" t="s">
        <v>728</v>
      </c>
      <c r="B287" s="133" t="s">
        <v>79</v>
      </c>
      <c r="C287" s="134" t="s">
        <v>522</v>
      </c>
      <c r="D287" s="135" t="s">
        <v>81</v>
      </c>
      <c r="E287" s="138">
        <v>1</v>
      </c>
      <c r="F287" s="137"/>
      <c r="G287" s="138"/>
      <c r="H287" s="137"/>
      <c r="I287" s="137"/>
      <c r="J287" s="137"/>
      <c r="K287" s="429">
        <f t="shared" si="4"/>
        <v>0</v>
      </c>
      <c r="L287" s="423" cm="1">
        <f t="array" ref="L287">ROUND(E287*F287,2)</f>
        <v>0</v>
      </c>
      <c r="M287" s="423" cm="1">
        <f t="array" ref="M287">ROUND(E287*H287,2)</f>
        <v>0</v>
      </c>
      <c r="N287" s="423" cm="1">
        <f t="array" ref="N287">ROUND(E287*I287,2)</f>
        <v>0</v>
      </c>
      <c r="O287" s="423" cm="1">
        <f t="array" ref="O287">ROUND(E287*J287,2)</f>
        <v>0</v>
      </c>
      <c r="P287" s="425" cm="1">
        <f t="array" ref="P287">ROUND(SUM(M287:O287),2)</f>
        <v>0</v>
      </c>
      <c r="Q287" s="116"/>
      <c r="R287" s="107"/>
      <c r="S287" s="107"/>
      <c r="T287" s="107"/>
      <c r="U287" s="107"/>
      <c r="V287" s="107"/>
      <c r="W287" s="107"/>
      <c r="X287" s="107"/>
      <c r="Y287" s="107"/>
      <c r="Z287" s="107"/>
      <c r="AA287" s="107"/>
      <c r="AB287" s="107"/>
      <c r="AC287" s="107"/>
      <c r="AD287" s="107"/>
      <c r="AE287" s="107"/>
      <c r="AF287" s="107"/>
      <c r="AG287" s="107"/>
      <c r="AH287" s="107"/>
      <c r="AI287" s="107"/>
      <c r="AJ287" s="107"/>
      <c r="AK287" s="107"/>
      <c r="AL287" s="107"/>
      <c r="AM287" s="107"/>
      <c r="AN287" s="107"/>
      <c r="AO287" s="107"/>
      <c r="AP287" s="107"/>
      <c r="AQ287" s="107"/>
      <c r="AR287" s="107"/>
      <c r="AS287" s="107"/>
      <c r="AT287" s="107"/>
      <c r="AU287" s="107"/>
      <c r="AV287" s="107"/>
    </row>
    <row r="288" spans="1:48" ht="12.75" customHeight="1">
      <c r="A288" s="313" t="s">
        <v>729</v>
      </c>
      <c r="B288" s="133" t="s">
        <v>79</v>
      </c>
      <c r="C288" s="134" t="s">
        <v>523</v>
      </c>
      <c r="D288" s="135" t="s">
        <v>81</v>
      </c>
      <c r="E288" s="138">
        <v>2</v>
      </c>
      <c r="F288" s="137"/>
      <c r="G288" s="138"/>
      <c r="H288" s="137"/>
      <c r="I288" s="137"/>
      <c r="J288" s="137"/>
      <c r="K288" s="429">
        <f t="shared" si="4"/>
        <v>0</v>
      </c>
      <c r="L288" s="423" cm="1">
        <f t="array" ref="L288">ROUND(E288*F288,2)</f>
        <v>0</v>
      </c>
      <c r="M288" s="423" cm="1">
        <f t="array" ref="M288">ROUND(E288*H288,2)</f>
        <v>0</v>
      </c>
      <c r="N288" s="423" cm="1">
        <f t="array" ref="N288">ROUND(E288*I288,2)</f>
        <v>0</v>
      </c>
      <c r="O288" s="423" cm="1">
        <f t="array" ref="O288">ROUND(E288*J288,2)</f>
        <v>0</v>
      </c>
      <c r="P288" s="425" cm="1">
        <f t="array" ref="P288">ROUND(SUM(M288:O288),2)</f>
        <v>0</v>
      </c>
      <c r="Q288" s="116"/>
      <c r="R288" s="107"/>
      <c r="S288" s="107"/>
      <c r="T288" s="107"/>
      <c r="U288" s="107"/>
      <c r="V288" s="107"/>
      <c r="W288" s="107"/>
      <c r="X288" s="107"/>
      <c r="Y288" s="107"/>
      <c r="Z288" s="107"/>
      <c r="AA288" s="107"/>
      <c r="AB288" s="107"/>
      <c r="AC288" s="107"/>
      <c r="AD288" s="107"/>
      <c r="AE288" s="107"/>
      <c r="AF288" s="107"/>
      <c r="AG288" s="107"/>
      <c r="AH288" s="107"/>
      <c r="AI288" s="107"/>
      <c r="AJ288" s="107"/>
      <c r="AK288" s="107"/>
      <c r="AL288" s="107"/>
      <c r="AM288" s="107"/>
      <c r="AN288" s="107"/>
      <c r="AO288" s="107"/>
      <c r="AP288" s="107"/>
      <c r="AQ288" s="107"/>
      <c r="AR288" s="107"/>
      <c r="AS288" s="107"/>
      <c r="AT288" s="107"/>
      <c r="AU288" s="107"/>
      <c r="AV288" s="107"/>
    </row>
    <row r="289" spans="1:48" ht="36" customHeight="1">
      <c r="A289" s="313" t="s">
        <v>730</v>
      </c>
      <c r="B289" s="133" t="s">
        <v>79</v>
      </c>
      <c r="C289" s="134" t="s">
        <v>524</v>
      </c>
      <c r="D289" s="135" t="s">
        <v>100</v>
      </c>
      <c r="E289" s="138">
        <v>70</v>
      </c>
      <c r="F289" s="137"/>
      <c r="G289" s="138"/>
      <c r="H289" s="137"/>
      <c r="I289" s="137"/>
      <c r="J289" s="137"/>
      <c r="K289" s="429">
        <f t="shared" si="4"/>
        <v>0</v>
      </c>
      <c r="L289" s="423" cm="1">
        <f t="array" ref="L289">ROUND(E289*F289,2)</f>
        <v>0</v>
      </c>
      <c r="M289" s="423" cm="1">
        <f t="array" ref="M289">ROUND(E289*H289,2)</f>
        <v>0</v>
      </c>
      <c r="N289" s="423" cm="1">
        <f t="array" ref="N289">ROUND(E289*I289,2)</f>
        <v>0</v>
      </c>
      <c r="O289" s="423" cm="1">
        <f t="array" ref="O289">ROUND(E289*J289,2)</f>
        <v>0</v>
      </c>
      <c r="P289" s="425" cm="1">
        <f t="array" ref="P289">ROUND(SUM(M289:O289),2)</f>
        <v>0</v>
      </c>
      <c r="Q289" s="116"/>
      <c r="R289" s="107"/>
      <c r="S289" s="107"/>
      <c r="T289" s="107"/>
      <c r="U289" s="107"/>
      <c r="V289" s="107"/>
      <c r="W289" s="107"/>
      <c r="X289" s="107"/>
      <c r="Y289" s="107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7"/>
      <c r="AM289" s="107"/>
      <c r="AN289" s="107"/>
      <c r="AO289" s="107"/>
      <c r="AP289" s="107"/>
      <c r="AQ289" s="107"/>
      <c r="AR289" s="107"/>
      <c r="AS289" s="107"/>
      <c r="AT289" s="107"/>
      <c r="AU289" s="107"/>
      <c r="AV289" s="107"/>
    </row>
    <row r="290" spans="1:48" ht="14.25" customHeight="1">
      <c r="A290" s="313" t="s">
        <v>731</v>
      </c>
      <c r="B290" s="133" t="s">
        <v>79</v>
      </c>
      <c r="C290" s="188" t="s">
        <v>525</v>
      </c>
      <c r="D290" s="135" t="s">
        <v>100</v>
      </c>
      <c r="E290" s="138" cm="1">
        <f t="array" ref="E290">ROUND(E289*1.02,2)</f>
        <v>71.400000000000006</v>
      </c>
      <c r="F290" s="137"/>
      <c r="G290" s="138"/>
      <c r="H290" s="137"/>
      <c r="I290" s="137"/>
      <c r="J290" s="137"/>
      <c r="K290" s="429">
        <f t="shared" si="4"/>
        <v>0</v>
      </c>
      <c r="L290" s="423" cm="1">
        <f t="array" ref="L290">ROUND(E290*F290,2)</f>
        <v>0</v>
      </c>
      <c r="M290" s="423" cm="1">
        <f t="array" ref="M290">ROUND(E290*H290,2)</f>
        <v>0</v>
      </c>
      <c r="N290" s="423" cm="1">
        <f t="array" ref="N290">ROUND(E290*I290,2)</f>
        <v>0</v>
      </c>
      <c r="O290" s="423" cm="1">
        <f t="array" ref="O290">ROUND(E290*J290,2)</f>
        <v>0</v>
      </c>
      <c r="P290" s="425" cm="1">
        <f t="array" ref="P290">ROUND(SUM(M290:O290),2)</f>
        <v>0</v>
      </c>
      <c r="Q290" s="116"/>
      <c r="R290" s="107"/>
      <c r="S290" s="107"/>
      <c r="T290" s="107"/>
      <c r="U290" s="107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7"/>
      <c r="AP290" s="107"/>
      <c r="AQ290" s="107"/>
      <c r="AR290" s="107"/>
      <c r="AS290" s="107"/>
      <c r="AT290" s="107"/>
      <c r="AU290" s="107"/>
      <c r="AV290" s="107"/>
    </row>
    <row r="291" spans="1:48" ht="14.25" customHeight="1">
      <c r="A291" s="313" t="s">
        <v>732</v>
      </c>
      <c r="B291" s="133" t="s">
        <v>79</v>
      </c>
      <c r="C291" s="188" t="s">
        <v>526</v>
      </c>
      <c r="D291" s="135" t="s">
        <v>218</v>
      </c>
      <c r="E291" s="138" cm="1">
        <f t="array" ref="E291">ROUND(E290*3,2)</f>
        <v>214.2</v>
      </c>
      <c r="F291" s="137"/>
      <c r="G291" s="138"/>
      <c r="H291" s="137"/>
      <c r="I291" s="137"/>
      <c r="J291" s="137"/>
      <c r="K291" s="429">
        <f t="shared" si="4"/>
        <v>0</v>
      </c>
      <c r="L291" s="423" cm="1">
        <f t="array" ref="L291">ROUND(E291*F291,2)</f>
        <v>0</v>
      </c>
      <c r="M291" s="423" cm="1">
        <f t="array" ref="M291">ROUND(E291*H291,2)</f>
        <v>0</v>
      </c>
      <c r="N291" s="423" cm="1">
        <f t="array" ref="N291">ROUND(E291*I291,2)</f>
        <v>0</v>
      </c>
      <c r="O291" s="423" cm="1">
        <f t="array" ref="O291">ROUND(E291*J291,2)</f>
        <v>0</v>
      </c>
      <c r="P291" s="425" cm="1">
        <f t="array" ref="P291">ROUND(SUM(M291:O291),2)</f>
        <v>0</v>
      </c>
      <c r="Q291" s="116"/>
      <c r="R291" s="107"/>
      <c r="S291" s="107"/>
      <c r="T291" s="107"/>
      <c r="U291" s="107"/>
      <c r="V291" s="107"/>
      <c r="W291" s="107"/>
      <c r="X291" s="107"/>
      <c r="Y291" s="107"/>
      <c r="Z291" s="107"/>
      <c r="AA291" s="107"/>
      <c r="AB291" s="107"/>
      <c r="AC291" s="107"/>
      <c r="AD291" s="107"/>
      <c r="AE291" s="107"/>
      <c r="AF291" s="107"/>
      <c r="AG291" s="107"/>
      <c r="AH291" s="107"/>
      <c r="AI291" s="107"/>
      <c r="AJ291" s="107"/>
      <c r="AK291" s="107"/>
      <c r="AL291" s="107"/>
      <c r="AM291" s="107"/>
      <c r="AN291" s="107"/>
      <c r="AO291" s="107"/>
      <c r="AP291" s="107"/>
      <c r="AQ291" s="107"/>
      <c r="AR291" s="107"/>
      <c r="AS291" s="107"/>
      <c r="AT291" s="107"/>
      <c r="AU291" s="107"/>
      <c r="AV291" s="107"/>
    </row>
    <row r="292" spans="1:48" ht="24" customHeight="1">
      <c r="A292" s="313" t="s">
        <v>733</v>
      </c>
      <c r="B292" s="133" t="s">
        <v>79</v>
      </c>
      <c r="C292" s="188" t="s">
        <v>132</v>
      </c>
      <c r="D292" s="135" t="s">
        <v>133</v>
      </c>
      <c r="E292" s="138">
        <v>1</v>
      </c>
      <c r="F292" s="137"/>
      <c r="G292" s="138"/>
      <c r="H292" s="137"/>
      <c r="I292" s="137"/>
      <c r="J292" s="137"/>
      <c r="K292" s="429">
        <f t="shared" si="4"/>
        <v>0</v>
      </c>
      <c r="L292" s="423" cm="1">
        <f t="array" ref="L292">ROUND(E292*F292,2)</f>
        <v>0</v>
      </c>
      <c r="M292" s="423" cm="1">
        <f t="array" ref="M292">ROUND(E292*H292,2)</f>
        <v>0</v>
      </c>
      <c r="N292" s="423" cm="1">
        <f t="array" ref="N292">ROUND(E292*I292,2)</f>
        <v>0</v>
      </c>
      <c r="O292" s="423" cm="1">
        <f t="array" ref="O292">ROUND(E292*J292,2)</f>
        <v>0</v>
      </c>
      <c r="P292" s="425" cm="1">
        <f t="array" ref="P292">ROUND(SUM(M292:O292),2)</f>
        <v>0</v>
      </c>
      <c r="Q292" s="116"/>
      <c r="R292" s="107"/>
      <c r="S292" s="107"/>
      <c r="T292" s="107"/>
      <c r="U292" s="107"/>
      <c r="V292" s="107"/>
      <c r="W292" s="107"/>
      <c r="X292" s="107"/>
      <c r="Y292" s="107"/>
      <c r="Z292" s="107"/>
      <c r="AA292" s="107"/>
      <c r="AB292" s="107"/>
      <c r="AC292" s="107"/>
      <c r="AD292" s="107"/>
      <c r="AE292" s="107"/>
      <c r="AF292" s="107"/>
      <c r="AG292" s="107"/>
      <c r="AH292" s="107"/>
      <c r="AI292" s="107"/>
      <c r="AJ292" s="107"/>
      <c r="AK292" s="107"/>
      <c r="AL292" s="107"/>
      <c r="AM292" s="107"/>
      <c r="AN292" s="107"/>
      <c r="AO292" s="107"/>
      <c r="AP292" s="107"/>
      <c r="AQ292" s="107"/>
      <c r="AR292" s="107"/>
      <c r="AS292" s="107"/>
      <c r="AT292" s="107"/>
      <c r="AU292" s="107"/>
      <c r="AV292" s="107"/>
    </row>
    <row r="293" spans="1:48" ht="14.25" customHeight="1">
      <c r="A293" s="313" t="s">
        <v>734</v>
      </c>
      <c r="B293" s="133" t="s">
        <v>79</v>
      </c>
      <c r="C293" s="188" t="s">
        <v>135</v>
      </c>
      <c r="D293" s="135" t="s">
        <v>133</v>
      </c>
      <c r="E293" s="138">
        <v>1</v>
      </c>
      <c r="F293" s="137"/>
      <c r="G293" s="138"/>
      <c r="H293" s="137"/>
      <c r="I293" s="137"/>
      <c r="J293" s="137"/>
      <c r="K293" s="429">
        <f t="shared" si="4"/>
        <v>0</v>
      </c>
      <c r="L293" s="423" cm="1">
        <f t="array" ref="L293">ROUND(E293*F293,2)</f>
        <v>0</v>
      </c>
      <c r="M293" s="423" cm="1">
        <f t="array" ref="M293">ROUND(E293*H293,2)</f>
        <v>0</v>
      </c>
      <c r="N293" s="423" cm="1">
        <f t="array" ref="N293">ROUND(E293*I293,2)</f>
        <v>0</v>
      </c>
      <c r="O293" s="423" cm="1">
        <f t="array" ref="O293">ROUND(E293*J293,2)</f>
        <v>0</v>
      </c>
      <c r="P293" s="425" cm="1">
        <f t="array" ref="P293">ROUND(SUM(M293:O293),2)</f>
        <v>0</v>
      </c>
      <c r="Q293" s="116"/>
      <c r="R293" s="107"/>
      <c r="S293" s="107"/>
      <c r="T293" s="107"/>
      <c r="U293" s="107"/>
      <c r="V293" s="107"/>
      <c r="W293" s="107"/>
      <c r="X293" s="107"/>
      <c r="Y293" s="107"/>
      <c r="Z293" s="107"/>
      <c r="AA293" s="107"/>
      <c r="AB293" s="107"/>
      <c r="AC293" s="107"/>
      <c r="AD293" s="107"/>
      <c r="AE293" s="107"/>
      <c r="AF293" s="107"/>
      <c r="AG293" s="107"/>
      <c r="AH293" s="107"/>
      <c r="AI293" s="107"/>
      <c r="AJ293" s="107"/>
      <c r="AK293" s="107"/>
      <c r="AL293" s="107"/>
      <c r="AM293" s="107"/>
      <c r="AN293" s="107"/>
      <c r="AO293" s="107"/>
      <c r="AP293" s="107"/>
      <c r="AQ293" s="107"/>
      <c r="AR293" s="107"/>
      <c r="AS293" s="107"/>
      <c r="AT293" s="107"/>
      <c r="AU293" s="107"/>
      <c r="AV293" s="107"/>
    </row>
    <row r="294" spans="1:48" ht="14.25" customHeight="1">
      <c r="A294" s="313" t="s">
        <v>735</v>
      </c>
      <c r="B294" s="133" t="s">
        <v>79</v>
      </c>
      <c r="C294" s="188" t="s">
        <v>137</v>
      </c>
      <c r="D294" s="135" t="s">
        <v>138</v>
      </c>
      <c r="E294" s="138" cm="1">
        <f t="array" ref="E294">E289/8.5</f>
        <v>8.235294117647058</v>
      </c>
      <c r="F294" s="137"/>
      <c r="G294" s="138"/>
      <c r="H294" s="137"/>
      <c r="I294" s="137"/>
      <c r="J294" s="137"/>
      <c r="K294" s="429">
        <f t="shared" si="4"/>
        <v>0</v>
      </c>
      <c r="L294" s="423" cm="1">
        <f t="array" ref="L294">ROUND(E294*F294,2)</f>
        <v>0</v>
      </c>
      <c r="M294" s="423" cm="1">
        <f t="array" ref="M294">ROUND(E294*H294,2)</f>
        <v>0</v>
      </c>
      <c r="N294" s="423" cm="1">
        <f t="array" ref="N294">ROUND(E294*I294,2)</f>
        <v>0</v>
      </c>
      <c r="O294" s="423" cm="1">
        <f t="array" ref="O294">ROUND(E294*J294,2)</f>
        <v>0</v>
      </c>
      <c r="P294" s="425" cm="1">
        <f t="array" ref="P294">ROUND(SUM(M294:O294),2)</f>
        <v>0</v>
      </c>
      <c r="Q294" s="116"/>
      <c r="R294" s="107"/>
      <c r="S294" s="107"/>
      <c r="T294" s="107"/>
      <c r="U294" s="107"/>
      <c r="V294" s="107"/>
      <c r="W294" s="107"/>
      <c r="X294" s="107"/>
      <c r="Y294" s="107"/>
      <c r="Z294" s="107"/>
      <c r="AA294" s="107"/>
      <c r="AB294" s="107"/>
      <c r="AC294" s="107"/>
      <c r="AD294" s="107"/>
      <c r="AE294" s="107"/>
      <c r="AF294" s="107"/>
      <c r="AG294" s="107"/>
      <c r="AH294" s="107"/>
      <c r="AI294" s="107"/>
      <c r="AJ294" s="107"/>
      <c r="AK294" s="107"/>
      <c r="AL294" s="107"/>
      <c r="AM294" s="107"/>
      <c r="AN294" s="107"/>
      <c r="AO294" s="107"/>
      <c r="AP294" s="107"/>
      <c r="AQ294" s="107"/>
      <c r="AR294" s="107"/>
      <c r="AS294" s="107"/>
      <c r="AT294" s="107"/>
      <c r="AU294" s="107"/>
      <c r="AV294" s="107"/>
    </row>
    <row r="295" spans="1:48" ht="14.25" customHeight="1">
      <c r="A295" s="313" t="s">
        <v>736</v>
      </c>
      <c r="B295" s="133" t="s">
        <v>79</v>
      </c>
      <c r="C295" s="285" t="s">
        <v>528</v>
      </c>
      <c r="D295" s="135" t="s">
        <v>83</v>
      </c>
      <c r="E295" s="138">
        <v>720</v>
      </c>
      <c r="F295" s="137"/>
      <c r="G295" s="138"/>
      <c r="H295" s="137"/>
      <c r="I295" s="137"/>
      <c r="J295" s="137"/>
      <c r="K295" s="429">
        <f t="shared" si="4"/>
        <v>0</v>
      </c>
      <c r="L295" s="423" cm="1">
        <f t="array" ref="L295">ROUND(E295*F295,2)</f>
        <v>0</v>
      </c>
      <c r="M295" s="423" cm="1">
        <f t="array" ref="M295">ROUND(E295*H295,2)</f>
        <v>0</v>
      </c>
      <c r="N295" s="423" cm="1">
        <f t="array" ref="N295">ROUND(E295*I295,2)</f>
        <v>0</v>
      </c>
      <c r="O295" s="423" cm="1">
        <f t="array" ref="O295">ROUND(E295*J295,2)</f>
        <v>0</v>
      </c>
      <c r="P295" s="425" cm="1">
        <f t="array" ref="P295">ROUND(SUM(M295:O295),2)</f>
        <v>0</v>
      </c>
      <c r="Q295" s="116"/>
      <c r="R295" s="107"/>
      <c r="S295" s="107"/>
      <c r="T295" s="107"/>
      <c r="U295" s="107"/>
      <c r="V295" s="107"/>
      <c r="W295" s="107"/>
      <c r="X295" s="107"/>
      <c r="Y295" s="107"/>
      <c r="Z295" s="107"/>
      <c r="AA295" s="107"/>
      <c r="AB295" s="107"/>
      <c r="AC295" s="107"/>
      <c r="AD295" s="107"/>
      <c r="AE295" s="107"/>
      <c r="AF295" s="107"/>
      <c r="AG295" s="107"/>
      <c r="AH295" s="107"/>
      <c r="AI295" s="107"/>
      <c r="AJ295" s="107"/>
      <c r="AK295" s="107"/>
      <c r="AL295" s="107"/>
      <c r="AM295" s="107"/>
      <c r="AN295" s="107"/>
      <c r="AO295" s="107"/>
      <c r="AP295" s="107"/>
      <c r="AQ295" s="107"/>
      <c r="AR295" s="107"/>
      <c r="AS295" s="107"/>
      <c r="AT295" s="107"/>
      <c r="AU295" s="107"/>
      <c r="AV295" s="107"/>
    </row>
    <row r="296" spans="1:48" ht="14.25" customHeight="1">
      <c r="A296" s="313" t="s">
        <v>737</v>
      </c>
      <c r="B296" s="133" t="s">
        <v>79</v>
      </c>
      <c r="C296" s="188" t="s">
        <v>529</v>
      </c>
      <c r="D296" s="135" t="s">
        <v>83</v>
      </c>
      <c r="E296" s="138" cm="1">
        <f t="array" ref="E296">ROUND(E295*0.6*1.15,2)</f>
        <v>496.8</v>
      </c>
      <c r="F296" s="137"/>
      <c r="G296" s="138"/>
      <c r="H296" s="137"/>
      <c r="I296" s="137"/>
      <c r="J296" s="137"/>
      <c r="K296" s="429">
        <f t="shared" si="4"/>
        <v>0</v>
      </c>
      <c r="L296" s="423" cm="1">
        <f t="array" ref="L296">ROUND(E296*F296,2)</f>
        <v>0</v>
      </c>
      <c r="M296" s="423" cm="1">
        <f t="array" ref="M296">ROUND(E296*H296,2)</f>
        <v>0</v>
      </c>
      <c r="N296" s="423" cm="1">
        <f t="array" ref="N296">ROUND(E296*I296,2)</f>
        <v>0</v>
      </c>
      <c r="O296" s="423" cm="1">
        <f t="array" ref="O296">ROUND(E296*J296,2)</f>
        <v>0</v>
      </c>
      <c r="P296" s="425" cm="1">
        <f t="array" ref="P296">ROUND(SUM(M296:O296),2)</f>
        <v>0</v>
      </c>
      <c r="Q296" s="116"/>
      <c r="R296" s="107"/>
      <c r="S296" s="107"/>
      <c r="T296" s="107"/>
      <c r="U296" s="107"/>
      <c r="V296" s="107"/>
      <c r="W296" s="107"/>
      <c r="X296" s="107"/>
      <c r="Y296" s="107"/>
      <c r="Z296" s="107"/>
      <c r="AA296" s="107"/>
      <c r="AB296" s="107"/>
      <c r="AC296" s="107"/>
      <c r="AD296" s="107"/>
      <c r="AE296" s="107"/>
      <c r="AF296" s="107"/>
      <c r="AG296" s="107"/>
      <c r="AH296" s="107"/>
      <c r="AI296" s="107"/>
      <c r="AJ296" s="107"/>
      <c r="AK296" s="107"/>
      <c r="AL296" s="107"/>
      <c r="AM296" s="107"/>
      <c r="AN296" s="107"/>
      <c r="AO296" s="107"/>
      <c r="AP296" s="107"/>
      <c r="AQ296" s="107"/>
      <c r="AR296" s="107"/>
      <c r="AS296" s="107"/>
      <c r="AT296" s="107"/>
      <c r="AU296" s="107"/>
      <c r="AV296" s="107"/>
    </row>
    <row r="297" spans="1:48" ht="24" customHeight="1">
      <c r="A297" s="313" t="s">
        <v>738</v>
      </c>
      <c r="B297" s="133" t="s">
        <v>79</v>
      </c>
      <c r="C297" s="188" t="s">
        <v>531</v>
      </c>
      <c r="D297" s="135" t="s">
        <v>218</v>
      </c>
      <c r="E297" s="138" cm="1">
        <f t="array" ref="E297">ROUND(E295*0.4*3.2,2)</f>
        <v>921.6</v>
      </c>
      <c r="F297" s="137"/>
      <c r="G297" s="138"/>
      <c r="H297" s="137"/>
      <c r="I297" s="137"/>
      <c r="J297" s="137"/>
      <c r="K297" s="429">
        <f t="shared" si="4"/>
        <v>0</v>
      </c>
      <c r="L297" s="423" cm="1">
        <f t="array" ref="L297">ROUND(E297*F297,2)</f>
        <v>0</v>
      </c>
      <c r="M297" s="423" cm="1">
        <f t="array" ref="M297">ROUND(E297*H297,2)</f>
        <v>0</v>
      </c>
      <c r="N297" s="423" cm="1">
        <f t="array" ref="N297">ROUND(E297*I297,2)</f>
        <v>0</v>
      </c>
      <c r="O297" s="423" cm="1">
        <f t="array" ref="O297">ROUND(E297*J297,2)</f>
        <v>0</v>
      </c>
      <c r="P297" s="425" cm="1">
        <f t="array" ref="P297">ROUND(SUM(M297:O297),2)</f>
        <v>0</v>
      </c>
      <c r="Q297" s="116"/>
      <c r="R297" s="107"/>
      <c r="S297" s="107"/>
      <c r="T297" s="107"/>
      <c r="U297" s="107"/>
      <c r="V297" s="107"/>
      <c r="W297" s="107"/>
      <c r="X297" s="107"/>
      <c r="Y297" s="107"/>
      <c r="Z297" s="107"/>
      <c r="AA297" s="107"/>
      <c r="AB297" s="107"/>
      <c r="AC297" s="107"/>
      <c r="AD297" s="107"/>
      <c r="AE297" s="107"/>
      <c r="AF297" s="107"/>
      <c r="AG297" s="107"/>
      <c r="AH297" s="107"/>
      <c r="AI297" s="107"/>
      <c r="AJ297" s="107"/>
      <c r="AK297" s="107"/>
      <c r="AL297" s="107"/>
      <c r="AM297" s="107"/>
      <c r="AN297" s="107"/>
      <c r="AO297" s="107"/>
      <c r="AP297" s="107"/>
      <c r="AQ297" s="107"/>
      <c r="AR297" s="107"/>
      <c r="AS297" s="107"/>
      <c r="AT297" s="107"/>
      <c r="AU297" s="107"/>
      <c r="AV297" s="107"/>
    </row>
    <row r="298" spans="1:48" ht="24" customHeight="1">
      <c r="A298" s="313" t="s">
        <v>739</v>
      </c>
      <c r="B298" s="133" t="s">
        <v>79</v>
      </c>
      <c r="C298" s="188" t="s">
        <v>533</v>
      </c>
      <c r="D298" s="135" t="s">
        <v>89</v>
      </c>
      <c r="E298" s="138" cm="1">
        <f t="array" ref="E298">ROUND(38*1.1,2)</f>
        <v>41.8</v>
      </c>
      <c r="F298" s="137"/>
      <c r="G298" s="138"/>
      <c r="H298" s="137"/>
      <c r="I298" s="137"/>
      <c r="J298" s="137"/>
      <c r="K298" s="429">
        <f t="shared" si="4"/>
        <v>0</v>
      </c>
      <c r="L298" s="423" cm="1">
        <f t="array" ref="L298">ROUND(E298*F298,2)</f>
        <v>0</v>
      </c>
      <c r="M298" s="423" cm="1">
        <f t="array" ref="M298">ROUND(E298*H298,2)</f>
        <v>0</v>
      </c>
      <c r="N298" s="423" cm="1">
        <f t="array" ref="N298">ROUND(E298*I298,2)</f>
        <v>0</v>
      </c>
      <c r="O298" s="423" cm="1">
        <f t="array" ref="O298">ROUND(E298*J298,2)</f>
        <v>0</v>
      </c>
      <c r="P298" s="425" cm="1">
        <f t="array" ref="P298">ROUND(SUM(M298:O298),2)</f>
        <v>0</v>
      </c>
      <c r="Q298" s="116"/>
      <c r="R298" s="107"/>
      <c r="S298" s="107"/>
      <c r="T298" s="107"/>
      <c r="U298" s="107"/>
      <c r="V298" s="107"/>
      <c r="W298" s="107"/>
      <c r="X298" s="107"/>
      <c r="Y298" s="107"/>
      <c r="Z298" s="107"/>
      <c r="AA298" s="107"/>
      <c r="AB298" s="107"/>
      <c r="AC298" s="107"/>
      <c r="AD298" s="107"/>
      <c r="AE298" s="107"/>
      <c r="AF298" s="107"/>
      <c r="AG298" s="107"/>
      <c r="AH298" s="107"/>
      <c r="AI298" s="107"/>
      <c r="AJ298" s="107"/>
      <c r="AK298" s="107"/>
      <c r="AL298" s="107"/>
      <c r="AM298" s="107"/>
      <c r="AN298" s="107"/>
      <c r="AO298" s="107"/>
      <c r="AP298" s="107"/>
      <c r="AQ298" s="107"/>
      <c r="AR298" s="107"/>
      <c r="AS298" s="107"/>
      <c r="AT298" s="107"/>
      <c r="AU298" s="107"/>
      <c r="AV298" s="107"/>
    </row>
    <row r="299" spans="1:48" ht="14.25" customHeight="1">
      <c r="A299" s="313" t="s">
        <v>740</v>
      </c>
      <c r="B299" s="133" t="s">
        <v>79</v>
      </c>
      <c r="C299" s="188" t="s">
        <v>204</v>
      </c>
      <c r="D299" s="135" t="s">
        <v>133</v>
      </c>
      <c r="E299" s="138">
        <v>1</v>
      </c>
      <c r="F299" s="137"/>
      <c r="G299" s="138"/>
      <c r="H299" s="137"/>
      <c r="I299" s="137"/>
      <c r="J299" s="137"/>
      <c r="K299" s="429">
        <f t="shared" si="4"/>
        <v>0</v>
      </c>
      <c r="L299" s="423" cm="1">
        <f t="array" ref="L299">ROUND(E299*F299,2)</f>
        <v>0</v>
      </c>
      <c r="M299" s="423" cm="1">
        <f t="array" ref="M299">ROUND(E299*H299,2)</f>
        <v>0</v>
      </c>
      <c r="N299" s="423" cm="1">
        <f t="array" ref="N299">ROUND(E299*I299,2)</f>
        <v>0</v>
      </c>
      <c r="O299" s="423" cm="1">
        <f t="array" ref="O299">ROUND(E299*J299,2)</f>
        <v>0</v>
      </c>
      <c r="P299" s="425" cm="1">
        <f t="array" ref="P299">ROUND(SUM(M299:O299),2)</f>
        <v>0</v>
      </c>
      <c r="Q299" s="116"/>
      <c r="R299" s="107"/>
      <c r="S299" s="107"/>
      <c r="T299" s="107"/>
      <c r="U299" s="107"/>
      <c r="V299" s="107"/>
      <c r="W299" s="107"/>
      <c r="X299" s="107"/>
      <c r="Y299" s="107"/>
      <c r="Z299" s="107"/>
      <c r="AA299" s="107"/>
      <c r="AB299" s="107"/>
      <c r="AC299" s="107"/>
      <c r="AD299" s="107"/>
      <c r="AE299" s="107"/>
      <c r="AF299" s="107"/>
      <c r="AG299" s="107"/>
      <c r="AH299" s="107"/>
      <c r="AI299" s="107"/>
      <c r="AJ299" s="107"/>
      <c r="AK299" s="107"/>
      <c r="AL299" s="107"/>
      <c r="AM299" s="107"/>
      <c r="AN299" s="107"/>
      <c r="AO299" s="107"/>
      <c r="AP299" s="107"/>
      <c r="AQ299" s="107"/>
      <c r="AR299" s="107"/>
      <c r="AS299" s="107"/>
      <c r="AT299" s="107"/>
      <c r="AU299" s="107"/>
      <c r="AV299" s="107"/>
    </row>
    <row r="300" spans="1:48" ht="14.25" customHeight="1">
      <c r="A300" s="304"/>
      <c r="B300" s="305"/>
      <c r="C300" s="126" t="s">
        <v>535</v>
      </c>
      <c r="D300" s="185"/>
      <c r="E300" s="138"/>
      <c r="F300" s="137"/>
      <c r="G300" s="138"/>
      <c r="H300" s="137"/>
      <c r="I300" s="137"/>
      <c r="J300" s="137"/>
      <c r="K300" s="429"/>
      <c r="L300" s="423"/>
      <c r="M300" s="423"/>
      <c r="N300" s="423"/>
      <c r="O300" s="423"/>
      <c r="P300" s="425"/>
      <c r="Q300" s="116"/>
      <c r="R300" s="107"/>
      <c r="S300" s="107"/>
      <c r="T300" s="107"/>
      <c r="U300" s="107"/>
      <c r="V300" s="107"/>
      <c r="W300" s="107"/>
      <c r="X300" s="107"/>
      <c r="Y300" s="107"/>
      <c r="Z300" s="107"/>
      <c r="AA300" s="107"/>
      <c r="AB300" s="107"/>
      <c r="AC300" s="107"/>
      <c r="AD300" s="107"/>
      <c r="AE300" s="107"/>
      <c r="AF300" s="107"/>
      <c r="AG300" s="107"/>
      <c r="AH300" s="107"/>
      <c r="AI300" s="107"/>
      <c r="AJ300" s="107"/>
      <c r="AK300" s="107"/>
      <c r="AL300" s="107"/>
      <c r="AM300" s="107"/>
      <c r="AN300" s="107"/>
      <c r="AO300" s="107"/>
      <c r="AP300" s="107"/>
      <c r="AQ300" s="107"/>
      <c r="AR300" s="107"/>
      <c r="AS300" s="107"/>
      <c r="AT300" s="107"/>
      <c r="AU300" s="107"/>
      <c r="AV300" s="107"/>
    </row>
    <row r="301" spans="1:48" ht="12.75" customHeight="1">
      <c r="A301" s="313" t="s">
        <v>741</v>
      </c>
      <c r="B301" s="133" t="s">
        <v>79</v>
      </c>
      <c r="C301" s="134" t="s">
        <v>514</v>
      </c>
      <c r="D301" s="135" t="s">
        <v>100</v>
      </c>
      <c r="E301" s="138">
        <v>20</v>
      </c>
      <c r="F301" s="137"/>
      <c r="G301" s="138"/>
      <c r="H301" s="137"/>
      <c r="I301" s="137"/>
      <c r="J301" s="137"/>
      <c r="K301" s="429">
        <f t="shared" si="4"/>
        <v>0</v>
      </c>
      <c r="L301" s="423" cm="1">
        <f t="array" ref="L301">ROUND(E301*F301,2)</f>
        <v>0</v>
      </c>
      <c r="M301" s="423" cm="1">
        <f t="array" ref="M301">ROUND(E301*H301,2)</f>
        <v>0</v>
      </c>
      <c r="N301" s="423" cm="1">
        <f t="array" ref="N301">ROUND(E301*I301,2)</f>
        <v>0</v>
      </c>
      <c r="O301" s="423" cm="1">
        <f t="array" ref="O301">ROUND(E301*J301,2)</f>
        <v>0</v>
      </c>
      <c r="P301" s="425" cm="1">
        <f t="array" ref="P301">ROUND(SUM(M301:O301),2)</f>
        <v>0</v>
      </c>
      <c r="Q301" s="116"/>
      <c r="R301" s="107"/>
      <c r="S301" s="107"/>
      <c r="T301" s="107"/>
      <c r="U301" s="107"/>
      <c r="V301" s="107"/>
      <c r="W301" s="107"/>
      <c r="X301" s="107"/>
      <c r="Y301" s="107"/>
      <c r="Z301" s="107"/>
      <c r="AA301" s="107"/>
      <c r="AB301" s="107"/>
      <c r="AC301" s="107"/>
      <c r="AD301" s="107"/>
      <c r="AE301" s="107"/>
      <c r="AF301" s="107"/>
      <c r="AG301" s="107"/>
      <c r="AH301" s="107"/>
      <c r="AI301" s="107"/>
      <c r="AJ301" s="107"/>
      <c r="AK301" s="107"/>
      <c r="AL301" s="107"/>
      <c r="AM301" s="107"/>
      <c r="AN301" s="107"/>
      <c r="AO301" s="107"/>
      <c r="AP301" s="107"/>
      <c r="AQ301" s="107"/>
      <c r="AR301" s="107"/>
      <c r="AS301" s="107"/>
      <c r="AT301" s="107"/>
      <c r="AU301" s="107"/>
      <c r="AV301" s="107"/>
    </row>
    <row r="302" spans="1:48" ht="14.25" customHeight="1">
      <c r="A302" s="313" t="s">
        <v>742</v>
      </c>
      <c r="B302" s="133" t="s">
        <v>79</v>
      </c>
      <c r="C302" s="188" t="s">
        <v>516</v>
      </c>
      <c r="D302" s="135" t="s">
        <v>100</v>
      </c>
      <c r="E302" s="138" cm="1">
        <f t="array" ref="E302">E301*1.08</f>
        <v>21.6</v>
      </c>
      <c r="F302" s="137"/>
      <c r="G302" s="138"/>
      <c r="H302" s="137"/>
      <c r="I302" s="137"/>
      <c r="J302" s="137"/>
      <c r="K302" s="429">
        <f t="shared" si="4"/>
        <v>0</v>
      </c>
      <c r="L302" s="423" cm="1">
        <f t="array" ref="L302">ROUND(E302*F302,2)</f>
        <v>0</v>
      </c>
      <c r="M302" s="423" cm="1">
        <f t="array" ref="M302">ROUND(E302*H302,2)</f>
        <v>0</v>
      </c>
      <c r="N302" s="423" cm="1">
        <f t="array" ref="N302">ROUND(E302*I302,2)</f>
        <v>0</v>
      </c>
      <c r="O302" s="423" cm="1">
        <f t="array" ref="O302">ROUND(E302*J302,2)</f>
        <v>0</v>
      </c>
      <c r="P302" s="425" cm="1">
        <f t="array" ref="P302">ROUND(SUM(M302:O302),2)</f>
        <v>0</v>
      </c>
      <c r="Q302" s="116"/>
      <c r="R302" s="107"/>
      <c r="S302" s="107"/>
      <c r="T302" s="107"/>
      <c r="U302" s="107"/>
      <c r="V302" s="107"/>
      <c r="W302" s="107"/>
      <c r="X302" s="107"/>
      <c r="Y302" s="107"/>
      <c r="Z302" s="107"/>
      <c r="AA302" s="107"/>
      <c r="AB302" s="107"/>
      <c r="AC302" s="107"/>
      <c r="AD302" s="107"/>
      <c r="AE302" s="107"/>
      <c r="AF302" s="107"/>
      <c r="AG302" s="107"/>
      <c r="AH302" s="107"/>
      <c r="AI302" s="107"/>
      <c r="AJ302" s="107"/>
      <c r="AK302" s="107"/>
      <c r="AL302" s="107"/>
      <c r="AM302" s="107"/>
      <c r="AN302" s="107"/>
      <c r="AO302" s="107"/>
      <c r="AP302" s="107"/>
      <c r="AQ302" s="107"/>
      <c r="AR302" s="107"/>
      <c r="AS302" s="107"/>
      <c r="AT302" s="107"/>
      <c r="AU302" s="107"/>
      <c r="AV302" s="107"/>
    </row>
    <row r="303" spans="1:48" ht="14.25" customHeight="1">
      <c r="A303" s="313" t="s">
        <v>743</v>
      </c>
      <c r="B303" s="133" t="s">
        <v>79</v>
      </c>
      <c r="C303" s="188" t="s">
        <v>187</v>
      </c>
      <c r="D303" s="135" t="s">
        <v>133</v>
      </c>
      <c r="E303" s="138">
        <v>1</v>
      </c>
      <c r="F303" s="137"/>
      <c r="G303" s="138"/>
      <c r="H303" s="137"/>
      <c r="I303" s="137"/>
      <c r="J303" s="137"/>
      <c r="K303" s="429">
        <f t="shared" si="4"/>
        <v>0</v>
      </c>
      <c r="L303" s="423" cm="1">
        <f t="array" ref="L303">ROUND(E303*F303,2)</f>
        <v>0</v>
      </c>
      <c r="M303" s="423" cm="1">
        <f t="array" ref="M303">ROUND(E303*H303,2)</f>
        <v>0</v>
      </c>
      <c r="N303" s="423" cm="1">
        <f t="array" ref="N303">ROUND(E303*I303,2)</f>
        <v>0</v>
      </c>
      <c r="O303" s="423" cm="1">
        <f t="array" ref="O303">ROUND(E303*J303,2)</f>
        <v>0</v>
      </c>
      <c r="P303" s="425" cm="1">
        <f t="array" ref="P303">ROUND(SUM(M303:O303),2)</f>
        <v>0</v>
      </c>
      <c r="Q303" s="116"/>
      <c r="R303" s="107"/>
      <c r="S303" s="107"/>
      <c r="T303" s="107"/>
      <c r="U303" s="107"/>
      <c r="V303" s="107"/>
      <c r="W303" s="107"/>
      <c r="X303" s="107"/>
      <c r="Y303" s="107"/>
      <c r="Z303" s="107"/>
      <c r="AA303" s="107"/>
      <c r="AB303" s="107"/>
      <c r="AC303" s="107"/>
      <c r="AD303" s="107"/>
      <c r="AE303" s="107"/>
      <c r="AF303" s="107"/>
      <c r="AG303" s="107"/>
      <c r="AH303" s="107"/>
      <c r="AI303" s="107"/>
      <c r="AJ303" s="107"/>
      <c r="AK303" s="107"/>
      <c r="AL303" s="107"/>
      <c r="AM303" s="107"/>
      <c r="AN303" s="107"/>
      <c r="AO303" s="107"/>
      <c r="AP303" s="107"/>
      <c r="AQ303" s="107"/>
      <c r="AR303" s="107"/>
      <c r="AS303" s="107"/>
      <c r="AT303" s="107"/>
      <c r="AU303" s="107"/>
      <c r="AV303" s="107"/>
    </row>
    <row r="304" spans="1:48" ht="14.25" customHeight="1">
      <c r="A304" s="313" t="s">
        <v>744</v>
      </c>
      <c r="B304" s="133" t="s">
        <v>79</v>
      </c>
      <c r="C304" s="188" t="s">
        <v>135</v>
      </c>
      <c r="D304" s="135" t="s">
        <v>133</v>
      </c>
      <c r="E304" s="138">
        <v>1</v>
      </c>
      <c r="F304" s="137"/>
      <c r="G304" s="138"/>
      <c r="H304" s="137"/>
      <c r="I304" s="137"/>
      <c r="J304" s="137"/>
      <c r="K304" s="429">
        <f t="shared" si="4"/>
        <v>0</v>
      </c>
      <c r="L304" s="423" cm="1">
        <f t="array" ref="L304">ROUND(E304*F304,2)</f>
        <v>0</v>
      </c>
      <c r="M304" s="423" cm="1">
        <f t="array" ref="M304">ROUND(E304*H304,2)</f>
        <v>0</v>
      </c>
      <c r="N304" s="423" cm="1">
        <f t="array" ref="N304">ROUND(E304*I304,2)</f>
        <v>0</v>
      </c>
      <c r="O304" s="423" cm="1">
        <f t="array" ref="O304">ROUND(E304*J304,2)</f>
        <v>0</v>
      </c>
      <c r="P304" s="425" cm="1">
        <f t="array" ref="P304">ROUND(SUM(M304:O304),2)</f>
        <v>0</v>
      </c>
      <c r="Q304" s="116"/>
      <c r="R304" s="107"/>
      <c r="S304" s="107"/>
      <c r="T304" s="107"/>
      <c r="U304" s="107"/>
      <c r="V304" s="107"/>
      <c r="W304" s="107"/>
      <c r="X304" s="107"/>
      <c r="Y304" s="107"/>
      <c r="Z304" s="107"/>
      <c r="AA304" s="107"/>
      <c r="AB304" s="107"/>
      <c r="AC304" s="107"/>
      <c r="AD304" s="107"/>
      <c r="AE304" s="107"/>
      <c r="AF304" s="107"/>
      <c r="AG304" s="107"/>
      <c r="AH304" s="107"/>
      <c r="AI304" s="107"/>
      <c r="AJ304" s="107"/>
      <c r="AK304" s="107"/>
      <c r="AL304" s="107"/>
      <c r="AM304" s="107"/>
      <c r="AN304" s="107"/>
      <c r="AO304" s="107"/>
      <c r="AP304" s="107"/>
      <c r="AQ304" s="107"/>
      <c r="AR304" s="107"/>
      <c r="AS304" s="107"/>
      <c r="AT304" s="107"/>
      <c r="AU304" s="107"/>
      <c r="AV304" s="107"/>
    </row>
    <row r="305" spans="1:48" ht="14.25" customHeight="1">
      <c r="A305" s="313" t="s">
        <v>745</v>
      </c>
      <c r="B305" s="133" t="s">
        <v>79</v>
      </c>
      <c r="C305" s="188" t="s">
        <v>137</v>
      </c>
      <c r="D305" s="135" t="s">
        <v>138</v>
      </c>
      <c r="E305" s="138" cm="1">
        <f t="array" ref="E305">ROUND(E302/10,2)</f>
        <v>2.16</v>
      </c>
      <c r="F305" s="137"/>
      <c r="G305" s="138"/>
      <c r="H305" s="137"/>
      <c r="I305" s="137"/>
      <c r="J305" s="137"/>
      <c r="K305" s="429">
        <f t="shared" si="4"/>
        <v>0</v>
      </c>
      <c r="L305" s="423" cm="1">
        <f t="array" ref="L305">ROUND(E305*F305,2)</f>
        <v>0</v>
      </c>
      <c r="M305" s="423" cm="1">
        <f t="array" ref="M305">ROUND(E305*H305,2)</f>
        <v>0</v>
      </c>
      <c r="N305" s="423" cm="1">
        <f t="array" ref="N305">ROUND(E305*I305,2)</f>
        <v>0</v>
      </c>
      <c r="O305" s="423" cm="1">
        <f t="array" ref="O305">ROUND(E305*J305,2)</f>
        <v>0</v>
      </c>
      <c r="P305" s="425" cm="1">
        <f t="array" ref="P305">ROUND(SUM(M305:O305),2)</f>
        <v>0</v>
      </c>
      <c r="Q305" s="116"/>
      <c r="R305" s="107"/>
      <c r="S305" s="107"/>
      <c r="T305" s="107"/>
      <c r="U305" s="107"/>
      <c r="V305" s="107"/>
      <c r="W305" s="107"/>
      <c r="X305" s="107"/>
      <c r="Y305" s="107"/>
      <c r="Z305" s="107"/>
      <c r="AA305" s="107"/>
      <c r="AB305" s="107"/>
      <c r="AC305" s="107"/>
      <c r="AD305" s="107"/>
      <c r="AE305" s="107"/>
      <c r="AF305" s="107"/>
      <c r="AG305" s="107"/>
      <c r="AH305" s="107"/>
      <c r="AI305" s="107"/>
      <c r="AJ305" s="107"/>
      <c r="AK305" s="107"/>
      <c r="AL305" s="107"/>
      <c r="AM305" s="107"/>
      <c r="AN305" s="107"/>
      <c r="AO305" s="107"/>
      <c r="AP305" s="107"/>
      <c r="AQ305" s="107"/>
      <c r="AR305" s="107"/>
      <c r="AS305" s="107"/>
      <c r="AT305" s="107"/>
      <c r="AU305" s="107"/>
      <c r="AV305" s="107"/>
    </row>
    <row r="306" spans="1:48" ht="48" customHeight="1">
      <c r="A306" s="313" t="s">
        <v>746</v>
      </c>
      <c r="B306" s="133" t="s">
        <v>79</v>
      </c>
      <c r="C306" s="134" t="s">
        <v>117</v>
      </c>
      <c r="D306" s="135" t="s">
        <v>118</v>
      </c>
      <c r="E306" s="187">
        <v>7.5</v>
      </c>
      <c r="F306" s="137"/>
      <c r="G306" s="138"/>
      <c r="H306" s="137"/>
      <c r="I306" s="137"/>
      <c r="J306" s="137"/>
      <c r="K306" s="429">
        <f t="shared" si="4"/>
        <v>0</v>
      </c>
      <c r="L306" s="423" cm="1">
        <f t="array" ref="L306">ROUND(E306*F306,2)</f>
        <v>0</v>
      </c>
      <c r="M306" s="423" cm="1">
        <f t="array" ref="M306">ROUND(E306*H306,2)</f>
        <v>0</v>
      </c>
      <c r="N306" s="423" cm="1">
        <f t="array" ref="N306">ROUND(E306*I306,2)</f>
        <v>0</v>
      </c>
      <c r="O306" s="423" cm="1">
        <f t="array" ref="O306">ROUND(E306*J306,2)</f>
        <v>0</v>
      </c>
      <c r="P306" s="425" cm="1">
        <f t="array" ref="P306">ROUND(SUM(M306:O306),2)</f>
        <v>0</v>
      </c>
      <c r="Q306" s="116"/>
      <c r="R306" s="107"/>
      <c r="S306" s="107"/>
      <c r="T306" s="107"/>
      <c r="U306" s="107"/>
      <c r="V306" s="107"/>
      <c r="W306" s="107"/>
      <c r="X306" s="107"/>
      <c r="Y306" s="107"/>
      <c r="Z306" s="107"/>
      <c r="AA306" s="107"/>
      <c r="AB306" s="107"/>
      <c r="AC306" s="107"/>
      <c r="AD306" s="107"/>
      <c r="AE306" s="107"/>
      <c r="AF306" s="107"/>
      <c r="AG306" s="107"/>
      <c r="AH306" s="107"/>
      <c r="AI306" s="107"/>
      <c r="AJ306" s="107"/>
      <c r="AK306" s="107"/>
      <c r="AL306" s="107"/>
      <c r="AM306" s="107"/>
      <c r="AN306" s="107"/>
      <c r="AO306" s="107"/>
      <c r="AP306" s="107"/>
      <c r="AQ306" s="107"/>
      <c r="AR306" s="107"/>
      <c r="AS306" s="107"/>
      <c r="AT306" s="107"/>
      <c r="AU306" s="107"/>
      <c r="AV306" s="107"/>
    </row>
    <row r="307" spans="1:48" ht="14.25" customHeight="1">
      <c r="A307" s="313" t="s">
        <v>747</v>
      </c>
      <c r="B307" s="133" t="s">
        <v>79</v>
      </c>
      <c r="C307" s="188" t="s">
        <v>520</v>
      </c>
      <c r="D307" s="135" t="s">
        <v>118</v>
      </c>
      <c r="E307" s="187" cm="1">
        <f t="array" ref="E307">ROUND(30/1000*1.1,4)</f>
        <v>3.3000000000000002E-2</v>
      </c>
      <c r="F307" s="137"/>
      <c r="G307" s="138"/>
      <c r="H307" s="137"/>
      <c r="I307" s="137"/>
      <c r="J307" s="137"/>
      <c r="K307" s="429">
        <f t="shared" si="4"/>
        <v>0</v>
      </c>
      <c r="L307" s="423" cm="1">
        <f t="array" ref="L307">ROUND(E307*F307,2)</f>
        <v>0</v>
      </c>
      <c r="M307" s="423" cm="1">
        <f t="array" ref="M307">ROUND(E307*H307,2)</f>
        <v>0</v>
      </c>
      <c r="N307" s="423" cm="1">
        <f t="array" ref="N307">ROUND(E307*I307,2)</f>
        <v>0</v>
      </c>
      <c r="O307" s="423" cm="1">
        <f t="array" ref="O307">ROUND(E307*J307,2)</f>
        <v>0</v>
      </c>
      <c r="P307" s="425" cm="1">
        <f t="array" ref="P307">ROUND(SUM(M307:O307),2)</f>
        <v>0</v>
      </c>
      <c r="Q307" s="116"/>
      <c r="R307" s="107"/>
      <c r="S307" s="107"/>
      <c r="T307" s="107"/>
      <c r="U307" s="107"/>
      <c r="V307" s="107"/>
      <c r="W307" s="107"/>
      <c r="X307" s="107"/>
      <c r="Y307" s="107"/>
      <c r="Z307" s="107"/>
      <c r="AA307" s="107"/>
      <c r="AB307" s="107"/>
      <c r="AC307" s="107"/>
      <c r="AD307" s="107"/>
      <c r="AE307" s="107"/>
      <c r="AF307" s="107"/>
      <c r="AG307" s="107"/>
      <c r="AH307" s="107"/>
      <c r="AI307" s="107"/>
      <c r="AJ307" s="107"/>
      <c r="AK307" s="107"/>
      <c r="AL307" s="107"/>
      <c r="AM307" s="107"/>
      <c r="AN307" s="107"/>
      <c r="AO307" s="107"/>
      <c r="AP307" s="107"/>
      <c r="AQ307" s="107"/>
      <c r="AR307" s="107"/>
      <c r="AS307" s="107"/>
      <c r="AT307" s="107"/>
      <c r="AU307" s="107"/>
      <c r="AV307" s="107"/>
    </row>
    <row r="308" spans="1:48" ht="14.25" customHeight="1">
      <c r="A308" s="313" t="s">
        <v>748</v>
      </c>
      <c r="B308" s="133" t="s">
        <v>79</v>
      </c>
      <c r="C308" s="188" t="s">
        <v>122</v>
      </c>
      <c r="D308" s="135" t="s">
        <v>118</v>
      </c>
      <c r="E308" s="187" cm="1">
        <f t="array" ref="E308">ROUND(6.45*1.1,4)</f>
        <v>7.0949999999999998</v>
      </c>
      <c r="F308" s="137"/>
      <c r="G308" s="138"/>
      <c r="H308" s="137"/>
      <c r="I308" s="137"/>
      <c r="J308" s="137"/>
      <c r="K308" s="429">
        <f t="shared" si="4"/>
        <v>0</v>
      </c>
      <c r="L308" s="423" cm="1">
        <f t="array" ref="L308">ROUND(E308*F308,2)</f>
        <v>0</v>
      </c>
      <c r="M308" s="423" cm="1">
        <f t="array" ref="M308">ROUND(E308*H308,2)</f>
        <v>0</v>
      </c>
      <c r="N308" s="423" cm="1">
        <f t="array" ref="N308">ROUND(E308*I308,2)</f>
        <v>0</v>
      </c>
      <c r="O308" s="423" cm="1">
        <f t="array" ref="O308">ROUND(E308*J308,2)</f>
        <v>0</v>
      </c>
      <c r="P308" s="425" cm="1">
        <f t="array" ref="P308">ROUND(SUM(M308:O308),2)</f>
        <v>0</v>
      </c>
      <c r="Q308" s="116"/>
      <c r="R308" s="107"/>
      <c r="S308" s="107"/>
      <c r="T308" s="107"/>
      <c r="U308" s="107"/>
      <c r="V308" s="107"/>
      <c r="W308" s="107"/>
      <c r="X308" s="107"/>
      <c r="Y308" s="107"/>
      <c r="Z308" s="107"/>
      <c r="AA308" s="107"/>
      <c r="AB308" s="107"/>
      <c r="AC308" s="107"/>
      <c r="AD308" s="107"/>
      <c r="AE308" s="107"/>
      <c r="AF308" s="107"/>
      <c r="AG308" s="107"/>
      <c r="AH308" s="107"/>
      <c r="AI308" s="107"/>
      <c r="AJ308" s="107"/>
      <c r="AK308" s="107"/>
      <c r="AL308" s="107"/>
      <c r="AM308" s="107"/>
      <c r="AN308" s="107"/>
      <c r="AO308" s="107"/>
      <c r="AP308" s="107"/>
      <c r="AQ308" s="107"/>
      <c r="AR308" s="107"/>
      <c r="AS308" s="107"/>
      <c r="AT308" s="107"/>
      <c r="AU308" s="107"/>
      <c r="AV308" s="107"/>
    </row>
    <row r="309" spans="1:48" ht="14.25" customHeight="1">
      <c r="A309" s="313" t="s">
        <v>749</v>
      </c>
      <c r="B309" s="133" t="s">
        <v>79</v>
      </c>
      <c r="C309" s="188" t="s">
        <v>521</v>
      </c>
      <c r="D309" s="135" t="s">
        <v>118</v>
      </c>
      <c r="E309" s="187" cm="1">
        <f t="array" ref="E309">ROUND(1.02*1.1,4)</f>
        <v>1.1220000000000001</v>
      </c>
      <c r="F309" s="137"/>
      <c r="G309" s="138"/>
      <c r="H309" s="137"/>
      <c r="I309" s="137"/>
      <c r="J309" s="137"/>
      <c r="K309" s="429">
        <f t="shared" si="4"/>
        <v>0</v>
      </c>
      <c r="L309" s="423" cm="1">
        <f t="array" ref="L309">ROUND(E309*F309,2)</f>
        <v>0</v>
      </c>
      <c r="M309" s="423" cm="1">
        <f t="array" ref="M309">ROUND(E309*H309,2)</f>
        <v>0</v>
      </c>
      <c r="N309" s="423" cm="1">
        <f t="array" ref="N309">ROUND(E309*I309,2)</f>
        <v>0</v>
      </c>
      <c r="O309" s="423" cm="1">
        <f t="array" ref="O309">ROUND(E309*J309,2)</f>
        <v>0</v>
      </c>
      <c r="P309" s="425" cm="1">
        <f t="array" ref="P309">ROUND(SUM(M309:O309),2)</f>
        <v>0</v>
      </c>
      <c r="Q309" s="116"/>
      <c r="R309" s="107"/>
      <c r="S309" s="107"/>
      <c r="T309" s="107"/>
      <c r="U309" s="107"/>
      <c r="V309" s="107"/>
      <c r="W309" s="107"/>
      <c r="X309" s="107"/>
      <c r="Y309" s="107"/>
      <c r="Z309" s="107"/>
      <c r="AA309" s="107"/>
      <c r="AB309" s="107"/>
      <c r="AC309" s="107"/>
      <c r="AD309" s="107"/>
      <c r="AE309" s="107"/>
      <c r="AF309" s="107"/>
      <c r="AG309" s="107"/>
      <c r="AH309" s="107"/>
      <c r="AI309" s="107"/>
      <c r="AJ309" s="107"/>
      <c r="AK309" s="107"/>
      <c r="AL309" s="107"/>
      <c r="AM309" s="107"/>
      <c r="AN309" s="107"/>
      <c r="AO309" s="107"/>
      <c r="AP309" s="107"/>
      <c r="AQ309" s="107"/>
      <c r="AR309" s="107"/>
      <c r="AS309" s="107"/>
      <c r="AT309" s="107"/>
      <c r="AU309" s="107"/>
      <c r="AV309" s="107"/>
    </row>
    <row r="310" spans="1:48" ht="14.25" customHeight="1">
      <c r="A310" s="313" t="s">
        <v>750</v>
      </c>
      <c r="B310" s="133" t="s">
        <v>79</v>
      </c>
      <c r="C310" s="188" t="s">
        <v>124</v>
      </c>
      <c r="D310" s="135" t="s">
        <v>118</v>
      </c>
      <c r="E310" s="187" cm="1">
        <f t="array" ref="E310">ROUND(SUM(E307:E309)*0.035,4)</f>
        <v>0.2888</v>
      </c>
      <c r="F310" s="137"/>
      <c r="G310" s="138"/>
      <c r="H310" s="137"/>
      <c r="I310" s="137"/>
      <c r="J310" s="137"/>
      <c r="K310" s="429">
        <f t="shared" si="4"/>
        <v>0</v>
      </c>
      <c r="L310" s="423" cm="1">
        <f t="array" ref="L310">ROUND(E310*F310,2)</f>
        <v>0</v>
      </c>
      <c r="M310" s="423" cm="1">
        <f t="array" ref="M310">ROUND(E310*H310,2)</f>
        <v>0</v>
      </c>
      <c r="N310" s="423" cm="1">
        <f t="array" ref="N310">ROUND(E310*I310,2)</f>
        <v>0</v>
      </c>
      <c r="O310" s="423" cm="1">
        <f t="array" ref="O310">ROUND(E310*J310,2)</f>
        <v>0</v>
      </c>
      <c r="P310" s="425" cm="1">
        <f t="array" ref="P310">ROUND(SUM(M310:O310),2)</f>
        <v>0</v>
      </c>
      <c r="Q310" s="116"/>
      <c r="R310" s="107"/>
      <c r="S310" s="107"/>
      <c r="T310" s="107"/>
      <c r="U310" s="107"/>
      <c r="V310" s="107"/>
      <c r="W310" s="107"/>
      <c r="X310" s="107"/>
      <c r="Y310" s="107"/>
      <c r="Z310" s="107"/>
      <c r="AA310" s="107"/>
      <c r="AB310" s="107"/>
      <c r="AC310" s="107"/>
      <c r="AD310" s="107"/>
      <c r="AE310" s="107"/>
      <c r="AF310" s="107"/>
      <c r="AG310" s="107"/>
      <c r="AH310" s="107"/>
      <c r="AI310" s="107"/>
      <c r="AJ310" s="107"/>
      <c r="AK310" s="107"/>
      <c r="AL310" s="107"/>
      <c r="AM310" s="107"/>
      <c r="AN310" s="107"/>
      <c r="AO310" s="107"/>
      <c r="AP310" s="107"/>
      <c r="AQ310" s="107"/>
      <c r="AR310" s="107"/>
      <c r="AS310" s="107"/>
      <c r="AT310" s="107"/>
      <c r="AU310" s="107"/>
      <c r="AV310" s="107"/>
    </row>
    <row r="311" spans="1:48" ht="14.25" customHeight="1">
      <c r="A311" s="313" t="s">
        <v>751</v>
      </c>
      <c r="B311" s="133" t="s">
        <v>79</v>
      </c>
      <c r="C311" s="188" t="s">
        <v>126</v>
      </c>
      <c r="D311" s="135" t="s">
        <v>81</v>
      </c>
      <c r="E311" s="138" cm="1">
        <f t="array" ref="E311">ROUND(E315/0.3*9,0)</f>
        <v>2100</v>
      </c>
      <c r="F311" s="137"/>
      <c r="G311" s="138"/>
      <c r="H311" s="137"/>
      <c r="I311" s="137"/>
      <c r="J311" s="137"/>
      <c r="K311" s="429">
        <f t="shared" si="4"/>
        <v>0</v>
      </c>
      <c r="L311" s="423" cm="1">
        <f t="array" ref="L311">ROUND(E311*F311,2)</f>
        <v>0</v>
      </c>
      <c r="M311" s="423" cm="1">
        <f t="array" ref="M311">ROUND(E311*H311,2)</f>
        <v>0</v>
      </c>
      <c r="N311" s="423" cm="1">
        <f t="array" ref="N311">ROUND(E311*I311,2)</f>
        <v>0</v>
      </c>
      <c r="O311" s="423" cm="1">
        <f t="array" ref="O311">ROUND(E311*J311,2)</f>
        <v>0</v>
      </c>
      <c r="P311" s="425" cm="1">
        <f t="array" ref="P311">ROUND(SUM(M311:O311),2)</f>
        <v>0</v>
      </c>
      <c r="Q311" s="116"/>
      <c r="R311" s="107"/>
      <c r="S311" s="107"/>
      <c r="T311" s="107"/>
      <c r="U311" s="107"/>
      <c r="V311" s="107"/>
      <c r="W311" s="107"/>
      <c r="X311" s="107"/>
      <c r="Y311" s="107"/>
      <c r="Z311" s="107"/>
      <c r="AA311" s="107"/>
      <c r="AB311" s="107"/>
      <c r="AC311" s="107"/>
      <c r="AD311" s="107"/>
      <c r="AE311" s="107"/>
      <c r="AF311" s="107"/>
      <c r="AG311" s="107"/>
      <c r="AH311" s="107"/>
      <c r="AI311" s="107"/>
      <c r="AJ311" s="107"/>
      <c r="AK311" s="107"/>
      <c r="AL311" s="107"/>
      <c r="AM311" s="107"/>
      <c r="AN311" s="107"/>
      <c r="AO311" s="107"/>
      <c r="AP311" s="107"/>
      <c r="AQ311" s="107"/>
      <c r="AR311" s="107"/>
      <c r="AS311" s="107"/>
      <c r="AT311" s="107"/>
      <c r="AU311" s="107"/>
      <c r="AV311" s="107"/>
    </row>
    <row r="312" spans="1:48" ht="12.75" customHeight="1">
      <c r="A312" s="313" t="s">
        <v>752</v>
      </c>
      <c r="B312" s="133" t="s">
        <v>79</v>
      </c>
      <c r="C312" s="134" t="s">
        <v>196</v>
      </c>
      <c r="D312" s="135" t="s">
        <v>81</v>
      </c>
      <c r="E312" s="138">
        <v>1</v>
      </c>
      <c r="F312" s="137"/>
      <c r="G312" s="138"/>
      <c r="H312" s="137"/>
      <c r="I312" s="137"/>
      <c r="J312" s="137"/>
      <c r="K312" s="429">
        <f t="shared" si="4"/>
        <v>0</v>
      </c>
      <c r="L312" s="423" cm="1">
        <f t="array" ref="L312">ROUND(E312*F312,2)</f>
        <v>0</v>
      </c>
      <c r="M312" s="423" cm="1">
        <f t="array" ref="M312">ROUND(E312*H312,2)</f>
        <v>0</v>
      </c>
      <c r="N312" s="423" cm="1">
        <f t="array" ref="N312">ROUND(E312*I312,2)</f>
        <v>0</v>
      </c>
      <c r="O312" s="423" cm="1">
        <f t="array" ref="O312">ROUND(E312*J312,2)</f>
        <v>0</v>
      </c>
      <c r="P312" s="425" cm="1">
        <f t="array" ref="P312">ROUND(SUM(M312:O312),2)</f>
        <v>0</v>
      </c>
      <c r="Q312" s="116"/>
      <c r="R312" s="107"/>
      <c r="S312" s="107"/>
      <c r="T312" s="107"/>
      <c r="U312" s="107"/>
      <c r="V312" s="107"/>
      <c r="W312" s="107"/>
      <c r="X312" s="107"/>
      <c r="Y312" s="107"/>
      <c r="Z312" s="107"/>
      <c r="AA312" s="107"/>
      <c r="AB312" s="107"/>
      <c r="AC312" s="107"/>
      <c r="AD312" s="107"/>
      <c r="AE312" s="107"/>
      <c r="AF312" s="107"/>
      <c r="AG312" s="107"/>
      <c r="AH312" s="107"/>
      <c r="AI312" s="107"/>
      <c r="AJ312" s="107"/>
      <c r="AK312" s="107"/>
      <c r="AL312" s="107"/>
      <c r="AM312" s="107"/>
      <c r="AN312" s="107"/>
      <c r="AO312" s="107"/>
      <c r="AP312" s="107"/>
      <c r="AQ312" s="107"/>
      <c r="AR312" s="107"/>
      <c r="AS312" s="107"/>
      <c r="AT312" s="107"/>
      <c r="AU312" s="107"/>
      <c r="AV312" s="107"/>
    </row>
    <row r="313" spans="1:48" ht="12.75" customHeight="1">
      <c r="A313" s="313" t="s">
        <v>753</v>
      </c>
      <c r="B313" s="133" t="s">
        <v>79</v>
      </c>
      <c r="C313" s="134" t="s">
        <v>522</v>
      </c>
      <c r="D313" s="135" t="s">
        <v>81</v>
      </c>
      <c r="E313" s="138">
        <v>1</v>
      </c>
      <c r="F313" s="137"/>
      <c r="G313" s="138"/>
      <c r="H313" s="137"/>
      <c r="I313" s="137"/>
      <c r="J313" s="137"/>
      <c r="K313" s="429">
        <f t="shared" si="4"/>
        <v>0</v>
      </c>
      <c r="L313" s="423" cm="1">
        <f t="array" ref="L313">ROUND(E313*F313,2)</f>
        <v>0</v>
      </c>
      <c r="M313" s="423" cm="1">
        <f t="array" ref="M313">ROUND(E313*H313,2)</f>
        <v>0</v>
      </c>
      <c r="N313" s="423" cm="1">
        <f t="array" ref="N313">ROUND(E313*I313,2)</f>
        <v>0</v>
      </c>
      <c r="O313" s="423" cm="1">
        <f t="array" ref="O313">ROUND(E313*J313,2)</f>
        <v>0</v>
      </c>
      <c r="P313" s="425" cm="1">
        <f t="array" ref="P313">ROUND(SUM(M313:O313),2)</f>
        <v>0</v>
      </c>
      <c r="Q313" s="116"/>
      <c r="R313" s="107"/>
      <c r="S313" s="107"/>
      <c r="T313" s="107"/>
      <c r="U313" s="107"/>
      <c r="V313" s="107"/>
      <c r="W313" s="107"/>
      <c r="X313" s="107"/>
      <c r="Y313" s="107"/>
      <c r="Z313" s="107"/>
      <c r="AA313" s="107"/>
      <c r="AB313" s="107"/>
      <c r="AC313" s="107"/>
      <c r="AD313" s="107"/>
      <c r="AE313" s="107"/>
      <c r="AF313" s="107"/>
      <c r="AG313" s="107"/>
      <c r="AH313" s="107"/>
      <c r="AI313" s="107"/>
      <c r="AJ313" s="107"/>
      <c r="AK313" s="107"/>
      <c r="AL313" s="107"/>
      <c r="AM313" s="107"/>
      <c r="AN313" s="107"/>
      <c r="AO313" s="107"/>
      <c r="AP313" s="107"/>
      <c r="AQ313" s="107"/>
      <c r="AR313" s="107"/>
      <c r="AS313" s="107"/>
      <c r="AT313" s="107"/>
      <c r="AU313" s="107"/>
      <c r="AV313" s="107"/>
    </row>
    <row r="314" spans="1:48" ht="12.75" customHeight="1">
      <c r="A314" s="313" t="s">
        <v>754</v>
      </c>
      <c r="B314" s="133" t="s">
        <v>79</v>
      </c>
      <c r="C314" s="134" t="s">
        <v>523</v>
      </c>
      <c r="D314" s="135" t="s">
        <v>81</v>
      </c>
      <c r="E314" s="138">
        <v>2</v>
      </c>
      <c r="F314" s="137"/>
      <c r="G314" s="138"/>
      <c r="H314" s="137"/>
      <c r="I314" s="137"/>
      <c r="J314" s="137"/>
      <c r="K314" s="429">
        <f t="shared" si="4"/>
        <v>0</v>
      </c>
      <c r="L314" s="423" cm="1">
        <f t="array" ref="L314">ROUND(E314*F314,2)</f>
        <v>0</v>
      </c>
      <c r="M314" s="423" cm="1">
        <f t="array" ref="M314">ROUND(E314*H314,2)</f>
        <v>0</v>
      </c>
      <c r="N314" s="423" cm="1">
        <f t="array" ref="N314">ROUND(E314*I314,2)</f>
        <v>0</v>
      </c>
      <c r="O314" s="423" cm="1">
        <f t="array" ref="O314">ROUND(E314*J314,2)</f>
        <v>0</v>
      </c>
      <c r="P314" s="425" cm="1">
        <f t="array" ref="P314">ROUND(SUM(M314:O314),2)</f>
        <v>0</v>
      </c>
      <c r="Q314" s="116"/>
      <c r="R314" s="107"/>
      <c r="S314" s="107"/>
      <c r="T314" s="107"/>
      <c r="U314" s="107"/>
      <c r="V314" s="107"/>
      <c r="W314" s="107"/>
      <c r="X314" s="107"/>
      <c r="Y314" s="107"/>
      <c r="Z314" s="107"/>
      <c r="AA314" s="107"/>
      <c r="AB314" s="107"/>
      <c r="AC314" s="107"/>
      <c r="AD314" s="107"/>
      <c r="AE314" s="107"/>
      <c r="AF314" s="107"/>
      <c r="AG314" s="107"/>
      <c r="AH314" s="107"/>
      <c r="AI314" s="107"/>
      <c r="AJ314" s="107"/>
      <c r="AK314" s="107"/>
      <c r="AL314" s="107"/>
      <c r="AM314" s="107"/>
      <c r="AN314" s="107"/>
      <c r="AO314" s="107"/>
      <c r="AP314" s="107"/>
      <c r="AQ314" s="107"/>
      <c r="AR314" s="107"/>
      <c r="AS314" s="107"/>
      <c r="AT314" s="107"/>
      <c r="AU314" s="107"/>
      <c r="AV314" s="107"/>
    </row>
    <row r="315" spans="1:48" ht="36" customHeight="1">
      <c r="A315" s="313" t="s">
        <v>755</v>
      </c>
      <c r="B315" s="133" t="s">
        <v>79</v>
      </c>
      <c r="C315" s="134" t="s">
        <v>524</v>
      </c>
      <c r="D315" s="135" t="s">
        <v>100</v>
      </c>
      <c r="E315" s="138">
        <v>70</v>
      </c>
      <c r="F315" s="137"/>
      <c r="G315" s="138"/>
      <c r="H315" s="137"/>
      <c r="I315" s="137"/>
      <c r="J315" s="137"/>
      <c r="K315" s="429">
        <f t="shared" si="4"/>
        <v>0</v>
      </c>
      <c r="L315" s="423" cm="1">
        <f t="array" ref="L315">ROUND(E315*F315,2)</f>
        <v>0</v>
      </c>
      <c r="M315" s="423" cm="1">
        <f t="array" ref="M315">ROUND(E315*H315,2)</f>
        <v>0</v>
      </c>
      <c r="N315" s="423" cm="1">
        <f t="array" ref="N315">ROUND(E315*I315,2)</f>
        <v>0</v>
      </c>
      <c r="O315" s="423" cm="1">
        <f t="array" ref="O315">ROUND(E315*J315,2)</f>
        <v>0</v>
      </c>
      <c r="P315" s="425" cm="1">
        <f t="array" ref="P315">ROUND(SUM(M315:O315),2)</f>
        <v>0</v>
      </c>
      <c r="Q315" s="116"/>
      <c r="R315" s="107"/>
      <c r="S315" s="107"/>
      <c r="T315" s="107"/>
      <c r="U315" s="107"/>
      <c r="V315" s="107"/>
      <c r="W315" s="107"/>
      <c r="X315" s="107"/>
      <c r="Y315" s="107"/>
      <c r="Z315" s="107"/>
      <c r="AA315" s="107"/>
      <c r="AB315" s="107"/>
      <c r="AC315" s="107"/>
      <c r="AD315" s="107"/>
      <c r="AE315" s="107"/>
      <c r="AF315" s="107"/>
      <c r="AG315" s="107"/>
      <c r="AH315" s="107"/>
      <c r="AI315" s="107"/>
      <c r="AJ315" s="107"/>
      <c r="AK315" s="107"/>
      <c r="AL315" s="107"/>
      <c r="AM315" s="107"/>
      <c r="AN315" s="107"/>
      <c r="AO315" s="107"/>
      <c r="AP315" s="107"/>
      <c r="AQ315" s="107"/>
      <c r="AR315" s="107"/>
      <c r="AS315" s="107"/>
      <c r="AT315" s="107"/>
      <c r="AU315" s="107"/>
      <c r="AV315" s="107"/>
    </row>
    <row r="316" spans="1:48" ht="14.25" customHeight="1">
      <c r="A316" s="313" t="s">
        <v>756</v>
      </c>
      <c r="B316" s="133" t="s">
        <v>79</v>
      </c>
      <c r="C316" s="188" t="s">
        <v>525</v>
      </c>
      <c r="D316" s="135" t="s">
        <v>100</v>
      </c>
      <c r="E316" s="138" cm="1">
        <f t="array" ref="E316">ROUND(E315*1.02,2)</f>
        <v>71.400000000000006</v>
      </c>
      <c r="F316" s="137"/>
      <c r="G316" s="138"/>
      <c r="H316" s="137"/>
      <c r="I316" s="137"/>
      <c r="J316" s="137"/>
      <c r="K316" s="429">
        <f t="shared" si="4"/>
        <v>0</v>
      </c>
      <c r="L316" s="423" cm="1">
        <f t="array" ref="L316">ROUND(E316*F316,2)</f>
        <v>0</v>
      </c>
      <c r="M316" s="423" cm="1">
        <f t="array" ref="M316">ROUND(E316*H316,2)</f>
        <v>0</v>
      </c>
      <c r="N316" s="423" cm="1">
        <f t="array" ref="N316">ROUND(E316*I316,2)</f>
        <v>0</v>
      </c>
      <c r="O316" s="423" cm="1">
        <f t="array" ref="O316">ROUND(E316*J316,2)</f>
        <v>0</v>
      </c>
      <c r="P316" s="425" cm="1">
        <f t="array" ref="P316">ROUND(SUM(M316:O316),2)</f>
        <v>0</v>
      </c>
      <c r="Q316" s="116"/>
      <c r="R316" s="107"/>
      <c r="S316" s="107"/>
      <c r="T316" s="107"/>
      <c r="U316" s="107"/>
      <c r="V316" s="107"/>
      <c r="W316" s="107"/>
      <c r="X316" s="107"/>
      <c r="Y316" s="107"/>
      <c r="Z316" s="107"/>
      <c r="AA316" s="107"/>
      <c r="AB316" s="107"/>
      <c r="AC316" s="107"/>
      <c r="AD316" s="107"/>
      <c r="AE316" s="107"/>
      <c r="AF316" s="107"/>
      <c r="AG316" s="107"/>
      <c r="AH316" s="107"/>
      <c r="AI316" s="107"/>
      <c r="AJ316" s="107"/>
      <c r="AK316" s="107"/>
      <c r="AL316" s="107"/>
      <c r="AM316" s="107"/>
      <c r="AN316" s="107"/>
      <c r="AO316" s="107"/>
      <c r="AP316" s="107"/>
      <c r="AQ316" s="107"/>
      <c r="AR316" s="107"/>
      <c r="AS316" s="107"/>
      <c r="AT316" s="107"/>
      <c r="AU316" s="107"/>
      <c r="AV316" s="107"/>
    </row>
    <row r="317" spans="1:48" ht="14.25" customHeight="1">
      <c r="A317" s="313" t="s">
        <v>757</v>
      </c>
      <c r="B317" s="133" t="s">
        <v>79</v>
      </c>
      <c r="C317" s="188" t="s">
        <v>526</v>
      </c>
      <c r="D317" s="135" t="s">
        <v>218</v>
      </c>
      <c r="E317" s="138" cm="1">
        <f t="array" ref="E317">ROUND(E316*3,2)</f>
        <v>214.2</v>
      </c>
      <c r="F317" s="137"/>
      <c r="G317" s="138"/>
      <c r="H317" s="137"/>
      <c r="I317" s="137"/>
      <c r="J317" s="137"/>
      <c r="K317" s="429">
        <f t="shared" si="4"/>
        <v>0</v>
      </c>
      <c r="L317" s="423" cm="1">
        <f t="array" ref="L317">ROUND(E317*F317,2)</f>
        <v>0</v>
      </c>
      <c r="M317" s="423" cm="1">
        <f t="array" ref="M317">ROUND(E317*H317,2)</f>
        <v>0</v>
      </c>
      <c r="N317" s="423" cm="1">
        <f t="array" ref="N317">ROUND(E317*I317,2)</f>
        <v>0</v>
      </c>
      <c r="O317" s="423" cm="1">
        <f t="array" ref="O317">ROUND(E317*J317,2)</f>
        <v>0</v>
      </c>
      <c r="P317" s="425" cm="1">
        <f t="array" ref="P317">ROUND(SUM(M317:O317),2)</f>
        <v>0</v>
      </c>
      <c r="Q317" s="116"/>
      <c r="R317" s="107"/>
      <c r="S317" s="107"/>
      <c r="T317" s="107"/>
      <c r="U317" s="107"/>
      <c r="V317" s="107"/>
      <c r="W317" s="107"/>
      <c r="X317" s="107"/>
      <c r="Y317" s="107"/>
      <c r="Z317" s="107"/>
      <c r="AA317" s="107"/>
      <c r="AB317" s="107"/>
      <c r="AC317" s="107"/>
      <c r="AD317" s="107"/>
      <c r="AE317" s="107"/>
      <c r="AF317" s="107"/>
      <c r="AG317" s="107"/>
      <c r="AH317" s="107"/>
      <c r="AI317" s="107"/>
      <c r="AJ317" s="107"/>
      <c r="AK317" s="107"/>
      <c r="AL317" s="107"/>
      <c r="AM317" s="107"/>
      <c r="AN317" s="107"/>
      <c r="AO317" s="107"/>
      <c r="AP317" s="107"/>
      <c r="AQ317" s="107"/>
      <c r="AR317" s="107"/>
      <c r="AS317" s="107"/>
      <c r="AT317" s="107"/>
      <c r="AU317" s="107"/>
      <c r="AV317" s="107"/>
    </row>
    <row r="318" spans="1:48" ht="24" customHeight="1">
      <c r="A318" s="313" t="s">
        <v>758</v>
      </c>
      <c r="B318" s="133" t="s">
        <v>79</v>
      </c>
      <c r="C318" s="188" t="s">
        <v>132</v>
      </c>
      <c r="D318" s="135" t="s">
        <v>133</v>
      </c>
      <c r="E318" s="138">
        <v>1</v>
      </c>
      <c r="F318" s="137"/>
      <c r="G318" s="138"/>
      <c r="H318" s="137"/>
      <c r="I318" s="137"/>
      <c r="J318" s="137"/>
      <c r="K318" s="429">
        <f t="shared" si="4"/>
        <v>0</v>
      </c>
      <c r="L318" s="423" cm="1">
        <f t="array" ref="L318">ROUND(E318*F318,2)</f>
        <v>0</v>
      </c>
      <c r="M318" s="423" cm="1">
        <f t="array" ref="M318">ROUND(E318*H318,2)</f>
        <v>0</v>
      </c>
      <c r="N318" s="423" cm="1">
        <f t="array" ref="N318">ROUND(E318*I318,2)</f>
        <v>0</v>
      </c>
      <c r="O318" s="423" cm="1">
        <f t="array" ref="O318">ROUND(E318*J318,2)</f>
        <v>0</v>
      </c>
      <c r="P318" s="425" cm="1">
        <f t="array" ref="P318">ROUND(SUM(M318:O318),2)</f>
        <v>0</v>
      </c>
      <c r="Q318" s="116"/>
      <c r="R318" s="107"/>
      <c r="S318" s="107"/>
      <c r="T318" s="107"/>
      <c r="U318" s="107"/>
      <c r="V318" s="107"/>
      <c r="W318" s="107"/>
      <c r="X318" s="107"/>
      <c r="Y318" s="107"/>
      <c r="Z318" s="107"/>
      <c r="AA318" s="107"/>
      <c r="AB318" s="107"/>
      <c r="AC318" s="107"/>
      <c r="AD318" s="107"/>
      <c r="AE318" s="107"/>
      <c r="AF318" s="107"/>
      <c r="AG318" s="107"/>
      <c r="AH318" s="107"/>
      <c r="AI318" s="107"/>
      <c r="AJ318" s="107"/>
      <c r="AK318" s="107"/>
      <c r="AL318" s="107"/>
      <c r="AM318" s="107"/>
      <c r="AN318" s="107"/>
      <c r="AO318" s="107"/>
      <c r="AP318" s="107"/>
      <c r="AQ318" s="107"/>
      <c r="AR318" s="107"/>
      <c r="AS318" s="107"/>
      <c r="AT318" s="107"/>
      <c r="AU318" s="107"/>
      <c r="AV318" s="107"/>
    </row>
    <row r="319" spans="1:48" ht="14.25" customHeight="1">
      <c r="A319" s="313" t="s">
        <v>759</v>
      </c>
      <c r="B319" s="133" t="s">
        <v>79</v>
      </c>
      <c r="C319" s="188" t="s">
        <v>135</v>
      </c>
      <c r="D319" s="135" t="s">
        <v>133</v>
      </c>
      <c r="E319" s="138">
        <v>1</v>
      </c>
      <c r="F319" s="137"/>
      <c r="G319" s="138"/>
      <c r="H319" s="137"/>
      <c r="I319" s="137"/>
      <c r="J319" s="137"/>
      <c r="K319" s="429">
        <f t="shared" si="4"/>
        <v>0</v>
      </c>
      <c r="L319" s="423" cm="1">
        <f t="array" ref="L319">ROUND(E319*F319,2)</f>
        <v>0</v>
      </c>
      <c r="M319" s="423" cm="1">
        <f t="array" ref="M319">ROUND(E319*H319,2)</f>
        <v>0</v>
      </c>
      <c r="N319" s="423" cm="1">
        <f t="array" ref="N319">ROUND(E319*I319,2)</f>
        <v>0</v>
      </c>
      <c r="O319" s="423" cm="1">
        <f t="array" ref="O319">ROUND(E319*J319,2)</f>
        <v>0</v>
      </c>
      <c r="P319" s="425" cm="1">
        <f t="array" ref="P319">ROUND(SUM(M319:O319),2)</f>
        <v>0</v>
      </c>
      <c r="Q319" s="116"/>
      <c r="R319" s="107"/>
      <c r="S319" s="107"/>
      <c r="T319" s="107"/>
      <c r="U319" s="107"/>
      <c r="V319" s="107"/>
      <c r="W319" s="107"/>
      <c r="X319" s="107"/>
      <c r="Y319" s="107"/>
      <c r="Z319" s="107"/>
      <c r="AA319" s="107"/>
      <c r="AB319" s="107"/>
      <c r="AC319" s="107"/>
      <c r="AD319" s="107"/>
      <c r="AE319" s="107"/>
      <c r="AF319" s="107"/>
      <c r="AG319" s="107"/>
      <c r="AH319" s="107"/>
      <c r="AI319" s="107"/>
      <c r="AJ319" s="107"/>
      <c r="AK319" s="107"/>
      <c r="AL319" s="107"/>
      <c r="AM319" s="107"/>
      <c r="AN319" s="107"/>
      <c r="AO319" s="107"/>
      <c r="AP319" s="107"/>
      <c r="AQ319" s="107"/>
      <c r="AR319" s="107"/>
      <c r="AS319" s="107"/>
      <c r="AT319" s="107"/>
      <c r="AU319" s="107"/>
      <c r="AV319" s="107"/>
    </row>
    <row r="320" spans="1:48" ht="14.25" customHeight="1">
      <c r="A320" s="313" t="s">
        <v>760</v>
      </c>
      <c r="B320" s="133" t="s">
        <v>79</v>
      </c>
      <c r="C320" s="188" t="s">
        <v>137</v>
      </c>
      <c r="D320" s="135" t="s">
        <v>138</v>
      </c>
      <c r="E320" s="138" cm="1">
        <f t="array" ref="E320">E315/8.5</f>
        <v>8.235294117647058</v>
      </c>
      <c r="F320" s="137"/>
      <c r="G320" s="138"/>
      <c r="H320" s="137"/>
      <c r="I320" s="137"/>
      <c r="J320" s="137"/>
      <c r="K320" s="429">
        <f t="shared" si="4"/>
        <v>0</v>
      </c>
      <c r="L320" s="423" cm="1">
        <f t="array" ref="L320">ROUND(E320*F320,2)</f>
        <v>0</v>
      </c>
      <c r="M320" s="423" cm="1">
        <f t="array" ref="M320">ROUND(E320*H320,2)</f>
        <v>0</v>
      </c>
      <c r="N320" s="423" cm="1">
        <f t="array" ref="N320">ROUND(E320*I320,2)</f>
        <v>0</v>
      </c>
      <c r="O320" s="423" cm="1">
        <f t="array" ref="O320">ROUND(E320*J320,2)</f>
        <v>0</v>
      </c>
      <c r="P320" s="425" cm="1">
        <f t="array" ref="P320">ROUND(SUM(M320:O320),2)</f>
        <v>0</v>
      </c>
      <c r="Q320" s="116"/>
      <c r="R320" s="107"/>
      <c r="S320" s="107"/>
      <c r="T320" s="107"/>
      <c r="U320" s="107"/>
      <c r="V320" s="107"/>
      <c r="W320" s="107"/>
      <c r="X320" s="107"/>
      <c r="Y320" s="107"/>
      <c r="Z320" s="107"/>
      <c r="AA320" s="107"/>
      <c r="AB320" s="107"/>
      <c r="AC320" s="107"/>
      <c r="AD320" s="107"/>
      <c r="AE320" s="107"/>
      <c r="AF320" s="107"/>
      <c r="AG320" s="107"/>
      <c r="AH320" s="107"/>
      <c r="AI320" s="107"/>
      <c r="AJ320" s="107"/>
      <c r="AK320" s="107"/>
      <c r="AL320" s="107"/>
      <c r="AM320" s="107"/>
      <c r="AN320" s="107"/>
      <c r="AO320" s="107"/>
      <c r="AP320" s="107"/>
      <c r="AQ320" s="107"/>
      <c r="AR320" s="107"/>
      <c r="AS320" s="107"/>
      <c r="AT320" s="107"/>
      <c r="AU320" s="107"/>
      <c r="AV320" s="107"/>
    </row>
    <row r="321" spans="1:48" ht="14.25" customHeight="1">
      <c r="A321" s="313" t="s">
        <v>761</v>
      </c>
      <c r="B321" s="133" t="s">
        <v>79</v>
      </c>
      <c r="C321" s="285" t="s">
        <v>528</v>
      </c>
      <c r="D321" s="135" t="s">
        <v>83</v>
      </c>
      <c r="E321" s="138">
        <v>720</v>
      </c>
      <c r="F321" s="137"/>
      <c r="G321" s="138"/>
      <c r="H321" s="137"/>
      <c r="I321" s="137"/>
      <c r="J321" s="137"/>
      <c r="K321" s="429">
        <f t="shared" si="4"/>
        <v>0</v>
      </c>
      <c r="L321" s="423" cm="1">
        <f t="array" ref="L321">ROUND(E321*F321,2)</f>
        <v>0</v>
      </c>
      <c r="M321" s="423" cm="1">
        <f t="array" ref="M321">ROUND(E321*H321,2)</f>
        <v>0</v>
      </c>
      <c r="N321" s="423" cm="1">
        <f t="array" ref="N321">ROUND(E321*I321,2)</f>
        <v>0</v>
      </c>
      <c r="O321" s="423" cm="1">
        <f t="array" ref="O321">ROUND(E321*J321,2)</f>
        <v>0</v>
      </c>
      <c r="P321" s="425" cm="1">
        <f t="array" ref="P321">ROUND(SUM(M321:O321),2)</f>
        <v>0</v>
      </c>
      <c r="Q321" s="116"/>
      <c r="R321" s="107"/>
      <c r="S321" s="107"/>
      <c r="T321" s="107"/>
      <c r="U321" s="107"/>
      <c r="V321" s="107"/>
      <c r="W321" s="107"/>
      <c r="X321" s="107"/>
      <c r="Y321" s="107"/>
      <c r="Z321" s="107"/>
      <c r="AA321" s="107"/>
      <c r="AB321" s="107"/>
      <c r="AC321" s="107"/>
      <c r="AD321" s="107"/>
      <c r="AE321" s="107"/>
      <c r="AF321" s="107"/>
      <c r="AG321" s="107"/>
      <c r="AH321" s="107"/>
      <c r="AI321" s="107"/>
      <c r="AJ321" s="107"/>
      <c r="AK321" s="107"/>
      <c r="AL321" s="107"/>
      <c r="AM321" s="107"/>
      <c r="AN321" s="107"/>
      <c r="AO321" s="107"/>
      <c r="AP321" s="107"/>
      <c r="AQ321" s="107"/>
      <c r="AR321" s="107"/>
      <c r="AS321" s="107"/>
      <c r="AT321" s="107"/>
      <c r="AU321" s="107"/>
      <c r="AV321" s="107"/>
    </row>
    <row r="322" spans="1:48" ht="14.25" customHeight="1">
      <c r="A322" s="313" t="s">
        <v>762</v>
      </c>
      <c r="B322" s="133" t="s">
        <v>79</v>
      </c>
      <c r="C322" s="188" t="s">
        <v>529</v>
      </c>
      <c r="D322" s="135" t="s">
        <v>83</v>
      </c>
      <c r="E322" s="138" cm="1">
        <f t="array" ref="E322">ROUND(E321*0.6*1.15,2)</f>
        <v>496.8</v>
      </c>
      <c r="F322" s="137"/>
      <c r="G322" s="138"/>
      <c r="H322" s="137"/>
      <c r="I322" s="137"/>
      <c r="J322" s="137"/>
      <c r="K322" s="429">
        <f t="shared" si="4"/>
        <v>0</v>
      </c>
      <c r="L322" s="423" cm="1">
        <f t="array" ref="L322">ROUND(E322*F322,2)</f>
        <v>0</v>
      </c>
      <c r="M322" s="423" cm="1">
        <f t="array" ref="M322">ROUND(E322*H322,2)</f>
        <v>0</v>
      </c>
      <c r="N322" s="423" cm="1">
        <f t="array" ref="N322">ROUND(E322*I322,2)</f>
        <v>0</v>
      </c>
      <c r="O322" s="423" cm="1">
        <f t="array" ref="O322">ROUND(E322*J322,2)</f>
        <v>0</v>
      </c>
      <c r="P322" s="425" cm="1">
        <f t="array" ref="P322">ROUND(SUM(M322:O322),2)</f>
        <v>0</v>
      </c>
      <c r="Q322" s="116"/>
      <c r="R322" s="107"/>
      <c r="S322" s="107"/>
      <c r="T322" s="107"/>
      <c r="U322" s="107"/>
      <c r="V322" s="107"/>
      <c r="W322" s="107"/>
      <c r="X322" s="107"/>
      <c r="Y322" s="107"/>
      <c r="Z322" s="107"/>
      <c r="AA322" s="107"/>
      <c r="AB322" s="107"/>
      <c r="AC322" s="107"/>
      <c r="AD322" s="107"/>
      <c r="AE322" s="107"/>
      <c r="AF322" s="107"/>
      <c r="AG322" s="107"/>
      <c r="AH322" s="107"/>
      <c r="AI322" s="107"/>
      <c r="AJ322" s="107"/>
      <c r="AK322" s="107"/>
      <c r="AL322" s="107"/>
      <c r="AM322" s="107"/>
      <c r="AN322" s="107"/>
      <c r="AO322" s="107"/>
      <c r="AP322" s="107"/>
      <c r="AQ322" s="107"/>
      <c r="AR322" s="107"/>
      <c r="AS322" s="107"/>
      <c r="AT322" s="107"/>
      <c r="AU322" s="107"/>
      <c r="AV322" s="107"/>
    </row>
    <row r="323" spans="1:48" ht="24" customHeight="1">
      <c r="A323" s="313" t="s">
        <v>763</v>
      </c>
      <c r="B323" s="133" t="s">
        <v>79</v>
      </c>
      <c r="C323" s="188" t="s">
        <v>531</v>
      </c>
      <c r="D323" s="135" t="s">
        <v>218</v>
      </c>
      <c r="E323" s="138" cm="1">
        <f t="array" ref="E323">ROUND(E321*0.4*3.2,2)</f>
        <v>921.6</v>
      </c>
      <c r="F323" s="137"/>
      <c r="G323" s="138"/>
      <c r="H323" s="137"/>
      <c r="I323" s="137"/>
      <c r="J323" s="137"/>
      <c r="K323" s="429">
        <f t="shared" si="4"/>
        <v>0</v>
      </c>
      <c r="L323" s="423" cm="1">
        <f t="array" ref="L323">ROUND(E323*F323,2)</f>
        <v>0</v>
      </c>
      <c r="M323" s="423" cm="1">
        <f t="array" ref="M323">ROUND(E323*H323,2)</f>
        <v>0</v>
      </c>
      <c r="N323" s="423" cm="1">
        <f t="array" ref="N323">ROUND(E323*I323,2)</f>
        <v>0</v>
      </c>
      <c r="O323" s="423" cm="1">
        <f t="array" ref="O323">ROUND(E323*J323,2)</f>
        <v>0</v>
      </c>
      <c r="P323" s="425" cm="1">
        <f t="array" ref="P323">ROUND(SUM(M323:O323),2)</f>
        <v>0</v>
      </c>
      <c r="Q323" s="116"/>
      <c r="R323" s="107"/>
      <c r="S323" s="107"/>
      <c r="T323" s="107"/>
      <c r="U323" s="107"/>
      <c r="V323" s="107"/>
      <c r="W323" s="107"/>
      <c r="X323" s="107"/>
      <c r="Y323" s="107"/>
      <c r="Z323" s="107"/>
      <c r="AA323" s="107"/>
      <c r="AB323" s="107"/>
      <c r="AC323" s="107"/>
      <c r="AD323" s="107"/>
      <c r="AE323" s="107"/>
      <c r="AF323" s="107"/>
      <c r="AG323" s="107"/>
      <c r="AH323" s="107"/>
      <c r="AI323" s="107"/>
      <c r="AJ323" s="107"/>
      <c r="AK323" s="107"/>
      <c r="AL323" s="107"/>
      <c r="AM323" s="107"/>
      <c r="AN323" s="107"/>
      <c r="AO323" s="107"/>
      <c r="AP323" s="107"/>
      <c r="AQ323" s="107"/>
      <c r="AR323" s="107"/>
      <c r="AS323" s="107"/>
      <c r="AT323" s="107"/>
      <c r="AU323" s="107"/>
      <c r="AV323" s="107"/>
    </row>
    <row r="324" spans="1:48" ht="24" customHeight="1">
      <c r="A324" s="313" t="s">
        <v>764</v>
      </c>
      <c r="B324" s="133" t="s">
        <v>79</v>
      </c>
      <c r="C324" s="188" t="s">
        <v>533</v>
      </c>
      <c r="D324" s="135" t="s">
        <v>89</v>
      </c>
      <c r="E324" s="138" cm="1">
        <f t="array" ref="E324">ROUND(38*1.1,2)</f>
        <v>41.8</v>
      </c>
      <c r="F324" s="137"/>
      <c r="G324" s="138"/>
      <c r="H324" s="137"/>
      <c r="I324" s="137"/>
      <c r="J324" s="137"/>
      <c r="K324" s="429">
        <f t="shared" si="4"/>
        <v>0</v>
      </c>
      <c r="L324" s="423" cm="1">
        <f t="array" ref="L324">ROUND(E324*F324,2)</f>
        <v>0</v>
      </c>
      <c r="M324" s="423" cm="1">
        <f t="array" ref="M324">ROUND(E324*H324,2)</f>
        <v>0</v>
      </c>
      <c r="N324" s="423" cm="1">
        <f t="array" ref="N324">ROUND(E324*I324,2)</f>
        <v>0</v>
      </c>
      <c r="O324" s="423" cm="1">
        <f t="array" ref="O324">ROUND(E324*J324,2)</f>
        <v>0</v>
      </c>
      <c r="P324" s="425" cm="1">
        <f t="array" ref="P324">ROUND(SUM(M324:O324),2)</f>
        <v>0</v>
      </c>
      <c r="Q324" s="116"/>
      <c r="R324" s="107"/>
      <c r="S324" s="107"/>
      <c r="T324" s="107"/>
      <c r="U324" s="107"/>
      <c r="V324" s="107"/>
      <c r="W324" s="107"/>
      <c r="X324" s="107"/>
      <c r="Y324" s="107"/>
      <c r="Z324" s="107"/>
      <c r="AA324" s="107"/>
      <c r="AB324" s="107"/>
      <c r="AC324" s="107"/>
      <c r="AD324" s="107"/>
      <c r="AE324" s="107"/>
      <c r="AF324" s="107"/>
      <c r="AG324" s="107"/>
      <c r="AH324" s="107"/>
      <c r="AI324" s="107"/>
      <c r="AJ324" s="107"/>
      <c r="AK324" s="107"/>
      <c r="AL324" s="107"/>
      <c r="AM324" s="107"/>
      <c r="AN324" s="107"/>
      <c r="AO324" s="107"/>
      <c r="AP324" s="107"/>
      <c r="AQ324" s="107"/>
      <c r="AR324" s="107"/>
      <c r="AS324" s="107"/>
      <c r="AT324" s="107"/>
      <c r="AU324" s="107"/>
      <c r="AV324" s="107"/>
    </row>
    <row r="325" spans="1:48" ht="14.25" customHeight="1">
      <c r="A325" s="313" t="s">
        <v>765</v>
      </c>
      <c r="B325" s="133" t="s">
        <v>79</v>
      </c>
      <c r="C325" s="188" t="s">
        <v>204</v>
      </c>
      <c r="D325" s="135" t="s">
        <v>133</v>
      </c>
      <c r="E325" s="138">
        <v>1</v>
      </c>
      <c r="F325" s="137"/>
      <c r="G325" s="138"/>
      <c r="H325" s="137"/>
      <c r="I325" s="137"/>
      <c r="J325" s="137"/>
      <c r="K325" s="429">
        <f t="shared" si="4"/>
        <v>0</v>
      </c>
      <c r="L325" s="423" cm="1">
        <f t="array" ref="L325">ROUND(E325*F325,2)</f>
        <v>0</v>
      </c>
      <c r="M325" s="423" cm="1">
        <f t="array" ref="M325">ROUND(E325*H325,2)</f>
        <v>0</v>
      </c>
      <c r="N325" s="423" cm="1">
        <f t="array" ref="N325">ROUND(E325*I325,2)</f>
        <v>0</v>
      </c>
      <c r="O325" s="423" cm="1">
        <f t="array" ref="O325">ROUND(E325*J325,2)</f>
        <v>0</v>
      </c>
      <c r="P325" s="425" cm="1">
        <f t="array" ref="P325">ROUND(SUM(M325:O325),2)</f>
        <v>0</v>
      </c>
      <c r="Q325" s="116"/>
      <c r="R325" s="107"/>
      <c r="S325" s="107"/>
      <c r="T325" s="107"/>
      <c r="U325" s="107"/>
      <c r="V325" s="107"/>
      <c r="W325" s="107"/>
      <c r="X325" s="107"/>
      <c r="Y325" s="107"/>
      <c r="Z325" s="107"/>
      <c r="AA325" s="107"/>
      <c r="AB325" s="107"/>
      <c r="AC325" s="107"/>
      <c r="AD325" s="107"/>
      <c r="AE325" s="107"/>
      <c r="AF325" s="107"/>
      <c r="AG325" s="107"/>
      <c r="AH325" s="107"/>
      <c r="AI325" s="107"/>
      <c r="AJ325" s="107"/>
      <c r="AK325" s="107"/>
      <c r="AL325" s="107"/>
      <c r="AM325" s="107"/>
      <c r="AN325" s="107"/>
      <c r="AO325" s="107"/>
      <c r="AP325" s="107"/>
      <c r="AQ325" s="107"/>
      <c r="AR325" s="107"/>
      <c r="AS325" s="107"/>
      <c r="AT325" s="107"/>
      <c r="AU325" s="107"/>
      <c r="AV325" s="107"/>
    </row>
    <row r="326" spans="1:48" ht="14.25" customHeight="1">
      <c r="A326" s="304"/>
      <c r="B326" s="305"/>
      <c r="C326" s="126" t="s">
        <v>557</v>
      </c>
      <c r="D326" s="185"/>
      <c r="E326" s="138"/>
      <c r="F326" s="137"/>
      <c r="G326" s="138"/>
      <c r="H326" s="137"/>
      <c r="I326" s="137"/>
      <c r="J326" s="137"/>
      <c r="K326" s="429"/>
      <c r="L326" s="423"/>
      <c r="M326" s="423"/>
      <c r="N326" s="423"/>
      <c r="O326" s="423"/>
      <c r="P326" s="425"/>
      <c r="Q326" s="116"/>
      <c r="R326" s="107"/>
      <c r="S326" s="107"/>
      <c r="T326" s="107"/>
      <c r="U326" s="107"/>
      <c r="V326" s="107"/>
      <c r="W326" s="107"/>
      <c r="X326" s="107"/>
      <c r="Y326" s="107"/>
      <c r="Z326" s="107"/>
      <c r="AA326" s="107"/>
      <c r="AB326" s="107"/>
      <c r="AC326" s="107"/>
      <c r="AD326" s="107"/>
      <c r="AE326" s="107"/>
      <c r="AF326" s="107"/>
      <c r="AG326" s="107"/>
      <c r="AH326" s="107"/>
      <c r="AI326" s="107"/>
      <c r="AJ326" s="107"/>
      <c r="AK326" s="107"/>
      <c r="AL326" s="107"/>
      <c r="AM326" s="107"/>
      <c r="AN326" s="107"/>
      <c r="AO326" s="107"/>
      <c r="AP326" s="107"/>
      <c r="AQ326" s="107"/>
      <c r="AR326" s="107"/>
      <c r="AS326" s="107"/>
      <c r="AT326" s="107"/>
      <c r="AU326" s="107"/>
      <c r="AV326" s="107"/>
    </row>
    <row r="327" spans="1:48" ht="12.75" customHeight="1">
      <c r="A327" s="313" t="s">
        <v>766</v>
      </c>
      <c r="B327" s="133" t="s">
        <v>79</v>
      </c>
      <c r="C327" s="134" t="s">
        <v>514</v>
      </c>
      <c r="D327" s="135" t="s">
        <v>100</v>
      </c>
      <c r="E327" s="138">
        <v>27</v>
      </c>
      <c r="F327" s="137"/>
      <c r="G327" s="138"/>
      <c r="H327" s="137"/>
      <c r="I327" s="137"/>
      <c r="J327" s="137"/>
      <c r="K327" s="429">
        <f t="shared" si="4"/>
        <v>0</v>
      </c>
      <c r="L327" s="423" cm="1">
        <f t="array" ref="L327">ROUND(E327*F327,2)</f>
        <v>0</v>
      </c>
      <c r="M327" s="423" cm="1">
        <f t="array" ref="M327">ROUND(E327*H327,2)</f>
        <v>0</v>
      </c>
      <c r="N327" s="423" cm="1">
        <f t="array" ref="N327">ROUND(E327*I327,2)</f>
        <v>0</v>
      </c>
      <c r="O327" s="423" cm="1">
        <f t="array" ref="O327">ROUND(E327*J327,2)</f>
        <v>0</v>
      </c>
      <c r="P327" s="425" cm="1">
        <f t="array" ref="P327">ROUND(SUM(M327:O327),2)</f>
        <v>0</v>
      </c>
      <c r="Q327" s="116"/>
      <c r="R327" s="107"/>
      <c r="S327" s="107"/>
      <c r="T327" s="107"/>
      <c r="U327" s="107"/>
      <c r="V327" s="107"/>
      <c r="W327" s="107"/>
      <c r="X327" s="107"/>
      <c r="Y327" s="107"/>
      <c r="Z327" s="107"/>
      <c r="AA327" s="107"/>
      <c r="AB327" s="107"/>
      <c r="AC327" s="107"/>
      <c r="AD327" s="107"/>
      <c r="AE327" s="107"/>
      <c r="AF327" s="107"/>
      <c r="AG327" s="107"/>
      <c r="AH327" s="107"/>
      <c r="AI327" s="107"/>
      <c r="AJ327" s="107"/>
      <c r="AK327" s="107"/>
      <c r="AL327" s="107"/>
      <c r="AM327" s="107"/>
      <c r="AN327" s="107"/>
      <c r="AO327" s="107"/>
      <c r="AP327" s="107"/>
      <c r="AQ327" s="107"/>
      <c r="AR327" s="107"/>
      <c r="AS327" s="107"/>
      <c r="AT327" s="107"/>
      <c r="AU327" s="107"/>
      <c r="AV327" s="107"/>
    </row>
    <row r="328" spans="1:48" ht="14.25" customHeight="1">
      <c r="A328" s="313" t="s">
        <v>767</v>
      </c>
      <c r="B328" s="133" t="s">
        <v>79</v>
      </c>
      <c r="C328" s="188" t="s">
        <v>516</v>
      </c>
      <c r="D328" s="135" t="s">
        <v>100</v>
      </c>
      <c r="E328" s="138" cm="1">
        <f t="array" ref="E328">E327*1.08</f>
        <v>29.160000000000004</v>
      </c>
      <c r="F328" s="137"/>
      <c r="G328" s="138"/>
      <c r="H328" s="137"/>
      <c r="I328" s="137"/>
      <c r="J328" s="137"/>
      <c r="K328" s="429">
        <f t="shared" si="4"/>
        <v>0</v>
      </c>
      <c r="L328" s="423" cm="1">
        <f t="array" ref="L328">ROUND(E328*F328,2)</f>
        <v>0</v>
      </c>
      <c r="M328" s="423" cm="1">
        <f t="array" ref="M328">ROUND(E328*H328,2)</f>
        <v>0</v>
      </c>
      <c r="N328" s="423" cm="1">
        <f t="array" ref="N328">ROUND(E328*I328,2)</f>
        <v>0</v>
      </c>
      <c r="O328" s="423" cm="1">
        <f t="array" ref="O328">ROUND(E328*J328,2)</f>
        <v>0</v>
      </c>
      <c r="P328" s="425" cm="1">
        <f t="array" ref="P328">ROUND(SUM(M328:O328),2)</f>
        <v>0</v>
      </c>
      <c r="Q328" s="116"/>
      <c r="R328" s="107"/>
      <c r="S328" s="107"/>
      <c r="T328" s="107"/>
      <c r="U328" s="107"/>
      <c r="V328" s="107"/>
      <c r="W328" s="107"/>
      <c r="X328" s="107"/>
      <c r="Y328" s="107"/>
      <c r="Z328" s="107"/>
      <c r="AA328" s="107"/>
      <c r="AB328" s="107"/>
      <c r="AC328" s="107"/>
      <c r="AD328" s="107"/>
      <c r="AE328" s="107"/>
      <c r="AF328" s="107"/>
      <c r="AG328" s="107"/>
      <c r="AH328" s="107"/>
      <c r="AI328" s="107"/>
      <c r="AJ328" s="107"/>
      <c r="AK328" s="107"/>
      <c r="AL328" s="107"/>
      <c r="AM328" s="107"/>
      <c r="AN328" s="107"/>
      <c r="AO328" s="107"/>
      <c r="AP328" s="107"/>
      <c r="AQ328" s="107"/>
      <c r="AR328" s="107"/>
      <c r="AS328" s="107"/>
      <c r="AT328" s="107"/>
      <c r="AU328" s="107"/>
      <c r="AV328" s="107"/>
    </row>
    <row r="329" spans="1:48" ht="14.25" customHeight="1">
      <c r="A329" s="313" t="s">
        <v>768</v>
      </c>
      <c r="B329" s="133" t="s">
        <v>79</v>
      </c>
      <c r="C329" s="188" t="s">
        <v>187</v>
      </c>
      <c r="D329" s="135" t="s">
        <v>133</v>
      </c>
      <c r="E329" s="138">
        <v>1</v>
      </c>
      <c r="F329" s="137"/>
      <c r="G329" s="138"/>
      <c r="H329" s="137"/>
      <c r="I329" s="137"/>
      <c r="J329" s="137"/>
      <c r="K329" s="429">
        <f t="shared" si="4"/>
        <v>0</v>
      </c>
      <c r="L329" s="423" cm="1">
        <f t="array" ref="L329">ROUND(E329*F329,2)</f>
        <v>0</v>
      </c>
      <c r="M329" s="423" cm="1">
        <f t="array" ref="M329">ROUND(E329*H329,2)</f>
        <v>0</v>
      </c>
      <c r="N329" s="423" cm="1">
        <f t="array" ref="N329">ROUND(E329*I329,2)</f>
        <v>0</v>
      </c>
      <c r="O329" s="423" cm="1">
        <f t="array" ref="O329">ROUND(E329*J329,2)</f>
        <v>0</v>
      </c>
      <c r="P329" s="425" cm="1">
        <f t="array" ref="P329">ROUND(SUM(M329:O329),2)</f>
        <v>0</v>
      </c>
      <c r="Q329" s="116"/>
      <c r="R329" s="107"/>
      <c r="S329" s="107"/>
      <c r="T329" s="107"/>
      <c r="U329" s="107"/>
      <c r="V329" s="107"/>
      <c r="W329" s="107"/>
      <c r="X329" s="107"/>
      <c r="Y329" s="107"/>
      <c r="Z329" s="107"/>
      <c r="AA329" s="107"/>
      <c r="AB329" s="107"/>
      <c r="AC329" s="107"/>
      <c r="AD329" s="107"/>
      <c r="AE329" s="107"/>
      <c r="AF329" s="107"/>
      <c r="AG329" s="107"/>
      <c r="AH329" s="107"/>
      <c r="AI329" s="107"/>
      <c r="AJ329" s="107"/>
      <c r="AK329" s="107"/>
      <c r="AL329" s="107"/>
      <c r="AM329" s="107"/>
      <c r="AN329" s="107"/>
      <c r="AO329" s="107"/>
      <c r="AP329" s="107"/>
      <c r="AQ329" s="107"/>
      <c r="AR329" s="107"/>
      <c r="AS329" s="107"/>
      <c r="AT329" s="107"/>
      <c r="AU329" s="107"/>
      <c r="AV329" s="107"/>
    </row>
    <row r="330" spans="1:48" ht="14.25" customHeight="1">
      <c r="A330" s="313" t="s">
        <v>769</v>
      </c>
      <c r="B330" s="133" t="s">
        <v>79</v>
      </c>
      <c r="C330" s="188" t="s">
        <v>135</v>
      </c>
      <c r="D330" s="135" t="s">
        <v>133</v>
      </c>
      <c r="E330" s="138">
        <v>1</v>
      </c>
      <c r="F330" s="137"/>
      <c r="G330" s="138"/>
      <c r="H330" s="137"/>
      <c r="I330" s="137"/>
      <c r="J330" s="137"/>
      <c r="K330" s="429">
        <f t="shared" si="4"/>
        <v>0</v>
      </c>
      <c r="L330" s="423" cm="1">
        <f t="array" ref="L330">ROUND(E330*F330,2)</f>
        <v>0</v>
      </c>
      <c r="M330" s="423" cm="1">
        <f t="array" ref="M330">ROUND(E330*H330,2)</f>
        <v>0</v>
      </c>
      <c r="N330" s="423" cm="1">
        <f t="array" ref="N330">ROUND(E330*I330,2)</f>
        <v>0</v>
      </c>
      <c r="O330" s="423" cm="1">
        <f t="array" ref="O330">ROUND(E330*J330,2)</f>
        <v>0</v>
      </c>
      <c r="P330" s="425" cm="1">
        <f t="array" ref="P330">ROUND(SUM(M330:O330),2)</f>
        <v>0</v>
      </c>
      <c r="Q330" s="116"/>
      <c r="R330" s="107"/>
      <c r="S330" s="107"/>
      <c r="T330" s="107"/>
      <c r="U330" s="107"/>
      <c r="V330" s="107"/>
      <c r="W330" s="107"/>
      <c r="X330" s="107"/>
      <c r="Y330" s="107"/>
      <c r="Z330" s="107"/>
      <c r="AA330" s="107"/>
      <c r="AB330" s="107"/>
      <c r="AC330" s="107"/>
      <c r="AD330" s="107"/>
      <c r="AE330" s="107"/>
      <c r="AF330" s="107"/>
      <c r="AG330" s="107"/>
      <c r="AH330" s="107"/>
      <c r="AI330" s="107"/>
      <c r="AJ330" s="107"/>
      <c r="AK330" s="107"/>
      <c r="AL330" s="107"/>
      <c r="AM330" s="107"/>
      <c r="AN330" s="107"/>
      <c r="AO330" s="107"/>
      <c r="AP330" s="107"/>
      <c r="AQ330" s="107"/>
      <c r="AR330" s="107"/>
      <c r="AS330" s="107"/>
      <c r="AT330" s="107"/>
      <c r="AU330" s="107"/>
      <c r="AV330" s="107"/>
    </row>
    <row r="331" spans="1:48" ht="14.25" customHeight="1">
      <c r="A331" s="313" t="s">
        <v>770</v>
      </c>
      <c r="B331" s="133" t="s">
        <v>79</v>
      </c>
      <c r="C331" s="188" t="s">
        <v>137</v>
      </c>
      <c r="D331" s="135" t="s">
        <v>138</v>
      </c>
      <c r="E331" s="138" cm="1">
        <f t="array" ref="E331">ROUND(E328/10,2)</f>
        <v>2.92</v>
      </c>
      <c r="F331" s="137"/>
      <c r="G331" s="138"/>
      <c r="H331" s="137"/>
      <c r="I331" s="137"/>
      <c r="J331" s="137"/>
      <c r="K331" s="429">
        <f t="shared" si="4"/>
        <v>0</v>
      </c>
      <c r="L331" s="423" cm="1">
        <f t="array" ref="L331">ROUND(E331*F331,2)</f>
        <v>0</v>
      </c>
      <c r="M331" s="423" cm="1">
        <f t="array" ref="M331">ROUND(E331*H331,2)</f>
        <v>0</v>
      </c>
      <c r="N331" s="423" cm="1">
        <f t="array" ref="N331">ROUND(E331*I331,2)</f>
        <v>0</v>
      </c>
      <c r="O331" s="423" cm="1">
        <f t="array" ref="O331">ROUND(E331*J331,2)</f>
        <v>0</v>
      </c>
      <c r="P331" s="425" cm="1">
        <f t="array" ref="P331">ROUND(SUM(M331:O331),2)</f>
        <v>0</v>
      </c>
      <c r="Q331" s="116"/>
      <c r="R331" s="107"/>
      <c r="S331" s="107"/>
      <c r="T331" s="107"/>
      <c r="U331" s="107"/>
      <c r="V331" s="107"/>
      <c r="W331" s="107"/>
      <c r="X331" s="107"/>
      <c r="Y331" s="107"/>
      <c r="Z331" s="107"/>
      <c r="AA331" s="107"/>
      <c r="AB331" s="107"/>
      <c r="AC331" s="107"/>
      <c r="AD331" s="107"/>
      <c r="AE331" s="107"/>
      <c r="AF331" s="107"/>
      <c r="AG331" s="107"/>
      <c r="AH331" s="107"/>
      <c r="AI331" s="107"/>
      <c r="AJ331" s="107"/>
      <c r="AK331" s="107"/>
      <c r="AL331" s="107"/>
      <c r="AM331" s="107"/>
      <c r="AN331" s="107"/>
      <c r="AO331" s="107"/>
      <c r="AP331" s="107"/>
      <c r="AQ331" s="107"/>
      <c r="AR331" s="107"/>
      <c r="AS331" s="107"/>
      <c r="AT331" s="107"/>
      <c r="AU331" s="107"/>
      <c r="AV331" s="107"/>
    </row>
    <row r="332" spans="1:48" ht="48" customHeight="1">
      <c r="A332" s="313" t="s">
        <v>771</v>
      </c>
      <c r="B332" s="133" t="s">
        <v>79</v>
      </c>
      <c r="C332" s="134" t="s">
        <v>117</v>
      </c>
      <c r="D332" s="135" t="s">
        <v>118</v>
      </c>
      <c r="E332" s="187">
        <v>12.24</v>
      </c>
      <c r="F332" s="137"/>
      <c r="G332" s="138"/>
      <c r="H332" s="137"/>
      <c r="I332" s="137"/>
      <c r="J332" s="137"/>
      <c r="K332" s="429">
        <f t="shared" si="4"/>
        <v>0</v>
      </c>
      <c r="L332" s="423" cm="1">
        <f t="array" ref="L332">ROUND(E332*F332,2)</f>
        <v>0</v>
      </c>
      <c r="M332" s="423" cm="1">
        <f t="array" ref="M332">ROUND(E332*H332,2)</f>
        <v>0</v>
      </c>
      <c r="N332" s="423" cm="1">
        <f t="array" ref="N332">ROUND(E332*I332,2)</f>
        <v>0</v>
      </c>
      <c r="O332" s="423" cm="1">
        <f t="array" ref="O332">ROUND(E332*J332,2)</f>
        <v>0</v>
      </c>
      <c r="P332" s="425" cm="1">
        <f t="array" ref="P332">ROUND(SUM(M332:O332),2)</f>
        <v>0</v>
      </c>
      <c r="Q332" s="116"/>
      <c r="R332" s="107"/>
      <c r="S332" s="107"/>
      <c r="T332" s="107"/>
      <c r="U332" s="107"/>
      <c r="V332" s="107"/>
      <c r="W332" s="107"/>
      <c r="X332" s="107"/>
      <c r="Y332" s="107"/>
      <c r="Z332" s="107"/>
      <c r="AA332" s="107"/>
      <c r="AB332" s="107"/>
      <c r="AC332" s="107"/>
      <c r="AD332" s="107"/>
      <c r="AE332" s="107"/>
      <c r="AF332" s="107"/>
      <c r="AG332" s="107"/>
      <c r="AH332" s="107"/>
      <c r="AI332" s="107"/>
      <c r="AJ332" s="107"/>
      <c r="AK332" s="107"/>
      <c r="AL332" s="107"/>
      <c r="AM332" s="107"/>
      <c r="AN332" s="107"/>
      <c r="AO332" s="107"/>
      <c r="AP332" s="107"/>
      <c r="AQ332" s="107"/>
      <c r="AR332" s="107"/>
      <c r="AS332" s="107"/>
      <c r="AT332" s="107"/>
      <c r="AU332" s="107"/>
      <c r="AV332" s="107"/>
    </row>
    <row r="333" spans="1:48" ht="14.25" customHeight="1">
      <c r="A333" s="313" t="s">
        <v>772</v>
      </c>
      <c r="B333" s="133" t="s">
        <v>79</v>
      </c>
      <c r="C333" s="188" t="s">
        <v>520</v>
      </c>
      <c r="D333" s="135" t="s">
        <v>118</v>
      </c>
      <c r="E333" s="187" cm="1">
        <f t="array" ref="E333">ROUND(40/1000*1.1,4)</f>
        <v>4.3999999999999997E-2</v>
      </c>
      <c r="F333" s="137"/>
      <c r="G333" s="138"/>
      <c r="H333" s="137"/>
      <c r="I333" s="137"/>
      <c r="J333" s="137"/>
      <c r="K333" s="429">
        <f t="shared" si="4"/>
        <v>0</v>
      </c>
      <c r="L333" s="423" cm="1">
        <f t="array" ref="L333">ROUND(E333*F333,2)</f>
        <v>0</v>
      </c>
      <c r="M333" s="423" cm="1">
        <f t="array" ref="M333">ROUND(E333*H333,2)</f>
        <v>0</v>
      </c>
      <c r="N333" s="423" cm="1">
        <f t="array" ref="N333">ROUND(E333*I333,2)</f>
        <v>0</v>
      </c>
      <c r="O333" s="423" cm="1">
        <f t="array" ref="O333">ROUND(E333*J333,2)</f>
        <v>0</v>
      </c>
      <c r="P333" s="425" cm="1">
        <f t="array" ref="P333">ROUND(SUM(M333:O333),2)</f>
        <v>0</v>
      </c>
      <c r="Q333" s="116"/>
      <c r="R333" s="107"/>
      <c r="S333" s="107"/>
      <c r="T333" s="107"/>
      <c r="U333" s="107"/>
      <c r="V333" s="107"/>
      <c r="W333" s="107"/>
      <c r="X333" s="107"/>
      <c r="Y333" s="107"/>
      <c r="Z333" s="107"/>
      <c r="AA333" s="107"/>
      <c r="AB333" s="107"/>
      <c r="AC333" s="107"/>
      <c r="AD333" s="107"/>
      <c r="AE333" s="107"/>
      <c r="AF333" s="107"/>
      <c r="AG333" s="107"/>
      <c r="AH333" s="107"/>
      <c r="AI333" s="107"/>
      <c r="AJ333" s="107"/>
      <c r="AK333" s="107"/>
      <c r="AL333" s="107"/>
      <c r="AM333" s="107"/>
      <c r="AN333" s="107"/>
      <c r="AO333" s="107"/>
      <c r="AP333" s="107"/>
      <c r="AQ333" s="107"/>
      <c r="AR333" s="107"/>
      <c r="AS333" s="107"/>
      <c r="AT333" s="107"/>
      <c r="AU333" s="107"/>
      <c r="AV333" s="107"/>
    </row>
    <row r="334" spans="1:48" ht="14.25" customHeight="1">
      <c r="A334" s="313" t="s">
        <v>773</v>
      </c>
      <c r="B334" s="133" t="s">
        <v>79</v>
      </c>
      <c r="C334" s="188" t="s">
        <v>120</v>
      </c>
      <c r="D334" s="135" t="s">
        <v>118</v>
      </c>
      <c r="E334" s="187" cm="1">
        <f t="array" ref="E334">ROUND(1.1*1.1,4)</f>
        <v>1.21</v>
      </c>
      <c r="F334" s="137"/>
      <c r="G334" s="138"/>
      <c r="H334" s="137"/>
      <c r="I334" s="137"/>
      <c r="J334" s="137"/>
      <c r="K334" s="429">
        <f t="shared" si="4"/>
        <v>0</v>
      </c>
      <c r="L334" s="423" cm="1">
        <f t="array" ref="L334">ROUND(E334*F334,2)</f>
        <v>0</v>
      </c>
      <c r="M334" s="423" cm="1">
        <f t="array" ref="M334">ROUND(E334*H334,2)</f>
        <v>0</v>
      </c>
      <c r="N334" s="423" cm="1">
        <f t="array" ref="N334">ROUND(E334*I334,2)</f>
        <v>0</v>
      </c>
      <c r="O334" s="423" cm="1">
        <f t="array" ref="O334">ROUND(E334*J334,2)</f>
        <v>0</v>
      </c>
      <c r="P334" s="425" cm="1">
        <f t="array" ref="P334">ROUND(SUM(M334:O334),2)</f>
        <v>0</v>
      </c>
      <c r="Q334" s="116"/>
      <c r="R334" s="107"/>
      <c r="S334" s="107"/>
      <c r="T334" s="107"/>
      <c r="U334" s="107"/>
      <c r="V334" s="107"/>
      <c r="W334" s="107"/>
      <c r="X334" s="107"/>
      <c r="Y334" s="107"/>
      <c r="Z334" s="107"/>
      <c r="AA334" s="107"/>
      <c r="AB334" s="107"/>
      <c r="AC334" s="107"/>
      <c r="AD334" s="107"/>
      <c r="AE334" s="107"/>
      <c r="AF334" s="107"/>
      <c r="AG334" s="107"/>
      <c r="AH334" s="107"/>
      <c r="AI334" s="107"/>
      <c r="AJ334" s="107"/>
      <c r="AK334" s="107"/>
      <c r="AL334" s="107"/>
      <c r="AM334" s="107"/>
      <c r="AN334" s="107"/>
      <c r="AO334" s="107"/>
      <c r="AP334" s="107"/>
      <c r="AQ334" s="107"/>
      <c r="AR334" s="107"/>
      <c r="AS334" s="107"/>
      <c r="AT334" s="107"/>
      <c r="AU334" s="107"/>
      <c r="AV334" s="107"/>
    </row>
    <row r="335" spans="1:48" ht="14.25" customHeight="1">
      <c r="A335" s="313" t="s">
        <v>774</v>
      </c>
      <c r="B335" s="133" t="s">
        <v>79</v>
      </c>
      <c r="C335" s="188" t="s">
        <v>122</v>
      </c>
      <c r="D335" s="135" t="s">
        <v>118</v>
      </c>
      <c r="E335" s="187" cm="1">
        <f t="array" ref="E335">ROUND(11.1*1.1,4)</f>
        <v>12.21</v>
      </c>
      <c r="F335" s="137"/>
      <c r="G335" s="138"/>
      <c r="H335" s="137"/>
      <c r="I335" s="137"/>
      <c r="J335" s="137"/>
      <c r="K335" s="429">
        <f t="shared" si="4"/>
        <v>0</v>
      </c>
      <c r="L335" s="423" cm="1">
        <f t="array" ref="L335">ROUND(E335*F335,2)</f>
        <v>0</v>
      </c>
      <c r="M335" s="423" cm="1">
        <f t="array" ref="M335">ROUND(E335*H335,2)</f>
        <v>0</v>
      </c>
      <c r="N335" s="423" cm="1">
        <f t="array" ref="N335">ROUND(E335*I335,2)</f>
        <v>0</v>
      </c>
      <c r="O335" s="423" cm="1">
        <f t="array" ref="O335">ROUND(E335*J335,2)</f>
        <v>0</v>
      </c>
      <c r="P335" s="425" cm="1">
        <f t="array" ref="P335">ROUND(SUM(M335:O335),2)</f>
        <v>0</v>
      </c>
      <c r="Q335" s="116"/>
      <c r="R335" s="107"/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  <c r="AC335" s="107"/>
      <c r="AD335" s="107"/>
      <c r="AE335" s="107"/>
      <c r="AF335" s="107"/>
      <c r="AG335" s="107"/>
      <c r="AH335" s="107"/>
      <c r="AI335" s="107"/>
      <c r="AJ335" s="107"/>
      <c r="AK335" s="107"/>
      <c r="AL335" s="107"/>
      <c r="AM335" s="107"/>
      <c r="AN335" s="107"/>
      <c r="AO335" s="107"/>
      <c r="AP335" s="107"/>
      <c r="AQ335" s="107"/>
      <c r="AR335" s="107"/>
      <c r="AS335" s="107"/>
      <c r="AT335" s="107"/>
      <c r="AU335" s="107"/>
      <c r="AV335" s="107"/>
    </row>
    <row r="336" spans="1:48" ht="14.25" customHeight="1">
      <c r="A336" s="313" t="s">
        <v>775</v>
      </c>
      <c r="B336" s="133" t="s">
        <v>79</v>
      </c>
      <c r="C336" s="188" t="s">
        <v>124</v>
      </c>
      <c r="D336" s="135" t="s">
        <v>118</v>
      </c>
      <c r="E336" s="187" cm="1">
        <f t="array" ref="E336">ROUND(SUM(E333:E335)*0.035,4)</f>
        <v>0.47120000000000001</v>
      </c>
      <c r="F336" s="137"/>
      <c r="G336" s="138"/>
      <c r="H336" s="137"/>
      <c r="I336" s="137"/>
      <c r="J336" s="137"/>
      <c r="K336" s="429">
        <f t="shared" si="4"/>
        <v>0</v>
      </c>
      <c r="L336" s="423" cm="1">
        <f t="array" ref="L336">ROUND(E336*F336,2)</f>
        <v>0</v>
      </c>
      <c r="M336" s="423" cm="1">
        <f t="array" ref="M336">ROUND(E336*H336,2)</f>
        <v>0</v>
      </c>
      <c r="N336" s="423" cm="1">
        <f t="array" ref="N336">ROUND(E336*I336,2)</f>
        <v>0</v>
      </c>
      <c r="O336" s="423" cm="1">
        <f t="array" ref="O336">ROUND(E336*J336,2)</f>
        <v>0</v>
      </c>
      <c r="P336" s="425" cm="1">
        <f t="array" ref="P336">ROUND(SUM(M336:O336),2)</f>
        <v>0</v>
      </c>
      <c r="Q336" s="116"/>
      <c r="R336" s="107"/>
      <c r="S336" s="107"/>
      <c r="T336" s="107"/>
      <c r="U336" s="107"/>
      <c r="V336" s="107"/>
      <c r="W336" s="107"/>
      <c r="X336" s="107"/>
      <c r="Y336" s="107"/>
      <c r="Z336" s="107"/>
      <c r="AA336" s="107"/>
      <c r="AB336" s="107"/>
      <c r="AC336" s="107"/>
      <c r="AD336" s="107"/>
      <c r="AE336" s="107"/>
      <c r="AF336" s="107"/>
      <c r="AG336" s="107"/>
      <c r="AH336" s="107"/>
      <c r="AI336" s="107"/>
      <c r="AJ336" s="107"/>
      <c r="AK336" s="107"/>
      <c r="AL336" s="107"/>
      <c r="AM336" s="107"/>
      <c r="AN336" s="107"/>
      <c r="AO336" s="107"/>
      <c r="AP336" s="107"/>
      <c r="AQ336" s="107"/>
      <c r="AR336" s="107"/>
      <c r="AS336" s="107"/>
      <c r="AT336" s="107"/>
      <c r="AU336" s="107"/>
      <c r="AV336" s="107"/>
    </row>
    <row r="337" spans="1:48" ht="14.25" customHeight="1">
      <c r="A337" s="313" t="s">
        <v>776</v>
      </c>
      <c r="B337" s="133" t="s">
        <v>79</v>
      </c>
      <c r="C337" s="188" t="s">
        <v>126</v>
      </c>
      <c r="D337" s="135" t="s">
        <v>81</v>
      </c>
      <c r="E337" s="138" cm="1">
        <f t="array" ref="E337">ROUND(E340/0.3*9,0)</f>
        <v>3090</v>
      </c>
      <c r="F337" s="137"/>
      <c r="G337" s="138"/>
      <c r="H337" s="137"/>
      <c r="I337" s="137"/>
      <c r="J337" s="137"/>
      <c r="K337" s="429">
        <f t="shared" ref="K337:K400" si="5">SUM(H337:J337)</f>
        <v>0</v>
      </c>
      <c r="L337" s="423" cm="1">
        <f t="array" ref="L337">ROUND(E337*F337,2)</f>
        <v>0</v>
      </c>
      <c r="M337" s="423" cm="1">
        <f t="array" ref="M337">ROUND(E337*H337,2)</f>
        <v>0</v>
      </c>
      <c r="N337" s="423" cm="1">
        <f t="array" ref="N337">ROUND(E337*I337,2)</f>
        <v>0</v>
      </c>
      <c r="O337" s="423" cm="1">
        <f t="array" ref="O337">ROUND(E337*J337,2)</f>
        <v>0</v>
      </c>
      <c r="P337" s="425" cm="1">
        <f t="array" ref="P337">ROUND(SUM(M337:O337),2)</f>
        <v>0</v>
      </c>
      <c r="Q337" s="116"/>
      <c r="R337" s="107"/>
      <c r="S337" s="107"/>
      <c r="T337" s="107"/>
      <c r="U337" s="107"/>
      <c r="V337" s="107"/>
      <c r="W337" s="107"/>
      <c r="X337" s="107"/>
      <c r="Y337" s="107"/>
      <c r="Z337" s="107"/>
      <c r="AA337" s="107"/>
      <c r="AB337" s="107"/>
      <c r="AC337" s="107"/>
      <c r="AD337" s="107"/>
      <c r="AE337" s="107"/>
      <c r="AF337" s="107"/>
      <c r="AG337" s="107"/>
      <c r="AH337" s="107"/>
      <c r="AI337" s="107"/>
      <c r="AJ337" s="107"/>
      <c r="AK337" s="107"/>
      <c r="AL337" s="107"/>
      <c r="AM337" s="107"/>
      <c r="AN337" s="107"/>
      <c r="AO337" s="107"/>
      <c r="AP337" s="107"/>
      <c r="AQ337" s="107"/>
      <c r="AR337" s="107"/>
      <c r="AS337" s="107"/>
      <c r="AT337" s="107"/>
      <c r="AU337" s="107"/>
      <c r="AV337" s="107"/>
    </row>
    <row r="338" spans="1:48" ht="12.75" customHeight="1">
      <c r="A338" s="313" t="s">
        <v>777</v>
      </c>
      <c r="B338" s="133" t="s">
        <v>79</v>
      </c>
      <c r="C338" s="134" t="s">
        <v>522</v>
      </c>
      <c r="D338" s="135" t="s">
        <v>81</v>
      </c>
      <c r="E338" s="138">
        <v>2</v>
      </c>
      <c r="F338" s="137"/>
      <c r="G338" s="138"/>
      <c r="H338" s="137"/>
      <c r="I338" s="137"/>
      <c r="J338" s="137"/>
      <c r="K338" s="429">
        <f t="shared" si="5"/>
        <v>0</v>
      </c>
      <c r="L338" s="423" cm="1">
        <f t="array" ref="L338">ROUND(E338*F338,2)</f>
        <v>0</v>
      </c>
      <c r="M338" s="423" cm="1">
        <f t="array" ref="M338">ROUND(E338*H338,2)</f>
        <v>0</v>
      </c>
      <c r="N338" s="423" cm="1">
        <f t="array" ref="N338">ROUND(E338*I338,2)</f>
        <v>0</v>
      </c>
      <c r="O338" s="423" cm="1">
        <f t="array" ref="O338">ROUND(E338*J338,2)</f>
        <v>0</v>
      </c>
      <c r="P338" s="425" cm="1">
        <f t="array" ref="P338">ROUND(SUM(M338:O338),2)</f>
        <v>0</v>
      </c>
      <c r="Q338" s="116"/>
      <c r="R338" s="107"/>
      <c r="S338" s="107"/>
      <c r="T338" s="107"/>
      <c r="U338" s="107"/>
      <c r="V338" s="107"/>
      <c r="W338" s="107"/>
      <c r="X338" s="107"/>
      <c r="Y338" s="107"/>
      <c r="Z338" s="107"/>
      <c r="AA338" s="107"/>
      <c r="AB338" s="107"/>
      <c r="AC338" s="107"/>
      <c r="AD338" s="107"/>
      <c r="AE338" s="107"/>
      <c r="AF338" s="107"/>
      <c r="AG338" s="107"/>
      <c r="AH338" s="107"/>
      <c r="AI338" s="107"/>
      <c r="AJ338" s="107"/>
      <c r="AK338" s="107"/>
      <c r="AL338" s="107"/>
      <c r="AM338" s="107"/>
      <c r="AN338" s="107"/>
      <c r="AO338" s="107"/>
      <c r="AP338" s="107"/>
      <c r="AQ338" s="107"/>
      <c r="AR338" s="107"/>
      <c r="AS338" s="107"/>
      <c r="AT338" s="107"/>
      <c r="AU338" s="107"/>
      <c r="AV338" s="107"/>
    </row>
    <row r="339" spans="1:48" ht="12.75" customHeight="1">
      <c r="A339" s="313" t="s">
        <v>778</v>
      </c>
      <c r="B339" s="133" t="s">
        <v>79</v>
      </c>
      <c r="C339" s="134" t="s">
        <v>571</v>
      </c>
      <c r="D339" s="135" t="s">
        <v>81</v>
      </c>
      <c r="E339" s="138">
        <v>2</v>
      </c>
      <c r="F339" s="137"/>
      <c r="G339" s="138"/>
      <c r="H339" s="137"/>
      <c r="I339" s="137"/>
      <c r="J339" s="137"/>
      <c r="K339" s="429">
        <f t="shared" si="5"/>
        <v>0</v>
      </c>
      <c r="L339" s="423" cm="1">
        <f t="array" ref="L339">ROUND(E339*F339,2)</f>
        <v>0</v>
      </c>
      <c r="M339" s="423" cm="1">
        <f t="array" ref="M339">ROUND(E339*H339,2)</f>
        <v>0</v>
      </c>
      <c r="N339" s="423" cm="1">
        <f t="array" ref="N339">ROUND(E339*I339,2)</f>
        <v>0</v>
      </c>
      <c r="O339" s="423" cm="1">
        <f t="array" ref="O339">ROUND(E339*J339,2)</f>
        <v>0</v>
      </c>
      <c r="P339" s="425" cm="1">
        <f t="array" ref="P339">ROUND(SUM(M339:O339),2)</f>
        <v>0</v>
      </c>
      <c r="Q339" s="116"/>
      <c r="R339" s="107"/>
      <c r="S339" s="107"/>
      <c r="T339" s="107"/>
      <c r="U339" s="107"/>
      <c r="V339" s="107"/>
      <c r="W339" s="107"/>
      <c r="X339" s="107"/>
      <c r="Y339" s="107"/>
      <c r="Z339" s="107"/>
      <c r="AA339" s="107"/>
      <c r="AB339" s="107"/>
      <c r="AC339" s="107"/>
      <c r="AD339" s="107"/>
      <c r="AE339" s="107"/>
      <c r="AF339" s="107"/>
      <c r="AG339" s="107"/>
      <c r="AH339" s="107"/>
      <c r="AI339" s="107"/>
      <c r="AJ339" s="107"/>
      <c r="AK339" s="107"/>
      <c r="AL339" s="107"/>
      <c r="AM339" s="107"/>
      <c r="AN339" s="107"/>
      <c r="AO339" s="107"/>
      <c r="AP339" s="107"/>
      <c r="AQ339" s="107"/>
      <c r="AR339" s="107"/>
      <c r="AS339" s="107"/>
      <c r="AT339" s="107"/>
      <c r="AU339" s="107"/>
      <c r="AV339" s="107"/>
    </row>
    <row r="340" spans="1:48" ht="36" customHeight="1">
      <c r="A340" s="313" t="s">
        <v>779</v>
      </c>
      <c r="B340" s="133" t="s">
        <v>79</v>
      </c>
      <c r="C340" s="134" t="s">
        <v>524</v>
      </c>
      <c r="D340" s="135" t="s">
        <v>100</v>
      </c>
      <c r="E340" s="138">
        <v>103</v>
      </c>
      <c r="F340" s="137"/>
      <c r="G340" s="138"/>
      <c r="H340" s="137"/>
      <c r="I340" s="137"/>
      <c r="J340" s="137"/>
      <c r="K340" s="429">
        <f t="shared" si="5"/>
        <v>0</v>
      </c>
      <c r="L340" s="423" cm="1">
        <f t="array" ref="L340">ROUND(E340*F340,2)</f>
        <v>0</v>
      </c>
      <c r="M340" s="423" cm="1">
        <f t="array" ref="M340">ROUND(E340*H340,2)</f>
        <v>0</v>
      </c>
      <c r="N340" s="423" cm="1">
        <f t="array" ref="N340">ROUND(E340*I340,2)</f>
        <v>0</v>
      </c>
      <c r="O340" s="423" cm="1">
        <f t="array" ref="O340">ROUND(E340*J340,2)</f>
        <v>0</v>
      </c>
      <c r="P340" s="425" cm="1">
        <f t="array" ref="P340">ROUND(SUM(M340:O340),2)</f>
        <v>0</v>
      </c>
      <c r="Q340" s="116"/>
      <c r="R340" s="107"/>
      <c r="S340" s="107"/>
      <c r="T340" s="107"/>
      <c r="U340" s="107"/>
      <c r="V340" s="107"/>
      <c r="W340" s="107"/>
      <c r="X340" s="107"/>
      <c r="Y340" s="107"/>
      <c r="Z340" s="107"/>
      <c r="AA340" s="107"/>
      <c r="AB340" s="107"/>
      <c r="AC340" s="107"/>
      <c r="AD340" s="107"/>
      <c r="AE340" s="107"/>
      <c r="AF340" s="107"/>
      <c r="AG340" s="107"/>
      <c r="AH340" s="107"/>
      <c r="AI340" s="107"/>
      <c r="AJ340" s="107"/>
      <c r="AK340" s="107"/>
      <c r="AL340" s="107"/>
      <c r="AM340" s="107"/>
      <c r="AN340" s="107"/>
      <c r="AO340" s="107"/>
      <c r="AP340" s="107"/>
      <c r="AQ340" s="107"/>
      <c r="AR340" s="107"/>
      <c r="AS340" s="107"/>
      <c r="AT340" s="107"/>
      <c r="AU340" s="107"/>
      <c r="AV340" s="107"/>
    </row>
    <row r="341" spans="1:48" ht="14.25" customHeight="1">
      <c r="A341" s="313" t="s">
        <v>780</v>
      </c>
      <c r="B341" s="133" t="s">
        <v>79</v>
      </c>
      <c r="C341" s="188" t="s">
        <v>525</v>
      </c>
      <c r="D341" s="135" t="s">
        <v>100</v>
      </c>
      <c r="E341" s="138" cm="1">
        <f t="array" ref="E341">ROUND(E340*1.02,2)</f>
        <v>105.06</v>
      </c>
      <c r="F341" s="137"/>
      <c r="G341" s="138"/>
      <c r="H341" s="137"/>
      <c r="I341" s="137"/>
      <c r="J341" s="137"/>
      <c r="K341" s="429">
        <f t="shared" si="5"/>
        <v>0</v>
      </c>
      <c r="L341" s="423" cm="1">
        <f t="array" ref="L341">ROUND(E341*F341,2)</f>
        <v>0</v>
      </c>
      <c r="M341" s="423" cm="1">
        <f t="array" ref="M341">ROUND(E341*H341,2)</f>
        <v>0</v>
      </c>
      <c r="N341" s="423" cm="1">
        <f t="array" ref="N341">ROUND(E341*I341,2)</f>
        <v>0</v>
      </c>
      <c r="O341" s="423" cm="1">
        <f t="array" ref="O341">ROUND(E341*J341,2)</f>
        <v>0</v>
      </c>
      <c r="P341" s="425" cm="1">
        <f t="array" ref="P341">ROUND(SUM(M341:O341),2)</f>
        <v>0</v>
      </c>
      <c r="Q341" s="116"/>
      <c r="R341" s="107"/>
      <c r="S341" s="107"/>
      <c r="T341" s="107"/>
      <c r="U341" s="107"/>
      <c r="V341" s="107"/>
      <c r="W341" s="107"/>
      <c r="X341" s="107"/>
      <c r="Y341" s="107"/>
      <c r="Z341" s="107"/>
      <c r="AA341" s="107"/>
      <c r="AB341" s="107"/>
      <c r="AC341" s="107"/>
      <c r="AD341" s="107"/>
      <c r="AE341" s="107"/>
      <c r="AF341" s="107"/>
      <c r="AG341" s="107"/>
      <c r="AH341" s="107"/>
      <c r="AI341" s="107"/>
      <c r="AJ341" s="107"/>
      <c r="AK341" s="107"/>
      <c r="AL341" s="107"/>
      <c r="AM341" s="107"/>
      <c r="AN341" s="107"/>
      <c r="AO341" s="107"/>
      <c r="AP341" s="107"/>
      <c r="AQ341" s="107"/>
      <c r="AR341" s="107"/>
      <c r="AS341" s="107"/>
      <c r="AT341" s="107"/>
      <c r="AU341" s="107"/>
      <c r="AV341" s="107"/>
    </row>
    <row r="342" spans="1:48" ht="14.25" customHeight="1">
      <c r="A342" s="313" t="s">
        <v>781</v>
      </c>
      <c r="B342" s="133" t="s">
        <v>79</v>
      </c>
      <c r="C342" s="188" t="s">
        <v>526</v>
      </c>
      <c r="D342" s="135" t="s">
        <v>218</v>
      </c>
      <c r="E342" s="138" cm="1">
        <f t="array" ref="E342">ROUND(E341*3,2)</f>
        <v>315.18</v>
      </c>
      <c r="F342" s="137"/>
      <c r="G342" s="138"/>
      <c r="H342" s="137"/>
      <c r="I342" s="137"/>
      <c r="J342" s="137"/>
      <c r="K342" s="429">
        <f t="shared" si="5"/>
        <v>0</v>
      </c>
      <c r="L342" s="423" cm="1">
        <f t="array" ref="L342">ROUND(E342*F342,2)</f>
        <v>0</v>
      </c>
      <c r="M342" s="423" cm="1">
        <f t="array" ref="M342">ROUND(E342*H342,2)</f>
        <v>0</v>
      </c>
      <c r="N342" s="423" cm="1">
        <f t="array" ref="N342">ROUND(E342*I342,2)</f>
        <v>0</v>
      </c>
      <c r="O342" s="423" cm="1">
        <f t="array" ref="O342">ROUND(E342*J342,2)</f>
        <v>0</v>
      </c>
      <c r="P342" s="425" cm="1">
        <f t="array" ref="P342">ROUND(SUM(M342:O342),2)</f>
        <v>0</v>
      </c>
      <c r="Q342" s="116"/>
      <c r="R342" s="107"/>
      <c r="S342" s="107"/>
      <c r="T342" s="107"/>
      <c r="U342" s="107"/>
      <c r="V342" s="107"/>
      <c r="W342" s="107"/>
      <c r="X342" s="107"/>
      <c r="Y342" s="107"/>
      <c r="Z342" s="107"/>
      <c r="AA342" s="107"/>
      <c r="AB342" s="107"/>
      <c r="AC342" s="107"/>
      <c r="AD342" s="107"/>
      <c r="AE342" s="107"/>
      <c r="AF342" s="107"/>
      <c r="AG342" s="107"/>
      <c r="AH342" s="107"/>
      <c r="AI342" s="107"/>
      <c r="AJ342" s="107"/>
      <c r="AK342" s="107"/>
      <c r="AL342" s="107"/>
      <c r="AM342" s="107"/>
      <c r="AN342" s="107"/>
      <c r="AO342" s="107"/>
      <c r="AP342" s="107"/>
      <c r="AQ342" s="107"/>
      <c r="AR342" s="107"/>
      <c r="AS342" s="107"/>
      <c r="AT342" s="107"/>
      <c r="AU342" s="107"/>
      <c r="AV342" s="107"/>
    </row>
    <row r="343" spans="1:48" ht="24" customHeight="1">
      <c r="A343" s="313" t="s">
        <v>782</v>
      </c>
      <c r="B343" s="133" t="s">
        <v>79</v>
      </c>
      <c r="C343" s="188" t="s">
        <v>132</v>
      </c>
      <c r="D343" s="135" t="s">
        <v>133</v>
      </c>
      <c r="E343" s="138">
        <v>1</v>
      </c>
      <c r="F343" s="137"/>
      <c r="G343" s="138"/>
      <c r="H343" s="137"/>
      <c r="I343" s="137"/>
      <c r="J343" s="137"/>
      <c r="K343" s="429">
        <f t="shared" si="5"/>
        <v>0</v>
      </c>
      <c r="L343" s="423" cm="1">
        <f t="array" ref="L343">ROUND(E343*F343,2)</f>
        <v>0</v>
      </c>
      <c r="M343" s="423" cm="1">
        <f t="array" ref="M343">ROUND(E343*H343,2)</f>
        <v>0</v>
      </c>
      <c r="N343" s="423" cm="1">
        <f t="array" ref="N343">ROUND(E343*I343,2)</f>
        <v>0</v>
      </c>
      <c r="O343" s="423" cm="1">
        <f t="array" ref="O343">ROUND(E343*J343,2)</f>
        <v>0</v>
      </c>
      <c r="P343" s="425" cm="1">
        <f t="array" ref="P343">ROUND(SUM(M343:O343),2)</f>
        <v>0</v>
      </c>
      <c r="Q343" s="116"/>
      <c r="R343" s="107"/>
      <c r="S343" s="107"/>
      <c r="T343" s="107"/>
      <c r="U343" s="107"/>
      <c r="V343" s="107"/>
      <c r="W343" s="107"/>
      <c r="X343" s="107"/>
      <c r="Y343" s="107"/>
      <c r="Z343" s="107"/>
      <c r="AA343" s="107"/>
      <c r="AB343" s="107"/>
      <c r="AC343" s="107"/>
      <c r="AD343" s="107"/>
      <c r="AE343" s="107"/>
      <c r="AF343" s="107"/>
      <c r="AG343" s="107"/>
      <c r="AH343" s="107"/>
      <c r="AI343" s="107"/>
      <c r="AJ343" s="107"/>
      <c r="AK343" s="107"/>
      <c r="AL343" s="107"/>
      <c r="AM343" s="107"/>
      <c r="AN343" s="107"/>
      <c r="AO343" s="107"/>
      <c r="AP343" s="107"/>
      <c r="AQ343" s="107"/>
      <c r="AR343" s="107"/>
      <c r="AS343" s="107"/>
      <c r="AT343" s="107"/>
      <c r="AU343" s="107"/>
      <c r="AV343" s="107"/>
    </row>
    <row r="344" spans="1:48" ht="14.25" customHeight="1">
      <c r="A344" s="313" t="s">
        <v>783</v>
      </c>
      <c r="B344" s="133" t="s">
        <v>79</v>
      </c>
      <c r="C344" s="188" t="s">
        <v>135</v>
      </c>
      <c r="D344" s="135" t="s">
        <v>133</v>
      </c>
      <c r="E344" s="138">
        <v>1</v>
      </c>
      <c r="F344" s="137"/>
      <c r="G344" s="138"/>
      <c r="H344" s="137"/>
      <c r="I344" s="137"/>
      <c r="J344" s="137"/>
      <c r="K344" s="429">
        <f t="shared" si="5"/>
        <v>0</v>
      </c>
      <c r="L344" s="423" cm="1">
        <f t="array" ref="L344">ROUND(E344*F344,2)</f>
        <v>0</v>
      </c>
      <c r="M344" s="423" cm="1">
        <f t="array" ref="M344">ROUND(E344*H344,2)</f>
        <v>0</v>
      </c>
      <c r="N344" s="423" cm="1">
        <f t="array" ref="N344">ROUND(E344*I344,2)</f>
        <v>0</v>
      </c>
      <c r="O344" s="423" cm="1">
        <f t="array" ref="O344">ROUND(E344*J344,2)</f>
        <v>0</v>
      </c>
      <c r="P344" s="425" cm="1">
        <f t="array" ref="P344">ROUND(SUM(M344:O344),2)</f>
        <v>0</v>
      </c>
      <c r="Q344" s="116"/>
      <c r="R344" s="107"/>
      <c r="S344" s="107"/>
      <c r="T344" s="107"/>
      <c r="U344" s="107"/>
      <c r="V344" s="107"/>
      <c r="W344" s="107"/>
      <c r="X344" s="107"/>
      <c r="Y344" s="107"/>
      <c r="Z344" s="107"/>
      <c r="AA344" s="107"/>
      <c r="AB344" s="107"/>
      <c r="AC344" s="107"/>
      <c r="AD344" s="107"/>
      <c r="AE344" s="107"/>
      <c r="AF344" s="107"/>
      <c r="AG344" s="107"/>
      <c r="AH344" s="107"/>
      <c r="AI344" s="107"/>
      <c r="AJ344" s="107"/>
      <c r="AK344" s="107"/>
      <c r="AL344" s="107"/>
      <c r="AM344" s="107"/>
      <c r="AN344" s="107"/>
      <c r="AO344" s="107"/>
      <c r="AP344" s="107"/>
      <c r="AQ344" s="107"/>
      <c r="AR344" s="107"/>
      <c r="AS344" s="107"/>
      <c r="AT344" s="107"/>
      <c r="AU344" s="107"/>
      <c r="AV344" s="107"/>
    </row>
    <row r="345" spans="1:48" ht="14.25" customHeight="1">
      <c r="A345" s="313" t="s">
        <v>784</v>
      </c>
      <c r="B345" s="133" t="s">
        <v>79</v>
      </c>
      <c r="C345" s="188" t="s">
        <v>137</v>
      </c>
      <c r="D345" s="135" t="s">
        <v>138</v>
      </c>
      <c r="E345" s="138" cm="1">
        <f t="array" ref="E345">E340/8.5</f>
        <v>12.117647058823529</v>
      </c>
      <c r="F345" s="137"/>
      <c r="G345" s="138"/>
      <c r="H345" s="137"/>
      <c r="I345" s="137"/>
      <c r="J345" s="137"/>
      <c r="K345" s="429">
        <f t="shared" si="5"/>
        <v>0</v>
      </c>
      <c r="L345" s="423" cm="1">
        <f t="array" ref="L345">ROUND(E345*F345,2)</f>
        <v>0</v>
      </c>
      <c r="M345" s="423" cm="1">
        <f t="array" ref="M345">ROUND(E345*H345,2)</f>
        <v>0</v>
      </c>
      <c r="N345" s="423" cm="1">
        <f t="array" ref="N345">ROUND(E345*I345,2)</f>
        <v>0</v>
      </c>
      <c r="O345" s="423" cm="1">
        <f t="array" ref="O345">ROUND(E345*J345,2)</f>
        <v>0</v>
      </c>
      <c r="P345" s="425" cm="1">
        <f t="array" ref="P345">ROUND(SUM(M345:O345),2)</f>
        <v>0</v>
      </c>
      <c r="Q345" s="116"/>
      <c r="R345" s="107"/>
      <c r="S345" s="107"/>
      <c r="T345" s="107"/>
      <c r="U345" s="107"/>
      <c r="V345" s="107"/>
      <c r="W345" s="107"/>
      <c r="X345" s="107"/>
      <c r="Y345" s="107"/>
      <c r="Z345" s="107"/>
      <c r="AA345" s="107"/>
      <c r="AB345" s="107"/>
      <c r="AC345" s="107"/>
      <c r="AD345" s="107"/>
      <c r="AE345" s="107"/>
      <c r="AF345" s="107"/>
      <c r="AG345" s="107"/>
      <c r="AH345" s="107"/>
      <c r="AI345" s="107"/>
      <c r="AJ345" s="107"/>
      <c r="AK345" s="107"/>
      <c r="AL345" s="107"/>
      <c r="AM345" s="107"/>
      <c r="AN345" s="107"/>
      <c r="AO345" s="107"/>
      <c r="AP345" s="107"/>
      <c r="AQ345" s="107"/>
      <c r="AR345" s="107"/>
      <c r="AS345" s="107"/>
      <c r="AT345" s="107"/>
      <c r="AU345" s="107"/>
      <c r="AV345" s="107"/>
    </row>
    <row r="346" spans="1:48" ht="14.25" customHeight="1">
      <c r="A346" s="313" t="s">
        <v>785</v>
      </c>
      <c r="B346" s="133" t="s">
        <v>79</v>
      </c>
      <c r="C346" s="285" t="s">
        <v>528</v>
      </c>
      <c r="D346" s="135" t="s">
        <v>83</v>
      </c>
      <c r="E346" s="138" cm="1">
        <f t="array" ref="E346">ROUND(E341/0.175*2,2)</f>
        <v>1200.69</v>
      </c>
      <c r="F346" s="137"/>
      <c r="G346" s="138"/>
      <c r="H346" s="137"/>
      <c r="I346" s="137"/>
      <c r="J346" s="137"/>
      <c r="K346" s="429">
        <f t="shared" si="5"/>
        <v>0</v>
      </c>
      <c r="L346" s="423" cm="1">
        <f t="array" ref="L346">ROUND(E346*F346,2)</f>
        <v>0</v>
      </c>
      <c r="M346" s="423" cm="1">
        <f t="array" ref="M346">ROUND(E346*H346,2)</f>
        <v>0</v>
      </c>
      <c r="N346" s="423" cm="1">
        <f t="array" ref="N346">ROUND(E346*I346,2)</f>
        <v>0</v>
      </c>
      <c r="O346" s="423" cm="1">
        <f t="array" ref="O346">ROUND(E346*J346,2)</f>
        <v>0</v>
      </c>
      <c r="P346" s="425" cm="1">
        <f t="array" ref="P346">ROUND(SUM(M346:O346),2)</f>
        <v>0</v>
      </c>
      <c r="Q346" s="116"/>
      <c r="R346" s="107"/>
      <c r="S346" s="107"/>
      <c r="T346" s="107"/>
      <c r="U346" s="107"/>
      <c r="V346" s="107"/>
      <c r="W346" s="107"/>
      <c r="X346" s="107"/>
      <c r="Y346" s="107"/>
      <c r="Z346" s="107"/>
      <c r="AA346" s="107"/>
      <c r="AB346" s="107"/>
      <c r="AC346" s="107"/>
      <c r="AD346" s="107"/>
      <c r="AE346" s="107"/>
      <c r="AF346" s="107"/>
      <c r="AG346" s="107"/>
      <c r="AH346" s="107"/>
      <c r="AI346" s="107"/>
      <c r="AJ346" s="107"/>
      <c r="AK346" s="107"/>
      <c r="AL346" s="107"/>
      <c r="AM346" s="107"/>
      <c r="AN346" s="107"/>
      <c r="AO346" s="107"/>
      <c r="AP346" s="107"/>
      <c r="AQ346" s="107"/>
      <c r="AR346" s="107"/>
      <c r="AS346" s="107"/>
      <c r="AT346" s="107"/>
      <c r="AU346" s="107"/>
      <c r="AV346" s="107"/>
    </row>
    <row r="347" spans="1:48" ht="14.25" customHeight="1">
      <c r="A347" s="313" t="s">
        <v>786</v>
      </c>
      <c r="B347" s="133" t="s">
        <v>79</v>
      </c>
      <c r="C347" s="188" t="s">
        <v>529</v>
      </c>
      <c r="D347" s="135" t="s">
        <v>83</v>
      </c>
      <c r="E347" s="138" cm="1">
        <f t="array" ref="E347">ROUND(E346*0.45*1.15,2)</f>
        <v>621.36</v>
      </c>
      <c r="F347" s="137"/>
      <c r="G347" s="138"/>
      <c r="H347" s="137"/>
      <c r="I347" s="137"/>
      <c r="J347" s="137"/>
      <c r="K347" s="429">
        <f t="shared" si="5"/>
        <v>0</v>
      </c>
      <c r="L347" s="423" cm="1">
        <f t="array" ref="L347">ROUND(E347*F347,2)</f>
        <v>0</v>
      </c>
      <c r="M347" s="423" cm="1">
        <f t="array" ref="M347">ROUND(E347*H347,2)</f>
        <v>0</v>
      </c>
      <c r="N347" s="423" cm="1">
        <f t="array" ref="N347">ROUND(E347*I347,2)</f>
        <v>0</v>
      </c>
      <c r="O347" s="423" cm="1">
        <f t="array" ref="O347">ROUND(E347*J347,2)</f>
        <v>0</v>
      </c>
      <c r="P347" s="425" cm="1">
        <f t="array" ref="P347">ROUND(SUM(M347:O347),2)</f>
        <v>0</v>
      </c>
      <c r="Q347" s="116"/>
      <c r="R347" s="107"/>
      <c r="S347" s="107"/>
      <c r="T347" s="107"/>
      <c r="U347" s="107"/>
      <c r="V347" s="107"/>
      <c r="W347" s="107"/>
      <c r="X347" s="107"/>
      <c r="Y347" s="107"/>
      <c r="Z347" s="107"/>
      <c r="AA347" s="107"/>
      <c r="AB347" s="107"/>
      <c r="AC347" s="107"/>
      <c r="AD347" s="107"/>
      <c r="AE347" s="107"/>
      <c r="AF347" s="107"/>
      <c r="AG347" s="107"/>
      <c r="AH347" s="107"/>
      <c r="AI347" s="107"/>
      <c r="AJ347" s="107"/>
      <c r="AK347" s="107"/>
      <c r="AL347" s="107"/>
      <c r="AM347" s="107"/>
      <c r="AN347" s="107"/>
      <c r="AO347" s="107"/>
      <c r="AP347" s="107"/>
      <c r="AQ347" s="107"/>
      <c r="AR347" s="107"/>
      <c r="AS347" s="107"/>
      <c r="AT347" s="107"/>
      <c r="AU347" s="107"/>
      <c r="AV347" s="107"/>
    </row>
    <row r="348" spans="1:48" ht="24" customHeight="1">
      <c r="A348" s="313" t="s">
        <v>787</v>
      </c>
      <c r="B348" s="133" t="s">
        <v>79</v>
      </c>
      <c r="C348" s="188" t="s">
        <v>531</v>
      </c>
      <c r="D348" s="135" t="s">
        <v>218</v>
      </c>
      <c r="E348" s="138" cm="1">
        <f t="array" ref="E348">ROUND(E346*0.55*3.2,2)</f>
        <v>2113.21</v>
      </c>
      <c r="F348" s="137"/>
      <c r="G348" s="138"/>
      <c r="H348" s="137"/>
      <c r="I348" s="137"/>
      <c r="J348" s="137"/>
      <c r="K348" s="429">
        <f t="shared" si="5"/>
        <v>0</v>
      </c>
      <c r="L348" s="423" cm="1">
        <f t="array" ref="L348">ROUND(E348*F348,2)</f>
        <v>0</v>
      </c>
      <c r="M348" s="423" cm="1">
        <f t="array" ref="M348">ROUND(E348*H348,2)</f>
        <v>0</v>
      </c>
      <c r="N348" s="423" cm="1">
        <f t="array" ref="N348">ROUND(E348*I348,2)</f>
        <v>0</v>
      </c>
      <c r="O348" s="423" cm="1">
        <f t="array" ref="O348">ROUND(E348*J348,2)</f>
        <v>0</v>
      </c>
      <c r="P348" s="425" cm="1">
        <f t="array" ref="P348">ROUND(SUM(M348:O348),2)</f>
        <v>0</v>
      </c>
      <c r="Q348" s="116"/>
      <c r="R348" s="107"/>
      <c r="S348" s="107"/>
      <c r="T348" s="107"/>
      <c r="U348" s="107"/>
      <c r="V348" s="107"/>
      <c r="W348" s="107"/>
      <c r="X348" s="107"/>
      <c r="Y348" s="107"/>
      <c r="Z348" s="107"/>
      <c r="AA348" s="107"/>
      <c r="AB348" s="107"/>
      <c r="AC348" s="107"/>
      <c r="AD348" s="107"/>
      <c r="AE348" s="107"/>
      <c r="AF348" s="107"/>
      <c r="AG348" s="107"/>
      <c r="AH348" s="107"/>
      <c r="AI348" s="107"/>
      <c r="AJ348" s="107"/>
      <c r="AK348" s="107"/>
      <c r="AL348" s="107"/>
      <c r="AM348" s="107"/>
      <c r="AN348" s="107"/>
      <c r="AO348" s="107"/>
      <c r="AP348" s="107"/>
      <c r="AQ348" s="107"/>
      <c r="AR348" s="107"/>
      <c r="AS348" s="107"/>
      <c r="AT348" s="107"/>
      <c r="AU348" s="107"/>
      <c r="AV348" s="107"/>
    </row>
    <row r="349" spans="1:48" ht="24" customHeight="1">
      <c r="A349" s="313" t="s">
        <v>788</v>
      </c>
      <c r="B349" s="133" t="s">
        <v>79</v>
      </c>
      <c r="C349" s="188" t="s">
        <v>533</v>
      </c>
      <c r="D349" s="135" t="s">
        <v>89</v>
      </c>
      <c r="E349" s="138" cm="1">
        <f t="array" ref="E349">ROUND(48*1.1,2)</f>
        <v>52.8</v>
      </c>
      <c r="F349" s="137"/>
      <c r="G349" s="138"/>
      <c r="H349" s="137"/>
      <c r="I349" s="137"/>
      <c r="J349" s="137"/>
      <c r="K349" s="429">
        <f t="shared" si="5"/>
        <v>0</v>
      </c>
      <c r="L349" s="423" cm="1">
        <f t="array" ref="L349">ROUND(E349*F349,2)</f>
        <v>0</v>
      </c>
      <c r="M349" s="423" cm="1">
        <f t="array" ref="M349">ROUND(E349*H349,2)</f>
        <v>0</v>
      </c>
      <c r="N349" s="423" cm="1">
        <f t="array" ref="N349">ROUND(E349*I349,2)</f>
        <v>0</v>
      </c>
      <c r="O349" s="423" cm="1">
        <f t="array" ref="O349">ROUND(E349*J349,2)</f>
        <v>0</v>
      </c>
      <c r="P349" s="425" cm="1">
        <f t="array" ref="P349">ROUND(SUM(M349:O349),2)</f>
        <v>0</v>
      </c>
      <c r="Q349" s="116"/>
      <c r="R349" s="107"/>
      <c r="S349" s="107"/>
      <c r="T349" s="107"/>
      <c r="U349" s="107"/>
      <c r="V349" s="107"/>
      <c r="W349" s="107"/>
      <c r="X349" s="107"/>
      <c r="Y349" s="107"/>
      <c r="Z349" s="107"/>
      <c r="AA349" s="107"/>
      <c r="AB349" s="107"/>
      <c r="AC349" s="107"/>
      <c r="AD349" s="107"/>
      <c r="AE349" s="107"/>
      <c r="AF349" s="107"/>
      <c r="AG349" s="107"/>
      <c r="AH349" s="107"/>
      <c r="AI349" s="107"/>
      <c r="AJ349" s="107"/>
      <c r="AK349" s="107"/>
      <c r="AL349" s="107"/>
      <c r="AM349" s="107"/>
      <c r="AN349" s="107"/>
      <c r="AO349" s="107"/>
      <c r="AP349" s="107"/>
      <c r="AQ349" s="107"/>
      <c r="AR349" s="107"/>
      <c r="AS349" s="107"/>
      <c r="AT349" s="107"/>
      <c r="AU349" s="107"/>
      <c r="AV349" s="107"/>
    </row>
    <row r="350" spans="1:48" ht="14.25" customHeight="1">
      <c r="A350" s="313" t="s">
        <v>789</v>
      </c>
      <c r="B350" s="133" t="s">
        <v>79</v>
      </c>
      <c r="C350" s="188" t="s">
        <v>204</v>
      </c>
      <c r="D350" s="135" t="s">
        <v>133</v>
      </c>
      <c r="E350" s="138">
        <v>1</v>
      </c>
      <c r="F350" s="137"/>
      <c r="G350" s="138"/>
      <c r="H350" s="137"/>
      <c r="I350" s="137"/>
      <c r="J350" s="137"/>
      <c r="K350" s="429">
        <f t="shared" si="5"/>
        <v>0</v>
      </c>
      <c r="L350" s="423" cm="1">
        <f t="array" ref="L350">ROUND(E350*F350,2)</f>
        <v>0</v>
      </c>
      <c r="M350" s="423" cm="1">
        <f t="array" ref="M350">ROUND(E350*H350,2)</f>
        <v>0</v>
      </c>
      <c r="N350" s="423" cm="1">
        <f t="array" ref="N350">ROUND(E350*I350,2)</f>
        <v>0</v>
      </c>
      <c r="O350" s="423" cm="1">
        <f t="array" ref="O350">ROUND(E350*J350,2)</f>
        <v>0</v>
      </c>
      <c r="P350" s="425" cm="1">
        <f t="array" ref="P350">ROUND(SUM(M350:O350),2)</f>
        <v>0</v>
      </c>
      <c r="Q350" s="116"/>
      <c r="R350" s="107"/>
      <c r="S350" s="107"/>
      <c r="T350" s="107"/>
      <c r="U350" s="107"/>
      <c r="V350" s="107"/>
      <c r="W350" s="107"/>
      <c r="X350" s="107"/>
      <c r="Y350" s="107"/>
      <c r="Z350" s="107"/>
      <c r="AA350" s="107"/>
      <c r="AB350" s="107"/>
      <c r="AC350" s="107"/>
      <c r="AD350" s="107"/>
      <c r="AE350" s="107"/>
      <c r="AF350" s="107"/>
      <c r="AG350" s="107"/>
      <c r="AH350" s="107"/>
      <c r="AI350" s="107"/>
      <c r="AJ350" s="107"/>
      <c r="AK350" s="107"/>
      <c r="AL350" s="107"/>
      <c r="AM350" s="107"/>
      <c r="AN350" s="107"/>
      <c r="AO350" s="107"/>
      <c r="AP350" s="107"/>
      <c r="AQ350" s="107"/>
      <c r="AR350" s="107"/>
      <c r="AS350" s="107"/>
      <c r="AT350" s="107"/>
      <c r="AU350" s="107"/>
      <c r="AV350" s="107"/>
    </row>
    <row r="351" spans="1:48" ht="21.75" customHeight="1">
      <c r="A351" s="306">
        <v>5</v>
      </c>
      <c r="B351" s="307"/>
      <c r="C351" s="308" t="s">
        <v>790</v>
      </c>
      <c r="D351" s="309"/>
      <c r="E351" s="310"/>
      <c r="F351" s="311"/>
      <c r="G351" s="311"/>
      <c r="H351" s="311"/>
      <c r="I351" s="311"/>
      <c r="J351" s="311"/>
      <c r="K351" s="452"/>
      <c r="L351" s="454"/>
      <c r="M351" s="454"/>
      <c r="N351" s="454"/>
      <c r="O351" s="454"/>
      <c r="P351" s="455"/>
      <c r="Q351" s="116"/>
      <c r="R351" s="107"/>
      <c r="S351" s="107"/>
      <c r="T351" s="107"/>
      <c r="U351" s="107"/>
      <c r="V351" s="107"/>
      <c r="W351" s="107"/>
      <c r="X351" s="107"/>
      <c r="Y351" s="107"/>
      <c r="Z351" s="107"/>
      <c r="AA351" s="107"/>
      <c r="AB351" s="107"/>
      <c r="AC351" s="107"/>
      <c r="AD351" s="107"/>
      <c r="AE351" s="107"/>
      <c r="AF351" s="107"/>
      <c r="AG351" s="107"/>
      <c r="AH351" s="107"/>
      <c r="AI351" s="107"/>
      <c r="AJ351" s="107"/>
      <c r="AK351" s="107"/>
      <c r="AL351" s="107"/>
      <c r="AM351" s="107"/>
      <c r="AN351" s="107"/>
      <c r="AO351" s="107"/>
      <c r="AP351" s="107"/>
      <c r="AQ351" s="107"/>
      <c r="AR351" s="107"/>
      <c r="AS351" s="107"/>
      <c r="AT351" s="107"/>
      <c r="AU351" s="107"/>
      <c r="AV351" s="107"/>
    </row>
    <row r="352" spans="1:48" ht="14.25" customHeight="1">
      <c r="A352" s="304"/>
      <c r="B352" s="305"/>
      <c r="C352" s="308" t="s">
        <v>791</v>
      </c>
      <c r="D352" s="185"/>
      <c r="E352" s="138"/>
      <c r="F352" s="137"/>
      <c r="G352" s="137"/>
      <c r="H352" s="137"/>
      <c r="I352" s="137"/>
      <c r="J352" s="137"/>
      <c r="K352" s="429"/>
      <c r="L352" s="423"/>
      <c r="M352" s="423"/>
      <c r="N352" s="423"/>
      <c r="O352" s="423"/>
      <c r="P352" s="425"/>
      <c r="Q352" s="116"/>
      <c r="R352" s="107"/>
      <c r="S352" s="107"/>
      <c r="T352" s="107"/>
      <c r="U352" s="107"/>
      <c r="V352" s="107"/>
      <c r="W352" s="107"/>
      <c r="X352" s="107"/>
      <c r="Y352" s="107"/>
      <c r="Z352" s="107"/>
      <c r="AA352" s="107"/>
      <c r="AB352" s="107"/>
      <c r="AC352" s="107"/>
      <c r="AD352" s="107"/>
      <c r="AE352" s="107"/>
      <c r="AF352" s="107"/>
      <c r="AG352" s="107"/>
      <c r="AH352" s="107"/>
      <c r="AI352" s="107"/>
      <c r="AJ352" s="107"/>
      <c r="AK352" s="107"/>
      <c r="AL352" s="107"/>
      <c r="AM352" s="107"/>
      <c r="AN352" s="107"/>
      <c r="AO352" s="107"/>
      <c r="AP352" s="107"/>
      <c r="AQ352" s="107"/>
      <c r="AR352" s="107"/>
      <c r="AS352" s="107"/>
      <c r="AT352" s="107"/>
      <c r="AU352" s="107"/>
      <c r="AV352" s="107"/>
    </row>
    <row r="353" spans="1:48" ht="14.25" customHeight="1">
      <c r="A353" s="304"/>
      <c r="B353" s="305"/>
      <c r="C353" s="126" t="s">
        <v>37</v>
      </c>
      <c r="D353" s="185"/>
      <c r="E353" s="138"/>
      <c r="F353" s="137"/>
      <c r="G353" s="138"/>
      <c r="H353" s="137"/>
      <c r="I353" s="137"/>
      <c r="J353" s="137"/>
      <c r="K353" s="429"/>
      <c r="L353" s="423"/>
      <c r="M353" s="423"/>
      <c r="N353" s="423"/>
      <c r="O353" s="423"/>
      <c r="P353" s="425"/>
      <c r="Q353" s="116"/>
      <c r="R353" s="107"/>
      <c r="S353" s="107"/>
      <c r="T353" s="107"/>
      <c r="U353" s="107"/>
      <c r="V353" s="107"/>
      <c r="W353" s="107"/>
      <c r="X353" s="107"/>
      <c r="Y353" s="107"/>
      <c r="Z353" s="107"/>
      <c r="AA353" s="107"/>
      <c r="AB353" s="107"/>
      <c r="AC353" s="107"/>
      <c r="AD353" s="107"/>
      <c r="AE353" s="107"/>
      <c r="AF353" s="107"/>
      <c r="AG353" s="107"/>
      <c r="AH353" s="107"/>
      <c r="AI353" s="107"/>
      <c r="AJ353" s="107"/>
      <c r="AK353" s="107"/>
      <c r="AL353" s="107"/>
      <c r="AM353" s="107"/>
      <c r="AN353" s="107"/>
      <c r="AO353" s="107"/>
      <c r="AP353" s="107"/>
      <c r="AQ353" s="107"/>
      <c r="AR353" s="107"/>
      <c r="AS353" s="107"/>
      <c r="AT353" s="107"/>
      <c r="AU353" s="107"/>
      <c r="AV353" s="107"/>
    </row>
    <row r="354" spans="1:48" ht="14.25" customHeight="1">
      <c r="A354" s="313" t="s">
        <v>174</v>
      </c>
      <c r="B354" s="133" t="s">
        <v>79</v>
      </c>
      <c r="C354" s="134" t="s">
        <v>96</v>
      </c>
      <c r="D354" s="135" t="s">
        <v>97</v>
      </c>
      <c r="E354" s="138">
        <v>3</v>
      </c>
      <c r="F354" s="137"/>
      <c r="G354" s="138"/>
      <c r="H354" s="137"/>
      <c r="I354" s="137"/>
      <c r="J354" s="137"/>
      <c r="K354" s="429">
        <f t="shared" si="5"/>
        <v>0</v>
      </c>
      <c r="L354" s="423" cm="1">
        <f t="array" ref="L354">ROUND(E354*F354,2)</f>
        <v>0</v>
      </c>
      <c r="M354" s="423" cm="1">
        <f t="array" ref="M354">ROUND(E354*H354,2)</f>
        <v>0</v>
      </c>
      <c r="N354" s="423" cm="1">
        <f t="array" ref="N354">ROUND(E354*I354,2)</f>
        <v>0</v>
      </c>
      <c r="O354" s="423" cm="1">
        <f t="array" ref="O354">ROUND(E354*J354,2)</f>
        <v>0</v>
      </c>
      <c r="P354" s="425" cm="1">
        <f t="array" ref="P354">ROUND(SUM(M354:O354),2)</f>
        <v>0</v>
      </c>
      <c r="Q354" s="116"/>
      <c r="R354" s="107"/>
      <c r="S354" s="107"/>
      <c r="T354" s="107"/>
      <c r="U354" s="107"/>
      <c r="V354" s="107"/>
      <c r="W354" s="107"/>
      <c r="X354" s="107"/>
      <c r="Y354" s="107"/>
      <c r="Z354" s="107"/>
      <c r="AA354" s="107"/>
      <c r="AB354" s="107"/>
      <c r="AC354" s="107"/>
      <c r="AD354" s="107"/>
      <c r="AE354" s="107"/>
      <c r="AF354" s="107"/>
      <c r="AG354" s="107"/>
      <c r="AH354" s="107"/>
      <c r="AI354" s="107"/>
      <c r="AJ354" s="107"/>
      <c r="AK354" s="107"/>
      <c r="AL354" s="107"/>
      <c r="AM354" s="107"/>
      <c r="AN354" s="107"/>
      <c r="AO354" s="107"/>
      <c r="AP354" s="107"/>
      <c r="AQ354" s="107"/>
      <c r="AR354" s="107"/>
      <c r="AS354" s="107"/>
      <c r="AT354" s="107"/>
      <c r="AU354" s="107"/>
      <c r="AV354" s="107"/>
    </row>
    <row r="355" spans="1:48" ht="14.25" customHeight="1">
      <c r="A355" s="313" t="s">
        <v>179</v>
      </c>
      <c r="B355" s="133" t="s">
        <v>79</v>
      </c>
      <c r="C355" s="134" t="s">
        <v>108</v>
      </c>
      <c r="D355" s="135" t="s">
        <v>83</v>
      </c>
      <c r="E355" s="138">
        <v>300</v>
      </c>
      <c r="F355" s="137"/>
      <c r="G355" s="138"/>
      <c r="H355" s="137"/>
      <c r="I355" s="137"/>
      <c r="J355" s="137"/>
      <c r="K355" s="429">
        <f t="shared" si="5"/>
        <v>0</v>
      </c>
      <c r="L355" s="423" cm="1">
        <f t="array" ref="L355">ROUND(E355*F355,2)</f>
        <v>0</v>
      </c>
      <c r="M355" s="423" cm="1">
        <f t="array" ref="M355">ROUND(E355*H355,2)</f>
        <v>0</v>
      </c>
      <c r="N355" s="423" cm="1">
        <f t="array" ref="N355">ROUND(E355*I355,2)</f>
        <v>0</v>
      </c>
      <c r="O355" s="423" cm="1">
        <f t="array" ref="O355">ROUND(E355*J355,2)</f>
        <v>0</v>
      </c>
      <c r="P355" s="425" cm="1">
        <f t="array" ref="P355">ROUND(SUM(M355:O355),2)</f>
        <v>0</v>
      </c>
      <c r="Q355" s="116"/>
      <c r="R355" s="107"/>
      <c r="S355" s="107"/>
      <c r="T355" s="107"/>
      <c r="U355" s="107"/>
      <c r="V355" s="107"/>
      <c r="W355" s="107"/>
      <c r="X355" s="107"/>
      <c r="Y355" s="107"/>
      <c r="Z355" s="107"/>
      <c r="AA355" s="107"/>
      <c r="AB355" s="107"/>
      <c r="AC355" s="107"/>
      <c r="AD355" s="107"/>
      <c r="AE355" s="107"/>
      <c r="AF355" s="107"/>
      <c r="AG355" s="107"/>
      <c r="AH355" s="107"/>
      <c r="AI355" s="107"/>
      <c r="AJ355" s="107"/>
      <c r="AK355" s="107"/>
      <c r="AL355" s="107"/>
      <c r="AM355" s="107"/>
      <c r="AN355" s="107"/>
      <c r="AO355" s="107"/>
      <c r="AP355" s="107"/>
      <c r="AQ355" s="107"/>
      <c r="AR355" s="107"/>
      <c r="AS355" s="107"/>
      <c r="AT355" s="107"/>
      <c r="AU355" s="107"/>
      <c r="AV355" s="107"/>
    </row>
    <row r="356" spans="1:48" ht="14.25" customHeight="1">
      <c r="A356" s="313" t="s">
        <v>181</v>
      </c>
      <c r="B356" s="133" t="s">
        <v>79</v>
      </c>
      <c r="C356" s="188" t="s">
        <v>110</v>
      </c>
      <c r="D356" s="135" t="s">
        <v>83</v>
      </c>
      <c r="E356" s="138" cm="1">
        <f t="array" ref="E356">ROUND(E355*1.15,2)</f>
        <v>345</v>
      </c>
      <c r="F356" s="137"/>
      <c r="G356" s="138"/>
      <c r="H356" s="137"/>
      <c r="I356" s="137"/>
      <c r="J356" s="137"/>
      <c r="K356" s="429">
        <f t="shared" si="5"/>
        <v>0</v>
      </c>
      <c r="L356" s="423" cm="1">
        <f t="array" ref="L356">ROUND(E356*F356,2)</f>
        <v>0</v>
      </c>
      <c r="M356" s="423" cm="1">
        <f t="array" ref="M356">ROUND(E356*H356,2)</f>
        <v>0</v>
      </c>
      <c r="N356" s="423" cm="1">
        <f t="array" ref="N356">ROUND(E356*I356,2)</f>
        <v>0</v>
      </c>
      <c r="O356" s="423" cm="1">
        <f t="array" ref="O356">ROUND(E356*J356,2)</f>
        <v>0</v>
      </c>
      <c r="P356" s="425" cm="1">
        <f t="array" ref="P356">ROUND(SUM(M356:O356),2)</f>
        <v>0</v>
      </c>
      <c r="Q356" s="116"/>
      <c r="R356" s="107"/>
      <c r="S356" s="107"/>
      <c r="T356" s="107"/>
      <c r="U356" s="107"/>
      <c r="V356" s="107"/>
      <c r="W356" s="107"/>
      <c r="X356" s="107"/>
      <c r="Y356" s="107"/>
      <c r="Z356" s="107"/>
      <c r="AA356" s="107"/>
      <c r="AB356" s="107"/>
      <c r="AC356" s="107"/>
      <c r="AD356" s="107"/>
      <c r="AE356" s="107"/>
      <c r="AF356" s="107"/>
      <c r="AG356" s="107"/>
      <c r="AH356" s="107"/>
      <c r="AI356" s="107"/>
      <c r="AJ356" s="107"/>
      <c r="AK356" s="107"/>
      <c r="AL356" s="107"/>
      <c r="AM356" s="107"/>
      <c r="AN356" s="107"/>
      <c r="AO356" s="107"/>
      <c r="AP356" s="107"/>
      <c r="AQ356" s="107"/>
      <c r="AR356" s="107"/>
      <c r="AS356" s="107"/>
      <c r="AT356" s="107"/>
      <c r="AU356" s="107"/>
      <c r="AV356" s="107"/>
    </row>
    <row r="357" spans="1:48" ht="24" customHeight="1">
      <c r="A357" s="313" t="s">
        <v>190</v>
      </c>
      <c r="B357" s="133" t="s">
        <v>79</v>
      </c>
      <c r="C357" s="134" t="s">
        <v>511</v>
      </c>
      <c r="D357" s="135" t="s">
        <v>100</v>
      </c>
      <c r="E357" s="138" cm="1">
        <f t="array" ref="E357">E355*0.15</f>
        <v>45</v>
      </c>
      <c r="F357" s="137"/>
      <c r="G357" s="138"/>
      <c r="H357" s="137"/>
      <c r="I357" s="137"/>
      <c r="J357" s="137"/>
      <c r="K357" s="429">
        <f t="shared" si="5"/>
        <v>0</v>
      </c>
      <c r="L357" s="423" cm="1">
        <f t="array" ref="L357">ROUND(E357*F357,2)</f>
        <v>0</v>
      </c>
      <c r="M357" s="423" cm="1">
        <f t="array" ref="M357">ROUND(E357*H357,2)</f>
        <v>0</v>
      </c>
      <c r="N357" s="423" cm="1">
        <f t="array" ref="N357">ROUND(E357*I357,2)</f>
        <v>0</v>
      </c>
      <c r="O357" s="423" cm="1">
        <f t="array" ref="O357">ROUND(E357*J357,2)</f>
        <v>0</v>
      </c>
      <c r="P357" s="425" cm="1">
        <f t="array" ref="P357">ROUND(SUM(M357:O357),2)</f>
        <v>0</v>
      </c>
      <c r="Q357" s="116"/>
      <c r="R357" s="107"/>
      <c r="S357" s="107"/>
      <c r="T357" s="107"/>
      <c r="U357" s="107"/>
      <c r="V357" s="107"/>
      <c r="W357" s="107"/>
      <c r="X357" s="107"/>
      <c r="Y357" s="107"/>
      <c r="Z357" s="107"/>
      <c r="AA357" s="107"/>
      <c r="AB357" s="107"/>
      <c r="AC357" s="107"/>
      <c r="AD357" s="107"/>
      <c r="AE357" s="107"/>
      <c r="AF357" s="107"/>
      <c r="AG357" s="107"/>
      <c r="AH357" s="107"/>
      <c r="AI357" s="107"/>
      <c r="AJ357" s="107"/>
      <c r="AK357" s="107"/>
      <c r="AL357" s="107"/>
      <c r="AM357" s="107"/>
      <c r="AN357" s="107"/>
      <c r="AO357" s="107"/>
      <c r="AP357" s="107"/>
      <c r="AQ357" s="107"/>
      <c r="AR357" s="107"/>
      <c r="AS357" s="107"/>
      <c r="AT357" s="107"/>
      <c r="AU357" s="107"/>
      <c r="AV357" s="107"/>
    </row>
    <row r="358" spans="1:48" ht="13.5" customHeight="1">
      <c r="A358" s="313" t="s">
        <v>792</v>
      </c>
      <c r="B358" s="133" t="s">
        <v>79</v>
      </c>
      <c r="C358" s="188" t="s">
        <v>412</v>
      </c>
      <c r="D358" s="135" t="s">
        <v>100</v>
      </c>
      <c r="E358" s="138" cm="1">
        <f t="array" ref="E358">ROUND(E357*1.25,2)</f>
        <v>56.25</v>
      </c>
      <c r="F358" s="137"/>
      <c r="G358" s="138"/>
      <c r="H358" s="137"/>
      <c r="I358" s="137"/>
      <c r="J358" s="137"/>
      <c r="K358" s="429">
        <f t="shared" si="5"/>
        <v>0</v>
      </c>
      <c r="L358" s="423" cm="1">
        <f t="array" ref="L358">ROUND(E358*F358,2)</f>
        <v>0</v>
      </c>
      <c r="M358" s="423" cm="1">
        <f t="array" ref="M358">ROUND(E358*H358,2)</f>
        <v>0</v>
      </c>
      <c r="N358" s="423" cm="1">
        <f t="array" ref="N358">ROUND(E358*I358,2)</f>
        <v>0</v>
      </c>
      <c r="O358" s="423" cm="1">
        <f t="array" ref="O358">ROUND(E358*J358,2)</f>
        <v>0</v>
      </c>
      <c r="P358" s="425" cm="1">
        <f t="array" ref="P358">ROUND(SUM(M358:O358),2)</f>
        <v>0</v>
      </c>
      <c r="Q358" s="116"/>
      <c r="R358" s="107"/>
      <c r="S358" s="107"/>
      <c r="T358" s="107"/>
      <c r="U358" s="107"/>
      <c r="V358" s="107"/>
      <c r="W358" s="107"/>
      <c r="X358" s="107"/>
      <c r="Y358" s="107"/>
      <c r="Z358" s="107"/>
      <c r="AA358" s="107"/>
      <c r="AB358" s="107"/>
      <c r="AC358" s="107"/>
      <c r="AD358" s="107"/>
      <c r="AE358" s="107"/>
      <c r="AF358" s="107"/>
      <c r="AG358" s="107"/>
      <c r="AH358" s="107"/>
      <c r="AI358" s="107"/>
      <c r="AJ358" s="107"/>
      <c r="AK358" s="107"/>
      <c r="AL358" s="107"/>
      <c r="AM358" s="107"/>
      <c r="AN358" s="107"/>
      <c r="AO358" s="107"/>
      <c r="AP358" s="107"/>
      <c r="AQ358" s="107"/>
      <c r="AR358" s="107"/>
      <c r="AS358" s="107"/>
      <c r="AT358" s="107"/>
      <c r="AU358" s="107"/>
      <c r="AV358" s="107"/>
    </row>
    <row r="359" spans="1:48" ht="14.25" customHeight="1">
      <c r="A359" s="304"/>
      <c r="B359" s="133"/>
      <c r="C359" s="126" t="s">
        <v>793</v>
      </c>
      <c r="D359" s="185"/>
      <c r="E359" s="138"/>
      <c r="F359" s="137"/>
      <c r="G359" s="138"/>
      <c r="H359" s="137"/>
      <c r="I359" s="137"/>
      <c r="J359" s="137"/>
      <c r="K359" s="429">
        <f t="shared" si="5"/>
        <v>0</v>
      </c>
      <c r="L359" s="423"/>
      <c r="M359" s="423"/>
      <c r="N359" s="423"/>
      <c r="O359" s="423"/>
      <c r="P359" s="425"/>
      <c r="Q359" s="116"/>
      <c r="R359" s="107"/>
      <c r="S359" s="107"/>
      <c r="T359" s="107"/>
      <c r="U359" s="107"/>
      <c r="V359" s="107"/>
      <c r="W359" s="107"/>
      <c r="X359" s="107"/>
      <c r="Y359" s="107"/>
      <c r="Z359" s="107"/>
      <c r="AA359" s="107"/>
      <c r="AB359" s="107"/>
      <c r="AC359" s="107"/>
      <c r="AD359" s="107"/>
      <c r="AE359" s="107"/>
      <c r="AF359" s="107"/>
      <c r="AG359" s="107"/>
      <c r="AH359" s="107"/>
      <c r="AI359" s="107"/>
      <c r="AJ359" s="107"/>
      <c r="AK359" s="107"/>
      <c r="AL359" s="107"/>
      <c r="AM359" s="107"/>
      <c r="AN359" s="107"/>
      <c r="AO359" s="107"/>
      <c r="AP359" s="107"/>
      <c r="AQ359" s="107"/>
      <c r="AR359" s="107"/>
      <c r="AS359" s="107"/>
      <c r="AT359" s="107"/>
      <c r="AU359" s="107"/>
      <c r="AV359" s="107"/>
    </row>
    <row r="360" spans="1:48" ht="12.75" customHeight="1">
      <c r="A360" s="313" t="s">
        <v>794</v>
      </c>
      <c r="B360" s="133" t="s">
        <v>79</v>
      </c>
      <c r="C360" s="134" t="s">
        <v>514</v>
      </c>
      <c r="D360" s="135" t="s">
        <v>100</v>
      </c>
      <c r="E360" s="138">
        <v>12</v>
      </c>
      <c r="F360" s="137"/>
      <c r="G360" s="138"/>
      <c r="H360" s="137"/>
      <c r="I360" s="137"/>
      <c r="J360" s="137"/>
      <c r="K360" s="429">
        <f t="shared" si="5"/>
        <v>0</v>
      </c>
      <c r="L360" s="423" cm="1">
        <f t="array" ref="L360">ROUND(E360*F360,2)</f>
        <v>0</v>
      </c>
      <c r="M360" s="423" cm="1">
        <f t="array" ref="M360">ROUND(E360*H360,2)</f>
        <v>0</v>
      </c>
      <c r="N360" s="423" cm="1">
        <f t="array" ref="N360">ROUND(E360*I360,2)</f>
        <v>0</v>
      </c>
      <c r="O360" s="423" cm="1">
        <f t="array" ref="O360">ROUND(E360*J360,2)</f>
        <v>0</v>
      </c>
      <c r="P360" s="425" cm="1">
        <f t="array" ref="P360">ROUND(SUM(M360:O360),2)</f>
        <v>0</v>
      </c>
      <c r="Q360" s="116"/>
      <c r="R360" s="107"/>
      <c r="S360" s="107"/>
      <c r="T360" s="107"/>
      <c r="U360" s="107"/>
      <c r="V360" s="107"/>
      <c r="W360" s="107"/>
      <c r="X360" s="107"/>
      <c r="Y360" s="107"/>
      <c r="Z360" s="107"/>
      <c r="AA360" s="107"/>
      <c r="AB360" s="107"/>
      <c r="AC360" s="107"/>
      <c r="AD360" s="107"/>
      <c r="AE360" s="107"/>
      <c r="AF360" s="107"/>
      <c r="AG360" s="107"/>
      <c r="AH360" s="107"/>
      <c r="AI360" s="107"/>
      <c r="AJ360" s="107"/>
      <c r="AK360" s="107"/>
      <c r="AL360" s="107"/>
      <c r="AM360" s="107"/>
      <c r="AN360" s="107"/>
      <c r="AO360" s="107"/>
      <c r="AP360" s="107"/>
      <c r="AQ360" s="107"/>
      <c r="AR360" s="107"/>
      <c r="AS360" s="107"/>
      <c r="AT360" s="107"/>
      <c r="AU360" s="107"/>
      <c r="AV360" s="107"/>
    </row>
    <row r="361" spans="1:48" ht="14.25" customHeight="1">
      <c r="A361" s="313" t="s">
        <v>795</v>
      </c>
      <c r="B361" s="133" t="s">
        <v>79</v>
      </c>
      <c r="C361" s="188" t="s">
        <v>516</v>
      </c>
      <c r="D361" s="135" t="s">
        <v>100</v>
      </c>
      <c r="E361" s="138" cm="1">
        <f t="array" ref="E361">E360*1.08</f>
        <v>12.96</v>
      </c>
      <c r="F361" s="137"/>
      <c r="G361" s="138"/>
      <c r="H361" s="137"/>
      <c r="I361" s="137"/>
      <c r="J361" s="137"/>
      <c r="K361" s="429">
        <f t="shared" si="5"/>
        <v>0</v>
      </c>
      <c r="L361" s="423" cm="1">
        <f t="array" ref="L361">ROUND(E361*F361,2)</f>
        <v>0</v>
      </c>
      <c r="M361" s="423" cm="1">
        <f t="array" ref="M361">ROUND(E361*H361,2)</f>
        <v>0</v>
      </c>
      <c r="N361" s="423" cm="1">
        <f t="array" ref="N361">ROUND(E361*I361,2)</f>
        <v>0</v>
      </c>
      <c r="O361" s="423" cm="1">
        <f t="array" ref="O361">ROUND(E361*J361,2)</f>
        <v>0</v>
      </c>
      <c r="P361" s="425" cm="1">
        <f t="array" ref="P361">ROUND(SUM(M361:O361),2)</f>
        <v>0</v>
      </c>
      <c r="Q361" s="116"/>
      <c r="R361" s="107"/>
      <c r="S361" s="107"/>
      <c r="T361" s="107"/>
      <c r="U361" s="107"/>
      <c r="V361" s="107"/>
      <c r="W361" s="107"/>
      <c r="X361" s="107"/>
      <c r="Y361" s="107"/>
      <c r="Z361" s="107"/>
      <c r="AA361" s="107"/>
      <c r="AB361" s="107"/>
      <c r="AC361" s="107"/>
      <c r="AD361" s="107"/>
      <c r="AE361" s="107"/>
      <c r="AF361" s="107"/>
      <c r="AG361" s="107"/>
      <c r="AH361" s="107"/>
      <c r="AI361" s="107"/>
      <c r="AJ361" s="107"/>
      <c r="AK361" s="107"/>
      <c r="AL361" s="107"/>
      <c r="AM361" s="107"/>
      <c r="AN361" s="107"/>
      <c r="AO361" s="107"/>
      <c r="AP361" s="107"/>
      <c r="AQ361" s="107"/>
      <c r="AR361" s="107"/>
      <c r="AS361" s="107"/>
      <c r="AT361" s="107"/>
      <c r="AU361" s="107"/>
      <c r="AV361" s="107"/>
    </row>
    <row r="362" spans="1:48" ht="14.25" customHeight="1">
      <c r="A362" s="313" t="s">
        <v>796</v>
      </c>
      <c r="B362" s="133" t="s">
        <v>79</v>
      </c>
      <c r="C362" s="188" t="s">
        <v>187</v>
      </c>
      <c r="D362" s="135" t="s">
        <v>133</v>
      </c>
      <c r="E362" s="138">
        <v>1</v>
      </c>
      <c r="F362" s="137"/>
      <c r="G362" s="138"/>
      <c r="H362" s="137"/>
      <c r="I362" s="137"/>
      <c r="J362" s="137"/>
      <c r="K362" s="429">
        <f t="shared" si="5"/>
        <v>0</v>
      </c>
      <c r="L362" s="423" cm="1">
        <f t="array" ref="L362">ROUND(E362*F362,2)</f>
        <v>0</v>
      </c>
      <c r="M362" s="423" cm="1">
        <f t="array" ref="M362">ROUND(E362*H362,2)</f>
        <v>0</v>
      </c>
      <c r="N362" s="423" cm="1">
        <f t="array" ref="N362">ROUND(E362*I362,2)</f>
        <v>0</v>
      </c>
      <c r="O362" s="423" cm="1">
        <f t="array" ref="O362">ROUND(E362*J362,2)</f>
        <v>0</v>
      </c>
      <c r="P362" s="425" cm="1">
        <f t="array" ref="P362">ROUND(SUM(M362:O362),2)</f>
        <v>0</v>
      </c>
      <c r="Q362" s="116"/>
      <c r="R362" s="107"/>
      <c r="S362" s="107"/>
      <c r="T362" s="107"/>
      <c r="U362" s="107"/>
      <c r="V362" s="107"/>
      <c r="W362" s="107"/>
      <c r="X362" s="107"/>
      <c r="Y362" s="107"/>
      <c r="Z362" s="107"/>
      <c r="AA362" s="107"/>
      <c r="AB362" s="107"/>
      <c r="AC362" s="107"/>
      <c r="AD362" s="107"/>
      <c r="AE362" s="107"/>
      <c r="AF362" s="107"/>
      <c r="AG362" s="107"/>
      <c r="AH362" s="107"/>
      <c r="AI362" s="107"/>
      <c r="AJ362" s="107"/>
      <c r="AK362" s="107"/>
      <c r="AL362" s="107"/>
      <c r="AM362" s="107"/>
      <c r="AN362" s="107"/>
      <c r="AO362" s="107"/>
      <c r="AP362" s="107"/>
      <c r="AQ362" s="107"/>
      <c r="AR362" s="107"/>
      <c r="AS362" s="107"/>
      <c r="AT362" s="107"/>
      <c r="AU362" s="107"/>
      <c r="AV362" s="107"/>
    </row>
    <row r="363" spans="1:48" ht="14.25" customHeight="1">
      <c r="A363" s="313" t="s">
        <v>797</v>
      </c>
      <c r="B363" s="133" t="s">
        <v>79</v>
      </c>
      <c r="C363" s="188" t="s">
        <v>135</v>
      </c>
      <c r="D363" s="135" t="s">
        <v>133</v>
      </c>
      <c r="E363" s="138">
        <v>1</v>
      </c>
      <c r="F363" s="137"/>
      <c r="G363" s="138"/>
      <c r="H363" s="137"/>
      <c r="I363" s="137"/>
      <c r="J363" s="137"/>
      <c r="K363" s="429">
        <f t="shared" si="5"/>
        <v>0</v>
      </c>
      <c r="L363" s="423" cm="1">
        <f t="array" ref="L363">ROUND(E363*F363,2)</f>
        <v>0</v>
      </c>
      <c r="M363" s="423" cm="1">
        <f t="array" ref="M363">ROUND(E363*H363,2)</f>
        <v>0</v>
      </c>
      <c r="N363" s="423" cm="1">
        <f t="array" ref="N363">ROUND(E363*I363,2)</f>
        <v>0</v>
      </c>
      <c r="O363" s="423" cm="1">
        <f t="array" ref="O363">ROUND(E363*J363,2)</f>
        <v>0</v>
      </c>
      <c r="P363" s="425" cm="1">
        <f t="array" ref="P363">ROUND(SUM(M363:O363),2)</f>
        <v>0</v>
      </c>
      <c r="Q363" s="116"/>
      <c r="R363" s="107"/>
      <c r="S363" s="107"/>
      <c r="T363" s="107"/>
      <c r="U363" s="107"/>
      <c r="V363" s="107"/>
      <c r="W363" s="107"/>
      <c r="X363" s="107"/>
      <c r="Y363" s="107"/>
      <c r="Z363" s="107"/>
      <c r="AA363" s="107"/>
      <c r="AB363" s="107"/>
      <c r="AC363" s="107"/>
      <c r="AD363" s="107"/>
      <c r="AE363" s="107"/>
      <c r="AF363" s="107"/>
      <c r="AG363" s="107"/>
      <c r="AH363" s="107"/>
      <c r="AI363" s="107"/>
      <c r="AJ363" s="107"/>
      <c r="AK363" s="107"/>
      <c r="AL363" s="107"/>
      <c r="AM363" s="107"/>
      <c r="AN363" s="107"/>
      <c r="AO363" s="107"/>
      <c r="AP363" s="107"/>
      <c r="AQ363" s="107"/>
      <c r="AR363" s="107"/>
      <c r="AS363" s="107"/>
      <c r="AT363" s="107"/>
      <c r="AU363" s="107"/>
      <c r="AV363" s="107"/>
    </row>
    <row r="364" spans="1:48" ht="14.25" customHeight="1">
      <c r="A364" s="313" t="s">
        <v>798</v>
      </c>
      <c r="B364" s="133" t="s">
        <v>79</v>
      </c>
      <c r="C364" s="188" t="s">
        <v>137</v>
      </c>
      <c r="D364" s="135" t="s">
        <v>138</v>
      </c>
      <c r="E364" s="138" cm="1">
        <f t="array" ref="E364">ROUND(E361/10,2)</f>
        <v>1.3</v>
      </c>
      <c r="F364" s="137"/>
      <c r="G364" s="138"/>
      <c r="H364" s="137"/>
      <c r="I364" s="137"/>
      <c r="J364" s="137"/>
      <c r="K364" s="429">
        <f t="shared" si="5"/>
        <v>0</v>
      </c>
      <c r="L364" s="423" cm="1">
        <f t="array" ref="L364">ROUND(E364*F364,2)</f>
        <v>0</v>
      </c>
      <c r="M364" s="423" cm="1">
        <f t="array" ref="M364">ROUND(E364*H364,2)</f>
        <v>0</v>
      </c>
      <c r="N364" s="423" cm="1">
        <f t="array" ref="N364">ROUND(E364*I364,2)</f>
        <v>0</v>
      </c>
      <c r="O364" s="423" cm="1">
        <f t="array" ref="O364">ROUND(E364*J364,2)</f>
        <v>0</v>
      </c>
      <c r="P364" s="425" cm="1">
        <f t="array" ref="P364">ROUND(SUM(M364:O364),2)</f>
        <v>0</v>
      </c>
      <c r="Q364" s="116"/>
      <c r="R364" s="107"/>
      <c r="S364" s="107"/>
      <c r="T364" s="107"/>
      <c r="U364" s="107"/>
      <c r="V364" s="107"/>
      <c r="W364" s="107"/>
      <c r="X364" s="107"/>
      <c r="Y364" s="107"/>
      <c r="Z364" s="107"/>
      <c r="AA364" s="107"/>
      <c r="AB364" s="107"/>
      <c r="AC364" s="107"/>
      <c r="AD364" s="107"/>
      <c r="AE364" s="107"/>
      <c r="AF364" s="107"/>
      <c r="AG364" s="107"/>
      <c r="AH364" s="107"/>
      <c r="AI364" s="107"/>
      <c r="AJ364" s="107"/>
      <c r="AK364" s="107"/>
      <c r="AL364" s="107"/>
      <c r="AM364" s="107"/>
      <c r="AN364" s="107"/>
      <c r="AO364" s="107"/>
      <c r="AP364" s="107"/>
      <c r="AQ364" s="107"/>
      <c r="AR364" s="107"/>
      <c r="AS364" s="107"/>
      <c r="AT364" s="107"/>
      <c r="AU364" s="107"/>
      <c r="AV364" s="107"/>
    </row>
    <row r="365" spans="1:48" ht="48" customHeight="1">
      <c r="A365" s="313" t="s">
        <v>799</v>
      </c>
      <c r="B365" s="133" t="s">
        <v>79</v>
      </c>
      <c r="C365" s="134" t="s">
        <v>117</v>
      </c>
      <c r="D365" s="135" t="s">
        <v>118</v>
      </c>
      <c r="E365" s="187">
        <v>5.2649999999999997</v>
      </c>
      <c r="F365" s="137"/>
      <c r="G365" s="138"/>
      <c r="H365" s="137"/>
      <c r="I365" s="137"/>
      <c r="J365" s="137"/>
      <c r="K365" s="429">
        <f t="shared" si="5"/>
        <v>0</v>
      </c>
      <c r="L365" s="423" cm="1">
        <f t="array" ref="L365">ROUND(E365*F365,2)</f>
        <v>0</v>
      </c>
      <c r="M365" s="423" cm="1">
        <f t="array" ref="M365">ROUND(E365*H365,2)</f>
        <v>0</v>
      </c>
      <c r="N365" s="423" cm="1">
        <f t="array" ref="N365">ROUND(E365*I365,2)</f>
        <v>0</v>
      </c>
      <c r="O365" s="423" cm="1">
        <f t="array" ref="O365">ROUND(E365*J365,2)</f>
        <v>0</v>
      </c>
      <c r="P365" s="425" cm="1">
        <f t="array" ref="P365">ROUND(SUM(M365:O365),2)</f>
        <v>0</v>
      </c>
      <c r="Q365" s="116"/>
      <c r="R365" s="107"/>
      <c r="S365" s="107"/>
      <c r="T365" s="107"/>
      <c r="U365" s="107"/>
      <c r="V365" s="107"/>
      <c r="W365" s="107"/>
      <c r="X365" s="107"/>
      <c r="Y365" s="107"/>
      <c r="Z365" s="107"/>
      <c r="AA365" s="107"/>
      <c r="AB365" s="107"/>
      <c r="AC365" s="107"/>
      <c r="AD365" s="107"/>
      <c r="AE365" s="107"/>
      <c r="AF365" s="107"/>
      <c r="AG365" s="107"/>
      <c r="AH365" s="107"/>
      <c r="AI365" s="107"/>
      <c r="AJ365" s="107"/>
      <c r="AK365" s="107"/>
      <c r="AL365" s="107"/>
      <c r="AM365" s="107"/>
      <c r="AN365" s="107"/>
      <c r="AO365" s="107"/>
      <c r="AP365" s="107"/>
      <c r="AQ365" s="107"/>
      <c r="AR365" s="107"/>
      <c r="AS365" s="107"/>
      <c r="AT365" s="107"/>
      <c r="AU365" s="107"/>
      <c r="AV365" s="107"/>
    </row>
    <row r="366" spans="1:48" ht="14.25" customHeight="1">
      <c r="A366" s="313" t="s">
        <v>800</v>
      </c>
      <c r="B366" s="133" t="s">
        <v>79</v>
      </c>
      <c r="C366" s="188" t="s">
        <v>520</v>
      </c>
      <c r="D366" s="135" t="s">
        <v>118</v>
      </c>
      <c r="E366" s="187" cm="1">
        <f t="array" ref="E366">ROUND(25/1000*1.1,4)</f>
        <v>2.75E-2</v>
      </c>
      <c r="F366" s="137"/>
      <c r="G366" s="138"/>
      <c r="H366" s="137"/>
      <c r="I366" s="137"/>
      <c r="J366" s="137"/>
      <c r="K366" s="429">
        <f t="shared" si="5"/>
        <v>0</v>
      </c>
      <c r="L366" s="423" cm="1">
        <f t="array" ref="L366">ROUND(E366*F366,2)</f>
        <v>0</v>
      </c>
      <c r="M366" s="423" cm="1">
        <f t="array" ref="M366">ROUND(E366*H366,2)</f>
        <v>0</v>
      </c>
      <c r="N366" s="423" cm="1">
        <f t="array" ref="N366">ROUND(E366*I366,2)</f>
        <v>0</v>
      </c>
      <c r="O366" s="423" cm="1">
        <f t="array" ref="O366">ROUND(E366*J366,2)</f>
        <v>0</v>
      </c>
      <c r="P366" s="425" cm="1">
        <f t="array" ref="P366">ROUND(SUM(M366:O366),2)</f>
        <v>0</v>
      </c>
      <c r="Q366" s="116"/>
      <c r="R366" s="107"/>
      <c r="S366" s="107"/>
      <c r="T366" s="107"/>
      <c r="U366" s="107"/>
      <c r="V366" s="107"/>
      <c r="W366" s="107"/>
      <c r="X366" s="107"/>
      <c r="Y366" s="107"/>
      <c r="Z366" s="107"/>
      <c r="AA366" s="107"/>
      <c r="AB366" s="107"/>
      <c r="AC366" s="107"/>
      <c r="AD366" s="107"/>
      <c r="AE366" s="107"/>
      <c r="AF366" s="107"/>
      <c r="AG366" s="107"/>
      <c r="AH366" s="107"/>
      <c r="AI366" s="107"/>
      <c r="AJ366" s="107"/>
      <c r="AK366" s="107"/>
      <c r="AL366" s="107"/>
      <c r="AM366" s="107"/>
      <c r="AN366" s="107"/>
      <c r="AO366" s="107"/>
      <c r="AP366" s="107"/>
      <c r="AQ366" s="107"/>
      <c r="AR366" s="107"/>
      <c r="AS366" s="107"/>
      <c r="AT366" s="107"/>
      <c r="AU366" s="107"/>
      <c r="AV366" s="107"/>
    </row>
    <row r="367" spans="1:48" ht="14.25" customHeight="1">
      <c r="A367" s="313" t="s">
        <v>801</v>
      </c>
      <c r="B367" s="133" t="s">
        <v>79</v>
      </c>
      <c r="C367" s="188" t="s">
        <v>122</v>
      </c>
      <c r="D367" s="135" t="s">
        <v>118</v>
      </c>
      <c r="E367" s="187" cm="1">
        <f t="array" ref="E367">ROUND(4.45*1.1,4)</f>
        <v>4.8949999999999996</v>
      </c>
      <c r="F367" s="137"/>
      <c r="G367" s="138"/>
      <c r="H367" s="137"/>
      <c r="I367" s="137"/>
      <c r="J367" s="137"/>
      <c r="K367" s="429">
        <f t="shared" si="5"/>
        <v>0</v>
      </c>
      <c r="L367" s="423" cm="1">
        <f t="array" ref="L367">ROUND(E367*F367,2)</f>
        <v>0</v>
      </c>
      <c r="M367" s="423" cm="1">
        <f t="array" ref="M367">ROUND(E367*H367,2)</f>
        <v>0</v>
      </c>
      <c r="N367" s="423" cm="1">
        <f t="array" ref="N367">ROUND(E367*I367,2)</f>
        <v>0</v>
      </c>
      <c r="O367" s="423" cm="1">
        <f t="array" ref="O367">ROUND(E367*J367,2)</f>
        <v>0</v>
      </c>
      <c r="P367" s="425" cm="1">
        <f t="array" ref="P367">ROUND(SUM(M367:O367),2)</f>
        <v>0</v>
      </c>
      <c r="Q367" s="116"/>
      <c r="R367" s="107"/>
      <c r="S367" s="107"/>
      <c r="T367" s="107"/>
      <c r="U367" s="107"/>
      <c r="V367" s="107"/>
      <c r="W367" s="107"/>
      <c r="X367" s="107"/>
      <c r="Y367" s="107"/>
      <c r="Z367" s="107"/>
      <c r="AA367" s="107"/>
      <c r="AB367" s="107"/>
      <c r="AC367" s="107"/>
      <c r="AD367" s="107"/>
      <c r="AE367" s="107"/>
      <c r="AF367" s="107"/>
      <c r="AG367" s="107"/>
      <c r="AH367" s="107"/>
      <c r="AI367" s="107"/>
      <c r="AJ367" s="107"/>
      <c r="AK367" s="107"/>
      <c r="AL367" s="107"/>
      <c r="AM367" s="107"/>
      <c r="AN367" s="107"/>
      <c r="AO367" s="107"/>
      <c r="AP367" s="107"/>
      <c r="AQ367" s="107"/>
      <c r="AR367" s="107"/>
      <c r="AS367" s="107"/>
      <c r="AT367" s="107"/>
      <c r="AU367" s="107"/>
      <c r="AV367" s="107"/>
    </row>
    <row r="368" spans="1:48" ht="14.25" customHeight="1">
      <c r="A368" s="313" t="s">
        <v>802</v>
      </c>
      <c r="B368" s="133" t="s">
        <v>79</v>
      </c>
      <c r="C368" s="188" t="s">
        <v>521</v>
      </c>
      <c r="D368" s="135" t="s">
        <v>118</v>
      </c>
      <c r="E368" s="187" cm="1">
        <f t="array" ref="E368">ROUND(0.79*1.1,4)</f>
        <v>0.86899999999999999</v>
      </c>
      <c r="F368" s="137"/>
      <c r="G368" s="138"/>
      <c r="H368" s="137"/>
      <c r="I368" s="137"/>
      <c r="J368" s="137"/>
      <c r="K368" s="429">
        <f t="shared" si="5"/>
        <v>0</v>
      </c>
      <c r="L368" s="423" cm="1">
        <f t="array" ref="L368">ROUND(E368*F368,2)</f>
        <v>0</v>
      </c>
      <c r="M368" s="423" cm="1">
        <f t="array" ref="M368">ROUND(E368*H368,2)</f>
        <v>0</v>
      </c>
      <c r="N368" s="423" cm="1">
        <f t="array" ref="N368">ROUND(E368*I368,2)</f>
        <v>0</v>
      </c>
      <c r="O368" s="423" cm="1">
        <f t="array" ref="O368">ROUND(E368*J368,2)</f>
        <v>0</v>
      </c>
      <c r="P368" s="425" cm="1">
        <f t="array" ref="P368">ROUND(SUM(M368:O368),2)</f>
        <v>0</v>
      </c>
      <c r="Q368" s="116"/>
      <c r="R368" s="107"/>
      <c r="S368" s="107"/>
      <c r="T368" s="107"/>
      <c r="U368" s="107"/>
      <c r="V368" s="107"/>
      <c r="W368" s="107"/>
      <c r="X368" s="107"/>
      <c r="Y368" s="107"/>
      <c r="Z368" s="107"/>
      <c r="AA368" s="107"/>
      <c r="AB368" s="107"/>
      <c r="AC368" s="107"/>
      <c r="AD368" s="107"/>
      <c r="AE368" s="107"/>
      <c r="AF368" s="107"/>
      <c r="AG368" s="107"/>
      <c r="AH368" s="107"/>
      <c r="AI368" s="107"/>
      <c r="AJ368" s="107"/>
      <c r="AK368" s="107"/>
      <c r="AL368" s="107"/>
      <c r="AM368" s="107"/>
      <c r="AN368" s="107"/>
      <c r="AO368" s="107"/>
      <c r="AP368" s="107"/>
      <c r="AQ368" s="107"/>
      <c r="AR368" s="107"/>
      <c r="AS368" s="107"/>
      <c r="AT368" s="107"/>
      <c r="AU368" s="107"/>
      <c r="AV368" s="107"/>
    </row>
    <row r="369" spans="1:48" ht="14.25" customHeight="1">
      <c r="A369" s="313" t="s">
        <v>803</v>
      </c>
      <c r="B369" s="133" t="s">
        <v>79</v>
      </c>
      <c r="C369" s="188" t="s">
        <v>124</v>
      </c>
      <c r="D369" s="135" t="s">
        <v>118</v>
      </c>
      <c r="E369" s="187" cm="1">
        <f t="array" ref="E369">ROUND(SUM(E366:E368)*0.035,4)</f>
        <v>0.20269999999999999</v>
      </c>
      <c r="F369" s="137"/>
      <c r="G369" s="138"/>
      <c r="H369" s="137"/>
      <c r="I369" s="137"/>
      <c r="J369" s="137"/>
      <c r="K369" s="429">
        <f t="shared" si="5"/>
        <v>0</v>
      </c>
      <c r="L369" s="423" cm="1">
        <f t="array" ref="L369">ROUND(E369*F369,2)</f>
        <v>0</v>
      </c>
      <c r="M369" s="423" cm="1">
        <f t="array" ref="M369">ROUND(E369*H369,2)</f>
        <v>0</v>
      </c>
      <c r="N369" s="423" cm="1">
        <f t="array" ref="N369">ROUND(E369*I369,2)</f>
        <v>0</v>
      </c>
      <c r="O369" s="423" cm="1">
        <f t="array" ref="O369">ROUND(E369*J369,2)</f>
        <v>0</v>
      </c>
      <c r="P369" s="425" cm="1">
        <f t="array" ref="P369">ROUND(SUM(M369:O369),2)</f>
        <v>0</v>
      </c>
      <c r="Q369" s="116"/>
      <c r="R369" s="107"/>
      <c r="S369" s="107"/>
      <c r="T369" s="107"/>
      <c r="U369" s="107"/>
      <c r="V369" s="107"/>
      <c r="W369" s="107"/>
      <c r="X369" s="107"/>
      <c r="Y369" s="107"/>
      <c r="Z369" s="107"/>
      <c r="AA369" s="107"/>
      <c r="AB369" s="107"/>
      <c r="AC369" s="107"/>
      <c r="AD369" s="107"/>
      <c r="AE369" s="107"/>
      <c r="AF369" s="107"/>
      <c r="AG369" s="107"/>
      <c r="AH369" s="107"/>
      <c r="AI369" s="107"/>
      <c r="AJ369" s="107"/>
      <c r="AK369" s="107"/>
      <c r="AL369" s="107"/>
      <c r="AM369" s="107"/>
      <c r="AN369" s="107"/>
      <c r="AO369" s="107"/>
      <c r="AP369" s="107"/>
      <c r="AQ369" s="107"/>
      <c r="AR369" s="107"/>
      <c r="AS369" s="107"/>
      <c r="AT369" s="107"/>
      <c r="AU369" s="107"/>
      <c r="AV369" s="107"/>
    </row>
    <row r="370" spans="1:48" ht="14.25" customHeight="1">
      <c r="A370" s="313" t="s">
        <v>804</v>
      </c>
      <c r="B370" s="133" t="s">
        <v>79</v>
      </c>
      <c r="C370" s="188" t="s">
        <v>126</v>
      </c>
      <c r="D370" s="135" t="s">
        <v>81</v>
      </c>
      <c r="E370" s="138" cm="1">
        <f t="array" ref="E370">ROUND(E374/0.3*9,0)</f>
        <v>1530</v>
      </c>
      <c r="F370" s="137"/>
      <c r="G370" s="138"/>
      <c r="H370" s="137"/>
      <c r="I370" s="137"/>
      <c r="J370" s="137"/>
      <c r="K370" s="429">
        <f t="shared" si="5"/>
        <v>0</v>
      </c>
      <c r="L370" s="423" cm="1">
        <f t="array" ref="L370">ROUND(E370*F370,2)</f>
        <v>0</v>
      </c>
      <c r="M370" s="423" cm="1">
        <f t="array" ref="M370">ROUND(E370*H370,2)</f>
        <v>0</v>
      </c>
      <c r="N370" s="423" cm="1">
        <f t="array" ref="N370">ROUND(E370*I370,2)</f>
        <v>0</v>
      </c>
      <c r="O370" s="423" cm="1">
        <f t="array" ref="O370">ROUND(E370*J370,2)</f>
        <v>0</v>
      </c>
      <c r="P370" s="425" cm="1">
        <f t="array" ref="P370">ROUND(SUM(M370:O370),2)</f>
        <v>0</v>
      </c>
      <c r="Q370" s="116"/>
      <c r="R370" s="107"/>
      <c r="S370" s="107"/>
      <c r="T370" s="107"/>
      <c r="U370" s="107"/>
      <c r="V370" s="107"/>
      <c r="W370" s="107"/>
      <c r="X370" s="107"/>
      <c r="Y370" s="107"/>
      <c r="Z370" s="107"/>
      <c r="AA370" s="107"/>
      <c r="AB370" s="107"/>
      <c r="AC370" s="107"/>
      <c r="AD370" s="107"/>
      <c r="AE370" s="107"/>
      <c r="AF370" s="107"/>
      <c r="AG370" s="107"/>
      <c r="AH370" s="107"/>
      <c r="AI370" s="107"/>
      <c r="AJ370" s="107"/>
      <c r="AK370" s="107"/>
      <c r="AL370" s="107"/>
      <c r="AM370" s="107"/>
      <c r="AN370" s="107"/>
      <c r="AO370" s="107"/>
      <c r="AP370" s="107"/>
      <c r="AQ370" s="107"/>
      <c r="AR370" s="107"/>
      <c r="AS370" s="107"/>
      <c r="AT370" s="107"/>
      <c r="AU370" s="107"/>
      <c r="AV370" s="107"/>
    </row>
    <row r="371" spans="1:48" ht="12.75" customHeight="1">
      <c r="A371" s="313" t="s">
        <v>805</v>
      </c>
      <c r="B371" s="133" t="s">
        <v>79</v>
      </c>
      <c r="C371" s="134" t="s">
        <v>196</v>
      </c>
      <c r="D371" s="135" t="s">
        <v>81</v>
      </c>
      <c r="E371" s="138">
        <v>1</v>
      </c>
      <c r="F371" s="137"/>
      <c r="G371" s="138"/>
      <c r="H371" s="137"/>
      <c r="I371" s="137"/>
      <c r="J371" s="137"/>
      <c r="K371" s="429">
        <f t="shared" si="5"/>
        <v>0</v>
      </c>
      <c r="L371" s="423" cm="1">
        <f t="array" ref="L371">ROUND(E371*F371,2)</f>
        <v>0</v>
      </c>
      <c r="M371" s="423" cm="1">
        <f t="array" ref="M371">ROUND(E371*H371,2)</f>
        <v>0</v>
      </c>
      <c r="N371" s="423" cm="1">
        <f t="array" ref="N371">ROUND(E371*I371,2)</f>
        <v>0</v>
      </c>
      <c r="O371" s="423" cm="1">
        <f t="array" ref="O371">ROUND(E371*J371,2)</f>
        <v>0</v>
      </c>
      <c r="P371" s="425" cm="1">
        <f t="array" ref="P371">ROUND(SUM(M371:O371),2)</f>
        <v>0</v>
      </c>
      <c r="Q371" s="116"/>
      <c r="R371" s="107"/>
      <c r="S371" s="107"/>
      <c r="T371" s="107"/>
      <c r="U371" s="107"/>
      <c r="V371" s="107"/>
      <c r="W371" s="107"/>
      <c r="X371" s="107"/>
      <c r="Y371" s="107"/>
      <c r="Z371" s="107"/>
      <c r="AA371" s="107"/>
      <c r="AB371" s="107"/>
      <c r="AC371" s="107"/>
      <c r="AD371" s="107"/>
      <c r="AE371" s="107"/>
      <c r="AF371" s="107"/>
      <c r="AG371" s="107"/>
      <c r="AH371" s="107"/>
      <c r="AI371" s="107"/>
      <c r="AJ371" s="107"/>
      <c r="AK371" s="107"/>
      <c r="AL371" s="107"/>
      <c r="AM371" s="107"/>
      <c r="AN371" s="107"/>
      <c r="AO371" s="107"/>
      <c r="AP371" s="107"/>
      <c r="AQ371" s="107"/>
      <c r="AR371" s="107"/>
      <c r="AS371" s="107"/>
      <c r="AT371" s="107"/>
      <c r="AU371" s="107"/>
      <c r="AV371" s="107"/>
    </row>
    <row r="372" spans="1:48" ht="12.75" customHeight="1">
      <c r="A372" s="313" t="s">
        <v>806</v>
      </c>
      <c r="B372" s="133" t="s">
        <v>79</v>
      </c>
      <c r="C372" s="134" t="s">
        <v>807</v>
      </c>
      <c r="D372" s="135" t="s">
        <v>81</v>
      </c>
      <c r="E372" s="138">
        <v>3</v>
      </c>
      <c r="F372" s="137"/>
      <c r="G372" s="138"/>
      <c r="H372" s="137"/>
      <c r="I372" s="137"/>
      <c r="J372" s="137"/>
      <c r="K372" s="429">
        <f t="shared" si="5"/>
        <v>0</v>
      </c>
      <c r="L372" s="423" cm="1">
        <f t="array" ref="L372">ROUND(E372*F372,2)</f>
        <v>0</v>
      </c>
      <c r="M372" s="423" cm="1">
        <f t="array" ref="M372">ROUND(E372*H372,2)</f>
        <v>0</v>
      </c>
      <c r="N372" s="423" cm="1">
        <f t="array" ref="N372">ROUND(E372*I372,2)</f>
        <v>0</v>
      </c>
      <c r="O372" s="423" cm="1">
        <f t="array" ref="O372">ROUND(E372*J372,2)</f>
        <v>0</v>
      </c>
      <c r="P372" s="425" cm="1">
        <f t="array" ref="P372">ROUND(SUM(M372:O372),2)</f>
        <v>0</v>
      </c>
      <c r="Q372" s="116"/>
      <c r="R372" s="107"/>
      <c r="S372" s="107"/>
      <c r="T372" s="107"/>
      <c r="U372" s="107"/>
      <c r="V372" s="107"/>
      <c r="W372" s="107"/>
      <c r="X372" s="107"/>
      <c r="Y372" s="107"/>
      <c r="Z372" s="107"/>
      <c r="AA372" s="107"/>
      <c r="AB372" s="107"/>
      <c r="AC372" s="107"/>
      <c r="AD372" s="107"/>
      <c r="AE372" s="107"/>
      <c r="AF372" s="107"/>
      <c r="AG372" s="107"/>
      <c r="AH372" s="107"/>
      <c r="AI372" s="107"/>
      <c r="AJ372" s="107"/>
      <c r="AK372" s="107"/>
      <c r="AL372" s="107"/>
      <c r="AM372" s="107"/>
      <c r="AN372" s="107"/>
      <c r="AO372" s="107"/>
      <c r="AP372" s="107"/>
      <c r="AQ372" s="107"/>
      <c r="AR372" s="107"/>
      <c r="AS372" s="107"/>
      <c r="AT372" s="107"/>
      <c r="AU372" s="107"/>
      <c r="AV372" s="107"/>
    </row>
    <row r="373" spans="1:48" ht="12.75" customHeight="1">
      <c r="A373" s="313" t="s">
        <v>808</v>
      </c>
      <c r="B373" s="133" t="s">
        <v>79</v>
      </c>
      <c r="C373" s="134" t="s">
        <v>523</v>
      </c>
      <c r="D373" s="135" t="s">
        <v>81</v>
      </c>
      <c r="E373" s="138">
        <v>2</v>
      </c>
      <c r="F373" s="137"/>
      <c r="G373" s="138"/>
      <c r="H373" s="137"/>
      <c r="I373" s="137"/>
      <c r="J373" s="137"/>
      <c r="K373" s="429">
        <f t="shared" si="5"/>
        <v>0</v>
      </c>
      <c r="L373" s="423" cm="1">
        <f t="array" ref="L373">ROUND(E373*F373,2)</f>
        <v>0</v>
      </c>
      <c r="M373" s="423" cm="1">
        <f t="array" ref="M373">ROUND(E373*H373,2)</f>
        <v>0</v>
      </c>
      <c r="N373" s="423" cm="1">
        <f t="array" ref="N373">ROUND(E373*I373,2)</f>
        <v>0</v>
      </c>
      <c r="O373" s="423" cm="1">
        <f t="array" ref="O373">ROUND(E373*J373,2)</f>
        <v>0</v>
      </c>
      <c r="P373" s="425" cm="1">
        <f t="array" ref="P373">ROUND(SUM(M373:O373),2)</f>
        <v>0</v>
      </c>
      <c r="Q373" s="116"/>
      <c r="R373" s="107"/>
      <c r="S373" s="107"/>
      <c r="T373" s="107"/>
      <c r="U373" s="107"/>
      <c r="V373" s="107"/>
      <c r="W373" s="107"/>
      <c r="X373" s="107"/>
      <c r="Y373" s="107"/>
      <c r="Z373" s="107"/>
      <c r="AA373" s="107"/>
      <c r="AB373" s="107"/>
      <c r="AC373" s="107"/>
      <c r="AD373" s="107"/>
      <c r="AE373" s="107"/>
      <c r="AF373" s="107"/>
      <c r="AG373" s="107"/>
      <c r="AH373" s="107"/>
      <c r="AI373" s="107"/>
      <c r="AJ373" s="107"/>
      <c r="AK373" s="107"/>
      <c r="AL373" s="107"/>
      <c r="AM373" s="107"/>
      <c r="AN373" s="107"/>
      <c r="AO373" s="107"/>
      <c r="AP373" s="107"/>
      <c r="AQ373" s="107"/>
      <c r="AR373" s="107"/>
      <c r="AS373" s="107"/>
      <c r="AT373" s="107"/>
      <c r="AU373" s="107"/>
      <c r="AV373" s="107"/>
    </row>
    <row r="374" spans="1:48" ht="36" customHeight="1">
      <c r="A374" s="313" t="s">
        <v>809</v>
      </c>
      <c r="B374" s="133" t="s">
        <v>79</v>
      </c>
      <c r="C374" s="134" t="s">
        <v>524</v>
      </c>
      <c r="D374" s="135" t="s">
        <v>100</v>
      </c>
      <c r="E374" s="138">
        <v>51</v>
      </c>
      <c r="F374" s="137"/>
      <c r="G374" s="138"/>
      <c r="H374" s="137"/>
      <c r="I374" s="137"/>
      <c r="J374" s="137"/>
      <c r="K374" s="429">
        <f t="shared" si="5"/>
        <v>0</v>
      </c>
      <c r="L374" s="423" cm="1">
        <f t="array" ref="L374">ROUND(E374*F374,2)</f>
        <v>0</v>
      </c>
      <c r="M374" s="423" cm="1">
        <f t="array" ref="M374">ROUND(E374*H374,2)</f>
        <v>0</v>
      </c>
      <c r="N374" s="423" cm="1">
        <f t="array" ref="N374">ROUND(E374*I374,2)</f>
        <v>0</v>
      </c>
      <c r="O374" s="423" cm="1">
        <f t="array" ref="O374">ROUND(E374*J374,2)</f>
        <v>0</v>
      </c>
      <c r="P374" s="425" cm="1">
        <f t="array" ref="P374">ROUND(SUM(M374:O374),2)</f>
        <v>0</v>
      </c>
      <c r="Q374" s="116"/>
      <c r="R374" s="107"/>
      <c r="S374" s="107"/>
      <c r="T374" s="107"/>
      <c r="U374" s="107"/>
      <c r="V374" s="107"/>
      <c r="W374" s="107"/>
      <c r="X374" s="107"/>
      <c r="Y374" s="107"/>
      <c r="Z374" s="107"/>
      <c r="AA374" s="107"/>
      <c r="AB374" s="107"/>
      <c r="AC374" s="107"/>
      <c r="AD374" s="107"/>
      <c r="AE374" s="107"/>
      <c r="AF374" s="107"/>
      <c r="AG374" s="107"/>
      <c r="AH374" s="107"/>
      <c r="AI374" s="107"/>
      <c r="AJ374" s="107"/>
      <c r="AK374" s="107"/>
      <c r="AL374" s="107"/>
      <c r="AM374" s="107"/>
      <c r="AN374" s="107"/>
      <c r="AO374" s="107"/>
      <c r="AP374" s="107"/>
      <c r="AQ374" s="107"/>
      <c r="AR374" s="107"/>
      <c r="AS374" s="107"/>
      <c r="AT374" s="107"/>
      <c r="AU374" s="107"/>
      <c r="AV374" s="107"/>
    </row>
    <row r="375" spans="1:48" ht="14.25" customHeight="1">
      <c r="A375" s="313" t="s">
        <v>810</v>
      </c>
      <c r="B375" s="133" t="s">
        <v>79</v>
      </c>
      <c r="C375" s="188" t="s">
        <v>525</v>
      </c>
      <c r="D375" s="135" t="s">
        <v>100</v>
      </c>
      <c r="E375" s="138" cm="1">
        <f t="array" ref="E375">ROUND(E374*1.02,2)</f>
        <v>52.02</v>
      </c>
      <c r="F375" s="137"/>
      <c r="G375" s="138"/>
      <c r="H375" s="137"/>
      <c r="I375" s="137"/>
      <c r="J375" s="137"/>
      <c r="K375" s="429">
        <f t="shared" si="5"/>
        <v>0</v>
      </c>
      <c r="L375" s="423" cm="1">
        <f t="array" ref="L375">ROUND(E375*F375,2)</f>
        <v>0</v>
      </c>
      <c r="M375" s="423" cm="1">
        <f t="array" ref="M375">ROUND(E375*H375,2)</f>
        <v>0</v>
      </c>
      <c r="N375" s="423" cm="1">
        <f t="array" ref="N375">ROUND(E375*I375,2)</f>
        <v>0</v>
      </c>
      <c r="O375" s="423" cm="1">
        <f t="array" ref="O375">ROUND(E375*J375,2)</f>
        <v>0</v>
      </c>
      <c r="P375" s="425" cm="1">
        <f t="array" ref="P375">ROUND(SUM(M375:O375),2)</f>
        <v>0</v>
      </c>
      <c r="Q375" s="116"/>
      <c r="R375" s="107"/>
      <c r="S375" s="107"/>
      <c r="T375" s="107"/>
      <c r="U375" s="107"/>
      <c r="V375" s="107"/>
      <c r="W375" s="107"/>
      <c r="X375" s="107"/>
      <c r="Y375" s="107"/>
      <c r="Z375" s="107"/>
      <c r="AA375" s="107"/>
      <c r="AB375" s="107"/>
      <c r="AC375" s="107"/>
      <c r="AD375" s="107"/>
      <c r="AE375" s="107"/>
      <c r="AF375" s="107"/>
      <c r="AG375" s="107"/>
      <c r="AH375" s="107"/>
      <c r="AI375" s="107"/>
      <c r="AJ375" s="107"/>
      <c r="AK375" s="107"/>
      <c r="AL375" s="107"/>
      <c r="AM375" s="107"/>
      <c r="AN375" s="107"/>
      <c r="AO375" s="107"/>
      <c r="AP375" s="107"/>
      <c r="AQ375" s="107"/>
      <c r="AR375" s="107"/>
      <c r="AS375" s="107"/>
      <c r="AT375" s="107"/>
      <c r="AU375" s="107"/>
      <c r="AV375" s="107"/>
    </row>
    <row r="376" spans="1:48" ht="14.25" customHeight="1">
      <c r="A376" s="313" t="s">
        <v>811</v>
      </c>
      <c r="B376" s="133" t="s">
        <v>79</v>
      </c>
      <c r="C376" s="188" t="s">
        <v>526</v>
      </c>
      <c r="D376" s="135" t="s">
        <v>218</v>
      </c>
      <c r="E376" s="138" cm="1">
        <f t="array" ref="E376">ROUND(E375*3,2)</f>
        <v>156.06</v>
      </c>
      <c r="F376" s="137"/>
      <c r="G376" s="138"/>
      <c r="H376" s="137"/>
      <c r="I376" s="137"/>
      <c r="J376" s="137"/>
      <c r="K376" s="429">
        <f t="shared" si="5"/>
        <v>0</v>
      </c>
      <c r="L376" s="423" cm="1">
        <f t="array" ref="L376">ROUND(E376*F376,2)</f>
        <v>0</v>
      </c>
      <c r="M376" s="423" cm="1">
        <f t="array" ref="M376">ROUND(E376*H376,2)</f>
        <v>0</v>
      </c>
      <c r="N376" s="423" cm="1">
        <f t="array" ref="N376">ROUND(E376*I376,2)</f>
        <v>0</v>
      </c>
      <c r="O376" s="423" cm="1">
        <f t="array" ref="O376">ROUND(E376*J376,2)</f>
        <v>0</v>
      </c>
      <c r="P376" s="425" cm="1">
        <f t="array" ref="P376">ROUND(SUM(M376:O376),2)</f>
        <v>0</v>
      </c>
      <c r="Q376" s="116"/>
      <c r="R376" s="107"/>
      <c r="S376" s="107"/>
      <c r="T376" s="107"/>
      <c r="U376" s="107"/>
      <c r="V376" s="107"/>
      <c r="W376" s="107"/>
      <c r="X376" s="107"/>
      <c r="Y376" s="107"/>
      <c r="Z376" s="107"/>
      <c r="AA376" s="107"/>
      <c r="AB376" s="107"/>
      <c r="AC376" s="107"/>
      <c r="AD376" s="107"/>
      <c r="AE376" s="107"/>
      <c r="AF376" s="107"/>
      <c r="AG376" s="107"/>
      <c r="AH376" s="107"/>
      <c r="AI376" s="107"/>
      <c r="AJ376" s="107"/>
      <c r="AK376" s="107"/>
      <c r="AL376" s="107"/>
      <c r="AM376" s="107"/>
      <c r="AN376" s="107"/>
      <c r="AO376" s="107"/>
      <c r="AP376" s="107"/>
      <c r="AQ376" s="107"/>
      <c r="AR376" s="107"/>
      <c r="AS376" s="107"/>
      <c r="AT376" s="107"/>
      <c r="AU376" s="107"/>
      <c r="AV376" s="107"/>
    </row>
    <row r="377" spans="1:48" ht="24" customHeight="1">
      <c r="A377" s="313" t="s">
        <v>812</v>
      </c>
      <c r="B377" s="133" t="s">
        <v>79</v>
      </c>
      <c r="C377" s="188" t="s">
        <v>132</v>
      </c>
      <c r="D377" s="135" t="s">
        <v>133</v>
      </c>
      <c r="E377" s="138">
        <v>1</v>
      </c>
      <c r="F377" s="137"/>
      <c r="G377" s="138"/>
      <c r="H377" s="137"/>
      <c r="I377" s="137"/>
      <c r="J377" s="137"/>
      <c r="K377" s="429">
        <f t="shared" si="5"/>
        <v>0</v>
      </c>
      <c r="L377" s="423" cm="1">
        <f t="array" ref="L377">ROUND(E377*F377,2)</f>
        <v>0</v>
      </c>
      <c r="M377" s="423" cm="1">
        <f t="array" ref="M377">ROUND(E377*H377,2)</f>
        <v>0</v>
      </c>
      <c r="N377" s="423" cm="1">
        <f t="array" ref="N377">ROUND(E377*I377,2)</f>
        <v>0</v>
      </c>
      <c r="O377" s="423" cm="1">
        <f t="array" ref="O377">ROUND(E377*J377,2)</f>
        <v>0</v>
      </c>
      <c r="P377" s="425" cm="1">
        <f t="array" ref="P377">ROUND(SUM(M377:O377),2)</f>
        <v>0</v>
      </c>
      <c r="Q377" s="116"/>
      <c r="R377" s="107"/>
      <c r="S377" s="107"/>
      <c r="T377" s="107"/>
      <c r="U377" s="107"/>
      <c r="V377" s="107"/>
      <c r="W377" s="107"/>
      <c r="X377" s="107"/>
      <c r="Y377" s="107"/>
      <c r="Z377" s="107"/>
      <c r="AA377" s="107"/>
      <c r="AB377" s="107"/>
      <c r="AC377" s="107"/>
      <c r="AD377" s="107"/>
      <c r="AE377" s="107"/>
      <c r="AF377" s="107"/>
      <c r="AG377" s="107"/>
      <c r="AH377" s="107"/>
      <c r="AI377" s="107"/>
      <c r="AJ377" s="107"/>
      <c r="AK377" s="107"/>
      <c r="AL377" s="107"/>
      <c r="AM377" s="107"/>
      <c r="AN377" s="107"/>
      <c r="AO377" s="107"/>
      <c r="AP377" s="107"/>
      <c r="AQ377" s="107"/>
      <c r="AR377" s="107"/>
      <c r="AS377" s="107"/>
      <c r="AT377" s="107"/>
      <c r="AU377" s="107"/>
      <c r="AV377" s="107"/>
    </row>
    <row r="378" spans="1:48" ht="14.25" customHeight="1">
      <c r="A378" s="313" t="s">
        <v>813</v>
      </c>
      <c r="B378" s="133" t="s">
        <v>79</v>
      </c>
      <c r="C378" s="188" t="s">
        <v>135</v>
      </c>
      <c r="D378" s="135" t="s">
        <v>133</v>
      </c>
      <c r="E378" s="138">
        <v>1</v>
      </c>
      <c r="F378" s="137"/>
      <c r="G378" s="138"/>
      <c r="H378" s="137"/>
      <c r="I378" s="137"/>
      <c r="J378" s="137"/>
      <c r="K378" s="429">
        <f t="shared" si="5"/>
        <v>0</v>
      </c>
      <c r="L378" s="423" cm="1">
        <f t="array" ref="L378">ROUND(E378*F378,2)</f>
        <v>0</v>
      </c>
      <c r="M378" s="423" cm="1">
        <f t="array" ref="M378">ROUND(E378*H378,2)</f>
        <v>0</v>
      </c>
      <c r="N378" s="423" cm="1">
        <f t="array" ref="N378">ROUND(E378*I378,2)</f>
        <v>0</v>
      </c>
      <c r="O378" s="423" cm="1">
        <f t="array" ref="O378">ROUND(E378*J378,2)</f>
        <v>0</v>
      </c>
      <c r="P378" s="425" cm="1">
        <f t="array" ref="P378">ROUND(SUM(M378:O378),2)</f>
        <v>0</v>
      </c>
      <c r="Q378" s="116"/>
      <c r="R378" s="107"/>
      <c r="S378" s="107"/>
      <c r="T378" s="107"/>
      <c r="U378" s="107"/>
      <c r="V378" s="107"/>
      <c r="W378" s="107"/>
      <c r="X378" s="107"/>
      <c r="Y378" s="107"/>
      <c r="Z378" s="107"/>
      <c r="AA378" s="107"/>
      <c r="AB378" s="107"/>
      <c r="AC378" s="107"/>
      <c r="AD378" s="107"/>
      <c r="AE378" s="107"/>
      <c r="AF378" s="107"/>
      <c r="AG378" s="107"/>
      <c r="AH378" s="107"/>
      <c r="AI378" s="107"/>
      <c r="AJ378" s="107"/>
      <c r="AK378" s="107"/>
      <c r="AL378" s="107"/>
      <c r="AM378" s="107"/>
      <c r="AN378" s="107"/>
      <c r="AO378" s="107"/>
      <c r="AP378" s="107"/>
      <c r="AQ378" s="107"/>
      <c r="AR378" s="107"/>
      <c r="AS378" s="107"/>
      <c r="AT378" s="107"/>
      <c r="AU378" s="107"/>
      <c r="AV378" s="107"/>
    </row>
    <row r="379" spans="1:48" ht="14.25" customHeight="1">
      <c r="A379" s="313" t="s">
        <v>814</v>
      </c>
      <c r="B379" s="133" t="s">
        <v>79</v>
      </c>
      <c r="C379" s="188" t="s">
        <v>137</v>
      </c>
      <c r="D379" s="135" t="s">
        <v>138</v>
      </c>
      <c r="E379" s="138" cm="1">
        <f t="array" ref="E379">E374/8.5</f>
        <v>6</v>
      </c>
      <c r="F379" s="137"/>
      <c r="G379" s="138"/>
      <c r="H379" s="137"/>
      <c r="I379" s="137"/>
      <c r="J379" s="137"/>
      <c r="K379" s="429">
        <f t="shared" si="5"/>
        <v>0</v>
      </c>
      <c r="L379" s="423" cm="1">
        <f t="array" ref="L379">ROUND(E379*F379,2)</f>
        <v>0</v>
      </c>
      <c r="M379" s="423" cm="1">
        <f t="array" ref="M379">ROUND(E379*H379,2)</f>
        <v>0</v>
      </c>
      <c r="N379" s="423" cm="1">
        <f t="array" ref="N379">ROUND(E379*I379,2)</f>
        <v>0</v>
      </c>
      <c r="O379" s="423" cm="1">
        <f t="array" ref="O379">ROUND(E379*J379,2)</f>
        <v>0</v>
      </c>
      <c r="P379" s="425" cm="1">
        <f t="array" ref="P379">ROUND(SUM(M379:O379),2)</f>
        <v>0</v>
      </c>
      <c r="Q379" s="116"/>
      <c r="R379" s="107"/>
      <c r="S379" s="107"/>
      <c r="T379" s="107"/>
      <c r="U379" s="107"/>
      <c r="V379" s="107"/>
      <c r="W379" s="107"/>
      <c r="X379" s="107"/>
      <c r="Y379" s="107"/>
      <c r="Z379" s="107"/>
      <c r="AA379" s="107"/>
      <c r="AB379" s="107"/>
      <c r="AC379" s="107"/>
      <c r="AD379" s="107"/>
      <c r="AE379" s="107"/>
      <c r="AF379" s="107"/>
      <c r="AG379" s="107"/>
      <c r="AH379" s="107"/>
      <c r="AI379" s="107"/>
      <c r="AJ379" s="107"/>
      <c r="AK379" s="107"/>
      <c r="AL379" s="107"/>
      <c r="AM379" s="107"/>
      <c r="AN379" s="107"/>
      <c r="AO379" s="107"/>
      <c r="AP379" s="107"/>
      <c r="AQ379" s="107"/>
      <c r="AR379" s="107"/>
      <c r="AS379" s="107"/>
      <c r="AT379" s="107"/>
      <c r="AU379" s="107"/>
      <c r="AV379" s="107"/>
    </row>
    <row r="380" spans="1:48" ht="14.25" customHeight="1">
      <c r="A380" s="313" t="s">
        <v>815</v>
      </c>
      <c r="B380" s="133" t="s">
        <v>79</v>
      </c>
      <c r="C380" s="285" t="s">
        <v>528</v>
      </c>
      <c r="D380" s="135" t="s">
        <v>83</v>
      </c>
      <c r="E380" s="138">
        <v>510</v>
      </c>
      <c r="F380" s="137"/>
      <c r="G380" s="138"/>
      <c r="H380" s="137"/>
      <c r="I380" s="137"/>
      <c r="J380" s="137"/>
      <c r="K380" s="429">
        <f t="shared" si="5"/>
        <v>0</v>
      </c>
      <c r="L380" s="423" cm="1">
        <f t="array" ref="L380">ROUND(E380*F380,2)</f>
        <v>0</v>
      </c>
      <c r="M380" s="423" cm="1">
        <f t="array" ref="M380">ROUND(E380*H380,2)</f>
        <v>0</v>
      </c>
      <c r="N380" s="423" cm="1">
        <f t="array" ref="N380">ROUND(E380*I380,2)</f>
        <v>0</v>
      </c>
      <c r="O380" s="423" cm="1">
        <f t="array" ref="O380">ROUND(E380*J380,2)</f>
        <v>0</v>
      </c>
      <c r="P380" s="425" cm="1">
        <f t="array" ref="P380">ROUND(SUM(M380:O380),2)</f>
        <v>0</v>
      </c>
      <c r="Q380" s="116"/>
      <c r="R380" s="107"/>
      <c r="S380" s="107"/>
      <c r="T380" s="107"/>
      <c r="U380" s="107"/>
      <c r="V380" s="107"/>
      <c r="W380" s="107"/>
      <c r="X380" s="107"/>
      <c r="Y380" s="107"/>
      <c r="Z380" s="107"/>
      <c r="AA380" s="107"/>
      <c r="AB380" s="107"/>
      <c r="AC380" s="107"/>
      <c r="AD380" s="107"/>
      <c r="AE380" s="107"/>
      <c r="AF380" s="107"/>
      <c r="AG380" s="107"/>
      <c r="AH380" s="107"/>
      <c r="AI380" s="107"/>
      <c r="AJ380" s="107"/>
      <c r="AK380" s="107"/>
      <c r="AL380" s="107"/>
      <c r="AM380" s="107"/>
      <c r="AN380" s="107"/>
      <c r="AO380" s="107"/>
      <c r="AP380" s="107"/>
      <c r="AQ380" s="107"/>
      <c r="AR380" s="107"/>
      <c r="AS380" s="107"/>
      <c r="AT380" s="107"/>
      <c r="AU380" s="107"/>
      <c r="AV380" s="107"/>
    </row>
    <row r="381" spans="1:48" ht="14.25" customHeight="1">
      <c r="A381" s="313" t="s">
        <v>816</v>
      </c>
      <c r="B381" s="133" t="s">
        <v>79</v>
      </c>
      <c r="C381" s="188" t="s">
        <v>529</v>
      </c>
      <c r="D381" s="135" t="s">
        <v>83</v>
      </c>
      <c r="E381" s="138" cm="1">
        <f t="array" ref="E381">ROUND(E380*0.6*1.15,2)</f>
        <v>351.9</v>
      </c>
      <c r="F381" s="137"/>
      <c r="G381" s="138"/>
      <c r="H381" s="137"/>
      <c r="I381" s="137"/>
      <c r="J381" s="137"/>
      <c r="K381" s="429">
        <f t="shared" si="5"/>
        <v>0</v>
      </c>
      <c r="L381" s="423" cm="1">
        <f t="array" ref="L381">ROUND(E381*F381,2)</f>
        <v>0</v>
      </c>
      <c r="M381" s="423" cm="1">
        <f t="array" ref="M381">ROUND(E381*H381,2)</f>
        <v>0</v>
      </c>
      <c r="N381" s="423" cm="1">
        <f t="array" ref="N381">ROUND(E381*I381,2)</f>
        <v>0</v>
      </c>
      <c r="O381" s="423" cm="1">
        <f t="array" ref="O381">ROUND(E381*J381,2)</f>
        <v>0</v>
      </c>
      <c r="P381" s="425" cm="1">
        <f t="array" ref="P381">ROUND(SUM(M381:O381),2)</f>
        <v>0</v>
      </c>
      <c r="Q381" s="116"/>
      <c r="R381" s="107"/>
      <c r="S381" s="107"/>
      <c r="T381" s="107"/>
      <c r="U381" s="107"/>
      <c r="V381" s="107"/>
      <c r="W381" s="107"/>
      <c r="X381" s="107"/>
      <c r="Y381" s="107"/>
      <c r="Z381" s="107"/>
      <c r="AA381" s="107"/>
      <c r="AB381" s="107"/>
      <c r="AC381" s="107"/>
      <c r="AD381" s="107"/>
      <c r="AE381" s="107"/>
      <c r="AF381" s="107"/>
      <c r="AG381" s="107"/>
      <c r="AH381" s="107"/>
      <c r="AI381" s="107"/>
      <c r="AJ381" s="107"/>
      <c r="AK381" s="107"/>
      <c r="AL381" s="107"/>
      <c r="AM381" s="107"/>
      <c r="AN381" s="107"/>
      <c r="AO381" s="107"/>
      <c r="AP381" s="107"/>
      <c r="AQ381" s="107"/>
      <c r="AR381" s="107"/>
      <c r="AS381" s="107"/>
      <c r="AT381" s="107"/>
      <c r="AU381" s="107"/>
      <c r="AV381" s="107"/>
    </row>
    <row r="382" spans="1:48" ht="24" customHeight="1">
      <c r="A382" s="313" t="s">
        <v>817</v>
      </c>
      <c r="B382" s="133" t="s">
        <v>79</v>
      </c>
      <c r="C382" s="188" t="s">
        <v>531</v>
      </c>
      <c r="D382" s="135" t="s">
        <v>218</v>
      </c>
      <c r="E382" s="138" cm="1">
        <f t="array" ref="E382">ROUND(E380*0.4*3.2,2)</f>
        <v>652.79999999999995</v>
      </c>
      <c r="F382" s="137"/>
      <c r="G382" s="138"/>
      <c r="H382" s="137"/>
      <c r="I382" s="137"/>
      <c r="J382" s="137"/>
      <c r="K382" s="429">
        <f t="shared" si="5"/>
        <v>0</v>
      </c>
      <c r="L382" s="423" cm="1">
        <f t="array" ref="L382">ROUND(E382*F382,2)</f>
        <v>0</v>
      </c>
      <c r="M382" s="423" cm="1">
        <f t="array" ref="M382">ROUND(E382*H382,2)</f>
        <v>0</v>
      </c>
      <c r="N382" s="423" cm="1">
        <f t="array" ref="N382">ROUND(E382*I382,2)</f>
        <v>0</v>
      </c>
      <c r="O382" s="423" cm="1">
        <f t="array" ref="O382">ROUND(E382*J382,2)</f>
        <v>0</v>
      </c>
      <c r="P382" s="425" cm="1">
        <f t="array" ref="P382">ROUND(SUM(M382:O382),2)</f>
        <v>0</v>
      </c>
      <c r="Q382" s="116"/>
      <c r="R382" s="107"/>
      <c r="S382" s="107"/>
      <c r="T382" s="107"/>
      <c r="U382" s="107"/>
      <c r="V382" s="107"/>
      <c r="W382" s="107"/>
      <c r="X382" s="107"/>
      <c r="Y382" s="107"/>
      <c r="Z382" s="107"/>
      <c r="AA382" s="107"/>
      <c r="AB382" s="107"/>
      <c r="AC382" s="107"/>
      <c r="AD382" s="107"/>
      <c r="AE382" s="107"/>
      <c r="AF382" s="107"/>
      <c r="AG382" s="107"/>
      <c r="AH382" s="107"/>
      <c r="AI382" s="107"/>
      <c r="AJ382" s="107"/>
      <c r="AK382" s="107"/>
      <c r="AL382" s="107"/>
      <c r="AM382" s="107"/>
      <c r="AN382" s="107"/>
      <c r="AO382" s="107"/>
      <c r="AP382" s="107"/>
      <c r="AQ382" s="107"/>
      <c r="AR382" s="107"/>
      <c r="AS382" s="107"/>
      <c r="AT382" s="107"/>
      <c r="AU382" s="107"/>
      <c r="AV382" s="107"/>
    </row>
    <row r="383" spans="1:48" ht="24" customHeight="1">
      <c r="A383" s="313" t="s">
        <v>818</v>
      </c>
      <c r="B383" s="133" t="s">
        <v>79</v>
      </c>
      <c r="C383" s="188" t="s">
        <v>533</v>
      </c>
      <c r="D383" s="135" t="s">
        <v>89</v>
      </c>
      <c r="E383" s="138" cm="1">
        <f t="array" ref="E383">ROUND(38*1.1,2)</f>
        <v>41.8</v>
      </c>
      <c r="F383" s="137"/>
      <c r="G383" s="138"/>
      <c r="H383" s="137"/>
      <c r="I383" s="137"/>
      <c r="J383" s="137"/>
      <c r="K383" s="429">
        <f t="shared" si="5"/>
        <v>0</v>
      </c>
      <c r="L383" s="423" cm="1">
        <f t="array" ref="L383">ROUND(E383*F383,2)</f>
        <v>0</v>
      </c>
      <c r="M383" s="423" cm="1">
        <f t="array" ref="M383">ROUND(E383*H383,2)</f>
        <v>0</v>
      </c>
      <c r="N383" s="423" cm="1">
        <f t="array" ref="N383">ROUND(E383*I383,2)</f>
        <v>0</v>
      </c>
      <c r="O383" s="423" cm="1">
        <f t="array" ref="O383">ROUND(E383*J383,2)</f>
        <v>0</v>
      </c>
      <c r="P383" s="425" cm="1">
        <f t="array" ref="P383">ROUND(SUM(M383:O383),2)</f>
        <v>0</v>
      </c>
      <c r="Q383" s="116"/>
      <c r="R383" s="107"/>
      <c r="S383" s="107"/>
      <c r="T383" s="107"/>
      <c r="U383" s="107"/>
      <c r="V383" s="107"/>
      <c r="W383" s="107"/>
      <c r="X383" s="107"/>
      <c r="Y383" s="107"/>
      <c r="Z383" s="107"/>
      <c r="AA383" s="107"/>
      <c r="AB383" s="107"/>
      <c r="AC383" s="107"/>
      <c r="AD383" s="107"/>
      <c r="AE383" s="107"/>
      <c r="AF383" s="107"/>
      <c r="AG383" s="107"/>
      <c r="AH383" s="107"/>
      <c r="AI383" s="107"/>
      <c r="AJ383" s="107"/>
      <c r="AK383" s="107"/>
      <c r="AL383" s="107"/>
      <c r="AM383" s="107"/>
      <c r="AN383" s="107"/>
      <c r="AO383" s="107"/>
      <c r="AP383" s="107"/>
      <c r="AQ383" s="107"/>
      <c r="AR383" s="107"/>
      <c r="AS383" s="107"/>
      <c r="AT383" s="107"/>
      <c r="AU383" s="107"/>
      <c r="AV383" s="107"/>
    </row>
    <row r="384" spans="1:48" ht="14.25" customHeight="1">
      <c r="A384" s="313" t="s">
        <v>819</v>
      </c>
      <c r="B384" s="133" t="s">
        <v>79</v>
      </c>
      <c r="C384" s="188" t="s">
        <v>204</v>
      </c>
      <c r="D384" s="135" t="s">
        <v>133</v>
      </c>
      <c r="E384" s="138">
        <v>1</v>
      </c>
      <c r="F384" s="137"/>
      <c r="G384" s="138"/>
      <c r="H384" s="137"/>
      <c r="I384" s="137"/>
      <c r="J384" s="137"/>
      <c r="K384" s="429">
        <f t="shared" si="5"/>
        <v>0</v>
      </c>
      <c r="L384" s="423" cm="1">
        <f t="array" ref="L384">ROUND(E384*F384,2)</f>
        <v>0</v>
      </c>
      <c r="M384" s="423" cm="1">
        <f t="array" ref="M384">ROUND(E384*H384,2)</f>
        <v>0</v>
      </c>
      <c r="N384" s="423" cm="1">
        <f t="array" ref="N384">ROUND(E384*I384,2)</f>
        <v>0</v>
      </c>
      <c r="O384" s="423" cm="1">
        <f t="array" ref="O384">ROUND(E384*J384,2)</f>
        <v>0</v>
      </c>
      <c r="P384" s="425" cm="1">
        <f t="array" ref="P384">ROUND(SUM(M384:O384),2)</f>
        <v>0</v>
      </c>
      <c r="Q384" s="116"/>
      <c r="R384" s="107"/>
      <c r="S384" s="107"/>
      <c r="T384" s="107"/>
      <c r="U384" s="107"/>
      <c r="V384" s="107"/>
      <c r="W384" s="107"/>
      <c r="X384" s="107"/>
      <c r="Y384" s="107"/>
      <c r="Z384" s="107"/>
      <c r="AA384" s="107"/>
      <c r="AB384" s="107"/>
      <c r="AC384" s="107"/>
      <c r="AD384" s="107"/>
      <c r="AE384" s="107"/>
      <c r="AF384" s="107"/>
      <c r="AG384" s="107"/>
      <c r="AH384" s="107"/>
      <c r="AI384" s="107"/>
      <c r="AJ384" s="107"/>
      <c r="AK384" s="107"/>
      <c r="AL384" s="107"/>
      <c r="AM384" s="107"/>
      <c r="AN384" s="107"/>
      <c r="AO384" s="107"/>
      <c r="AP384" s="107"/>
      <c r="AQ384" s="107"/>
      <c r="AR384" s="107"/>
      <c r="AS384" s="107"/>
      <c r="AT384" s="107"/>
      <c r="AU384" s="107"/>
      <c r="AV384" s="107"/>
    </row>
    <row r="385" spans="1:48" ht="14.25" customHeight="1">
      <c r="A385" s="304"/>
      <c r="B385" s="133"/>
      <c r="C385" s="308" t="s">
        <v>820</v>
      </c>
      <c r="D385" s="185"/>
      <c r="E385" s="138"/>
      <c r="F385" s="137"/>
      <c r="G385" s="137"/>
      <c r="H385" s="137"/>
      <c r="I385" s="137"/>
      <c r="J385" s="137"/>
      <c r="K385" s="429"/>
      <c r="L385" s="423"/>
      <c r="M385" s="423"/>
      <c r="N385" s="423"/>
      <c r="O385" s="423"/>
      <c r="P385" s="425"/>
      <c r="Q385" s="116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7"/>
      <c r="AB385" s="107"/>
      <c r="AC385" s="107"/>
      <c r="AD385" s="107"/>
      <c r="AE385" s="107"/>
      <c r="AF385" s="107"/>
      <c r="AG385" s="107"/>
      <c r="AH385" s="107"/>
      <c r="AI385" s="107"/>
      <c r="AJ385" s="107"/>
      <c r="AK385" s="107"/>
      <c r="AL385" s="107"/>
      <c r="AM385" s="107"/>
      <c r="AN385" s="107"/>
      <c r="AO385" s="107"/>
      <c r="AP385" s="107"/>
      <c r="AQ385" s="107"/>
      <c r="AR385" s="107"/>
      <c r="AS385" s="107"/>
      <c r="AT385" s="107"/>
      <c r="AU385" s="107"/>
      <c r="AV385" s="107"/>
    </row>
    <row r="386" spans="1:48" ht="14.25" customHeight="1">
      <c r="A386" s="304"/>
      <c r="B386" s="133"/>
      <c r="C386" s="126" t="s">
        <v>37</v>
      </c>
      <c r="D386" s="185"/>
      <c r="E386" s="138"/>
      <c r="F386" s="137"/>
      <c r="G386" s="138"/>
      <c r="H386" s="137"/>
      <c r="I386" s="137"/>
      <c r="J386" s="137"/>
      <c r="K386" s="429"/>
      <c r="L386" s="423"/>
      <c r="M386" s="423"/>
      <c r="N386" s="423"/>
      <c r="O386" s="423"/>
      <c r="P386" s="425"/>
      <c r="Q386" s="116"/>
      <c r="R386" s="107"/>
      <c r="S386" s="107"/>
      <c r="T386" s="107"/>
      <c r="U386" s="107"/>
      <c r="V386" s="107"/>
      <c r="W386" s="107"/>
      <c r="X386" s="107"/>
      <c r="Y386" s="107"/>
      <c r="Z386" s="107"/>
      <c r="AA386" s="107"/>
      <c r="AB386" s="107"/>
      <c r="AC386" s="107"/>
      <c r="AD386" s="107"/>
      <c r="AE386" s="107"/>
      <c r="AF386" s="107"/>
      <c r="AG386" s="107"/>
      <c r="AH386" s="107"/>
      <c r="AI386" s="107"/>
      <c r="AJ386" s="107"/>
      <c r="AK386" s="107"/>
      <c r="AL386" s="107"/>
      <c r="AM386" s="107"/>
      <c r="AN386" s="107"/>
      <c r="AO386" s="107"/>
      <c r="AP386" s="107"/>
      <c r="AQ386" s="107"/>
      <c r="AR386" s="107"/>
      <c r="AS386" s="107"/>
      <c r="AT386" s="107"/>
      <c r="AU386" s="107"/>
      <c r="AV386" s="107"/>
    </row>
    <row r="387" spans="1:48" ht="14.25" customHeight="1">
      <c r="A387" s="313" t="s">
        <v>821</v>
      </c>
      <c r="B387" s="133" t="s">
        <v>79</v>
      </c>
      <c r="C387" s="134" t="s">
        <v>96</v>
      </c>
      <c r="D387" s="135" t="s">
        <v>97</v>
      </c>
      <c r="E387" s="138">
        <v>3</v>
      </c>
      <c r="F387" s="137"/>
      <c r="G387" s="138"/>
      <c r="H387" s="137"/>
      <c r="I387" s="137"/>
      <c r="J387" s="137"/>
      <c r="K387" s="429">
        <f t="shared" si="5"/>
        <v>0</v>
      </c>
      <c r="L387" s="423" cm="1">
        <f t="array" ref="L387">ROUND(E387*F387,2)</f>
        <v>0</v>
      </c>
      <c r="M387" s="423" cm="1">
        <f t="array" ref="M387">ROUND(E387*H387,2)</f>
        <v>0</v>
      </c>
      <c r="N387" s="423" cm="1">
        <f t="array" ref="N387">ROUND(E387*I387,2)</f>
        <v>0</v>
      </c>
      <c r="O387" s="423" cm="1">
        <f t="array" ref="O387">ROUND(E387*J387,2)</f>
        <v>0</v>
      </c>
      <c r="P387" s="425" cm="1">
        <f t="array" ref="P387">ROUND(SUM(M387:O387),2)</f>
        <v>0</v>
      </c>
      <c r="Q387" s="116"/>
      <c r="R387" s="107"/>
      <c r="S387" s="107"/>
      <c r="T387" s="107"/>
      <c r="U387" s="107"/>
      <c r="V387" s="107"/>
      <c r="W387" s="107"/>
      <c r="X387" s="107"/>
      <c r="Y387" s="107"/>
      <c r="Z387" s="107"/>
      <c r="AA387" s="107"/>
      <c r="AB387" s="107"/>
      <c r="AC387" s="107"/>
      <c r="AD387" s="107"/>
      <c r="AE387" s="107"/>
      <c r="AF387" s="107"/>
      <c r="AG387" s="107"/>
      <c r="AH387" s="107"/>
      <c r="AI387" s="107"/>
      <c r="AJ387" s="107"/>
      <c r="AK387" s="107"/>
      <c r="AL387" s="107"/>
      <c r="AM387" s="107"/>
      <c r="AN387" s="107"/>
      <c r="AO387" s="107"/>
      <c r="AP387" s="107"/>
      <c r="AQ387" s="107"/>
      <c r="AR387" s="107"/>
      <c r="AS387" s="107"/>
      <c r="AT387" s="107"/>
      <c r="AU387" s="107"/>
      <c r="AV387" s="107"/>
    </row>
    <row r="388" spans="1:48" ht="14.25" customHeight="1">
      <c r="A388" s="313" t="s">
        <v>822</v>
      </c>
      <c r="B388" s="133" t="s">
        <v>79</v>
      </c>
      <c r="C388" s="134" t="s">
        <v>108</v>
      </c>
      <c r="D388" s="135" t="s">
        <v>83</v>
      </c>
      <c r="E388" s="138">
        <v>300</v>
      </c>
      <c r="F388" s="137"/>
      <c r="G388" s="138"/>
      <c r="H388" s="137"/>
      <c r="I388" s="137"/>
      <c r="J388" s="137"/>
      <c r="K388" s="429">
        <f t="shared" si="5"/>
        <v>0</v>
      </c>
      <c r="L388" s="423" cm="1">
        <f t="array" ref="L388">ROUND(E388*F388,2)</f>
        <v>0</v>
      </c>
      <c r="M388" s="423" cm="1">
        <f t="array" ref="M388">ROUND(E388*H388,2)</f>
        <v>0</v>
      </c>
      <c r="N388" s="423" cm="1">
        <f t="array" ref="N388">ROUND(E388*I388,2)</f>
        <v>0</v>
      </c>
      <c r="O388" s="423" cm="1">
        <f t="array" ref="O388">ROUND(E388*J388,2)</f>
        <v>0</v>
      </c>
      <c r="P388" s="425" cm="1">
        <f t="array" ref="P388">ROUND(SUM(M388:O388),2)</f>
        <v>0</v>
      </c>
      <c r="Q388" s="116"/>
      <c r="R388" s="107"/>
      <c r="S388" s="107"/>
      <c r="T388" s="107"/>
      <c r="U388" s="107"/>
      <c r="V388" s="107"/>
      <c r="W388" s="107"/>
      <c r="X388" s="107"/>
      <c r="Y388" s="107"/>
      <c r="Z388" s="107"/>
      <c r="AA388" s="107"/>
      <c r="AB388" s="107"/>
      <c r="AC388" s="107"/>
      <c r="AD388" s="107"/>
      <c r="AE388" s="107"/>
      <c r="AF388" s="107"/>
      <c r="AG388" s="107"/>
      <c r="AH388" s="107"/>
      <c r="AI388" s="107"/>
      <c r="AJ388" s="107"/>
      <c r="AK388" s="107"/>
      <c r="AL388" s="107"/>
      <c r="AM388" s="107"/>
      <c r="AN388" s="107"/>
      <c r="AO388" s="107"/>
      <c r="AP388" s="107"/>
      <c r="AQ388" s="107"/>
      <c r="AR388" s="107"/>
      <c r="AS388" s="107"/>
      <c r="AT388" s="107"/>
      <c r="AU388" s="107"/>
      <c r="AV388" s="107"/>
    </row>
    <row r="389" spans="1:48" ht="14.25" customHeight="1">
      <c r="A389" s="313" t="s">
        <v>823</v>
      </c>
      <c r="B389" s="133" t="s">
        <v>79</v>
      </c>
      <c r="C389" s="188" t="s">
        <v>110</v>
      </c>
      <c r="D389" s="135" t="s">
        <v>83</v>
      </c>
      <c r="E389" s="138" cm="1">
        <f t="array" ref="E389">ROUND(E388*1.15,2)</f>
        <v>345</v>
      </c>
      <c r="F389" s="137"/>
      <c r="G389" s="138"/>
      <c r="H389" s="137"/>
      <c r="I389" s="137"/>
      <c r="J389" s="137"/>
      <c r="K389" s="429">
        <f t="shared" si="5"/>
        <v>0</v>
      </c>
      <c r="L389" s="423" cm="1">
        <f t="array" ref="L389">ROUND(E389*F389,2)</f>
        <v>0</v>
      </c>
      <c r="M389" s="423" cm="1">
        <f t="array" ref="M389">ROUND(E389*H389,2)</f>
        <v>0</v>
      </c>
      <c r="N389" s="423" cm="1">
        <f t="array" ref="N389">ROUND(E389*I389,2)</f>
        <v>0</v>
      </c>
      <c r="O389" s="423" cm="1">
        <f t="array" ref="O389">ROUND(E389*J389,2)</f>
        <v>0</v>
      </c>
      <c r="P389" s="425" cm="1">
        <f t="array" ref="P389">ROUND(SUM(M389:O389),2)</f>
        <v>0</v>
      </c>
      <c r="Q389" s="116"/>
      <c r="R389" s="107"/>
      <c r="S389" s="107"/>
      <c r="T389" s="107"/>
      <c r="U389" s="107"/>
      <c r="V389" s="107"/>
      <c r="W389" s="107"/>
      <c r="X389" s="107"/>
      <c r="Y389" s="107"/>
      <c r="Z389" s="107"/>
      <c r="AA389" s="107"/>
      <c r="AB389" s="107"/>
      <c r="AC389" s="107"/>
      <c r="AD389" s="107"/>
      <c r="AE389" s="107"/>
      <c r="AF389" s="107"/>
      <c r="AG389" s="107"/>
      <c r="AH389" s="107"/>
      <c r="AI389" s="107"/>
      <c r="AJ389" s="107"/>
      <c r="AK389" s="107"/>
      <c r="AL389" s="107"/>
      <c r="AM389" s="107"/>
      <c r="AN389" s="107"/>
      <c r="AO389" s="107"/>
      <c r="AP389" s="107"/>
      <c r="AQ389" s="107"/>
      <c r="AR389" s="107"/>
      <c r="AS389" s="107"/>
      <c r="AT389" s="107"/>
      <c r="AU389" s="107"/>
      <c r="AV389" s="107"/>
    </row>
    <row r="390" spans="1:48" ht="24" customHeight="1">
      <c r="A390" s="313" t="s">
        <v>824</v>
      </c>
      <c r="B390" s="133" t="s">
        <v>79</v>
      </c>
      <c r="C390" s="134" t="s">
        <v>511</v>
      </c>
      <c r="D390" s="135" t="s">
        <v>100</v>
      </c>
      <c r="E390" s="138" cm="1">
        <f t="array" ref="E390">E388*0.15</f>
        <v>45</v>
      </c>
      <c r="F390" s="137"/>
      <c r="G390" s="138"/>
      <c r="H390" s="137"/>
      <c r="I390" s="137"/>
      <c r="J390" s="137"/>
      <c r="K390" s="429">
        <f t="shared" si="5"/>
        <v>0</v>
      </c>
      <c r="L390" s="423" cm="1">
        <f t="array" ref="L390">ROUND(E390*F390,2)</f>
        <v>0</v>
      </c>
      <c r="M390" s="423" cm="1">
        <f t="array" ref="M390">ROUND(E390*H390,2)</f>
        <v>0</v>
      </c>
      <c r="N390" s="423" cm="1">
        <f t="array" ref="N390">ROUND(E390*I390,2)</f>
        <v>0</v>
      </c>
      <c r="O390" s="423" cm="1">
        <f t="array" ref="O390">ROUND(E390*J390,2)</f>
        <v>0</v>
      </c>
      <c r="P390" s="425" cm="1">
        <f t="array" ref="P390">ROUND(SUM(M390:O390),2)</f>
        <v>0</v>
      </c>
      <c r="Q390" s="116"/>
      <c r="R390" s="107"/>
      <c r="S390" s="107"/>
      <c r="T390" s="107"/>
      <c r="U390" s="107"/>
      <c r="V390" s="107"/>
      <c r="W390" s="107"/>
      <c r="X390" s="107"/>
      <c r="Y390" s="107"/>
      <c r="Z390" s="107"/>
      <c r="AA390" s="107"/>
      <c r="AB390" s="107"/>
      <c r="AC390" s="107"/>
      <c r="AD390" s="107"/>
      <c r="AE390" s="107"/>
      <c r="AF390" s="107"/>
      <c r="AG390" s="107"/>
      <c r="AH390" s="107"/>
      <c r="AI390" s="107"/>
      <c r="AJ390" s="107"/>
      <c r="AK390" s="107"/>
      <c r="AL390" s="107"/>
      <c r="AM390" s="107"/>
      <c r="AN390" s="107"/>
      <c r="AO390" s="107"/>
      <c r="AP390" s="107"/>
      <c r="AQ390" s="107"/>
      <c r="AR390" s="107"/>
      <c r="AS390" s="107"/>
      <c r="AT390" s="107"/>
      <c r="AU390" s="107"/>
      <c r="AV390" s="107"/>
    </row>
    <row r="391" spans="1:48" ht="13.5" customHeight="1">
      <c r="A391" s="313" t="s">
        <v>825</v>
      </c>
      <c r="B391" s="133" t="s">
        <v>79</v>
      </c>
      <c r="C391" s="188" t="s">
        <v>412</v>
      </c>
      <c r="D391" s="135" t="s">
        <v>100</v>
      </c>
      <c r="E391" s="138" cm="1">
        <f t="array" ref="E391">ROUND(E390*1.25,2)</f>
        <v>56.25</v>
      </c>
      <c r="F391" s="137"/>
      <c r="G391" s="138"/>
      <c r="H391" s="137"/>
      <c r="I391" s="137"/>
      <c r="J391" s="137"/>
      <c r="K391" s="429">
        <f t="shared" si="5"/>
        <v>0</v>
      </c>
      <c r="L391" s="423" cm="1">
        <f t="array" ref="L391">ROUND(E391*F391,2)</f>
        <v>0</v>
      </c>
      <c r="M391" s="423" cm="1">
        <f t="array" ref="M391">ROUND(E391*H391,2)</f>
        <v>0</v>
      </c>
      <c r="N391" s="423" cm="1">
        <f t="array" ref="N391">ROUND(E391*I391,2)</f>
        <v>0</v>
      </c>
      <c r="O391" s="423" cm="1">
        <f t="array" ref="O391">ROUND(E391*J391,2)</f>
        <v>0</v>
      </c>
      <c r="P391" s="425" cm="1">
        <f t="array" ref="P391">ROUND(SUM(M391:O391),2)</f>
        <v>0</v>
      </c>
      <c r="Q391" s="116"/>
      <c r="R391" s="107"/>
      <c r="S391" s="107"/>
      <c r="T391" s="107"/>
      <c r="U391" s="107"/>
      <c r="V391" s="107"/>
      <c r="W391" s="107"/>
      <c r="X391" s="107"/>
      <c r="Y391" s="107"/>
      <c r="Z391" s="107"/>
      <c r="AA391" s="107"/>
      <c r="AB391" s="107"/>
      <c r="AC391" s="107"/>
      <c r="AD391" s="107"/>
      <c r="AE391" s="107"/>
      <c r="AF391" s="107"/>
      <c r="AG391" s="107"/>
      <c r="AH391" s="107"/>
      <c r="AI391" s="107"/>
      <c r="AJ391" s="107"/>
      <c r="AK391" s="107"/>
      <c r="AL391" s="107"/>
      <c r="AM391" s="107"/>
      <c r="AN391" s="107"/>
      <c r="AO391" s="107"/>
      <c r="AP391" s="107"/>
      <c r="AQ391" s="107"/>
      <c r="AR391" s="107"/>
      <c r="AS391" s="107"/>
      <c r="AT391" s="107"/>
      <c r="AU391" s="107"/>
      <c r="AV391" s="107"/>
    </row>
    <row r="392" spans="1:48" ht="14.25" customHeight="1">
      <c r="A392" s="304"/>
      <c r="B392" s="133"/>
      <c r="C392" s="126" t="s">
        <v>826</v>
      </c>
      <c r="D392" s="185"/>
      <c r="E392" s="138"/>
      <c r="F392" s="137"/>
      <c r="G392" s="138"/>
      <c r="H392" s="137"/>
      <c r="I392" s="137"/>
      <c r="J392" s="137"/>
      <c r="K392" s="429"/>
      <c r="L392" s="423"/>
      <c r="M392" s="423"/>
      <c r="N392" s="423"/>
      <c r="O392" s="423"/>
      <c r="P392" s="425"/>
      <c r="Q392" s="116"/>
      <c r="R392" s="107"/>
      <c r="S392" s="107"/>
      <c r="T392" s="107"/>
      <c r="U392" s="107"/>
      <c r="V392" s="107"/>
      <c r="W392" s="107"/>
      <c r="X392" s="107"/>
      <c r="Y392" s="107"/>
      <c r="Z392" s="107"/>
      <c r="AA392" s="107"/>
      <c r="AB392" s="107"/>
      <c r="AC392" s="107"/>
      <c r="AD392" s="107"/>
      <c r="AE392" s="107"/>
      <c r="AF392" s="107"/>
      <c r="AG392" s="107"/>
      <c r="AH392" s="107"/>
      <c r="AI392" s="107"/>
      <c r="AJ392" s="107"/>
      <c r="AK392" s="107"/>
      <c r="AL392" s="107"/>
      <c r="AM392" s="107"/>
      <c r="AN392" s="107"/>
      <c r="AO392" s="107"/>
      <c r="AP392" s="107"/>
      <c r="AQ392" s="107"/>
      <c r="AR392" s="107"/>
      <c r="AS392" s="107"/>
      <c r="AT392" s="107"/>
      <c r="AU392" s="107"/>
      <c r="AV392" s="107"/>
    </row>
    <row r="393" spans="1:48" ht="12.75" customHeight="1">
      <c r="A393" s="313" t="s">
        <v>827</v>
      </c>
      <c r="B393" s="133" t="s">
        <v>79</v>
      </c>
      <c r="C393" s="134" t="s">
        <v>514</v>
      </c>
      <c r="D393" s="135" t="s">
        <v>100</v>
      </c>
      <c r="E393" s="138">
        <v>12</v>
      </c>
      <c r="F393" s="137"/>
      <c r="G393" s="138"/>
      <c r="H393" s="137"/>
      <c r="I393" s="137"/>
      <c r="J393" s="137"/>
      <c r="K393" s="429">
        <f t="shared" si="5"/>
        <v>0</v>
      </c>
      <c r="L393" s="423" cm="1">
        <f t="array" ref="L393">ROUND(E393*F393,2)</f>
        <v>0</v>
      </c>
      <c r="M393" s="423" cm="1">
        <f t="array" ref="M393">ROUND(E393*H393,2)</f>
        <v>0</v>
      </c>
      <c r="N393" s="423" cm="1">
        <f t="array" ref="N393">ROUND(E393*I393,2)</f>
        <v>0</v>
      </c>
      <c r="O393" s="423" cm="1">
        <f t="array" ref="O393">ROUND(E393*J393,2)</f>
        <v>0</v>
      </c>
      <c r="P393" s="425" cm="1">
        <f t="array" ref="P393">ROUND(SUM(M393:O393),2)</f>
        <v>0</v>
      </c>
      <c r="Q393" s="116"/>
      <c r="R393" s="107"/>
      <c r="S393" s="107"/>
      <c r="T393" s="107"/>
      <c r="U393" s="107"/>
      <c r="V393" s="107"/>
      <c r="W393" s="107"/>
      <c r="X393" s="107"/>
      <c r="Y393" s="107"/>
      <c r="Z393" s="107"/>
      <c r="AA393" s="107"/>
      <c r="AB393" s="107"/>
      <c r="AC393" s="107"/>
      <c r="AD393" s="107"/>
      <c r="AE393" s="107"/>
      <c r="AF393" s="107"/>
      <c r="AG393" s="107"/>
      <c r="AH393" s="107"/>
      <c r="AI393" s="107"/>
      <c r="AJ393" s="107"/>
      <c r="AK393" s="107"/>
      <c r="AL393" s="107"/>
      <c r="AM393" s="107"/>
      <c r="AN393" s="107"/>
      <c r="AO393" s="107"/>
      <c r="AP393" s="107"/>
      <c r="AQ393" s="107"/>
      <c r="AR393" s="107"/>
      <c r="AS393" s="107"/>
      <c r="AT393" s="107"/>
      <c r="AU393" s="107"/>
      <c r="AV393" s="107"/>
    </row>
    <row r="394" spans="1:48" ht="14.25" customHeight="1">
      <c r="A394" s="313" t="s">
        <v>828</v>
      </c>
      <c r="B394" s="133" t="s">
        <v>79</v>
      </c>
      <c r="C394" s="188" t="s">
        <v>516</v>
      </c>
      <c r="D394" s="135" t="s">
        <v>100</v>
      </c>
      <c r="E394" s="138" cm="1">
        <f t="array" ref="E394">E393*1.08</f>
        <v>12.96</v>
      </c>
      <c r="F394" s="137"/>
      <c r="G394" s="138"/>
      <c r="H394" s="137"/>
      <c r="I394" s="137"/>
      <c r="J394" s="137"/>
      <c r="K394" s="429">
        <f t="shared" si="5"/>
        <v>0</v>
      </c>
      <c r="L394" s="423" cm="1">
        <f t="array" ref="L394">ROUND(E394*F394,2)</f>
        <v>0</v>
      </c>
      <c r="M394" s="423" cm="1">
        <f t="array" ref="M394">ROUND(E394*H394,2)</f>
        <v>0</v>
      </c>
      <c r="N394" s="423" cm="1">
        <f t="array" ref="N394">ROUND(E394*I394,2)</f>
        <v>0</v>
      </c>
      <c r="O394" s="423" cm="1">
        <f t="array" ref="O394">ROUND(E394*J394,2)</f>
        <v>0</v>
      </c>
      <c r="P394" s="425" cm="1">
        <f t="array" ref="P394">ROUND(SUM(M394:O394),2)</f>
        <v>0</v>
      </c>
      <c r="Q394" s="116"/>
      <c r="R394" s="107"/>
      <c r="S394" s="107"/>
      <c r="T394" s="107"/>
      <c r="U394" s="107"/>
      <c r="V394" s="107"/>
      <c r="W394" s="107"/>
      <c r="X394" s="107"/>
      <c r="Y394" s="107"/>
      <c r="Z394" s="107"/>
      <c r="AA394" s="107"/>
      <c r="AB394" s="107"/>
      <c r="AC394" s="107"/>
      <c r="AD394" s="107"/>
      <c r="AE394" s="107"/>
      <c r="AF394" s="107"/>
      <c r="AG394" s="107"/>
      <c r="AH394" s="107"/>
      <c r="AI394" s="107"/>
      <c r="AJ394" s="107"/>
      <c r="AK394" s="107"/>
      <c r="AL394" s="107"/>
      <c r="AM394" s="107"/>
      <c r="AN394" s="107"/>
      <c r="AO394" s="107"/>
      <c r="AP394" s="107"/>
      <c r="AQ394" s="107"/>
      <c r="AR394" s="107"/>
      <c r="AS394" s="107"/>
      <c r="AT394" s="107"/>
      <c r="AU394" s="107"/>
      <c r="AV394" s="107"/>
    </row>
    <row r="395" spans="1:48" ht="14.25" customHeight="1">
      <c r="A395" s="313" t="s">
        <v>829</v>
      </c>
      <c r="B395" s="133" t="s">
        <v>79</v>
      </c>
      <c r="C395" s="188" t="s">
        <v>187</v>
      </c>
      <c r="D395" s="135" t="s">
        <v>133</v>
      </c>
      <c r="E395" s="138">
        <v>1</v>
      </c>
      <c r="F395" s="137"/>
      <c r="G395" s="138"/>
      <c r="H395" s="137"/>
      <c r="I395" s="137"/>
      <c r="J395" s="137"/>
      <c r="K395" s="429">
        <f t="shared" si="5"/>
        <v>0</v>
      </c>
      <c r="L395" s="423" cm="1">
        <f t="array" ref="L395">ROUND(E395*F395,2)</f>
        <v>0</v>
      </c>
      <c r="M395" s="423" cm="1">
        <f t="array" ref="M395">ROUND(E395*H395,2)</f>
        <v>0</v>
      </c>
      <c r="N395" s="423" cm="1">
        <f t="array" ref="N395">ROUND(E395*I395,2)</f>
        <v>0</v>
      </c>
      <c r="O395" s="423" cm="1">
        <f t="array" ref="O395">ROUND(E395*J395,2)</f>
        <v>0</v>
      </c>
      <c r="P395" s="425" cm="1">
        <f t="array" ref="P395">ROUND(SUM(M395:O395),2)</f>
        <v>0</v>
      </c>
      <c r="Q395" s="116"/>
      <c r="R395" s="107"/>
      <c r="S395" s="107"/>
      <c r="T395" s="107"/>
      <c r="U395" s="107"/>
      <c r="V395" s="107"/>
      <c r="W395" s="107"/>
      <c r="X395" s="107"/>
      <c r="Y395" s="107"/>
      <c r="Z395" s="107"/>
      <c r="AA395" s="107"/>
      <c r="AB395" s="107"/>
      <c r="AC395" s="107"/>
      <c r="AD395" s="107"/>
      <c r="AE395" s="107"/>
      <c r="AF395" s="107"/>
      <c r="AG395" s="107"/>
      <c r="AH395" s="107"/>
      <c r="AI395" s="107"/>
      <c r="AJ395" s="107"/>
      <c r="AK395" s="107"/>
      <c r="AL395" s="107"/>
      <c r="AM395" s="107"/>
      <c r="AN395" s="107"/>
      <c r="AO395" s="107"/>
      <c r="AP395" s="107"/>
      <c r="AQ395" s="107"/>
      <c r="AR395" s="107"/>
      <c r="AS395" s="107"/>
      <c r="AT395" s="107"/>
      <c r="AU395" s="107"/>
      <c r="AV395" s="107"/>
    </row>
    <row r="396" spans="1:48" ht="14.25" customHeight="1">
      <c r="A396" s="313" t="s">
        <v>830</v>
      </c>
      <c r="B396" s="133" t="s">
        <v>79</v>
      </c>
      <c r="C396" s="188" t="s">
        <v>135</v>
      </c>
      <c r="D396" s="135" t="s">
        <v>133</v>
      </c>
      <c r="E396" s="138">
        <v>1</v>
      </c>
      <c r="F396" s="137"/>
      <c r="G396" s="138"/>
      <c r="H396" s="137"/>
      <c r="I396" s="137"/>
      <c r="J396" s="137"/>
      <c r="K396" s="429">
        <f t="shared" si="5"/>
        <v>0</v>
      </c>
      <c r="L396" s="423" cm="1">
        <f t="array" ref="L396">ROUND(E396*F396,2)</f>
        <v>0</v>
      </c>
      <c r="M396" s="423" cm="1">
        <f t="array" ref="M396">ROUND(E396*H396,2)</f>
        <v>0</v>
      </c>
      <c r="N396" s="423" cm="1">
        <f t="array" ref="N396">ROUND(E396*I396,2)</f>
        <v>0</v>
      </c>
      <c r="O396" s="423" cm="1">
        <f t="array" ref="O396">ROUND(E396*J396,2)</f>
        <v>0</v>
      </c>
      <c r="P396" s="425" cm="1">
        <f t="array" ref="P396">ROUND(SUM(M396:O396),2)</f>
        <v>0</v>
      </c>
      <c r="Q396" s="116"/>
      <c r="R396" s="107"/>
      <c r="S396" s="107"/>
      <c r="T396" s="107"/>
      <c r="U396" s="107"/>
      <c r="V396" s="107"/>
      <c r="W396" s="107"/>
      <c r="X396" s="107"/>
      <c r="Y396" s="107"/>
      <c r="Z396" s="107"/>
      <c r="AA396" s="107"/>
      <c r="AB396" s="107"/>
      <c r="AC396" s="107"/>
      <c r="AD396" s="107"/>
      <c r="AE396" s="107"/>
      <c r="AF396" s="107"/>
      <c r="AG396" s="107"/>
      <c r="AH396" s="107"/>
      <c r="AI396" s="107"/>
      <c r="AJ396" s="107"/>
      <c r="AK396" s="107"/>
      <c r="AL396" s="107"/>
      <c r="AM396" s="107"/>
      <c r="AN396" s="107"/>
      <c r="AO396" s="107"/>
      <c r="AP396" s="107"/>
      <c r="AQ396" s="107"/>
      <c r="AR396" s="107"/>
      <c r="AS396" s="107"/>
      <c r="AT396" s="107"/>
      <c r="AU396" s="107"/>
      <c r="AV396" s="107"/>
    </row>
    <row r="397" spans="1:48" ht="14.25" customHeight="1">
      <c r="A397" s="313" t="s">
        <v>831</v>
      </c>
      <c r="B397" s="133" t="s">
        <v>79</v>
      </c>
      <c r="C397" s="188" t="s">
        <v>137</v>
      </c>
      <c r="D397" s="135" t="s">
        <v>138</v>
      </c>
      <c r="E397" s="138" cm="1">
        <f t="array" ref="E397">ROUND(E394/10,2)</f>
        <v>1.3</v>
      </c>
      <c r="F397" s="137"/>
      <c r="G397" s="138"/>
      <c r="H397" s="137"/>
      <c r="I397" s="137"/>
      <c r="J397" s="137"/>
      <c r="K397" s="429">
        <f t="shared" si="5"/>
        <v>0</v>
      </c>
      <c r="L397" s="423" cm="1">
        <f t="array" ref="L397">ROUND(E397*F397,2)</f>
        <v>0</v>
      </c>
      <c r="M397" s="423" cm="1">
        <f t="array" ref="M397">ROUND(E397*H397,2)</f>
        <v>0</v>
      </c>
      <c r="N397" s="423" cm="1">
        <f t="array" ref="N397">ROUND(E397*I397,2)</f>
        <v>0</v>
      </c>
      <c r="O397" s="423" cm="1">
        <f t="array" ref="O397">ROUND(E397*J397,2)</f>
        <v>0</v>
      </c>
      <c r="P397" s="425" cm="1">
        <f t="array" ref="P397">ROUND(SUM(M397:O397),2)</f>
        <v>0</v>
      </c>
      <c r="Q397" s="116"/>
      <c r="R397" s="107"/>
      <c r="S397" s="107"/>
      <c r="T397" s="107"/>
      <c r="U397" s="107"/>
      <c r="V397" s="107"/>
      <c r="W397" s="107"/>
      <c r="X397" s="107"/>
      <c r="Y397" s="107"/>
      <c r="Z397" s="107"/>
      <c r="AA397" s="107"/>
      <c r="AB397" s="107"/>
      <c r="AC397" s="107"/>
      <c r="AD397" s="107"/>
      <c r="AE397" s="107"/>
      <c r="AF397" s="107"/>
      <c r="AG397" s="107"/>
      <c r="AH397" s="107"/>
      <c r="AI397" s="107"/>
      <c r="AJ397" s="107"/>
      <c r="AK397" s="107"/>
      <c r="AL397" s="107"/>
      <c r="AM397" s="107"/>
      <c r="AN397" s="107"/>
      <c r="AO397" s="107"/>
      <c r="AP397" s="107"/>
      <c r="AQ397" s="107"/>
      <c r="AR397" s="107"/>
      <c r="AS397" s="107"/>
      <c r="AT397" s="107"/>
      <c r="AU397" s="107"/>
      <c r="AV397" s="107"/>
    </row>
    <row r="398" spans="1:48" ht="48" customHeight="1">
      <c r="A398" s="313" t="s">
        <v>832</v>
      </c>
      <c r="B398" s="133" t="s">
        <v>79</v>
      </c>
      <c r="C398" s="134" t="s">
        <v>117</v>
      </c>
      <c r="D398" s="135" t="s">
        <v>118</v>
      </c>
      <c r="E398" s="187">
        <v>5.2649999999999997</v>
      </c>
      <c r="F398" s="137"/>
      <c r="G398" s="138"/>
      <c r="H398" s="137"/>
      <c r="I398" s="137"/>
      <c r="J398" s="137"/>
      <c r="K398" s="429">
        <f t="shared" si="5"/>
        <v>0</v>
      </c>
      <c r="L398" s="423" cm="1">
        <f t="array" ref="L398">ROUND(E398*F398,2)</f>
        <v>0</v>
      </c>
      <c r="M398" s="423" cm="1">
        <f t="array" ref="M398">ROUND(E398*H398,2)</f>
        <v>0</v>
      </c>
      <c r="N398" s="423" cm="1">
        <f t="array" ref="N398">ROUND(E398*I398,2)</f>
        <v>0</v>
      </c>
      <c r="O398" s="423" cm="1">
        <f t="array" ref="O398">ROUND(E398*J398,2)</f>
        <v>0</v>
      </c>
      <c r="P398" s="425" cm="1">
        <f t="array" ref="P398">ROUND(SUM(M398:O398),2)</f>
        <v>0</v>
      </c>
      <c r="Q398" s="116"/>
      <c r="R398" s="107"/>
      <c r="S398" s="107"/>
      <c r="T398" s="107"/>
      <c r="U398" s="107"/>
      <c r="V398" s="107"/>
      <c r="W398" s="107"/>
      <c r="X398" s="107"/>
      <c r="Y398" s="107"/>
      <c r="Z398" s="107"/>
      <c r="AA398" s="107"/>
      <c r="AB398" s="107"/>
      <c r="AC398" s="107"/>
      <c r="AD398" s="107"/>
      <c r="AE398" s="107"/>
      <c r="AF398" s="107"/>
      <c r="AG398" s="107"/>
      <c r="AH398" s="107"/>
      <c r="AI398" s="107"/>
      <c r="AJ398" s="107"/>
      <c r="AK398" s="107"/>
      <c r="AL398" s="107"/>
      <c r="AM398" s="107"/>
      <c r="AN398" s="107"/>
      <c r="AO398" s="107"/>
      <c r="AP398" s="107"/>
      <c r="AQ398" s="107"/>
      <c r="AR398" s="107"/>
      <c r="AS398" s="107"/>
      <c r="AT398" s="107"/>
      <c r="AU398" s="107"/>
      <c r="AV398" s="107"/>
    </row>
    <row r="399" spans="1:48" ht="14.25" customHeight="1">
      <c r="A399" s="313" t="s">
        <v>833</v>
      </c>
      <c r="B399" s="133" t="s">
        <v>79</v>
      </c>
      <c r="C399" s="188" t="s">
        <v>520</v>
      </c>
      <c r="D399" s="135" t="s">
        <v>118</v>
      </c>
      <c r="E399" s="187" cm="1">
        <f t="array" ref="E399">ROUND(25/1000*1.1,4)</f>
        <v>2.75E-2</v>
      </c>
      <c r="F399" s="137"/>
      <c r="G399" s="138"/>
      <c r="H399" s="137"/>
      <c r="I399" s="137"/>
      <c r="J399" s="137"/>
      <c r="K399" s="429">
        <f t="shared" si="5"/>
        <v>0</v>
      </c>
      <c r="L399" s="423" cm="1">
        <f t="array" ref="L399">ROUND(E399*F399,2)</f>
        <v>0</v>
      </c>
      <c r="M399" s="423" cm="1">
        <f t="array" ref="M399">ROUND(E399*H399,2)</f>
        <v>0</v>
      </c>
      <c r="N399" s="423" cm="1">
        <f t="array" ref="N399">ROUND(E399*I399,2)</f>
        <v>0</v>
      </c>
      <c r="O399" s="423" cm="1">
        <f t="array" ref="O399">ROUND(E399*J399,2)</f>
        <v>0</v>
      </c>
      <c r="P399" s="425" cm="1">
        <f t="array" ref="P399">ROUND(SUM(M399:O399),2)</f>
        <v>0</v>
      </c>
      <c r="Q399" s="116"/>
      <c r="R399" s="107"/>
      <c r="S399" s="107"/>
      <c r="T399" s="107"/>
      <c r="U399" s="107"/>
      <c r="V399" s="107"/>
      <c r="W399" s="107"/>
      <c r="X399" s="107"/>
      <c r="Y399" s="107"/>
      <c r="Z399" s="107"/>
      <c r="AA399" s="107"/>
      <c r="AB399" s="107"/>
      <c r="AC399" s="107"/>
      <c r="AD399" s="107"/>
      <c r="AE399" s="107"/>
      <c r="AF399" s="107"/>
      <c r="AG399" s="107"/>
      <c r="AH399" s="107"/>
      <c r="AI399" s="107"/>
      <c r="AJ399" s="107"/>
      <c r="AK399" s="107"/>
      <c r="AL399" s="107"/>
      <c r="AM399" s="107"/>
      <c r="AN399" s="107"/>
      <c r="AO399" s="107"/>
      <c r="AP399" s="107"/>
      <c r="AQ399" s="107"/>
      <c r="AR399" s="107"/>
      <c r="AS399" s="107"/>
      <c r="AT399" s="107"/>
      <c r="AU399" s="107"/>
      <c r="AV399" s="107"/>
    </row>
    <row r="400" spans="1:48" ht="14.25" customHeight="1">
      <c r="A400" s="313" t="s">
        <v>834</v>
      </c>
      <c r="B400" s="133" t="s">
        <v>79</v>
      </c>
      <c r="C400" s="188" t="s">
        <v>122</v>
      </c>
      <c r="D400" s="135" t="s">
        <v>118</v>
      </c>
      <c r="E400" s="187" cm="1">
        <f t="array" ref="E400">ROUND(4.45*1.1,4)</f>
        <v>4.8949999999999996</v>
      </c>
      <c r="F400" s="137"/>
      <c r="G400" s="138"/>
      <c r="H400" s="137"/>
      <c r="I400" s="137"/>
      <c r="J400" s="137"/>
      <c r="K400" s="429">
        <f t="shared" si="5"/>
        <v>0</v>
      </c>
      <c r="L400" s="423" cm="1">
        <f t="array" ref="L400">ROUND(E400*F400,2)</f>
        <v>0</v>
      </c>
      <c r="M400" s="423" cm="1">
        <f t="array" ref="M400">ROUND(E400*H400,2)</f>
        <v>0</v>
      </c>
      <c r="N400" s="423" cm="1">
        <f t="array" ref="N400">ROUND(E400*I400,2)</f>
        <v>0</v>
      </c>
      <c r="O400" s="423" cm="1">
        <f t="array" ref="O400">ROUND(E400*J400,2)</f>
        <v>0</v>
      </c>
      <c r="P400" s="425" cm="1">
        <f t="array" ref="P400">ROUND(SUM(M400:O400),2)</f>
        <v>0</v>
      </c>
      <c r="Q400" s="116"/>
      <c r="R400" s="107"/>
      <c r="S400" s="107"/>
      <c r="T400" s="107"/>
      <c r="U400" s="107"/>
      <c r="V400" s="107"/>
      <c r="W400" s="107"/>
      <c r="X400" s="107"/>
      <c r="Y400" s="107"/>
      <c r="Z400" s="107"/>
      <c r="AA400" s="107"/>
      <c r="AB400" s="107"/>
      <c r="AC400" s="107"/>
      <c r="AD400" s="107"/>
      <c r="AE400" s="107"/>
      <c r="AF400" s="107"/>
      <c r="AG400" s="107"/>
      <c r="AH400" s="107"/>
      <c r="AI400" s="107"/>
      <c r="AJ400" s="107"/>
      <c r="AK400" s="107"/>
      <c r="AL400" s="107"/>
      <c r="AM400" s="107"/>
      <c r="AN400" s="107"/>
      <c r="AO400" s="107"/>
      <c r="AP400" s="107"/>
      <c r="AQ400" s="107"/>
      <c r="AR400" s="107"/>
      <c r="AS400" s="107"/>
      <c r="AT400" s="107"/>
      <c r="AU400" s="107"/>
      <c r="AV400" s="107"/>
    </row>
    <row r="401" spans="1:48" ht="14.25" customHeight="1">
      <c r="A401" s="313" t="s">
        <v>835</v>
      </c>
      <c r="B401" s="133" t="s">
        <v>79</v>
      </c>
      <c r="C401" s="188" t="s">
        <v>521</v>
      </c>
      <c r="D401" s="135" t="s">
        <v>118</v>
      </c>
      <c r="E401" s="187" cm="1">
        <f t="array" ref="E401">ROUND(0.79*1.1,4)</f>
        <v>0.86899999999999999</v>
      </c>
      <c r="F401" s="137"/>
      <c r="G401" s="138"/>
      <c r="H401" s="137"/>
      <c r="I401" s="137"/>
      <c r="J401" s="137"/>
      <c r="K401" s="429">
        <f t="shared" ref="K401:K464" si="6">SUM(H401:J401)</f>
        <v>0</v>
      </c>
      <c r="L401" s="423" cm="1">
        <f t="array" ref="L401">ROUND(E401*F401,2)</f>
        <v>0</v>
      </c>
      <c r="M401" s="423" cm="1">
        <f t="array" ref="M401">ROUND(E401*H401,2)</f>
        <v>0</v>
      </c>
      <c r="N401" s="423" cm="1">
        <f t="array" ref="N401">ROUND(E401*I401,2)</f>
        <v>0</v>
      </c>
      <c r="O401" s="423" cm="1">
        <f t="array" ref="O401">ROUND(E401*J401,2)</f>
        <v>0</v>
      </c>
      <c r="P401" s="425" cm="1">
        <f t="array" ref="P401">ROUND(SUM(M401:O401),2)</f>
        <v>0</v>
      </c>
      <c r="Q401" s="116"/>
      <c r="R401" s="107"/>
      <c r="S401" s="107"/>
      <c r="T401" s="107"/>
      <c r="U401" s="107"/>
      <c r="V401" s="107"/>
      <c r="W401" s="107"/>
      <c r="X401" s="107"/>
      <c r="Y401" s="107"/>
      <c r="Z401" s="107"/>
      <c r="AA401" s="107"/>
      <c r="AB401" s="107"/>
      <c r="AC401" s="107"/>
      <c r="AD401" s="107"/>
      <c r="AE401" s="107"/>
      <c r="AF401" s="107"/>
      <c r="AG401" s="107"/>
      <c r="AH401" s="107"/>
      <c r="AI401" s="107"/>
      <c r="AJ401" s="107"/>
      <c r="AK401" s="107"/>
      <c r="AL401" s="107"/>
      <c r="AM401" s="107"/>
      <c r="AN401" s="107"/>
      <c r="AO401" s="107"/>
      <c r="AP401" s="107"/>
      <c r="AQ401" s="107"/>
      <c r="AR401" s="107"/>
      <c r="AS401" s="107"/>
      <c r="AT401" s="107"/>
      <c r="AU401" s="107"/>
      <c r="AV401" s="107"/>
    </row>
    <row r="402" spans="1:48" ht="14.25" customHeight="1">
      <c r="A402" s="313" t="s">
        <v>836</v>
      </c>
      <c r="B402" s="133" t="s">
        <v>79</v>
      </c>
      <c r="C402" s="188" t="s">
        <v>124</v>
      </c>
      <c r="D402" s="135" t="s">
        <v>118</v>
      </c>
      <c r="E402" s="187" cm="1">
        <f t="array" ref="E402">ROUND(SUM(E399:E401)*0.035,4)</f>
        <v>0.20269999999999999</v>
      </c>
      <c r="F402" s="137"/>
      <c r="G402" s="138"/>
      <c r="H402" s="137"/>
      <c r="I402" s="137"/>
      <c r="J402" s="137"/>
      <c r="K402" s="429">
        <f t="shared" si="6"/>
        <v>0</v>
      </c>
      <c r="L402" s="423" cm="1">
        <f t="array" ref="L402">ROUND(E402*F402,2)</f>
        <v>0</v>
      </c>
      <c r="M402" s="423" cm="1">
        <f t="array" ref="M402">ROUND(E402*H402,2)</f>
        <v>0</v>
      </c>
      <c r="N402" s="423" cm="1">
        <f t="array" ref="N402">ROUND(E402*I402,2)</f>
        <v>0</v>
      </c>
      <c r="O402" s="423" cm="1">
        <f t="array" ref="O402">ROUND(E402*J402,2)</f>
        <v>0</v>
      </c>
      <c r="P402" s="425" cm="1">
        <f t="array" ref="P402">ROUND(SUM(M402:O402),2)</f>
        <v>0</v>
      </c>
      <c r="Q402" s="116"/>
      <c r="R402" s="107"/>
      <c r="S402" s="107"/>
      <c r="T402" s="107"/>
      <c r="U402" s="107"/>
      <c r="V402" s="107"/>
      <c r="W402" s="107"/>
      <c r="X402" s="107"/>
      <c r="Y402" s="107"/>
      <c r="Z402" s="107"/>
      <c r="AA402" s="107"/>
      <c r="AB402" s="107"/>
      <c r="AC402" s="107"/>
      <c r="AD402" s="107"/>
      <c r="AE402" s="107"/>
      <c r="AF402" s="107"/>
      <c r="AG402" s="107"/>
      <c r="AH402" s="107"/>
      <c r="AI402" s="107"/>
      <c r="AJ402" s="107"/>
      <c r="AK402" s="107"/>
      <c r="AL402" s="107"/>
      <c r="AM402" s="107"/>
      <c r="AN402" s="107"/>
      <c r="AO402" s="107"/>
      <c r="AP402" s="107"/>
      <c r="AQ402" s="107"/>
      <c r="AR402" s="107"/>
      <c r="AS402" s="107"/>
      <c r="AT402" s="107"/>
      <c r="AU402" s="107"/>
      <c r="AV402" s="107"/>
    </row>
    <row r="403" spans="1:48" ht="14.25" customHeight="1">
      <c r="A403" s="313" t="s">
        <v>837</v>
      </c>
      <c r="B403" s="133" t="s">
        <v>79</v>
      </c>
      <c r="C403" s="188" t="s">
        <v>126</v>
      </c>
      <c r="D403" s="135" t="s">
        <v>81</v>
      </c>
      <c r="E403" s="138" cm="1">
        <f t="array" ref="E403">ROUND(E407/0.3*9,0)</f>
        <v>1530</v>
      </c>
      <c r="F403" s="137"/>
      <c r="G403" s="138"/>
      <c r="H403" s="137"/>
      <c r="I403" s="137"/>
      <c r="J403" s="137"/>
      <c r="K403" s="429">
        <f t="shared" si="6"/>
        <v>0</v>
      </c>
      <c r="L403" s="423" cm="1">
        <f t="array" ref="L403">ROUND(E403*F403,2)</f>
        <v>0</v>
      </c>
      <c r="M403" s="423" cm="1">
        <f t="array" ref="M403">ROUND(E403*H403,2)</f>
        <v>0</v>
      </c>
      <c r="N403" s="423" cm="1">
        <f t="array" ref="N403">ROUND(E403*I403,2)</f>
        <v>0</v>
      </c>
      <c r="O403" s="423" cm="1">
        <f t="array" ref="O403">ROUND(E403*J403,2)</f>
        <v>0</v>
      </c>
      <c r="P403" s="425" cm="1">
        <f t="array" ref="P403">ROUND(SUM(M403:O403),2)</f>
        <v>0</v>
      </c>
      <c r="Q403" s="116"/>
      <c r="R403" s="107"/>
      <c r="S403" s="107"/>
      <c r="T403" s="107"/>
      <c r="U403" s="107"/>
      <c r="V403" s="107"/>
      <c r="W403" s="107"/>
      <c r="X403" s="107"/>
      <c r="Y403" s="107"/>
      <c r="Z403" s="107"/>
      <c r="AA403" s="107"/>
      <c r="AB403" s="107"/>
      <c r="AC403" s="107"/>
      <c r="AD403" s="107"/>
      <c r="AE403" s="107"/>
      <c r="AF403" s="107"/>
      <c r="AG403" s="107"/>
      <c r="AH403" s="107"/>
      <c r="AI403" s="107"/>
      <c r="AJ403" s="107"/>
      <c r="AK403" s="107"/>
      <c r="AL403" s="107"/>
      <c r="AM403" s="107"/>
      <c r="AN403" s="107"/>
      <c r="AO403" s="107"/>
      <c r="AP403" s="107"/>
      <c r="AQ403" s="107"/>
      <c r="AR403" s="107"/>
      <c r="AS403" s="107"/>
      <c r="AT403" s="107"/>
      <c r="AU403" s="107"/>
      <c r="AV403" s="107"/>
    </row>
    <row r="404" spans="1:48" ht="12.75" customHeight="1">
      <c r="A404" s="313" t="s">
        <v>838</v>
      </c>
      <c r="B404" s="133" t="s">
        <v>79</v>
      </c>
      <c r="C404" s="134" t="s">
        <v>196</v>
      </c>
      <c r="D404" s="135" t="s">
        <v>81</v>
      </c>
      <c r="E404" s="138">
        <v>1</v>
      </c>
      <c r="F404" s="137"/>
      <c r="G404" s="138"/>
      <c r="H404" s="137"/>
      <c r="I404" s="137"/>
      <c r="J404" s="137"/>
      <c r="K404" s="429">
        <f t="shared" si="6"/>
        <v>0</v>
      </c>
      <c r="L404" s="423" cm="1">
        <f t="array" ref="L404">ROUND(E404*F404,2)</f>
        <v>0</v>
      </c>
      <c r="M404" s="423" cm="1">
        <f t="array" ref="M404">ROUND(E404*H404,2)</f>
        <v>0</v>
      </c>
      <c r="N404" s="423" cm="1">
        <f t="array" ref="N404">ROUND(E404*I404,2)</f>
        <v>0</v>
      </c>
      <c r="O404" s="423" cm="1">
        <f t="array" ref="O404">ROUND(E404*J404,2)</f>
        <v>0</v>
      </c>
      <c r="P404" s="425" cm="1">
        <f t="array" ref="P404">ROUND(SUM(M404:O404),2)</f>
        <v>0</v>
      </c>
      <c r="Q404" s="116"/>
      <c r="R404" s="107"/>
      <c r="S404" s="107"/>
      <c r="T404" s="107"/>
      <c r="U404" s="107"/>
      <c r="V404" s="107"/>
      <c r="W404" s="107"/>
      <c r="X404" s="107"/>
      <c r="Y404" s="107"/>
      <c r="Z404" s="107"/>
      <c r="AA404" s="107"/>
      <c r="AB404" s="107"/>
      <c r="AC404" s="107"/>
      <c r="AD404" s="107"/>
      <c r="AE404" s="107"/>
      <c r="AF404" s="107"/>
      <c r="AG404" s="107"/>
      <c r="AH404" s="107"/>
      <c r="AI404" s="107"/>
      <c r="AJ404" s="107"/>
      <c r="AK404" s="107"/>
      <c r="AL404" s="107"/>
      <c r="AM404" s="107"/>
      <c r="AN404" s="107"/>
      <c r="AO404" s="107"/>
      <c r="AP404" s="107"/>
      <c r="AQ404" s="107"/>
      <c r="AR404" s="107"/>
      <c r="AS404" s="107"/>
      <c r="AT404" s="107"/>
      <c r="AU404" s="107"/>
      <c r="AV404" s="107"/>
    </row>
    <row r="405" spans="1:48" ht="12.75" customHeight="1">
      <c r="A405" s="313" t="s">
        <v>839</v>
      </c>
      <c r="B405" s="133" t="s">
        <v>79</v>
      </c>
      <c r="C405" s="134" t="s">
        <v>807</v>
      </c>
      <c r="D405" s="135" t="s">
        <v>81</v>
      </c>
      <c r="E405" s="138">
        <v>3</v>
      </c>
      <c r="F405" s="137"/>
      <c r="G405" s="138"/>
      <c r="H405" s="137"/>
      <c r="I405" s="137"/>
      <c r="J405" s="137"/>
      <c r="K405" s="429">
        <f t="shared" si="6"/>
        <v>0</v>
      </c>
      <c r="L405" s="423" cm="1">
        <f t="array" ref="L405">ROUND(E405*F405,2)</f>
        <v>0</v>
      </c>
      <c r="M405" s="423" cm="1">
        <f t="array" ref="M405">ROUND(E405*H405,2)</f>
        <v>0</v>
      </c>
      <c r="N405" s="423" cm="1">
        <f t="array" ref="N405">ROUND(E405*I405,2)</f>
        <v>0</v>
      </c>
      <c r="O405" s="423" cm="1">
        <f t="array" ref="O405">ROUND(E405*J405,2)</f>
        <v>0</v>
      </c>
      <c r="P405" s="425" cm="1">
        <f t="array" ref="P405">ROUND(SUM(M405:O405),2)</f>
        <v>0</v>
      </c>
      <c r="Q405" s="116"/>
      <c r="R405" s="107"/>
      <c r="S405" s="107"/>
      <c r="T405" s="107"/>
      <c r="U405" s="107"/>
      <c r="V405" s="107"/>
      <c r="W405" s="107"/>
      <c r="X405" s="107"/>
      <c r="Y405" s="107"/>
      <c r="Z405" s="107"/>
      <c r="AA405" s="107"/>
      <c r="AB405" s="107"/>
      <c r="AC405" s="107"/>
      <c r="AD405" s="107"/>
      <c r="AE405" s="107"/>
      <c r="AF405" s="107"/>
      <c r="AG405" s="107"/>
      <c r="AH405" s="107"/>
      <c r="AI405" s="107"/>
      <c r="AJ405" s="107"/>
      <c r="AK405" s="107"/>
      <c r="AL405" s="107"/>
      <c r="AM405" s="107"/>
      <c r="AN405" s="107"/>
      <c r="AO405" s="107"/>
      <c r="AP405" s="107"/>
      <c r="AQ405" s="107"/>
      <c r="AR405" s="107"/>
      <c r="AS405" s="107"/>
      <c r="AT405" s="107"/>
      <c r="AU405" s="107"/>
      <c r="AV405" s="107"/>
    </row>
    <row r="406" spans="1:48" ht="12.75" customHeight="1">
      <c r="A406" s="313" t="s">
        <v>840</v>
      </c>
      <c r="B406" s="133" t="s">
        <v>79</v>
      </c>
      <c r="C406" s="134" t="s">
        <v>523</v>
      </c>
      <c r="D406" s="135" t="s">
        <v>81</v>
      </c>
      <c r="E406" s="138">
        <v>2</v>
      </c>
      <c r="F406" s="137"/>
      <c r="G406" s="138"/>
      <c r="H406" s="137"/>
      <c r="I406" s="137"/>
      <c r="J406" s="137"/>
      <c r="K406" s="429">
        <f t="shared" si="6"/>
        <v>0</v>
      </c>
      <c r="L406" s="423" cm="1">
        <f t="array" ref="L406">ROUND(E406*F406,2)</f>
        <v>0</v>
      </c>
      <c r="M406" s="423" cm="1">
        <f t="array" ref="M406">ROUND(E406*H406,2)</f>
        <v>0</v>
      </c>
      <c r="N406" s="423" cm="1">
        <f t="array" ref="N406">ROUND(E406*I406,2)</f>
        <v>0</v>
      </c>
      <c r="O406" s="423" cm="1">
        <f t="array" ref="O406">ROUND(E406*J406,2)</f>
        <v>0</v>
      </c>
      <c r="P406" s="425" cm="1">
        <f t="array" ref="P406">ROUND(SUM(M406:O406),2)</f>
        <v>0</v>
      </c>
      <c r="Q406" s="116"/>
      <c r="R406" s="107"/>
      <c r="S406" s="107"/>
      <c r="T406" s="107"/>
      <c r="U406" s="107"/>
      <c r="V406" s="107"/>
      <c r="W406" s="107"/>
      <c r="X406" s="107"/>
      <c r="Y406" s="107"/>
      <c r="Z406" s="107"/>
      <c r="AA406" s="107"/>
      <c r="AB406" s="107"/>
      <c r="AC406" s="107"/>
      <c r="AD406" s="107"/>
      <c r="AE406" s="107"/>
      <c r="AF406" s="107"/>
      <c r="AG406" s="107"/>
      <c r="AH406" s="107"/>
      <c r="AI406" s="107"/>
      <c r="AJ406" s="107"/>
      <c r="AK406" s="107"/>
      <c r="AL406" s="107"/>
      <c r="AM406" s="107"/>
      <c r="AN406" s="107"/>
      <c r="AO406" s="107"/>
      <c r="AP406" s="107"/>
      <c r="AQ406" s="107"/>
      <c r="AR406" s="107"/>
      <c r="AS406" s="107"/>
      <c r="AT406" s="107"/>
      <c r="AU406" s="107"/>
      <c r="AV406" s="107"/>
    </row>
    <row r="407" spans="1:48" ht="36" customHeight="1">
      <c r="A407" s="313" t="s">
        <v>841</v>
      </c>
      <c r="B407" s="133" t="s">
        <v>79</v>
      </c>
      <c r="C407" s="134" t="s">
        <v>524</v>
      </c>
      <c r="D407" s="135" t="s">
        <v>100</v>
      </c>
      <c r="E407" s="138">
        <v>51</v>
      </c>
      <c r="F407" s="137"/>
      <c r="G407" s="138"/>
      <c r="H407" s="137"/>
      <c r="I407" s="137"/>
      <c r="J407" s="137"/>
      <c r="K407" s="429">
        <f t="shared" si="6"/>
        <v>0</v>
      </c>
      <c r="L407" s="423" cm="1">
        <f t="array" ref="L407">ROUND(E407*F407,2)</f>
        <v>0</v>
      </c>
      <c r="M407" s="423" cm="1">
        <f t="array" ref="M407">ROUND(E407*H407,2)</f>
        <v>0</v>
      </c>
      <c r="N407" s="423" cm="1">
        <f t="array" ref="N407">ROUND(E407*I407,2)</f>
        <v>0</v>
      </c>
      <c r="O407" s="423" cm="1">
        <f t="array" ref="O407">ROUND(E407*J407,2)</f>
        <v>0</v>
      </c>
      <c r="P407" s="425" cm="1">
        <f t="array" ref="P407">ROUND(SUM(M407:O407),2)</f>
        <v>0</v>
      </c>
      <c r="Q407" s="116"/>
      <c r="R407" s="107"/>
      <c r="S407" s="107"/>
      <c r="T407" s="107"/>
      <c r="U407" s="107"/>
      <c r="V407" s="107"/>
      <c r="W407" s="107"/>
      <c r="X407" s="107"/>
      <c r="Y407" s="107"/>
      <c r="Z407" s="107"/>
      <c r="AA407" s="107"/>
      <c r="AB407" s="107"/>
      <c r="AC407" s="107"/>
      <c r="AD407" s="107"/>
      <c r="AE407" s="107"/>
      <c r="AF407" s="107"/>
      <c r="AG407" s="107"/>
      <c r="AH407" s="107"/>
      <c r="AI407" s="107"/>
      <c r="AJ407" s="107"/>
      <c r="AK407" s="107"/>
      <c r="AL407" s="107"/>
      <c r="AM407" s="107"/>
      <c r="AN407" s="107"/>
      <c r="AO407" s="107"/>
      <c r="AP407" s="107"/>
      <c r="AQ407" s="107"/>
      <c r="AR407" s="107"/>
      <c r="AS407" s="107"/>
      <c r="AT407" s="107"/>
      <c r="AU407" s="107"/>
      <c r="AV407" s="107"/>
    </row>
    <row r="408" spans="1:48" ht="14.25" customHeight="1">
      <c r="A408" s="313" t="s">
        <v>842</v>
      </c>
      <c r="B408" s="133" t="s">
        <v>79</v>
      </c>
      <c r="C408" s="188" t="s">
        <v>525</v>
      </c>
      <c r="D408" s="135" t="s">
        <v>100</v>
      </c>
      <c r="E408" s="138" cm="1">
        <f t="array" ref="E408">ROUND(E407*1.02,2)</f>
        <v>52.02</v>
      </c>
      <c r="F408" s="137"/>
      <c r="G408" s="138"/>
      <c r="H408" s="137"/>
      <c r="I408" s="137"/>
      <c r="J408" s="137"/>
      <c r="K408" s="429">
        <f t="shared" si="6"/>
        <v>0</v>
      </c>
      <c r="L408" s="423" cm="1">
        <f t="array" ref="L408">ROUND(E408*F408,2)</f>
        <v>0</v>
      </c>
      <c r="M408" s="423" cm="1">
        <f t="array" ref="M408">ROUND(E408*H408,2)</f>
        <v>0</v>
      </c>
      <c r="N408" s="423" cm="1">
        <f t="array" ref="N408">ROUND(E408*I408,2)</f>
        <v>0</v>
      </c>
      <c r="O408" s="423" cm="1">
        <f t="array" ref="O408">ROUND(E408*J408,2)</f>
        <v>0</v>
      </c>
      <c r="P408" s="425" cm="1">
        <f t="array" ref="P408">ROUND(SUM(M408:O408),2)</f>
        <v>0</v>
      </c>
      <c r="Q408" s="116"/>
      <c r="R408" s="107"/>
      <c r="S408" s="107"/>
      <c r="T408" s="107"/>
      <c r="U408" s="107"/>
      <c r="V408" s="107"/>
      <c r="W408" s="107"/>
      <c r="X408" s="107"/>
      <c r="Y408" s="107"/>
      <c r="Z408" s="107"/>
      <c r="AA408" s="107"/>
      <c r="AB408" s="107"/>
      <c r="AC408" s="107"/>
      <c r="AD408" s="107"/>
      <c r="AE408" s="107"/>
      <c r="AF408" s="107"/>
      <c r="AG408" s="107"/>
      <c r="AH408" s="107"/>
      <c r="AI408" s="107"/>
      <c r="AJ408" s="107"/>
      <c r="AK408" s="107"/>
      <c r="AL408" s="107"/>
      <c r="AM408" s="107"/>
      <c r="AN408" s="107"/>
      <c r="AO408" s="107"/>
      <c r="AP408" s="107"/>
      <c r="AQ408" s="107"/>
      <c r="AR408" s="107"/>
      <c r="AS408" s="107"/>
      <c r="AT408" s="107"/>
      <c r="AU408" s="107"/>
      <c r="AV408" s="107"/>
    </row>
    <row r="409" spans="1:48" ht="14.25" customHeight="1">
      <c r="A409" s="313" t="s">
        <v>843</v>
      </c>
      <c r="B409" s="133" t="s">
        <v>79</v>
      </c>
      <c r="C409" s="188" t="s">
        <v>526</v>
      </c>
      <c r="D409" s="135" t="s">
        <v>218</v>
      </c>
      <c r="E409" s="138" cm="1">
        <f t="array" ref="E409">ROUND(E408*3,2)</f>
        <v>156.06</v>
      </c>
      <c r="F409" s="137"/>
      <c r="G409" s="138"/>
      <c r="H409" s="137"/>
      <c r="I409" s="137"/>
      <c r="J409" s="137"/>
      <c r="K409" s="429">
        <f t="shared" si="6"/>
        <v>0</v>
      </c>
      <c r="L409" s="423" cm="1">
        <f t="array" ref="L409">ROUND(E409*F409,2)</f>
        <v>0</v>
      </c>
      <c r="M409" s="423" cm="1">
        <f t="array" ref="M409">ROUND(E409*H409,2)</f>
        <v>0</v>
      </c>
      <c r="N409" s="423" cm="1">
        <f t="array" ref="N409">ROUND(E409*I409,2)</f>
        <v>0</v>
      </c>
      <c r="O409" s="423" cm="1">
        <f t="array" ref="O409">ROUND(E409*J409,2)</f>
        <v>0</v>
      </c>
      <c r="P409" s="425" cm="1">
        <f t="array" ref="P409">ROUND(SUM(M409:O409),2)</f>
        <v>0</v>
      </c>
      <c r="Q409" s="116"/>
      <c r="R409" s="107"/>
      <c r="S409" s="107"/>
      <c r="T409" s="107"/>
      <c r="U409" s="107"/>
      <c r="V409" s="107"/>
      <c r="W409" s="107"/>
      <c r="X409" s="107"/>
      <c r="Y409" s="107"/>
      <c r="Z409" s="107"/>
      <c r="AA409" s="107"/>
      <c r="AB409" s="107"/>
      <c r="AC409" s="107"/>
      <c r="AD409" s="107"/>
      <c r="AE409" s="107"/>
      <c r="AF409" s="107"/>
      <c r="AG409" s="107"/>
      <c r="AH409" s="107"/>
      <c r="AI409" s="107"/>
      <c r="AJ409" s="107"/>
      <c r="AK409" s="107"/>
      <c r="AL409" s="107"/>
      <c r="AM409" s="107"/>
      <c r="AN409" s="107"/>
      <c r="AO409" s="107"/>
      <c r="AP409" s="107"/>
      <c r="AQ409" s="107"/>
      <c r="AR409" s="107"/>
      <c r="AS409" s="107"/>
      <c r="AT409" s="107"/>
      <c r="AU409" s="107"/>
      <c r="AV409" s="107"/>
    </row>
    <row r="410" spans="1:48" ht="24" customHeight="1">
      <c r="A410" s="313" t="s">
        <v>844</v>
      </c>
      <c r="B410" s="133" t="s">
        <v>79</v>
      </c>
      <c r="C410" s="188" t="s">
        <v>132</v>
      </c>
      <c r="D410" s="135" t="s">
        <v>133</v>
      </c>
      <c r="E410" s="138">
        <v>1</v>
      </c>
      <c r="F410" s="137"/>
      <c r="G410" s="138"/>
      <c r="H410" s="137"/>
      <c r="I410" s="137"/>
      <c r="J410" s="137"/>
      <c r="K410" s="429">
        <f t="shared" si="6"/>
        <v>0</v>
      </c>
      <c r="L410" s="423" cm="1">
        <f t="array" ref="L410">ROUND(E410*F410,2)</f>
        <v>0</v>
      </c>
      <c r="M410" s="423" cm="1">
        <f t="array" ref="M410">ROUND(E410*H410,2)</f>
        <v>0</v>
      </c>
      <c r="N410" s="423" cm="1">
        <f t="array" ref="N410">ROUND(E410*I410,2)</f>
        <v>0</v>
      </c>
      <c r="O410" s="423" cm="1">
        <f t="array" ref="O410">ROUND(E410*J410,2)</f>
        <v>0</v>
      </c>
      <c r="P410" s="425" cm="1">
        <f t="array" ref="P410">ROUND(SUM(M410:O410),2)</f>
        <v>0</v>
      </c>
      <c r="Q410" s="116"/>
      <c r="R410" s="107"/>
      <c r="S410" s="107"/>
      <c r="T410" s="107"/>
      <c r="U410" s="107"/>
      <c r="V410" s="107"/>
      <c r="W410" s="107"/>
      <c r="X410" s="107"/>
      <c r="Y410" s="107"/>
      <c r="Z410" s="107"/>
      <c r="AA410" s="107"/>
      <c r="AB410" s="107"/>
      <c r="AC410" s="107"/>
      <c r="AD410" s="107"/>
      <c r="AE410" s="107"/>
      <c r="AF410" s="107"/>
      <c r="AG410" s="107"/>
      <c r="AH410" s="107"/>
      <c r="AI410" s="107"/>
      <c r="AJ410" s="107"/>
      <c r="AK410" s="107"/>
      <c r="AL410" s="107"/>
      <c r="AM410" s="107"/>
      <c r="AN410" s="107"/>
      <c r="AO410" s="107"/>
      <c r="AP410" s="107"/>
      <c r="AQ410" s="107"/>
      <c r="AR410" s="107"/>
      <c r="AS410" s="107"/>
      <c r="AT410" s="107"/>
      <c r="AU410" s="107"/>
      <c r="AV410" s="107"/>
    </row>
    <row r="411" spans="1:48" ht="14.25" customHeight="1">
      <c r="A411" s="313" t="s">
        <v>845</v>
      </c>
      <c r="B411" s="133" t="s">
        <v>79</v>
      </c>
      <c r="C411" s="188" t="s">
        <v>135</v>
      </c>
      <c r="D411" s="135" t="s">
        <v>133</v>
      </c>
      <c r="E411" s="138">
        <v>1</v>
      </c>
      <c r="F411" s="137"/>
      <c r="G411" s="138"/>
      <c r="H411" s="137"/>
      <c r="I411" s="137"/>
      <c r="J411" s="137"/>
      <c r="K411" s="429">
        <f t="shared" si="6"/>
        <v>0</v>
      </c>
      <c r="L411" s="423" cm="1">
        <f t="array" ref="L411">ROUND(E411*F411,2)</f>
        <v>0</v>
      </c>
      <c r="M411" s="423" cm="1">
        <f t="array" ref="M411">ROUND(E411*H411,2)</f>
        <v>0</v>
      </c>
      <c r="N411" s="423" cm="1">
        <f t="array" ref="N411">ROUND(E411*I411,2)</f>
        <v>0</v>
      </c>
      <c r="O411" s="423" cm="1">
        <f t="array" ref="O411">ROUND(E411*J411,2)</f>
        <v>0</v>
      </c>
      <c r="P411" s="425" cm="1">
        <f t="array" ref="P411">ROUND(SUM(M411:O411),2)</f>
        <v>0</v>
      </c>
      <c r="Q411" s="116"/>
      <c r="R411" s="107"/>
      <c r="S411" s="107"/>
      <c r="T411" s="107"/>
      <c r="U411" s="107"/>
      <c r="V411" s="107"/>
      <c r="W411" s="107"/>
      <c r="X411" s="107"/>
      <c r="Y411" s="107"/>
      <c r="Z411" s="107"/>
      <c r="AA411" s="107"/>
      <c r="AB411" s="107"/>
      <c r="AC411" s="107"/>
      <c r="AD411" s="107"/>
      <c r="AE411" s="107"/>
      <c r="AF411" s="107"/>
      <c r="AG411" s="107"/>
      <c r="AH411" s="107"/>
      <c r="AI411" s="107"/>
      <c r="AJ411" s="107"/>
      <c r="AK411" s="107"/>
      <c r="AL411" s="107"/>
      <c r="AM411" s="107"/>
      <c r="AN411" s="107"/>
      <c r="AO411" s="107"/>
      <c r="AP411" s="107"/>
      <c r="AQ411" s="107"/>
      <c r="AR411" s="107"/>
      <c r="AS411" s="107"/>
      <c r="AT411" s="107"/>
      <c r="AU411" s="107"/>
      <c r="AV411" s="107"/>
    </row>
    <row r="412" spans="1:48" ht="14.25" customHeight="1">
      <c r="A412" s="313" t="s">
        <v>846</v>
      </c>
      <c r="B412" s="133" t="s">
        <v>79</v>
      </c>
      <c r="C412" s="188" t="s">
        <v>137</v>
      </c>
      <c r="D412" s="135" t="s">
        <v>138</v>
      </c>
      <c r="E412" s="138" cm="1">
        <f t="array" ref="E412">E407/8.5</f>
        <v>6</v>
      </c>
      <c r="F412" s="137"/>
      <c r="G412" s="138"/>
      <c r="H412" s="137"/>
      <c r="I412" s="137"/>
      <c r="J412" s="137"/>
      <c r="K412" s="429">
        <f t="shared" si="6"/>
        <v>0</v>
      </c>
      <c r="L412" s="423" cm="1">
        <f t="array" ref="L412">ROUND(E412*F412,2)</f>
        <v>0</v>
      </c>
      <c r="M412" s="423" cm="1">
        <f t="array" ref="M412">ROUND(E412*H412,2)</f>
        <v>0</v>
      </c>
      <c r="N412" s="423" cm="1">
        <f t="array" ref="N412">ROUND(E412*I412,2)</f>
        <v>0</v>
      </c>
      <c r="O412" s="423" cm="1">
        <f t="array" ref="O412">ROUND(E412*J412,2)</f>
        <v>0</v>
      </c>
      <c r="P412" s="425" cm="1">
        <f t="array" ref="P412">ROUND(SUM(M412:O412),2)</f>
        <v>0</v>
      </c>
      <c r="Q412" s="116"/>
      <c r="R412" s="107"/>
      <c r="S412" s="107"/>
      <c r="T412" s="107"/>
      <c r="U412" s="107"/>
      <c r="V412" s="107"/>
      <c r="W412" s="107"/>
      <c r="X412" s="107"/>
      <c r="Y412" s="107"/>
      <c r="Z412" s="107"/>
      <c r="AA412" s="107"/>
      <c r="AB412" s="107"/>
      <c r="AC412" s="107"/>
      <c r="AD412" s="107"/>
      <c r="AE412" s="107"/>
      <c r="AF412" s="107"/>
      <c r="AG412" s="107"/>
      <c r="AH412" s="107"/>
      <c r="AI412" s="107"/>
      <c r="AJ412" s="107"/>
      <c r="AK412" s="107"/>
      <c r="AL412" s="107"/>
      <c r="AM412" s="107"/>
      <c r="AN412" s="107"/>
      <c r="AO412" s="107"/>
      <c r="AP412" s="107"/>
      <c r="AQ412" s="107"/>
      <c r="AR412" s="107"/>
      <c r="AS412" s="107"/>
      <c r="AT412" s="107"/>
      <c r="AU412" s="107"/>
      <c r="AV412" s="107"/>
    </row>
    <row r="413" spans="1:48" ht="14.25" customHeight="1">
      <c r="A413" s="313" t="s">
        <v>847</v>
      </c>
      <c r="B413" s="133" t="s">
        <v>79</v>
      </c>
      <c r="C413" s="285" t="s">
        <v>528</v>
      </c>
      <c r="D413" s="135" t="s">
        <v>83</v>
      </c>
      <c r="E413" s="138">
        <v>510</v>
      </c>
      <c r="F413" s="137"/>
      <c r="G413" s="138"/>
      <c r="H413" s="137"/>
      <c r="I413" s="137"/>
      <c r="J413" s="137"/>
      <c r="K413" s="429">
        <f t="shared" si="6"/>
        <v>0</v>
      </c>
      <c r="L413" s="423" cm="1">
        <f t="array" ref="L413">ROUND(E413*F413,2)</f>
        <v>0</v>
      </c>
      <c r="M413" s="423" cm="1">
        <f t="array" ref="M413">ROUND(E413*H413,2)</f>
        <v>0</v>
      </c>
      <c r="N413" s="423" cm="1">
        <f t="array" ref="N413">ROUND(E413*I413,2)</f>
        <v>0</v>
      </c>
      <c r="O413" s="423" cm="1">
        <f t="array" ref="O413">ROUND(E413*J413,2)</f>
        <v>0</v>
      </c>
      <c r="P413" s="425" cm="1">
        <f t="array" ref="P413">ROUND(SUM(M413:O413),2)</f>
        <v>0</v>
      </c>
      <c r="Q413" s="116"/>
      <c r="R413" s="107"/>
      <c r="S413" s="107"/>
      <c r="T413" s="107"/>
      <c r="U413" s="107"/>
      <c r="V413" s="107"/>
      <c r="W413" s="107"/>
      <c r="X413" s="107"/>
      <c r="Y413" s="107"/>
      <c r="Z413" s="107"/>
      <c r="AA413" s="107"/>
      <c r="AB413" s="107"/>
      <c r="AC413" s="107"/>
      <c r="AD413" s="107"/>
      <c r="AE413" s="107"/>
      <c r="AF413" s="107"/>
      <c r="AG413" s="107"/>
      <c r="AH413" s="107"/>
      <c r="AI413" s="107"/>
      <c r="AJ413" s="107"/>
      <c r="AK413" s="107"/>
      <c r="AL413" s="107"/>
      <c r="AM413" s="107"/>
      <c r="AN413" s="107"/>
      <c r="AO413" s="107"/>
      <c r="AP413" s="107"/>
      <c r="AQ413" s="107"/>
      <c r="AR413" s="107"/>
      <c r="AS413" s="107"/>
      <c r="AT413" s="107"/>
      <c r="AU413" s="107"/>
      <c r="AV413" s="107"/>
    </row>
    <row r="414" spans="1:48" ht="14.25" customHeight="1">
      <c r="A414" s="313" t="s">
        <v>848</v>
      </c>
      <c r="B414" s="133" t="s">
        <v>79</v>
      </c>
      <c r="C414" s="188" t="s">
        <v>529</v>
      </c>
      <c r="D414" s="135" t="s">
        <v>83</v>
      </c>
      <c r="E414" s="138" cm="1">
        <f t="array" ref="E414">ROUND(E413*0.6*1.15,2)</f>
        <v>351.9</v>
      </c>
      <c r="F414" s="137"/>
      <c r="G414" s="138"/>
      <c r="H414" s="137"/>
      <c r="I414" s="137"/>
      <c r="J414" s="137"/>
      <c r="K414" s="429">
        <f t="shared" si="6"/>
        <v>0</v>
      </c>
      <c r="L414" s="423" cm="1">
        <f t="array" ref="L414">ROUND(E414*F414,2)</f>
        <v>0</v>
      </c>
      <c r="M414" s="423" cm="1">
        <f t="array" ref="M414">ROUND(E414*H414,2)</f>
        <v>0</v>
      </c>
      <c r="N414" s="423" cm="1">
        <f t="array" ref="N414">ROUND(E414*I414,2)</f>
        <v>0</v>
      </c>
      <c r="O414" s="423" cm="1">
        <f t="array" ref="O414">ROUND(E414*J414,2)</f>
        <v>0</v>
      </c>
      <c r="P414" s="425" cm="1">
        <f t="array" ref="P414">ROUND(SUM(M414:O414),2)</f>
        <v>0</v>
      </c>
      <c r="Q414" s="116"/>
      <c r="R414" s="107"/>
      <c r="S414" s="107"/>
      <c r="T414" s="107"/>
      <c r="U414" s="107"/>
      <c r="V414" s="107"/>
      <c r="W414" s="107"/>
      <c r="X414" s="107"/>
      <c r="Y414" s="107"/>
      <c r="Z414" s="107"/>
      <c r="AA414" s="107"/>
      <c r="AB414" s="107"/>
      <c r="AC414" s="107"/>
      <c r="AD414" s="107"/>
      <c r="AE414" s="107"/>
      <c r="AF414" s="107"/>
      <c r="AG414" s="107"/>
      <c r="AH414" s="107"/>
      <c r="AI414" s="107"/>
      <c r="AJ414" s="107"/>
      <c r="AK414" s="107"/>
      <c r="AL414" s="107"/>
      <c r="AM414" s="107"/>
      <c r="AN414" s="107"/>
      <c r="AO414" s="107"/>
      <c r="AP414" s="107"/>
      <c r="AQ414" s="107"/>
      <c r="AR414" s="107"/>
      <c r="AS414" s="107"/>
      <c r="AT414" s="107"/>
      <c r="AU414" s="107"/>
      <c r="AV414" s="107"/>
    </row>
    <row r="415" spans="1:48" ht="24" customHeight="1">
      <c r="A415" s="313" t="s">
        <v>849</v>
      </c>
      <c r="B415" s="133" t="s">
        <v>79</v>
      </c>
      <c r="C415" s="188" t="s">
        <v>531</v>
      </c>
      <c r="D415" s="135" t="s">
        <v>218</v>
      </c>
      <c r="E415" s="138" cm="1">
        <f t="array" ref="E415">ROUND(E413*0.4*3.2,2)</f>
        <v>652.79999999999995</v>
      </c>
      <c r="F415" s="137"/>
      <c r="G415" s="138"/>
      <c r="H415" s="137"/>
      <c r="I415" s="137"/>
      <c r="J415" s="137"/>
      <c r="K415" s="429">
        <f t="shared" si="6"/>
        <v>0</v>
      </c>
      <c r="L415" s="423" cm="1">
        <f t="array" ref="L415">ROUND(E415*F415,2)</f>
        <v>0</v>
      </c>
      <c r="M415" s="423" cm="1">
        <f t="array" ref="M415">ROUND(E415*H415,2)</f>
        <v>0</v>
      </c>
      <c r="N415" s="423" cm="1">
        <f t="array" ref="N415">ROUND(E415*I415,2)</f>
        <v>0</v>
      </c>
      <c r="O415" s="423" cm="1">
        <f t="array" ref="O415">ROUND(E415*J415,2)</f>
        <v>0</v>
      </c>
      <c r="P415" s="425" cm="1">
        <f t="array" ref="P415">ROUND(SUM(M415:O415),2)</f>
        <v>0</v>
      </c>
      <c r="Q415" s="116"/>
      <c r="R415" s="107"/>
      <c r="S415" s="107"/>
      <c r="T415" s="107"/>
      <c r="U415" s="107"/>
      <c r="V415" s="107"/>
      <c r="W415" s="107"/>
      <c r="X415" s="107"/>
      <c r="Y415" s="107"/>
      <c r="Z415" s="107"/>
      <c r="AA415" s="107"/>
      <c r="AB415" s="107"/>
      <c r="AC415" s="107"/>
      <c r="AD415" s="107"/>
      <c r="AE415" s="107"/>
      <c r="AF415" s="107"/>
      <c r="AG415" s="107"/>
      <c r="AH415" s="107"/>
      <c r="AI415" s="107"/>
      <c r="AJ415" s="107"/>
      <c r="AK415" s="107"/>
      <c r="AL415" s="107"/>
      <c r="AM415" s="107"/>
      <c r="AN415" s="107"/>
      <c r="AO415" s="107"/>
      <c r="AP415" s="107"/>
      <c r="AQ415" s="107"/>
      <c r="AR415" s="107"/>
      <c r="AS415" s="107"/>
      <c r="AT415" s="107"/>
      <c r="AU415" s="107"/>
      <c r="AV415" s="107"/>
    </row>
    <row r="416" spans="1:48" ht="24" customHeight="1">
      <c r="A416" s="313" t="s">
        <v>850</v>
      </c>
      <c r="B416" s="133" t="s">
        <v>79</v>
      </c>
      <c r="C416" s="188" t="s">
        <v>533</v>
      </c>
      <c r="D416" s="135" t="s">
        <v>89</v>
      </c>
      <c r="E416" s="138" cm="1">
        <f t="array" ref="E416">ROUND(38*1.1,2)</f>
        <v>41.8</v>
      </c>
      <c r="F416" s="137"/>
      <c r="G416" s="138"/>
      <c r="H416" s="137"/>
      <c r="I416" s="137"/>
      <c r="J416" s="137"/>
      <c r="K416" s="429">
        <f t="shared" si="6"/>
        <v>0</v>
      </c>
      <c r="L416" s="423" cm="1">
        <f t="array" ref="L416">ROUND(E416*F416,2)</f>
        <v>0</v>
      </c>
      <c r="M416" s="423" cm="1">
        <f t="array" ref="M416">ROUND(E416*H416,2)</f>
        <v>0</v>
      </c>
      <c r="N416" s="423" cm="1">
        <f t="array" ref="N416">ROUND(E416*I416,2)</f>
        <v>0</v>
      </c>
      <c r="O416" s="423" cm="1">
        <f t="array" ref="O416">ROUND(E416*J416,2)</f>
        <v>0</v>
      </c>
      <c r="P416" s="425" cm="1">
        <f t="array" ref="P416">ROUND(SUM(M416:O416),2)</f>
        <v>0</v>
      </c>
      <c r="Q416" s="116"/>
      <c r="R416" s="107"/>
      <c r="S416" s="107"/>
      <c r="T416" s="107"/>
      <c r="U416" s="107"/>
      <c r="V416" s="107"/>
      <c r="W416" s="107"/>
      <c r="X416" s="107"/>
      <c r="Y416" s="107"/>
      <c r="Z416" s="107"/>
      <c r="AA416" s="107"/>
      <c r="AB416" s="107"/>
      <c r="AC416" s="107"/>
      <c r="AD416" s="107"/>
      <c r="AE416" s="107"/>
      <c r="AF416" s="107"/>
      <c r="AG416" s="107"/>
      <c r="AH416" s="107"/>
      <c r="AI416" s="107"/>
      <c r="AJ416" s="107"/>
      <c r="AK416" s="107"/>
      <c r="AL416" s="107"/>
      <c r="AM416" s="107"/>
      <c r="AN416" s="107"/>
      <c r="AO416" s="107"/>
      <c r="AP416" s="107"/>
      <c r="AQ416" s="107"/>
      <c r="AR416" s="107"/>
      <c r="AS416" s="107"/>
      <c r="AT416" s="107"/>
      <c r="AU416" s="107"/>
      <c r="AV416" s="107"/>
    </row>
    <row r="417" spans="1:48" ht="14.25" customHeight="1">
      <c r="A417" s="313" t="s">
        <v>851</v>
      </c>
      <c r="B417" s="133" t="s">
        <v>79</v>
      </c>
      <c r="C417" s="188" t="s">
        <v>204</v>
      </c>
      <c r="D417" s="135" t="s">
        <v>133</v>
      </c>
      <c r="E417" s="138">
        <v>1</v>
      </c>
      <c r="F417" s="137"/>
      <c r="G417" s="138"/>
      <c r="H417" s="137"/>
      <c r="I417" s="137"/>
      <c r="J417" s="137"/>
      <c r="K417" s="429">
        <f t="shared" si="6"/>
        <v>0</v>
      </c>
      <c r="L417" s="423" cm="1">
        <f t="array" ref="L417">ROUND(E417*F417,2)</f>
        <v>0</v>
      </c>
      <c r="M417" s="423" cm="1">
        <f t="array" ref="M417">ROUND(E417*H417,2)</f>
        <v>0</v>
      </c>
      <c r="N417" s="423" cm="1">
        <f t="array" ref="N417">ROUND(E417*I417,2)</f>
        <v>0</v>
      </c>
      <c r="O417" s="423" cm="1">
        <f t="array" ref="O417">ROUND(E417*J417,2)</f>
        <v>0</v>
      </c>
      <c r="P417" s="425" cm="1">
        <f t="array" ref="P417">ROUND(SUM(M417:O417),2)</f>
        <v>0</v>
      </c>
      <c r="Q417" s="116"/>
      <c r="R417" s="107"/>
      <c r="S417" s="107"/>
      <c r="T417" s="107"/>
      <c r="U417" s="107"/>
      <c r="V417" s="107"/>
      <c r="W417" s="107"/>
      <c r="X417" s="107"/>
      <c r="Y417" s="107"/>
      <c r="Z417" s="107"/>
      <c r="AA417" s="107"/>
      <c r="AB417" s="107"/>
      <c r="AC417" s="107"/>
      <c r="AD417" s="107"/>
      <c r="AE417" s="107"/>
      <c r="AF417" s="107"/>
      <c r="AG417" s="107"/>
      <c r="AH417" s="107"/>
      <c r="AI417" s="107"/>
      <c r="AJ417" s="107"/>
      <c r="AK417" s="107"/>
      <c r="AL417" s="107"/>
      <c r="AM417" s="107"/>
      <c r="AN417" s="107"/>
      <c r="AO417" s="107"/>
      <c r="AP417" s="107"/>
      <c r="AQ417" s="107"/>
      <c r="AR417" s="107"/>
      <c r="AS417" s="107"/>
      <c r="AT417" s="107"/>
      <c r="AU417" s="107"/>
      <c r="AV417" s="107"/>
    </row>
    <row r="418" spans="1:48" ht="14.25" customHeight="1">
      <c r="A418" s="304"/>
      <c r="B418" s="133"/>
      <c r="C418" s="308" t="s">
        <v>852</v>
      </c>
      <c r="D418" s="185"/>
      <c r="E418" s="138"/>
      <c r="F418" s="137"/>
      <c r="G418" s="137"/>
      <c r="H418" s="137"/>
      <c r="I418" s="137"/>
      <c r="J418" s="137"/>
      <c r="K418" s="429"/>
      <c r="L418" s="423"/>
      <c r="M418" s="423"/>
      <c r="N418" s="423"/>
      <c r="O418" s="423"/>
      <c r="P418" s="425"/>
      <c r="Q418" s="116"/>
      <c r="R418" s="107"/>
      <c r="S418" s="107"/>
      <c r="T418" s="107"/>
      <c r="U418" s="107"/>
      <c r="V418" s="107"/>
      <c r="W418" s="107"/>
      <c r="X418" s="107"/>
      <c r="Y418" s="107"/>
      <c r="Z418" s="107"/>
      <c r="AA418" s="107"/>
      <c r="AB418" s="107"/>
      <c r="AC418" s="107"/>
      <c r="AD418" s="107"/>
      <c r="AE418" s="107"/>
      <c r="AF418" s="107"/>
      <c r="AG418" s="107"/>
      <c r="AH418" s="107"/>
      <c r="AI418" s="107"/>
      <c r="AJ418" s="107"/>
      <c r="AK418" s="107"/>
      <c r="AL418" s="107"/>
      <c r="AM418" s="107"/>
      <c r="AN418" s="107"/>
      <c r="AO418" s="107"/>
      <c r="AP418" s="107"/>
      <c r="AQ418" s="107"/>
      <c r="AR418" s="107"/>
      <c r="AS418" s="107"/>
      <c r="AT418" s="107"/>
      <c r="AU418" s="107"/>
      <c r="AV418" s="107"/>
    </row>
    <row r="419" spans="1:48" ht="14.25" customHeight="1">
      <c r="A419" s="304"/>
      <c r="B419" s="133"/>
      <c r="C419" s="126" t="s">
        <v>37</v>
      </c>
      <c r="D419" s="185"/>
      <c r="E419" s="138"/>
      <c r="F419" s="137"/>
      <c r="G419" s="138"/>
      <c r="H419" s="137"/>
      <c r="I419" s="137"/>
      <c r="J419" s="137"/>
      <c r="K419" s="429"/>
      <c r="L419" s="423"/>
      <c r="M419" s="423"/>
      <c r="N419" s="423"/>
      <c r="O419" s="423"/>
      <c r="P419" s="425"/>
      <c r="Q419" s="116"/>
      <c r="R419" s="107"/>
      <c r="S419" s="107"/>
      <c r="T419" s="107"/>
      <c r="U419" s="107"/>
      <c r="V419" s="107"/>
      <c r="W419" s="107"/>
      <c r="X419" s="107"/>
      <c r="Y419" s="107"/>
      <c r="Z419" s="107"/>
      <c r="AA419" s="107"/>
      <c r="AB419" s="107"/>
      <c r="AC419" s="107"/>
      <c r="AD419" s="107"/>
      <c r="AE419" s="107"/>
      <c r="AF419" s="107"/>
      <c r="AG419" s="107"/>
      <c r="AH419" s="107"/>
      <c r="AI419" s="107"/>
      <c r="AJ419" s="107"/>
      <c r="AK419" s="107"/>
      <c r="AL419" s="107"/>
      <c r="AM419" s="107"/>
      <c r="AN419" s="107"/>
      <c r="AO419" s="107"/>
      <c r="AP419" s="107"/>
      <c r="AQ419" s="107"/>
      <c r="AR419" s="107"/>
      <c r="AS419" s="107"/>
      <c r="AT419" s="107"/>
      <c r="AU419" s="107"/>
      <c r="AV419" s="107"/>
    </row>
    <row r="420" spans="1:48" ht="14.25" customHeight="1">
      <c r="A420" s="313" t="s">
        <v>853</v>
      </c>
      <c r="B420" s="133" t="s">
        <v>79</v>
      </c>
      <c r="C420" s="134" t="s">
        <v>96</v>
      </c>
      <c r="D420" s="135" t="s">
        <v>97</v>
      </c>
      <c r="E420" s="138">
        <v>3</v>
      </c>
      <c r="F420" s="137"/>
      <c r="G420" s="138"/>
      <c r="H420" s="137"/>
      <c r="I420" s="137"/>
      <c r="J420" s="137"/>
      <c r="K420" s="429">
        <f t="shared" si="6"/>
        <v>0</v>
      </c>
      <c r="L420" s="423" cm="1">
        <f t="array" ref="L420">ROUND(E420*F420,2)</f>
        <v>0</v>
      </c>
      <c r="M420" s="423" cm="1">
        <f t="array" ref="M420">ROUND(E420*H420,2)</f>
        <v>0</v>
      </c>
      <c r="N420" s="423" cm="1">
        <f t="array" ref="N420">ROUND(E420*I420,2)</f>
        <v>0</v>
      </c>
      <c r="O420" s="423" cm="1">
        <f t="array" ref="O420">ROUND(E420*J420,2)</f>
        <v>0</v>
      </c>
      <c r="P420" s="425" cm="1">
        <f t="array" ref="P420">ROUND(SUM(M420:O420),2)</f>
        <v>0</v>
      </c>
      <c r="Q420" s="116"/>
      <c r="R420" s="107"/>
      <c r="S420" s="107"/>
      <c r="T420" s="107"/>
      <c r="U420" s="107"/>
      <c r="V420" s="107"/>
      <c r="W420" s="107"/>
      <c r="X420" s="107"/>
      <c r="Y420" s="107"/>
      <c r="Z420" s="107"/>
      <c r="AA420" s="107"/>
      <c r="AB420" s="107"/>
      <c r="AC420" s="107"/>
      <c r="AD420" s="107"/>
      <c r="AE420" s="107"/>
      <c r="AF420" s="107"/>
      <c r="AG420" s="107"/>
      <c r="AH420" s="107"/>
      <c r="AI420" s="107"/>
      <c r="AJ420" s="107"/>
      <c r="AK420" s="107"/>
      <c r="AL420" s="107"/>
      <c r="AM420" s="107"/>
      <c r="AN420" s="107"/>
      <c r="AO420" s="107"/>
      <c r="AP420" s="107"/>
      <c r="AQ420" s="107"/>
      <c r="AR420" s="107"/>
      <c r="AS420" s="107"/>
      <c r="AT420" s="107"/>
      <c r="AU420" s="107"/>
      <c r="AV420" s="107"/>
    </row>
    <row r="421" spans="1:48" ht="14.25" customHeight="1">
      <c r="A421" s="313" t="s">
        <v>854</v>
      </c>
      <c r="B421" s="133" t="s">
        <v>79</v>
      </c>
      <c r="C421" s="134" t="s">
        <v>108</v>
      </c>
      <c r="D421" s="135" t="s">
        <v>83</v>
      </c>
      <c r="E421" s="138">
        <v>300</v>
      </c>
      <c r="F421" s="137"/>
      <c r="G421" s="138"/>
      <c r="H421" s="137"/>
      <c r="I421" s="137"/>
      <c r="J421" s="137"/>
      <c r="K421" s="429">
        <f t="shared" si="6"/>
        <v>0</v>
      </c>
      <c r="L421" s="423" cm="1">
        <f t="array" ref="L421">ROUND(E421*F421,2)</f>
        <v>0</v>
      </c>
      <c r="M421" s="423" cm="1">
        <f t="array" ref="M421">ROUND(E421*H421,2)</f>
        <v>0</v>
      </c>
      <c r="N421" s="423" cm="1">
        <f t="array" ref="N421">ROUND(E421*I421,2)</f>
        <v>0</v>
      </c>
      <c r="O421" s="423" cm="1">
        <f t="array" ref="O421">ROUND(E421*J421,2)</f>
        <v>0</v>
      </c>
      <c r="P421" s="425" cm="1">
        <f t="array" ref="P421">ROUND(SUM(M421:O421),2)</f>
        <v>0</v>
      </c>
      <c r="Q421" s="116"/>
      <c r="R421" s="107"/>
      <c r="S421" s="107"/>
      <c r="T421" s="107"/>
      <c r="U421" s="107"/>
      <c r="V421" s="107"/>
      <c r="W421" s="107"/>
      <c r="X421" s="107"/>
      <c r="Y421" s="107"/>
      <c r="Z421" s="107"/>
      <c r="AA421" s="107"/>
      <c r="AB421" s="107"/>
      <c r="AC421" s="107"/>
      <c r="AD421" s="107"/>
      <c r="AE421" s="107"/>
      <c r="AF421" s="107"/>
      <c r="AG421" s="107"/>
      <c r="AH421" s="107"/>
      <c r="AI421" s="107"/>
      <c r="AJ421" s="107"/>
      <c r="AK421" s="107"/>
      <c r="AL421" s="107"/>
      <c r="AM421" s="107"/>
      <c r="AN421" s="107"/>
      <c r="AO421" s="107"/>
      <c r="AP421" s="107"/>
      <c r="AQ421" s="107"/>
      <c r="AR421" s="107"/>
      <c r="AS421" s="107"/>
      <c r="AT421" s="107"/>
      <c r="AU421" s="107"/>
      <c r="AV421" s="107"/>
    </row>
    <row r="422" spans="1:48" ht="14.25" customHeight="1">
      <c r="A422" s="313" t="s">
        <v>855</v>
      </c>
      <c r="B422" s="133" t="s">
        <v>79</v>
      </c>
      <c r="C422" s="188" t="s">
        <v>110</v>
      </c>
      <c r="D422" s="135" t="s">
        <v>83</v>
      </c>
      <c r="E422" s="138" cm="1">
        <f t="array" ref="E422">ROUND(E421*1.15,2)</f>
        <v>345</v>
      </c>
      <c r="F422" s="137"/>
      <c r="G422" s="138"/>
      <c r="H422" s="137"/>
      <c r="I422" s="137"/>
      <c r="J422" s="137"/>
      <c r="K422" s="429">
        <f t="shared" si="6"/>
        <v>0</v>
      </c>
      <c r="L422" s="423" cm="1">
        <f t="array" ref="L422">ROUND(E422*F422,2)</f>
        <v>0</v>
      </c>
      <c r="M422" s="423" cm="1">
        <f t="array" ref="M422">ROUND(E422*H422,2)</f>
        <v>0</v>
      </c>
      <c r="N422" s="423" cm="1">
        <f t="array" ref="N422">ROUND(E422*I422,2)</f>
        <v>0</v>
      </c>
      <c r="O422" s="423" cm="1">
        <f t="array" ref="O422">ROUND(E422*J422,2)</f>
        <v>0</v>
      </c>
      <c r="P422" s="425" cm="1">
        <f t="array" ref="P422">ROUND(SUM(M422:O422),2)</f>
        <v>0</v>
      </c>
      <c r="Q422" s="116"/>
      <c r="R422" s="107"/>
      <c r="S422" s="107"/>
      <c r="T422" s="107"/>
      <c r="U422" s="107"/>
      <c r="V422" s="107"/>
      <c r="W422" s="107"/>
      <c r="X422" s="107"/>
      <c r="Y422" s="107"/>
      <c r="Z422" s="107"/>
      <c r="AA422" s="107"/>
      <c r="AB422" s="107"/>
      <c r="AC422" s="107"/>
      <c r="AD422" s="107"/>
      <c r="AE422" s="107"/>
      <c r="AF422" s="107"/>
      <c r="AG422" s="107"/>
      <c r="AH422" s="107"/>
      <c r="AI422" s="107"/>
      <c r="AJ422" s="107"/>
      <c r="AK422" s="107"/>
      <c r="AL422" s="107"/>
      <c r="AM422" s="107"/>
      <c r="AN422" s="107"/>
      <c r="AO422" s="107"/>
      <c r="AP422" s="107"/>
      <c r="AQ422" s="107"/>
      <c r="AR422" s="107"/>
      <c r="AS422" s="107"/>
      <c r="AT422" s="107"/>
      <c r="AU422" s="107"/>
      <c r="AV422" s="107"/>
    </row>
    <row r="423" spans="1:48" ht="24" customHeight="1">
      <c r="A423" s="313" t="s">
        <v>856</v>
      </c>
      <c r="B423" s="133" t="s">
        <v>79</v>
      </c>
      <c r="C423" s="134" t="s">
        <v>511</v>
      </c>
      <c r="D423" s="135" t="s">
        <v>100</v>
      </c>
      <c r="E423" s="138" cm="1">
        <f t="array" ref="E423">E421*0.15</f>
        <v>45</v>
      </c>
      <c r="F423" s="137"/>
      <c r="G423" s="138"/>
      <c r="H423" s="137"/>
      <c r="I423" s="137"/>
      <c r="J423" s="137"/>
      <c r="K423" s="429">
        <f t="shared" si="6"/>
        <v>0</v>
      </c>
      <c r="L423" s="423" cm="1">
        <f t="array" ref="L423">ROUND(E423*F423,2)</f>
        <v>0</v>
      </c>
      <c r="M423" s="423" cm="1">
        <f t="array" ref="M423">ROUND(E423*H423,2)</f>
        <v>0</v>
      </c>
      <c r="N423" s="423" cm="1">
        <f t="array" ref="N423">ROUND(E423*I423,2)</f>
        <v>0</v>
      </c>
      <c r="O423" s="423" cm="1">
        <f t="array" ref="O423">ROUND(E423*J423,2)</f>
        <v>0</v>
      </c>
      <c r="P423" s="425" cm="1">
        <f t="array" ref="P423">ROUND(SUM(M423:O423),2)</f>
        <v>0</v>
      </c>
      <c r="Q423" s="116"/>
      <c r="R423" s="107"/>
      <c r="S423" s="107"/>
      <c r="T423" s="107"/>
      <c r="U423" s="107"/>
      <c r="V423" s="107"/>
      <c r="W423" s="107"/>
      <c r="X423" s="107"/>
      <c r="Y423" s="107"/>
      <c r="Z423" s="107"/>
      <c r="AA423" s="107"/>
      <c r="AB423" s="107"/>
      <c r="AC423" s="107"/>
      <c r="AD423" s="107"/>
      <c r="AE423" s="107"/>
      <c r="AF423" s="107"/>
      <c r="AG423" s="107"/>
      <c r="AH423" s="107"/>
      <c r="AI423" s="107"/>
      <c r="AJ423" s="107"/>
      <c r="AK423" s="107"/>
      <c r="AL423" s="107"/>
      <c r="AM423" s="107"/>
      <c r="AN423" s="107"/>
      <c r="AO423" s="107"/>
      <c r="AP423" s="107"/>
      <c r="AQ423" s="107"/>
      <c r="AR423" s="107"/>
      <c r="AS423" s="107"/>
      <c r="AT423" s="107"/>
      <c r="AU423" s="107"/>
      <c r="AV423" s="107"/>
    </row>
    <row r="424" spans="1:48" ht="13.5" customHeight="1">
      <c r="A424" s="313" t="s">
        <v>857</v>
      </c>
      <c r="B424" s="133" t="s">
        <v>79</v>
      </c>
      <c r="C424" s="188" t="s">
        <v>412</v>
      </c>
      <c r="D424" s="135" t="s">
        <v>100</v>
      </c>
      <c r="E424" s="138" cm="1">
        <f t="array" ref="E424">ROUND(E423*1.25,2)</f>
        <v>56.25</v>
      </c>
      <c r="F424" s="137"/>
      <c r="G424" s="138"/>
      <c r="H424" s="137"/>
      <c r="I424" s="137"/>
      <c r="J424" s="137"/>
      <c r="K424" s="429">
        <f t="shared" si="6"/>
        <v>0</v>
      </c>
      <c r="L424" s="423" cm="1">
        <f t="array" ref="L424">ROUND(E424*F424,2)</f>
        <v>0</v>
      </c>
      <c r="M424" s="423" cm="1">
        <f t="array" ref="M424">ROUND(E424*H424,2)</f>
        <v>0</v>
      </c>
      <c r="N424" s="423" cm="1">
        <f t="array" ref="N424">ROUND(E424*I424,2)</f>
        <v>0</v>
      </c>
      <c r="O424" s="423" cm="1">
        <f t="array" ref="O424">ROUND(E424*J424,2)</f>
        <v>0</v>
      </c>
      <c r="P424" s="425" cm="1">
        <f t="array" ref="P424">ROUND(SUM(M424:O424),2)</f>
        <v>0</v>
      </c>
      <c r="Q424" s="116"/>
      <c r="R424" s="107"/>
      <c r="S424" s="107"/>
      <c r="T424" s="107"/>
      <c r="U424" s="107"/>
      <c r="V424" s="107"/>
      <c r="W424" s="107"/>
      <c r="X424" s="107"/>
      <c r="Y424" s="107"/>
      <c r="Z424" s="107"/>
      <c r="AA424" s="107"/>
      <c r="AB424" s="107"/>
      <c r="AC424" s="107"/>
      <c r="AD424" s="107"/>
      <c r="AE424" s="107"/>
      <c r="AF424" s="107"/>
      <c r="AG424" s="107"/>
      <c r="AH424" s="107"/>
      <c r="AI424" s="107"/>
      <c r="AJ424" s="107"/>
      <c r="AK424" s="107"/>
      <c r="AL424" s="107"/>
      <c r="AM424" s="107"/>
      <c r="AN424" s="107"/>
      <c r="AO424" s="107"/>
      <c r="AP424" s="107"/>
      <c r="AQ424" s="107"/>
      <c r="AR424" s="107"/>
      <c r="AS424" s="107"/>
      <c r="AT424" s="107"/>
      <c r="AU424" s="107"/>
      <c r="AV424" s="107"/>
    </row>
    <row r="425" spans="1:48" ht="14.25" customHeight="1">
      <c r="A425" s="304"/>
      <c r="B425" s="133"/>
      <c r="C425" s="126" t="s">
        <v>858</v>
      </c>
      <c r="D425" s="185"/>
      <c r="E425" s="138"/>
      <c r="F425" s="137"/>
      <c r="G425" s="138"/>
      <c r="H425" s="137"/>
      <c r="I425" s="137"/>
      <c r="J425" s="137"/>
      <c r="K425" s="429"/>
      <c r="L425" s="423"/>
      <c r="M425" s="423"/>
      <c r="N425" s="423"/>
      <c r="O425" s="423"/>
      <c r="P425" s="425"/>
      <c r="Q425" s="116"/>
      <c r="R425" s="107"/>
      <c r="S425" s="107"/>
      <c r="T425" s="107"/>
      <c r="U425" s="107"/>
      <c r="V425" s="107"/>
      <c r="W425" s="107"/>
      <c r="X425" s="107"/>
      <c r="Y425" s="107"/>
      <c r="Z425" s="107"/>
      <c r="AA425" s="107"/>
      <c r="AB425" s="107"/>
      <c r="AC425" s="107"/>
      <c r="AD425" s="107"/>
      <c r="AE425" s="107"/>
      <c r="AF425" s="107"/>
      <c r="AG425" s="107"/>
      <c r="AH425" s="107"/>
      <c r="AI425" s="107"/>
      <c r="AJ425" s="107"/>
      <c r="AK425" s="107"/>
      <c r="AL425" s="107"/>
      <c r="AM425" s="107"/>
      <c r="AN425" s="107"/>
      <c r="AO425" s="107"/>
      <c r="AP425" s="107"/>
      <c r="AQ425" s="107"/>
      <c r="AR425" s="107"/>
      <c r="AS425" s="107"/>
      <c r="AT425" s="107"/>
      <c r="AU425" s="107"/>
      <c r="AV425" s="107"/>
    </row>
    <row r="426" spans="1:48" ht="12.75" customHeight="1">
      <c r="A426" s="313" t="s">
        <v>859</v>
      </c>
      <c r="B426" s="133" t="s">
        <v>79</v>
      </c>
      <c r="C426" s="134" t="s">
        <v>514</v>
      </c>
      <c r="D426" s="135" t="s">
        <v>100</v>
      </c>
      <c r="E426" s="138">
        <v>12</v>
      </c>
      <c r="F426" s="137"/>
      <c r="G426" s="138"/>
      <c r="H426" s="137"/>
      <c r="I426" s="137"/>
      <c r="J426" s="137"/>
      <c r="K426" s="429">
        <f t="shared" si="6"/>
        <v>0</v>
      </c>
      <c r="L426" s="423" cm="1">
        <f t="array" ref="L426">ROUND(E426*F426,2)</f>
        <v>0</v>
      </c>
      <c r="M426" s="423" cm="1">
        <f t="array" ref="M426">ROUND(E426*H426,2)</f>
        <v>0</v>
      </c>
      <c r="N426" s="423" cm="1">
        <f t="array" ref="N426">ROUND(E426*I426,2)</f>
        <v>0</v>
      </c>
      <c r="O426" s="423" cm="1">
        <f t="array" ref="O426">ROUND(E426*J426,2)</f>
        <v>0</v>
      </c>
      <c r="P426" s="425" cm="1">
        <f t="array" ref="P426">ROUND(SUM(M426:O426),2)</f>
        <v>0</v>
      </c>
      <c r="Q426" s="116"/>
      <c r="R426" s="107"/>
      <c r="S426" s="107"/>
      <c r="T426" s="107"/>
      <c r="U426" s="107"/>
      <c r="V426" s="107"/>
      <c r="W426" s="107"/>
      <c r="X426" s="107"/>
      <c r="Y426" s="107"/>
      <c r="Z426" s="107"/>
      <c r="AA426" s="107"/>
      <c r="AB426" s="107"/>
      <c r="AC426" s="107"/>
      <c r="AD426" s="107"/>
      <c r="AE426" s="107"/>
      <c r="AF426" s="107"/>
      <c r="AG426" s="107"/>
      <c r="AH426" s="107"/>
      <c r="AI426" s="107"/>
      <c r="AJ426" s="107"/>
      <c r="AK426" s="107"/>
      <c r="AL426" s="107"/>
      <c r="AM426" s="107"/>
      <c r="AN426" s="107"/>
      <c r="AO426" s="107"/>
      <c r="AP426" s="107"/>
      <c r="AQ426" s="107"/>
      <c r="AR426" s="107"/>
      <c r="AS426" s="107"/>
      <c r="AT426" s="107"/>
      <c r="AU426" s="107"/>
      <c r="AV426" s="107"/>
    </row>
    <row r="427" spans="1:48" ht="14.25" customHeight="1">
      <c r="A427" s="313" t="s">
        <v>860</v>
      </c>
      <c r="B427" s="133" t="s">
        <v>79</v>
      </c>
      <c r="C427" s="188" t="s">
        <v>516</v>
      </c>
      <c r="D427" s="135" t="s">
        <v>100</v>
      </c>
      <c r="E427" s="138" cm="1">
        <f t="array" ref="E427">E426*1.08</f>
        <v>12.96</v>
      </c>
      <c r="F427" s="137"/>
      <c r="G427" s="138"/>
      <c r="H427" s="137"/>
      <c r="I427" s="137"/>
      <c r="J427" s="137"/>
      <c r="K427" s="429">
        <f t="shared" si="6"/>
        <v>0</v>
      </c>
      <c r="L427" s="423" cm="1">
        <f t="array" ref="L427">ROUND(E427*F427,2)</f>
        <v>0</v>
      </c>
      <c r="M427" s="423" cm="1">
        <f t="array" ref="M427">ROUND(E427*H427,2)</f>
        <v>0</v>
      </c>
      <c r="N427" s="423" cm="1">
        <f t="array" ref="N427">ROUND(E427*I427,2)</f>
        <v>0</v>
      </c>
      <c r="O427" s="423" cm="1">
        <f t="array" ref="O427">ROUND(E427*J427,2)</f>
        <v>0</v>
      </c>
      <c r="P427" s="425" cm="1">
        <f t="array" ref="P427">ROUND(SUM(M427:O427),2)</f>
        <v>0</v>
      </c>
      <c r="Q427" s="116"/>
      <c r="R427" s="107"/>
      <c r="S427" s="107"/>
      <c r="T427" s="107"/>
      <c r="U427" s="107"/>
      <c r="V427" s="107"/>
      <c r="W427" s="107"/>
      <c r="X427" s="107"/>
      <c r="Y427" s="107"/>
      <c r="Z427" s="107"/>
      <c r="AA427" s="107"/>
      <c r="AB427" s="107"/>
      <c r="AC427" s="107"/>
      <c r="AD427" s="107"/>
      <c r="AE427" s="107"/>
      <c r="AF427" s="107"/>
      <c r="AG427" s="107"/>
      <c r="AH427" s="107"/>
      <c r="AI427" s="107"/>
      <c r="AJ427" s="107"/>
      <c r="AK427" s="107"/>
      <c r="AL427" s="107"/>
      <c r="AM427" s="107"/>
      <c r="AN427" s="107"/>
      <c r="AO427" s="107"/>
      <c r="AP427" s="107"/>
      <c r="AQ427" s="107"/>
      <c r="AR427" s="107"/>
      <c r="AS427" s="107"/>
      <c r="AT427" s="107"/>
      <c r="AU427" s="107"/>
      <c r="AV427" s="107"/>
    </row>
    <row r="428" spans="1:48" ht="14.25" customHeight="1">
      <c r="A428" s="313" t="s">
        <v>861</v>
      </c>
      <c r="B428" s="133" t="s">
        <v>79</v>
      </c>
      <c r="C428" s="188" t="s">
        <v>187</v>
      </c>
      <c r="D428" s="135" t="s">
        <v>133</v>
      </c>
      <c r="E428" s="138">
        <v>1</v>
      </c>
      <c r="F428" s="137"/>
      <c r="G428" s="138"/>
      <c r="H428" s="137"/>
      <c r="I428" s="137"/>
      <c r="J428" s="137"/>
      <c r="K428" s="429">
        <f t="shared" si="6"/>
        <v>0</v>
      </c>
      <c r="L428" s="423" cm="1">
        <f t="array" ref="L428">ROUND(E428*F428,2)</f>
        <v>0</v>
      </c>
      <c r="M428" s="423" cm="1">
        <f t="array" ref="M428">ROUND(E428*H428,2)</f>
        <v>0</v>
      </c>
      <c r="N428" s="423" cm="1">
        <f t="array" ref="N428">ROUND(E428*I428,2)</f>
        <v>0</v>
      </c>
      <c r="O428" s="423" cm="1">
        <f t="array" ref="O428">ROUND(E428*J428,2)</f>
        <v>0</v>
      </c>
      <c r="P428" s="425" cm="1">
        <f t="array" ref="P428">ROUND(SUM(M428:O428),2)</f>
        <v>0</v>
      </c>
      <c r="Q428" s="116"/>
      <c r="R428" s="107"/>
      <c r="S428" s="107"/>
      <c r="T428" s="107"/>
      <c r="U428" s="107"/>
      <c r="V428" s="107"/>
      <c r="W428" s="107"/>
      <c r="X428" s="107"/>
      <c r="Y428" s="107"/>
      <c r="Z428" s="107"/>
      <c r="AA428" s="107"/>
      <c r="AB428" s="107"/>
      <c r="AC428" s="107"/>
      <c r="AD428" s="107"/>
      <c r="AE428" s="107"/>
      <c r="AF428" s="107"/>
      <c r="AG428" s="107"/>
      <c r="AH428" s="107"/>
      <c r="AI428" s="107"/>
      <c r="AJ428" s="107"/>
      <c r="AK428" s="107"/>
      <c r="AL428" s="107"/>
      <c r="AM428" s="107"/>
      <c r="AN428" s="107"/>
      <c r="AO428" s="107"/>
      <c r="AP428" s="107"/>
      <c r="AQ428" s="107"/>
      <c r="AR428" s="107"/>
      <c r="AS428" s="107"/>
      <c r="AT428" s="107"/>
      <c r="AU428" s="107"/>
      <c r="AV428" s="107"/>
    </row>
    <row r="429" spans="1:48" ht="14.25" customHeight="1">
      <c r="A429" s="313" t="s">
        <v>862</v>
      </c>
      <c r="B429" s="133" t="s">
        <v>79</v>
      </c>
      <c r="C429" s="188" t="s">
        <v>135</v>
      </c>
      <c r="D429" s="135" t="s">
        <v>133</v>
      </c>
      <c r="E429" s="138">
        <v>1</v>
      </c>
      <c r="F429" s="137"/>
      <c r="G429" s="138"/>
      <c r="H429" s="137"/>
      <c r="I429" s="137"/>
      <c r="J429" s="137"/>
      <c r="K429" s="429">
        <f t="shared" si="6"/>
        <v>0</v>
      </c>
      <c r="L429" s="423" cm="1">
        <f t="array" ref="L429">ROUND(E429*F429,2)</f>
        <v>0</v>
      </c>
      <c r="M429" s="423" cm="1">
        <f t="array" ref="M429">ROUND(E429*H429,2)</f>
        <v>0</v>
      </c>
      <c r="N429" s="423" cm="1">
        <f t="array" ref="N429">ROUND(E429*I429,2)</f>
        <v>0</v>
      </c>
      <c r="O429" s="423" cm="1">
        <f t="array" ref="O429">ROUND(E429*J429,2)</f>
        <v>0</v>
      </c>
      <c r="P429" s="425" cm="1">
        <f t="array" ref="P429">ROUND(SUM(M429:O429),2)</f>
        <v>0</v>
      </c>
      <c r="Q429" s="116"/>
      <c r="R429" s="107"/>
      <c r="S429" s="107"/>
      <c r="T429" s="107"/>
      <c r="U429" s="107"/>
      <c r="V429" s="107"/>
      <c r="W429" s="107"/>
      <c r="X429" s="107"/>
      <c r="Y429" s="107"/>
      <c r="Z429" s="107"/>
      <c r="AA429" s="107"/>
      <c r="AB429" s="107"/>
      <c r="AC429" s="107"/>
      <c r="AD429" s="107"/>
      <c r="AE429" s="107"/>
      <c r="AF429" s="107"/>
      <c r="AG429" s="107"/>
      <c r="AH429" s="107"/>
      <c r="AI429" s="107"/>
      <c r="AJ429" s="107"/>
      <c r="AK429" s="107"/>
      <c r="AL429" s="107"/>
      <c r="AM429" s="107"/>
      <c r="AN429" s="107"/>
      <c r="AO429" s="107"/>
      <c r="AP429" s="107"/>
      <c r="AQ429" s="107"/>
      <c r="AR429" s="107"/>
      <c r="AS429" s="107"/>
      <c r="AT429" s="107"/>
      <c r="AU429" s="107"/>
      <c r="AV429" s="107"/>
    </row>
    <row r="430" spans="1:48" ht="14.25" customHeight="1">
      <c r="A430" s="313" t="s">
        <v>863</v>
      </c>
      <c r="B430" s="133" t="s">
        <v>79</v>
      </c>
      <c r="C430" s="188" t="s">
        <v>137</v>
      </c>
      <c r="D430" s="135" t="s">
        <v>138</v>
      </c>
      <c r="E430" s="138" cm="1">
        <f t="array" ref="E430">ROUND(E427/10,2)</f>
        <v>1.3</v>
      </c>
      <c r="F430" s="137"/>
      <c r="G430" s="138"/>
      <c r="H430" s="137"/>
      <c r="I430" s="137"/>
      <c r="J430" s="137"/>
      <c r="K430" s="429">
        <f t="shared" si="6"/>
        <v>0</v>
      </c>
      <c r="L430" s="423" cm="1">
        <f t="array" ref="L430">ROUND(E430*F430,2)</f>
        <v>0</v>
      </c>
      <c r="M430" s="423" cm="1">
        <f t="array" ref="M430">ROUND(E430*H430,2)</f>
        <v>0</v>
      </c>
      <c r="N430" s="423" cm="1">
        <f t="array" ref="N430">ROUND(E430*I430,2)</f>
        <v>0</v>
      </c>
      <c r="O430" s="423" cm="1">
        <f t="array" ref="O430">ROUND(E430*J430,2)</f>
        <v>0</v>
      </c>
      <c r="P430" s="425" cm="1">
        <f t="array" ref="P430">ROUND(SUM(M430:O430),2)</f>
        <v>0</v>
      </c>
      <c r="Q430" s="116"/>
      <c r="R430" s="107"/>
      <c r="S430" s="107"/>
      <c r="T430" s="107"/>
      <c r="U430" s="107"/>
      <c r="V430" s="107"/>
      <c r="W430" s="107"/>
      <c r="X430" s="107"/>
      <c r="Y430" s="107"/>
      <c r="Z430" s="107"/>
      <c r="AA430" s="107"/>
      <c r="AB430" s="107"/>
      <c r="AC430" s="107"/>
      <c r="AD430" s="107"/>
      <c r="AE430" s="107"/>
      <c r="AF430" s="107"/>
      <c r="AG430" s="107"/>
      <c r="AH430" s="107"/>
      <c r="AI430" s="107"/>
      <c r="AJ430" s="107"/>
      <c r="AK430" s="107"/>
      <c r="AL430" s="107"/>
      <c r="AM430" s="107"/>
      <c r="AN430" s="107"/>
      <c r="AO430" s="107"/>
      <c r="AP430" s="107"/>
      <c r="AQ430" s="107"/>
      <c r="AR430" s="107"/>
      <c r="AS430" s="107"/>
      <c r="AT430" s="107"/>
      <c r="AU430" s="107"/>
      <c r="AV430" s="107"/>
    </row>
    <row r="431" spans="1:48" ht="48" customHeight="1">
      <c r="A431" s="313" t="s">
        <v>864</v>
      </c>
      <c r="B431" s="133" t="s">
        <v>79</v>
      </c>
      <c r="C431" s="134" t="s">
        <v>117</v>
      </c>
      <c r="D431" s="135" t="s">
        <v>118</v>
      </c>
      <c r="E431" s="187">
        <v>5.0650000000000004</v>
      </c>
      <c r="F431" s="137"/>
      <c r="G431" s="138"/>
      <c r="H431" s="137"/>
      <c r="I431" s="137"/>
      <c r="J431" s="137"/>
      <c r="K431" s="429">
        <f t="shared" si="6"/>
        <v>0</v>
      </c>
      <c r="L431" s="423" cm="1">
        <f t="array" ref="L431">ROUND(E431*F431,2)</f>
        <v>0</v>
      </c>
      <c r="M431" s="423" cm="1">
        <f t="array" ref="M431">ROUND(E431*H431,2)</f>
        <v>0</v>
      </c>
      <c r="N431" s="423" cm="1">
        <f t="array" ref="N431">ROUND(E431*I431,2)</f>
        <v>0</v>
      </c>
      <c r="O431" s="423" cm="1">
        <f t="array" ref="O431">ROUND(E431*J431,2)</f>
        <v>0</v>
      </c>
      <c r="P431" s="425" cm="1">
        <f t="array" ref="P431">ROUND(SUM(M431:O431),2)</f>
        <v>0</v>
      </c>
      <c r="Q431" s="116"/>
      <c r="R431" s="107"/>
      <c r="S431" s="107"/>
      <c r="T431" s="107"/>
      <c r="U431" s="107"/>
      <c r="V431" s="107"/>
      <c r="W431" s="107"/>
      <c r="X431" s="107"/>
      <c r="Y431" s="107"/>
      <c r="Z431" s="107"/>
      <c r="AA431" s="107"/>
      <c r="AB431" s="107"/>
      <c r="AC431" s="107"/>
      <c r="AD431" s="107"/>
      <c r="AE431" s="107"/>
      <c r="AF431" s="107"/>
      <c r="AG431" s="107"/>
      <c r="AH431" s="107"/>
      <c r="AI431" s="107"/>
      <c r="AJ431" s="107"/>
      <c r="AK431" s="107"/>
      <c r="AL431" s="107"/>
      <c r="AM431" s="107"/>
      <c r="AN431" s="107"/>
      <c r="AO431" s="107"/>
      <c r="AP431" s="107"/>
      <c r="AQ431" s="107"/>
      <c r="AR431" s="107"/>
      <c r="AS431" s="107"/>
      <c r="AT431" s="107"/>
      <c r="AU431" s="107"/>
      <c r="AV431" s="107"/>
    </row>
    <row r="432" spans="1:48" ht="14.25" customHeight="1">
      <c r="A432" s="313" t="s">
        <v>865</v>
      </c>
      <c r="B432" s="133" t="s">
        <v>79</v>
      </c>
      <c r="C432" s="188" t="s">
        <v>520</v>
      </c>
      <c r="D432" s="135" t="s">
        <v>118</v>
      </c>
      <c r="E432" s="187" cm="1">
        <f t="array" ref="E432">ROUND(25/1000*1.1,4)</f>
        <v>2.75E-2</v>
      </c>
      <c r="F432" s="137"/>
      <c r="G432" s="138"/>
      <c r="H432" s="137"/>
      <c r="I432" s="137"/>
      <c r="J432" s="137"/>
      <c r="K432" s="429">
        <f t="shared" si="6"/>
        <v>0</v>
      </c>
      <c r="L432" s="423" cm="1">
        <f t="array" ref="L432">ROUND(E432*F432,2)</f>
        <v>0</v>
      </c>
      <c r="M432" s="423" cm="1">
        <f t="array" ref="M432">ROUND(E432*H432,2)</f>
        <v>0</v>
      </c>
      <c r="N432" s="423" cm="1">
        <f t="array" ref="N432">ROUND(E432*I432,2)</f>
        <v>0</v>
      </c>
      <c r="O432" s="423" cm="1">
        <f t="array" ref="O432">ROUND(E432*J432,2)</f>
        <v>0</v>
      </c>
      <c r="P432" s="425" cm="1">
        <f t="array" ref="P432">ROUND(SUM(M432:O432),2)</f>
        <v>0</v>
      </c>
      <c r="Q432" s="116"/>
      <c r="R432" s="107"/>
      <c r="S432" s="107"/>
      <c r="T432" s="107"/>
      <c r="U432" s="107"/>
      <c r="V432" s="107"/>
      <c r="W432" s="107"/>
      <c r="X432" s="107"/>
      <c r="Y432" s="107"/>
      <c r="Z432" s="107"/>
      <c r="AA432" s="107"/>
      <c r="AB432" s="107"/>
      <c r="AC432" s="107"/>
      <c r="AD432" s="107"/>
      <c r="AE432" s="107"/>
      <c r="AF432" s="107"/>
      <c r="AG432" s="107"/>
      <c r="AH432" s="107"/>
      <c r="AI432" s="107"/>
      <c r="AJ432" s="107"/>
      <c r="AK432" s="107"/>
      <c r="AL432" s="107"/>
      <c r="AM432" s="107"/>
      <c r="AN432" s="107"/>
      <c r="AO432" s="107"/>
      <c r="AP432" s="107"/>
      <c r="AQ432" s="107"/>
      <c r="AR432" s="107"/>
      <c r="AS432" s="107"/>
      <c r="AT432" s="107"/>
      <c r="AU432" s="107"/>
      <c r="AV432" s="107"/>
    </row>
    <row r="433" spans="1:48" ht="14.25" customHeight="1">
      <c r="A433" s="313" t="s">
        <v>866</v>
      </c>
      <c r="B433" s="133" t="s">
        <v>79</v>
      </c>
      <c r="C433" s="188" t="s">
        <v>122</v>
      </c>
      <c r="D433" s="135" t="s">
        <v>118</v>
      </c>
      <c r="E433" s="187" cm="1">
        <f t="array" ref="E433">ROUND(4.25*1.1,4)</f>
        <v>4.6749999999999998</v>
      </c>
      <c r="F433" s="137"/>
      <c r="G433" s="138"/>
      <c r="H433" s="137"/>
      <c r="I433" s="137"/>
      <c r="J433" s="137"/>
      <c r="K433" s="429">
        <f t="shared" si="6"/>
        <v>0</v>
      </c>
      <c r="L433" s="423" cm="1">
        <f t="array" ref="L433">ROUND(E433*F433,2)</f>
        <v>0</v>
      </c>
      <c r="M433" s="423" cm="1">
        <f t="array" ref="M433">ROUND(E433*H433,2)</f>
        <v>0</v>
      </c>
      <c r="N433" s="423" cm="1">
        <f t="array" ref="N433">ROUND(E433*I433,2)</f>
        <v>0</v>
      </c>
      <c r="O433" s="423" cm="1">
        <f t="array" ref="O433">ROUND(E433*J433,2)</f>
        <v>0</v>
      </c>
      <c r="P433" s="425" cm="1">
        <f t="array" ref="P433">ROUND(SUM(M433:O433),2)</f>
        <v>0</v>
      </c>
      <c r="Q433" s="116"/>
      <c r="R433" s="107"/>
      <c r="S433" s="107"/>
      <c r="T433" s="107"/>
      <c r="U433" s="107"/>
      <c r="V433" s="107"/>
      <c r="W433" s="107"/>
      <c r="X433" s="107"/>
      <c r="Y433" s="107"/>
      <c r="Z433" s="107"/>
      <c r="AA433" s="107"/>
      <c r="AB433" s="107"/>
      <c r="AC433" s="107"/>
      <c r="AD433" s="107"/>
      <c r="AE433" s="107"/>
      <c r="AF433" s="107"/>
      <c r="AG433" s="107"/>
      <c r="AH433" s="107"/>
      <c r="AI433" s="107"/>
      <c r="AJ433" s="107"/>
      <c r="AK433" s="107"/>
      <c r="AL433" s="107"/>
      <c r="AM433" s="107"/>
      <c r="AN433" s="107"/>
      <c r="AO433" s="107"/>
      <c r="AP433" s="107"/>
      <c r="AQ433" s="107"/>
      <c r="AR433" s="107"/>
      <c r="AS433" s="107"/>
      <c r="AT433" s="107"/>
      <c r="AU433" s="107"/>
      <c r="AV433" s="107"/>
    </row>
    <row r="434" spans="1:48" ht="14.25" customHeight="1">
      <c r="A434" s="313" t="s">
        <v>867</v>
      </c>
      <c r="B434" s="133" t="s">
        <v>79</v>
      </c>
      <c r="C434" s="188" t="s">
        <v>521</v>
      </c>
      <c r="D434" s="135" t="s">
        <v>118</v>
      </c>
      <c r="E434" s="187" cm="1">
        <f t="array" ref="E434">ROUND(0.79*1.1,4)</f>
        <v>0.86899999999999999</v>
      </c>
      <c r="F434" s="137"/>
      <c r="G434" s="138"/>
      <c r="H434" s="137"/>
      <c r="I434" s="137"/>
      <c r="J434" s="137"/>
      <c r="K434" s="429">
        <f t="shared" si="6"/>
        <v>0</v>
      </c>
      <c r="L434" s="423" cm="1">
        <f t="array" ref="L434">ROUND(E434*F434,2)</f>
        <v>0</v>
      </c>
      <c r="M434" s="423" cm="1">
        <f t="array" ref="M434">ROUND(E434*H434,2)</f>
        <v>0</v>
      </c>
      <c r="N434" s="423" cm="1">
        <f t="array" ref="N434">ROUND(E434*I434,2)</f>
        <v>0</v>
      </c>
      <c r="O434" s="423" cm="1">
        <f t="array" ref="O434">ROUND(E434*J434,2)</f>
        <v>0</v>
      </c>
      <c r="P434" s="425" cm="1">
        <f t="array" ref="P434">ROUND(SUM(M434:O434),2)</f>
        <v>0</v>
      </c>
      <c r="Q434" s="116"/>
      <c r="R434" s="107"/>
      <c r="S434" s="107"/>
      <c r="T434" s="107"/>
      <c r="U434" s="107"/>
      <c r="V434" s="107"/>
      <c r="W434" s="107"/>
      <c r="X434" s="107"/>
      <c r="Y434" s="107"/>
      <c r="Z434" s="107"/>
      <c r="AA434" s="107"/>
      <c r="AB434" s="107"/>
      <c r="AC434" s="107"/>
      <c r="AD434" s="107"/>
      <c r="AE434" s="107"/>
      <c r="AF434" s="107"/>
      <c r="AG434" s="107"/>
      <c r="AH434" s="107"/>
      <c r="AI434" s="107"/>
      <c r="AJ434" s="107"/>
      <c r="AK434" s="107"/>
      <c r="AL434" s="107"/>
      <c r="AM434" s="107"/>
      <c r="AN434" s="107"/>
      <c r="AO434" s="107"/>
      <c r="AP434" s="107"/>
      <c r="AQ434" s="107"/>
      <c r="AR434" s="107"/>
      <c r="AS434" s="107"/>
      <c r="AT434" s="107"/>
      <c r="AU434" s="107"/>
      <c r="AV434" s="107"/>
    </row>
    <row r="435" spans="1:48" ht="14.25" customHeight="1">
      <c r="A435" s="313" t="s">
        <v>868</v>
      </c>
      <c r="B435" s="133" t="s">
        <v>79</v>
      </c>
      <c r="C435" s="188" t="s">
        <v>124</v>
      </c>
      <c r="D435" s="135" t="s">
        <v>118</v>
      </c>
      <c r="E435" s="187" cm="1">
        <f t="array" ref="E435">ROUND(SUM(E432:E434)*0.035,4)</f>
        <v>0.19500000000000001</v>
      </c>
      <c r="F435" s="137"/>
      <c r="G435" s="138"/>
      <c r="H435" s="137"/>
      <c r="I435" s="137"/>
      <c r="J435" s="137"/>
      <c r="K435" s="429">
        <f t="shared" si="6"/>
        <v>0</v>
      </c>
      <c r="L435" s="423" cm="1">
        <f t="array" ref="L435">ROUND(E435*F435,2)</f>
        <v>0</v>
      </c>
      <c r="M435" s="423" cm="1">
        <f t="array" ref="M435">ROUND(E435*H435,2)</f>
        <v>0</v>
      </c>
      <c r="N435" s="423" cm="1">
        <f t="array" ref="N435">ROUND(E435*I435,2)</f>
        <v>0</v>
      </c>
      <c r="O435" s="423" cm="1">
        <f t="array" ref="O435">ROUND(E435*J435,2)</f>
        <v>0</v>
      </c>
      <c r="P435" s="425" cm="1">
        <f t="array" ref="P435">ROUND(SUM(M435:O435),2)</f>
        <v>0</v>
      </c>
      <c r="Q435" s="116"/>
      <c r="R435" s="107"/>
      <c r="S435" s="107"/>
      <c r="T435" s="107"/>
      <c r="U435" s="107"/>
      <c r="V435" s="107"/>
      <c r="W435" s="107"/>
      <c r="X435" s="107"/>
      <c r="Y435" s="107"/>
      <c r="Z435" s="107"/>
      <c r="AA435" s="107"/>
      <c r="AB435" s="107"/>
      <c r="AC435" s="107"/>
      <c r="AD435" s="107"/>
      <c r="AE435" s="107"/>
      <c r="AF435" s="107"/>
      <c r="AG435" s="107"/>
      <c r="AH435" s="107"/>
      <c r="AI435" s="107"/>
      <c r="AJ435" s="107"/>
      <c r="AK435" s="107"/>
      <c r="AL435" s="107"/>
      <c r="AM435" s="107"/>
      <c r="AN435" s="107"/>
      <c r="AO435" s="107"/>
      <c r="AP435" s="107"/>
      <c r="AQ435" s="107"/>
      <c r="AR435" s="107"/>
      <c r="AS435" s="107"/>
      <c r="AT435" s="107"/>
      <c r="AU435" s="107"/>
      <c r="AV435" s="107"/>
    </row>
    <row r="436" spans="1:48" ht="14.25" customHeight="1">
      <c r="A436" s="313" t="s">
        <v>869</v>
      </c>
      <c r="B436" s="133" t="s">
        <v>79</v>
      </c>
      <c r="C436" s="188" t="s">
        <v>126</v>
      </c>
      <c r="D436" s="135" t="s">
        <v>81</v>
      </c>
      <c r="E436" s="138" cm="1">
        <f t="array" ref="E436">ROUND(E440/0.3*9,0)</f>
        <v>1455</v>
      </c>
      <c r="F436" s="137"/>
      <c r="G436" s="138"/>
      <c r="H436" s="137"/>
      <c r="I436" s="137"/>
      <c r="J436" s="137"/>
      <c r="K436" s="429">
        <f t="shared" si="6"/>
        <v>0</v>
      </c>
      <c r="L436" s="423" cm="1">
        <f t="array" ref="L436">ROUND(E436*F436,2)</f>
        <v>0</v>
      </c>
      <c r="M436" s="423" cm="1">
        <f t="array" ref="M436">ROUND(E436*H436,2)</f>
        <v>0</v>
      </c>
      <c r="N436" s="423" cm="1">
        <f t="array" ref="N436">ROUND(E436*I436,2)</f>
        <v>0</v>
      </c>
      <c r="O436" s="423" cm="1">
        <f t="array" ref="O436">ROUND(E436*J436,2)</f>
        <v>0</v>
      </c>
      <c r="P436" s="425" cm="1">
        <f t="array" ref="P436">ROUND(SUM(M436:O436),2)</f>
        <v>0</v>
      </c>
      <c r="Q436" s="116"/>
      <c r="R436" s="107"/>
      <c r="S436" s="107"/>
      <c r="T436" s="107"/>
      <c r="U436" s="107"/>
      <c r="V436" s="107"/>
      <c r="W436" s="107"/>
      <c r="X436" s="107"/>
      <c r="Y436" s="107"/>
      <c r="Z436" s="107"/>
      <c r="AA436" s="107"/>
      <c r="AB436" s="107"/>
      <c r="AC436" s="107"/>
      <c r="AD436" s="107"/>
      <c r="AE436" s="107"/>
      <c r="AF436" s="107"/>
      <c r="AG436" s="107"/>
      <c r="AH436" s="107"/>
      <c r="AI436" s="107"/>
      <c r="AJ436" s="107"/>
      <c r="AK436" s="107"/>
      <c r="AL436" s="107"/>
      <c r="AM436" s="107"/>
      <c r="AN436" s="107"/>
      <c r="AO436" s="107"/>
      <c r="AP436" s="107"/>
      <c r="AQ436" s="107"/>
      <c r="AR436" s="107"/>
      <c r="AS436" s="107"/>
      <c r="AT436" s="107"/>
      <c r="AU436" s="107"/>
      <c r="AV436" s="107"/>
    </row>
    <row r="437" spans="1:48" ht="12.75" customHeight="1">
      <c r="A437" s="313" t="s">
        <v>870</v>
      </c>
      <c r="B437" s="133" t="s">
        <v>79</v>
      </c>
      <c r="C437" s="134" t="s">
        <v>196</v>
      </c>
      <c r="D437" s="135" t="s">
        <v>81</v>
      </c>
      <c r="E437" s="138">
        <v>1</v>
      </c>
      <c r="F437" s="137"/>
      <c r="G437" s="138"/>
      <c r="H437" s="137"/>
      <c r="I437" s="137"/>
      <c r="J437" s="137"/>
      <c r="K437" s="429">
        <f t="shared" si="6"/>
        <v>0</v>
      </c>
      <c r="L437" s="423" cm="1">
        <f t="array" ref="L437">ROUND(E437*F437,2)</f>
        <v>0</v>
      </c>
      <c r="M437" s="423" cm="1">
        <f t="array" ref="M437">ROUND(E437*H437,2)</f>
        <v>0</v>
      </c>
      <c r="N437" s="423" cm="1">
        <f t="array" ref="N437">ROUND(E437*I437,2)</f>
        <v>0</v>
      </c>
      <c r="O437" s="423" cm="1">
        <f t="array" ref="O437">ROUND(E437*J437,2)</f>
        <v>0</v>
      </c>
      <c r="P437" s="425" cm="1">
        <f t="array" ref="P437">ROUND(SUM(M437:O437),2)</f>
        <v>0</v>
      </c>
      <c r="Q437" s="116"/>
      <c r="R437" s="107"/>
      <c r="S437" s="107"/>
      <c r="T437" s="107"/>
      <c r="U437" s="107"/>
      <c r="V437" s="107"/>
      <c r="W437" s="107"/>
      <c r="X437" s="107"/>
      <c r="Y437" s="107"/>
      <c r="Z437" s="107"/>
      <c r="AA437" s="107"/>
      <c r="AB437" s="107"/>
      <c r="AC437" s="107"/>
      <c r="AD437" s="107"/>
      <c r="AE437" s="107"/>
      <c r="AF437" s="107"/>
      <c r="AG437" s="107"/>
      <c r="AH437" s="107"/>
      <c r="AI437" s="107"/>
      <c r="AJ437" s="107"/>
      <c r="AK437" s="107"/>
      <c r="AL437" s="107"/>
      <c r="AM437" s="107"/>
      <c r="AN437" s="107"/>
      <c r="AO437" s="107"/>
      <c r="AP437" s="107"/>
      <c r="AQ437" s="107"/>
      <c r="AR437" s="107"/>
      <c r="AS437" s="107"/>
      <c r="AT437" s="107"/>
      <c r="AU437" s="107"/>
      <c r="AV437" s="107"/>
    </row>
    <row r="438" spans="1:48" ht="12.75" customHeight="1">
      <c r="A438" s="313" t="s">
        <v>871</v>
      </c>
      <c r="B438" s="133" t="s">
        <v>79</v>
      </c>
      <c r="C438" s="134" t="s">
        <v>807</v>
      </c>
      <c r="D438" s="135" t="s">
        <v>81</v>
      </c>
      <c r="E438" s="138">
        <v>1</v>
      </c>
      <c r="F438" s="137"/>
      <c r="G438" s="138"/>
      <c r="H438" s="137"/>
      <c r="I438" s="137"/>
      <c r="J438" s="137"/>
      <c r="K438" s="429">
        <f t="shared" si="6"/>
        <v>0</v>
      </c>
      <c r="L438" s="423" cm="1">
        <f t="array" ref="L438">ROUND(E438*F438,2)</f>
        <v>0</v>
      </c>
      <c r="M438" s="423" cm="1">
        <f t="array" ref="M438">ROUND(E438*H438,2)</f>
        <v>0</v>
      </c>
      <c r="N438" s="423" cm="1">
        <f t="array" ref="N438">ROUND(E438*I438,2)</f>
        <v>0</v>
      </c>
      <c r="O438" s="423" cm="1">
        <f t="array" ref="O438">ROUND(E438*J438,2)</f>
        <v>0</v>
      </c>
      <c r="P438" s="425" cm="1">
        <f t="array" ref="P438">ROUND(SUM(M438:O438),2)</f>
        <v>0</v>
      </c>
      <c r="Q438" s="116"/>
      <c r="R438" s="107"/>
      <c r="S438" s="107"/>
      <c r="T438" s="107"/>
      <c r="U438" s="107"/>
      <c r="V438" s="107"/>
      <c r="W438" s="107"/>
      <c r="X438" s="107"/>
      <c r="Y438" s="107"/>
      <c r="Z438" s="107"/>
      <c r="AA438" s="107"/>
      <c r="AB438" s="107"/>
      <c r="AC438" s="107"/>
      <c r="AD438" s="107"/>
      <c r="AE438" s="107"/>
      <c r="AF438" s="107"/>
      <c r="AG438" s="107"/>
      <c r="AH438" s="107"/>
      <c r="AI438" s="107"/>
      <c r="AJ438" s="107"/>
      <c r="AK438" s="107"/>
      <c r="AL438" s="107"/>
      <c r="AM438" s="107"/>
      <c r="AN438" s="107"/>
      <c r="AO438" s="107"/>
      <c r="AP438" s="107"/>
      <c r="AQ438" s="107"/>
      <c r="AR438" s="107"/>
      <c r="AS438" s="107"/>
      <c r="AT438" s="107"/>
      <c r="AU438" s="107"/>
      <c r="AV438" s="107"/>
    </row>
    <row r="439" spans="1:48" ht="12.75" customHeight="1">
      <c r="A439" s="313" t="s">
        <v>872</v>
      </c>
      <c r="B439" s="133" t="s">
        <v>79</v>
      </c>
      <c r="C439" s="134" t="s">
        <v>523</v>
      </c>
      <c r="D439" s="135" t="s">
        <v>81</v>
      </c>
      <c r="E439" s="138">
        <v>2</v>
      </c>
      <c r="F439" s="137"/>
      <c r="G439" s="138"/>
      <c r="H439" s="137"/>
      <c r="I439" s="137"/>
      <c r="J439" s="137"/>
      <c r="K439" s="429">
        <f t="shared" si="6"/>
        <v>0</v>
      </c>
      <c r="L439" s="423" cm="1">
        <f t="array" ref="L439">ROUND(E439*F439,2)</f>
        <v>0</v>
      </c>
      <c r="M439" s="423" cm="1">
        <f t="array" ref="M439">ROUND(E439*H439,2)</f>
        <v>0</v>
      </c>
      <c r="N439" s="423" cm="1">
        <f t="array" ref="N439">ROUND(E439*I439,2)</f>
        <v>0</v>
      </c>
      <c r="O439" s="423" cm="1">
        <f t="array" ref="O439">ROUND(E439*J439,2)</f>
        <v>0</v>
      </c>
      <c r="P439" s="425" cm="1">
        <f t="array" ref="P439">ROUND(SUM(M439:O439),2)</f>
        <v>0</v>
      </c>
      <c r="Q439" s="116"/>
      <c r="R439" s="107"/>
      <c r="S439" s="107"/>
      <c r="T439" s="107"/>
      <c r="U439" s="107"/>
      <c r="V439" s="107"/>
      <c r="W439" s="107"/>
      <c r="X439" s="107"/>
      <c r="Y439" s="107"/>
      <c r="Z439" s="107"/>
      <c r="AA439" s="107"/>
      <c r="AB439" s="107"/>
      <c r="AC439" s="107"/>
      <c r="AD439" s="107"/>
      <c r="AE439" s="107"/>
      <c r="AF439" s="107"/>
      <c r="AG439" s="107"/>
      <c r="AH439" s="107"/>
      <c r="AI439" s="107"/>
      <c r="AJ439" s="107"/>
      <c r="AK439" s="107"/>
      <c r="AL439" s="107"/>
      <c r="AM439" s="107"/>
      <c r="AN439" s="107"/>
      <c r="AO439" s="107"/>
      <c r="AP439" s="107"/>
      <c r="AQ439" s="107"/>
      <c r="AR439" s="107"/>
      <c r="AS439" s="107"/>
      <c r="AT439" s="107"/>
      <c r="AU439" s="107"/>
      <c r="AV439" s="107"/>
    </row>
    <row r="440" spans="1:48" ht="36" customHeight="1">
      <c r="A440" s="313" t="s">
        <v>873</v>
      </c>
      <c r="B440" s="133" t="s">
        <v>79</v>
      </c>
      <c r="C440" s="134" t="s">
        <v>524</v>
      </c>
      <c r="D440" s="135" t="s">
        <v>100</v>
      </c>
      <c r="E440" s="138">
        <v>48.5</v>
      </c>
      <c r="F440" s="137"/>
      <c r="G440" s="138"/>
      <c r="H440" s="137"/>
      <c r="I440" s="137"/>
      <c r="J440" s="137"/>
      <c r="K440" s="429">
        <f t="shared" si="6"/>
        <v>0</v>
      </c>
      <c r="L440" s="423" cm="1">
        <f t="array" ref="L440">ROUND(E440*F440,2)</f>
        <v>0</v>
      </c>
      <c r="M440" s="423" cm="1">
        <f t="array" ref="M440">ROUND(E440*H440,2)</f>
        <v>0</v>
      </c>
      <c r="N440" s="423" cm="1">
        <f t="array" ref="N440">ROUND(E440*I440,2)</f>
        <v>0</v>
      </c>
      <c r="O440" s="423" cm="1">
        <f t="array" ref="O440">ROUND(E440*J440,2)</f>
        <v>0</v>
      </c>
      <c r="P440" s="425" cm="1">
        <f t="array" ref="P440">ROUND(SUM(M440:O440),2)</f>
        <v>0</v>
      </c>
      <c r="Q440" s="116"/>
      <c r="R440" s="107"/>
      <c r="S440" s="107"/>
      <c r="T440" s="107"/>
      <c r="U440" s="107"/>
      <c r="V440" s="107"/>
      <c r="W440" s="107"/>
      <c r="X440" s="107"/>
      <c r="Y440" s="107"/>
      <c r="Z440" s="107"/>
      <c r="AA440" s="107"/>
      <c r="AB440" s="107"/>
      <c r="AC440" s="107"/>
      <c r="AD440" s="107"/>
      <c r="AE440" s="107"/>
      <c r="AF440" s="107"/>
      <c r="AG440" s="107"/>
      <c r="AH440" s="107"/>
      <c r="AI440" s="107"/>
      <c r="AJ440" s="107"/>
      <c r="AK440" s="107"/>
      <c r="AL440" s="107"/>
      <c r="AM440" s="107"/>
      <c r="AN440" s="107"/>
      <c r="AO440" s="107"/>
      <c r="AP440" s="107"/>
      <c r="AQ440" s="107"/>
      <c r="AR440" s="107"/>
      <c r="AS440" s="107"/>
      <c r="AT440" s="107"/>
      <c r="AU440" s="107"/>
      <c r="AV440" s="107"/>
    </row>
    <row r="441" spans="1:48" ht="14.25" customHeight="1">
      <c r="A441" s="313" t="s">
        <v>874</v>
      </c>
      <c r="B441" s="133" t="s">
        <v>79</v>
      </c>
      <c r="C441" s="188" t="s">
        <v>525</v>
      </c>
      <c r="D441" s="135" t="s">
        <v>100</v>
      </c>
      <c r="E441" s="138" cm="1">
        <f t="array" ref="E441">ROUND(E440*1.02,2)</f>
        <v>49.47</v>
      </c>
      <c r="F441" s="137"/>
      <c r="G441" s="138"/>
      <c r="H441" s="137"/>
      <c r="I441" s="137"/>
      <c r="J441" s="137"/>
      <c r="K441" s="429">
        <f t="shared" si="6"/>
        <v>0</v>
      </c>
      <c r="L441" s="423" cm="1">
        <f t="array" ref="L441">ROUND(E441*F441,2)</f>
        <v>0</v>
      </c>
      <c r="M441" s="423" cm="1">
        <f t="array" ref="M441">ROUND(E441*H441,2)</f>
        <v>0</v>
      </c>
      <c r="N441" s="423" cm="1">
        <f t="array" ref="N441">ROUND(E441*I441,2)</f>
        <v>0</v>
      </c>
      <c r="O441" s="423" cm="1">
        <f t="array" ref="O441">ROUND(E441*J441,2)</f>
        <v>0</v>
      </c>
      <c r="P441" s="425" cm="1">
        <f t="array" ref="P441">ROUND(SUM(M441:O441),2)</f>
        <v>0</v>
      </c>
      <c r="Q441" s="116"/>
      <c r="R441" s="107"/>
      <c r="S441" s="107"/>
      <c r="T441" s="107"/>
      <c r="U441" s="107"/>
      <c r="V441" s="107"/>
      <c r="W441" s="107"/>
      <c r="X441" s="107"/>
      <c r="Y441" s="107"/>
      <c r="Z441" s="107"/>
      <c r="AA441" s="107"/>
      <c r="AB441" s="107"/>
      <c r="AC441" s="107"/>
      <c r="AD441" s="107"/>
      <c r="AE441" s="107"/>
      <c r="AF441" s="107"/>
      <c r="AG441" s="107"/>
      <c r="AH441" s="107"/>
      <c r="AI441" s="107"/>
      <c r="AJ441" s="107"/>
      <c r="AK441" s="107"/>
      <c r="AL441" s="107"/>
      <c r="AM441" s="107"/>
      <c r="AN441" s="107"/>
      <c r="AO441" s="107"/>
      <c r="AP441" s="107"/>
      <c r="AQ441" s="107"/>
      <c r="AR441" s="107"/>
      <c r="AS441" s="107"/>
      <c r="AT441" s="107"/>
      <c r="AU441" s="107"/>
      <c r="AV441" s="107"/>
    </row>
    <row r="442" spans="1:48" ht="14.25" customHeight="1">
      <c r="A442" s="313" t="s">
        <v>875</v>
      </c>
      <c r="B442" s="133" t="s">
        <v>79</v>
      </c>
      <c r="C442" s="188" t="s">
        <v>526</v>
      </c>
      <c r="D442" s="135" t="s">
        <v>218</v>
      </c>
      <c r="E442" s="138" cm="1">
        <f t="array" ref="E442">ROUND(E441*3,2)</f>
        <v>148.41</v>
      </c>
      <c r="F442" s="137"/>
      <c r="G442" s="138"/>
      <c r="H442" s="137"/>
      <c r="I442" s="137"/>
      <c r="J442" s="137"/>
      <c r="K442" s="429">
        <f t="shared" si="6"/>
        <v>0</v>
      </c>
      <c r="L442" s="423" cm="1">
        <f t="array" ref="L442">ROUND(E442*F442,2)</f>
        <v>0</v>
      </c>
      <c r="M442" s="423" cm="1">
        <f t="array" ref="M442">ROUND(E442*H442,2)</f>
        <v>0</v>
      </c>
      <c r="N442" s="423" cm="1">
        <f t="array" ref="N442">ROUND(E442*I442,2)</f>
        <v>0</v>
      </c>
      <c r="O442" s="423" cm="1">
        <f t="array" ref="O442">ROUND(E442*J442,2)</f>
        <v>0</v>
      </c>
      <c r="P442" s="425" cm="1">
        <f t="array" ref="P442">ROUND(SUM(M442:O442),2)</f>
        <v>0</v>
      </c>
      <c r="Q442" s="116"/>
      <c r="R442" s="107"/>
      <c r="S442" s="107"/>
      <c r="T442" s="107"/>
      <c r="U442" s="107"/>
      <c r="V442" s="107"/>
      <c r="W442" s="107"/>
      <c r="X442" s="107"/>
      <c r="Y442" s="107"/>
      <c r="Z442" s="107"/>
      <c r="AA442" s="107"/>
      <c r="AB442" s="107"/>
      <c r="AC442" s="107"/>
      <c r="AD442" s="107"/>
      <c r="AE442" s="107"/>
      <c r="AF442" s="107"/>
      <c r="AG442" s="107"/>
      <c r="AH442" s="107"/>
      <c r="AI442" s="107"/>
      <c r="AJ442" s="107"/>
      <c r="AK442" s="107"/>
      <c r="AL442" s="107"/>
      <c r="AM442" s="107"/>
      <c r="AN442" s="107"/>
      <c r="AO442" s="107"/>
      <c r="AP442" s="107"/>
      <c r="AQ442" s="107"/>
      <c r="AR442" s="107"/>
      <c r="AS442" s="107"/>
      <c r="AT442" s="107"/>
      <c r="AU442" s="107"/>
      <c r="AV442" s="107"/>
    </row>
    <row r="443" spans="1:48" ht="24" customHeight="1">
      <c r="A443" s="313" t="s">
        <v>876</v>
      </c>
      <c r="B443" s="133" t="s">
        <v>79</v>
      </c>
      <c r="C443" s="188" t="s">
        <v>132</v>
      </c>
      <c r="D443" s="135" t="s">
        <v>133</v>
      </c>
      <c r="E443" s="138">
        <v>1</v>
      </c>
      <c r="F443" s="137"/>
      <c r="G443" s="138"/>
      <c r="H443" s="137"/>
      <c r="I443" s="137"/>
      <c r="J443" s="137"/>
      <c r="K443" s="429">
        <f t="shared" si="6"/>
        <v>0</v>
      </c>
      <c r="L443" s="423" cm="1">
        <f t="array" ref="L443">ROUND(E443*F443,2)</f>
        <v>0</v>
      </c>
      <c r="M443" s="423" cm="1">
        <f t="array" ref="M443">ROUND(E443*H443,2)</f>
        <v>0</v>
      </c>
      <c r="N443" s="423" cm="1">
        <f t="array" ref="N443">ROUND(E443*I443,2)</f>
        <v>0</v>
      </c>
      <c r="O443" s="423" cm="1">
        <f t="array" ref="O443">ROUND(E443*J443,2)</f>
        <v>0</v>
      </c>
      <c r="P443" s="425" cm="1">
        <f t="array" ref="P443">ROUND(SUM(M443:O443),2)</f>
        <v>0</v>
      </c>
      <c r="Q443" s="116"/>
      <c r="R443" s="107"/>
      <c r="S443" s="107"/>
      <c r="T443" s="107"/>
      <c r="U443" s="107"/>
      <c r="V443" s="107"/>
      <c r="W443" s="107"/>
      <c r="X443" s="107"/>
      <c r="Y443" s="107"/>
      <c r="Z443" s="107"/>
      <c r="AA443" s="107"/>
      <c r="AB443" s="107"/>
      <c r="AC443" s="107"/>
      <c r="AD443" s="107"/>
      <c r="AE443" s="107"/>
      <c r="AF443" s="107"/>
      <c r="AG443" s="107"/>
      <c r="AH443" s="107"/>
      <c r="AI443" s="107"/>
      <c r="AJ443" s="107"/>
      <c r="AK443" s="107"/>
      <c r="AL443" s="107"/>
      <c r="AM443" s="107"/>
      <c r="AN443" s="107"/>
      <c r="AO443" s="107"/>
      <c r="AP443" s="107"/>
      <c r="AQ443" s="107"/>
      <c r="AR443" s="107"/>
      <c r="AS443" s="107"/>
      <c r="AT443" s="107"/>
      <c r="AU443" s="107"/>
      <c r="AV443" s="107"/>
    </row>
    <row r="444" spans="1:48" ht="14.25" customHeight="1">
      <c r="A444" s="313" t="s">
        <v>877</v>
      </c>
      <c r="B444" s="133" t="s">
        <v>79</v>
      </c>
      <c r="C444" s="188" t="s">
        <v>135</v>
      </c>
      <c r="D444" s="135" t="s">
        <v>133</v>
      </c>
      <c r="E444" s="138">
        <v>1</v>
      </c>
      <c r="F444" s="137"/>
      <c r="G444" s="138"/>
      <c r="H444" s="137"/>
      <c r="I444" s="137"/>
      <c r="J444" s="137"/>
      <c r="K444" s="429">
        <f t="shared" si="6"/>
        <v>0</v>
      </c>
      <c r="L444" s="423" cm="1">
        <f t="array" ref="L444">ROUND(E444*F444,2)</f>
        <v>0</v>
      </c>
      <c r="M444" s="423" cm="1">
        <f t="array" ref="M444">ROUND(E444*H444,2)</f>
        <v>0</v>
      </c>
      <c r="N444" s="423" cm="1">
        <f t="array" ref="N444">ROUND(E444*I444,2)</f>
        <v>0</v>
      </c>
      <c r="O444" s="423" cm="1">
        <f t="array" ref="O444">ROUND(E444*J444,2)</f>
        <v>0</v>
      </c>
      <c r="P444" s="425" cm="1">
        <f t="array" ref="P444">ROUND(SUM(M444:O444),2)</f>
        <v>0</v>
      </c>
      <c r="Q444" s="116"/>
      <c r="R444" s="107"/>
      <c r="S444" s="107"/>
      <c r="T444" s="107"/>
      <c r="U444" s="107"/>
      <c r="V444" s="107"/>
      <c r="W444" s="107"/>
      <c r="X444" s="107"/>
      <c r="Y444" s="107"/>
      <c r="Z444" s="107"/>
      <c r="AA444" s="107"/>
      <c r="AB444" s="107"/>
      <c r="AC444" s="107"/>
      <c r="AD444" s="107"/>
      <c r="AE444" s="107"/>
      <c r="AF444" s="107"/>
      <c r="AG444" s="107"/>
      <c r="AH444" s="107"/>
      <c r="AI444" s="107"/>
      <c r="AJ444" s="107"/>
      <c r="AK444" s="107"/>
      <c r="AL444" s="107"/>
      <c r="AM444" s="107"/>
      <c r="AN444" s="107"/>
      <c r="AO444" s="107"/>
      <c r="AP444" s="107"/>
      <c r="AQ444" s="107"/>
      <c r="AR444" s="107"/>
      <c r="AS444" s="107"/>
      <c r="AT444" s="107"/>
      <c r="AU444" s="107"/>
      <c r="AV444" s="107"/>
    </row>
    <row r="445" spans="1:48" ht="14.25" customHeight="1">
      <c r="A445" s="313" t="s">
        <v>878</v>
      </c>
      <c r="B445" s="133" t="s">
        <v>79</v>
      </c>
      <c r="C445" s="188" t="s">
        <v>137</v>
      </c>
      <c r="D445" s="135" t="s">
        <v>138</v>
      </c>
      <c r="E445" s="138" cm="1">
        <f t="array" ref="E445">E440/8.5</f>
        <v>5.7058823529411766</v>
      </c>
      <c r="F445" s="137"/>
      <c r="G445" s="138"/>
      <c r="H445" s="137"/>
      <c r="I445" s="137"/>
      <c r="J445" s="137"/>
      <c r="K445" s="429">
        <f t="shared" si="6"/>
        <v>0</v>
      </c>
      <c r="L445" s="423" cm="1">
        <f t="array" ref="L445">ROUND(E445*F445,2)</f>
        <v>0</v>
      </c>
      <c r="M445" s="423" cm="1">
        <f t="array" ref="M445">ROUND(E445*H445,2)</f>
        <v>0</v>
      </c>
      <c r="N445" s="423" cm="1">
        <f t="array" ref="N445">ROUND(E445*I445,2)</f>
        <v>0</v>
      </c>
      <c r="O445" s="423" cm="1">
        <f t="array" ref="O445">ROUND(E445*J445,2)</f>
        <v>0</v>
      </c>
      <c r="P445" s="425" cm="1">
        <f t="array" ref="P445">ROUND(SUM(M445:O445),2)</f>
        <v>0</v>
      </c>
      <c r="Q445" s="116"/>
      <c r="R445" s="107"/>
      <c r="S445" s="107"/>
      <c r="T445" s="107"/>
      <c r="U445" s="107"/>
      <c r="V445" s="107"/>
      <c r="W445" s="107"/>
      <c r="X445" s="107"/>
      <c r="Y445" s="107"/>
      <c r="Z445" s="107"/>
      <c r="AA445" s="107"/>
      <c r="AB445" s="107"/>
      <c r="AC445" s="107"/>
      <c r="AD445" s="107"/>
      <c r="AE445" s="107"/>
      <c r="AF445" s="107"/>
      <c r="AG445" s="107"/>
      <c r="AH445" s="107"/>
      <c r="AI445" s="107"/>
      <c r="AJ445" s="107"/>
      <c r="AK445" s="107"/>
      <c r="AL445" s="107"/>
      <c r="AM445" s="107"/>
      <c r="AN445" s="107"/>
      <c r="AO445" s="107"/>
      <c r="AP445" s="107"/>
      <c r="AQ445" s="107"/>
      <c r="AR445" s="107"/>
      <c r="AS445" s="107"/>
      <c r="AT445" s="107"/>
      <c r="AU445" s="107"/>
      <c r="AV445" s="107"/>
    </row>
    <row r="446" spans="1:48" ht="14.25" customHeight="1">
      <c r="A446" s="313" t="s">
        <v>879</v>
      </c>
      <c r="B446" s="133" t="s">
        <v>79</v>
      </c>
      <c r="C446" s="285" t="s">
        <v>528</v>
      </c>
      <c r="D446" s="135" t="s">
        <v>83</v>
      </c>
      <c r="E446" s="138">
        <v>485</v>
      </c>
      <c r="F446" s="137"/>
      <c r="G446" s="138"/>
      <c r="H446" s="137"/>
      <c r="I446" s="137"/>
      <c r="J446" s="137"/>
      <c r="K446" s="429">
        <f t="shared" si="6"/>
        <v>0</v>
      </c>
      <c r="L446" s="423" cm="1">
        <f t="array" ref="L446">ROUND(E446*F446,2)</f>
        <v>0</v>
      </c>
      <c r="M446" s="423" cm="1">
        <f t="array" ref="M446">ROUND(E446*H446,2)</f>
        <v>0</v>
      </c>
      <c r="N446" s="423" cm="1">
        <f t="array" ref="N446">ROUND(E446*I446,2)</f>
        <v>0</v>
      </c>
      <c r="O446" s="423" cm="1">
        <f t="array" ref="O446">ROUND(E446*J446,2)</f>
        <v>0</v>
      </c>
      <c r="P446" s="425" cm="1">
        <f t="array" ref="P446">ROUND(SUM(M446:O446),2)</f>
        <v>0</v>
      </c>
      <c r="Q446" s="116"/>
      <c r="R446" s="107"/>
      <c r="S446" s="107"/>
      <c r="T446" s="107"/>
      <c r="U446" s="107"/>
      <c r="V446" s="107"/>
      <c r="W446" s="107"/>
      <c r="X446" s="107"/>
      <c r="Y446" s="107"/>
      <c r="Z446" s="107"/>
      <c r="AA446" s="107"/>
      <c r="AB446" s="107"/>
      <c r="AC446" s="107"/>
      <c r="AD446" s="107"/>
      <c r="AE446" s="107"/>
      <c r="AF446" s="107"/>
      <c r="AG446" s="107"/>
      <c r="AH446" s="107"/>
      <c r="AI446" s="107"/>
      <c r="AJ446" s="107"/>
      <c r="AK446" s="107"/>
      <c r="AL446" s="107"/>
      <c r="AM446" s="107"/>
      <c r="AN446" s="107"/>
      <c r="AO446" s="107"/>
      <c r="AP446" s="107"/>
      <c r="AQ446" s="107"/>
      <c r="AR446" s="107"/>
      <c r="AS446" s="107"/>
      <c r="AT446" s="107"/>
      <c r="AU446" s="107"/>
      <c r="AV446" s="107"/>
    </row>
    <row r="447" spans="1:48" ht="14.25" customHeight="1">
      <c r="A447" s="313" t="s">
        <v>880</v>
      </c>
      <c r="B447" s="133" t="s">
        <v>79</v>
      </c>
      <c r="C447" s="188" t="s">
        <v>529</v>
      </c>
      <c r="D447" s="135" t="s">
        <v>83</v>
      </c>
      <c r="E447" s="138" cm="1">
        <f t="array" ref="E447">ROUND(E446*0.6*1.15,2)</f>
        <v>334.65</v>
      </c>
      <c r="F447" s="137"/>
      <c r="G447" s="138"/>
      <c r="H447" s="137"/>
      <c r="I447" s="137"/>
      <c r="J447" s="137"/>
      <c r="K447" s="429">
        <f t="shared" si="6"/>
        <v>0</v>
      </c>
      <c r="L447" s="423" cm="1">
        <f t="array" ref="L447">ROUND(E447*F447,2)</f>
        <v>0</v>
      </c>
      <c r="M447" s="423" cm="1">
        <f t="array" ref="M447">ROUND(E447*H447,2)</f>
        <v>0</v>
      </c>
      <c r="N447" s="423" cm="1">
        <f t="array" ref="N447">ROUND(E447*I447,2)</f>
        <v>0</v>
      </c>
      <c r="O447" s="423" cm="1">
        <f t="array" ref="O447">ROUND(E447*J447,2)</f>
        <v>0</v>
      </c>
      <c r="P447" s="425" cm="1">
        <f t="array" ref="P447">ROUND(SUM(M447:O447),2)</f>
        <v>0</v>
      </c>
      <c r="Q447" s="116"/>
      <c r="R447" s="107"/>
      <c r="S447" s="107"/>
      <c r="T447" s="107"/>
      <c r="U447" s="107"/>
      <c r="V447" s="107"/>
      <c r="W447" s="107"/>
      <c r="X447" s="107"/>
      <c r="Y447" s="107"/>
      <c r="Z447" s="107"/>
      <c r="AA447" s="107"/>
      <c r="AB447" s="107"/>
      <c r="AC447" s="107"/>
      <c r="AD447" s="107"/>
      <c r="AE447" s="107"/>
      <c r="AF447" s="107"/>
      <c r="AG447" s="107"/>
      <c r="AH447" s="107"/>
      <c r="AI447" s="107"/>
      <c r="AJ447" s="107"/>
      <c r="AK447" s="107"/>
      <c r="AL447" s="107"/>
      <c r="AM447" s="107"/>
      <c r="AN447" s="107"/>
      <c r="AO447" s="107"/>
      <c r="AP447" s="107"/>
      <c r="AQ447" s="107"/>
      <c r="AR447" s="107"/>
      <c r="AS447" s="107"/>
      <c r="AT447" s="107"/>
      <c r="AU447" s="107"/>
      <c r="AV447" s="107"/>
    </row>
    <row r="448" spans="1:48" ht="24" customHeight="1">
      <c r="A448" s="313" t="s">
        <v>881</v>
      </c>
      <c r="B448" s="133" t="s">
        <v>79</v>
      </c>
      <c r="C448" s="188" t="s">
        <v>531</v>
      </c>
      <c r="D448" s="135" t="s">
        <v>218</v>
      </c>
      <c r="E448" s="138" cm="1">
        <f t="array" ref="E448">ROUND(E446*0.4*3.2,2)</f>
        <v>620.79999999999995</v>
      </c>
      <c r="F448" s="137"/>
      <c r="G448" s="138"/>
      <c r="H448" s="137"/>
      <c r="I448" s="137"/>
      <c r="J448" s="137"/>
      <c r="K448" s="429">
        <f t="shared" si="6"/>
        <v>0</v>
      </c>
      <c r="L448" s="423" cm="1">
        <f t="array" ref="L448">ROUND(E448*F448,2)</f>
        <v>0</v>
      </c>
      <c r="M448" s="423" cm="1">
        <f t="array" ref="M448">ROUND(E448*H448,2)</f>
        <v>0</v>
      </c>
      <c r="N448" s="423" cm="1">
        <f t="array" ref="N448">ROUND(E448*I448,2)</f>
        <v>0</v>
      </c>
      <c r="O448" s="423" cm="1">
        <f t="array" ref="O448">ROUND(E448*J448,2)</f>
        <v>0</v>
      </c>
      <c r="P448" s="425" cm="1">
        <f t="array" ref="P448">ROUND(SUM(M448:O448),2)</f>
        <v>0</v>
      </c>
      <c r="Q448" s="116"/>
      <c r="R448" s="107"/>
      <c r="S448" s="107"/>
      <c r="T448" s="107"/>
      <c r="U448" s="107"/>
      <c r="V448" s="107"/>
      <c r="W448" s="107"/>
      <c r="X448" s="107"/>
      <c r="Y448" s="107"/>
      <c r="Z448" s="107"/>
      <c r="AA448" s="107"/>
      <c r="AB448" s="107"/>
      <c r="AC448" s="107"/>
      <c r="AD448" s="107"/>
      <c r="AE448" s="107"/>
      <c r="AF448" s="107"/>
      <c r="AG448" s="107"/>
      <c r="AH448" s="107"/>
      <c r="AI448" s="107"/>
      <c r="AJ448" s="107"/>
      <c r="AK448" s="107"/>
      <c r="AL448" s="107"/>
      <c r="AM448" s="107"/>
      <c r="AN448" s="107"/>
      <c r="AO448" s="107"/>
      <c r="AP448" s="107"/>
      <c r="AQ448" s="107"/>
      <c r="AR448" s="107"/>
      <c r="AS448" s="107"/>
      <c r="AT448" s="107"/>
      <c r="AU448" s="107"/>
      <c r="AV448" s="107"/>
    </row>
    <row r="449" spans="1:48" ht="24" customHeight="1">
      <c r="A449" s="313" t="s">
        <v>882</v>
      </c>
      <c r="B449" s="133" t="s">
        <v>79</v>
      </c>
      <c r="C449" s="188" t="s">
        <v>533</v>
      </c>
      <c r="D449" s="135" t="s">
        <v>89</v>
      </c>
      <c r="E449" s="138" cm="1">
        <f t="array" ref="E449">ROUND(38*1.1,2)</f>
        <v>41.8</v>
      </c>
      <c r="F449" s="137"/>
      <c r="G449" s="138"/>
      <c r="H449" s="137"/>
      <c r="I449" s="137"/>
      <c r="J449" s="137"/>
      <c r="K449" s="429">
        <f t="shared" si="6"/>
        <v>0</v>
      </c>
      <c r="L449" s="423" cm="1">
        <f t="array" ref="L449">ROUND(E449*F449,2)</f>
        <v>0</v>
      </c>
      <c r="M449" s="423" cm="1">
        <f t="array" ref="M449">ROUND(E449*H449,2)</f>
        <v>0</v>
      </c>
      <c r="N449" s="423" cm="1">
        <f t="array" ref="N449">ROUND(E449*I449,2)</f>
        <v>0</v>
      </c>
      <c r="O449" s="423" cm="1">
        <f t="array" ref="O449">ROUND(E449*J449,2)</f>
        <v>0</v>
      </c>
      <c r="P449" s="425" cm="1">
        <f t="array" ref="P449">ROUND(SUM(M449:O449),2)</f>
        <v>0</v>
      </c>
      <c r="Q449" s="116"/>
      <c r="R449" s="107"/>
      <c r="S449" s="107"/>
      <c r="T449" s="107"/>
      <c r="U449" s="107"/>
      <c r="V449" s="107"/>
      <c r="W449" s="107"/>
      <c r="X449" s="107"/>
      <c r="Y449" s="107"/>
      <c r="Z449" s="107"/>
      <c r="AA449" s="107"/>
      <c r="AB449" s="107"/>
      <c r="AC449" s="107"/>
      <c r="AD449" s="107"/>
      <c r="AE449" s="107"/>
      <c r="AF449" s="107"/>
      <c r="AG449" s="107"/>
      <c r="AH449" s="107"/>
      <c r="AI449" s="107"/>
      <c r="AJ449" s="107"/>
      <c r="AK449" s="107"/>
      <c r="AL449" s="107"/>
      <c r="AM449" s="107"/>
      <c r="AN449" s="107"/>
      <c r="AO449" s="107"/>
      <c r="AP449" s="107"/>
      <c r="AQ449" s="107"/>
      <c r="AR449" s="107"/>
      <c r="AS449" s="107"/>
      <c r="AT449" s="107"/>
      <c r="AU449" s="107"/>
      <c r="AV449" s="107"/>
    </row>
    <row r="450" spans="1:48" ht="14.25" customHeight="1">
      <c r="A450" s="313" t="s">
        <v>883</v>
      </c>
      <c r="B450" s="133" t="s">
        <v>79</v>
      </c>
      <c r="C450" s="188" t="s">
        <v>204</v>
      </c>
      <c r="D450" s="135" t="s">
        <v>133</v>
      </c>
      <c r="E450" s="138">
        <v>1</v>
      </c>
      <c r="F450" s="137"/>
      <c r="G450" s="138"/>
      <c r="H450" s="137"/>
      <c r="I450" s="137"/>
      <c r="J450" s="137"/>
      <c r="K450" s="429">
        <f t="shared" si="6"/>
        <v>0</v>
      </c>
      <c r="L450" s="423" cm="1">
        <f t="array" ref="L450">ROUND(E450*F450,2)</f>
        <v>0</v>
      </c>
      <c r="M450" s="423" cm="1">
        <f t="array" ref="M450">ROUND(E450*H450,2)</f>
        <v>0</v>
      </c>
      <c r="N450" s="423" cm="1">
        <f t="array" ref="N450">ROUND(E450*I450,2)</f>
        <v>0</v>
      </c>
      <c r="O450" s="423" cm="1">
        <f t="array" ref="O450">ROUND(E450*J450,2)</f>
        <v>0</v>
      </c>
      <c r="P450" s="425" cm="1">
        <f t="array" ref="P450">ROUND(SUM(M450:O450),2)</f>
        <v>0</v>
      </c>
      <c r="Q450" s="116"/>
      <c r="R450" s="107"/>
      <c r="S450" s="107"/>
      <c r="T450" s="107"/>
      <c r="U450" s="107"/>
      <c r="V450" s="107"/>
      <c r="W450" s="107"/>
      <c r="X450" s="107"/>
      <c r="Y450" s="107"/>
      <c r="Z450" s="107"/>
      <c r="AA450" s="107"/>
      <c r="AB450" s="107"/>
      <c r="AC450" s="107"/>
      <c r="AD450" s="107"/>
      <c r="AE450" s="107"/>
      <c r="AF450" s="107"/>
      <c r="AG450" s="107"/>
      <c r="AH450" s="107"/>
      <c r="AI450" s="107"/>
      <c r="AJ450" s="107"/>
      <c r="AK450" s="107"/>
      <c r="AL450" s="107"/>
      <c r="AM450" s="107"/>
      <c r="AN450" s="107"/>
      <c r="AO450" s="107"/>
      <c r="AP450" s="107"/>
      <c r="AQ450" s="107"/>
      <c r="AR450" s="107"/>
      <c r="AS450" s="107"/>
      <c r="AT450" s="107"/>
      <c r="AU450" s="107"/>
      <c r="AV450" s="107"/>
    </row>
    <row r="451" spans="1:48" ht="14.25" customHeight="1">
      <c r="A451" s="304"/>
      <c r="B451" s="133"/>
      <c r="C451" s="308" t="s">
        <v>884</v>
      </c>
      <c r="D451" s="185"/>
      <c r="E451" s="138"/>
      <c r="F451" s="137"/>
      <c r="G451" s="137"/>
      <c r="H451" s="137"/>
      <c r="I451" s="137"/>
      <c r="J451" s="137"/>
      <c r="K451" s="429"/>
      <c r="L451" s="423"/>
      <c r="M451" s="423"/>
      <c r="N451" s="423"/>
      <c r="O451" s="423"/>
      <c r="P451" s="425"/>
      <c r="Q451" s="116"/>
      <c r="R451" s="107"/>
      <c r="S451" s="107"/>
      <c r="T451" s="107"/>
      <c r="U451" s="107"/>
      <c r="V451" s="107"/>
      <c r="W451" s="107"/>
      <c r="X451" s="107"/>
      <c r="Y451" s="107"/>
      <c r="Z451" s="107"/>
      <c r="AA451" s="107"/>
      <c r="AB451" s="107"/>
      <c r="AC451" s="107"/>
      <c r="AD451" s="107"/>
      <c r="AE451" s="107"/>
      <c r="AF451" s="107"/>
      <c r="AG451" s="107"/>
      <c r="AH451" s="107"/>
      <c r="AI451" s="107"/>
      <c r="AJ451" s="107"/>
      <c r="AK451" s="107"/>
      <c r="AL451" s="107"/>
      <c r="AM451" s="107"/>
      <c r="AN451" s="107"/>
      <c r="AO451" s="107"/>
      <c r="AP451" s="107"/>
      <c r="AQ451" s="107"/>
      <c r="AR451" s="107"/>
      <c r="AS451" s="107"/>
      <c r="AT451" s="107"/>
      <c r="AU451" s="107"/>
      <c r="AV451" s="107"/>
    </row>
    <row r="452" spans="1:48" ht="14.25" customHeight="1">
      <c r="A452" s="304"/>
      <c r="B452" s="133"/>
      <c r="C452" s="126" t="s">
        <v>37</v>
      </c>
      <c r="D452" s="185"/>
      <c r="E452" s="138"/>
      <c r="F452" s="137"/>
      <c r="G452" s="138"/>
      <c r="H452" s="137"/>
      <c r="I452" s="137"/>
      <c r="J452" s="137"/>
      <c r="K452" s="429"/>
      <c r="L452" s="423"/>
      <c r="M452" s="423"/>
      <c r="N452" s="423"/>
      <c r="O452" s="423"/>
      <c r="P452" s="425"/>
      <c r="Q452" s="116"/>
      <c r="R452" s="107"/>
      <c r="S452" s="107"/>
      <c r="T452" s="107"/>
      <c r="U452" s="107"/>
      <c r="V452" s="107"/>
      <c r="W452" s="107"/>
      <c r="X452" s="107"/>
      <c r="Y452" s="107"/>
      <c r="Z452" s="107"/>
      <c r="AA452" s="107"/>
      <c r="AB452" s="107"/>
      <c r="AC452" s="107"/>
      <c r="AD452" s="107"/>
      <c r="AE452" s="107"/>
      <c r="AF452" s="107"/>
      <c r="AG452" s="107"/>
      <c r="AH452" s="107"/>
      <c r="AI452" s="107"/>
      <c r="AJ452" s="107"/>
      <c r="AK452" s="107"/>
      <c r="AL452" s="107"/>
      <c r="AM452" s="107"/>
      <c r="AN452" s="107"/>
      <c r="AO452" s="107"/>
      <c r="AP452" s="107"/>
      <c r="AQ452" s="107"/>
      <c r="AR452" s="107"/>
      <c r="AS452" s="107"/>
      <c r="AT452" s="107"/>
      <c r="AU452" s="107"/>
      <c r="AV452" s="107"/>
    </row>
    <row r="453" spans="1:48" ht="14.25" customHeight="1">
      <c r="A453" s="313" t="s">
        <v>885</v>
      </c>
      <c r="B453" s="133" t="s">
        <v>79</v>
      </c>
      <c r="C453" s="134" t="s">
        <v>96</v>
      </c>
      <c r="D453" s="135" t="s">
        <v>97</v>
      </c>
      <c r="E453" s="138">
        <v>3</v>
      </c>
      <c r="F453" s="137"/>
      <c r="G453" s="138"/>
      <c r="H453" s="137"/>
      <c r="I453" s="137"/>
      <c r="J453" s="137"/>
      <c r="K453" s="429">
        <f t="shared" si="6"/>
        <v>0</v>
      </c>
      <c r="L453" s="423" cm="1">
        <f t="array" ref="L453">ROUND(E453*F453,2)</f>
        <v>0</v>
      </c>
      <c r="M453" s="423" cm="1">
        <f t="array" ref="M453">ROUND(E453*H453,2)</f>
        <v>0</v>
      </c>
      <c r="N453" s="423" cm="1">
        <f t="array" ref="N453">ROUND(E453*I453,2)</f>
        <v>0</v>
      </c>
      <c r="O453" s="423" cm="1">
        <f t="array" ref="O453">ROUND(E453*J453,2)</f>
        <v>0</v>
      </c>
      <c r="P453" s="425" cm="1">
        <f t="array" ref="P453">ROUND(SUM(M453:O453),2)</f>
        <v>0</v>
      </c>
      <c r="Q453" s="116"/>
      <c r="R453" s="107"/>
      <c r="S453" s="107"/>
      <c r="T453" s="107"/>
      <c r="U453" s="107"/>
      <c r="V453" s="107"/>
      <c r="W453" s="107"/>
      <c r="X453" s="107"/>
      <c r="Y453" s="107"/>
      <c r="Z453" s="107"/>
      <c r="AA453" s="107"/>
      <c r="AB453" s="107"/>
      <c r="AC453" s="107"/>
      <c r="AD453" s="107"/>
      <c r="AE453" s="107"/>
      <c r="AF453" s="107"/>
      <c r="AG453" s="107"/>
      <c r="AH453" s="107"/>
      <c r="AI453" s="107"/>
      <c r="AJ453" s="107"/>
      <c r="AK453" s="107"/>
      <c r="AL453" s="107"/>
      <c r="AM453" s="107"/>
      <c r="AN453" s="107"/>
      <c r="AO453" s="107"/>
      <c r="AP453" s="107"/>
      <c r="AQ453" s="107"/>
      <c r="AR453" s="107"/>
      <c r="AS453" s="107"/>
      <c r="AT453" s="107"/>
      <c r="AU453" s="107"/>
      <c r="AV453" s="107"/>
    </row>
    <row r="454" spans="1:48" ht="14.25" customHeight="1">
      <c r="A454" s="313" t="s">
        <v>886</v>
      </c>
      <c r="B454" s="133" t="s">
        <v>79</v>
      </c>
      <c r="C454" s="134" t="s">
        <v>108</v>
      </c>
      <c r="D454" s="135" t="s">
        <v>83</v>
      </c>
      <c r="E454" s="138">
        <v>300</v>
      </c>
      <c r="F454" s="137"/>
      <c r="G454" s="138"/>
      <c r="H454" s="137"/>
      <c r="I454" s="137"/>
      <c r="J454" s="137"/>
      <c r="K454" s="429">
        <f t="shared" si="6"/>
        <v>0</v>
      </c>
      <c r="L454" s="423" cm="1">
        <f t="array" ref="L454">ROUND(E454*F454,2)</f>
        <v>0</v>
      </c>
      <c r="M454" s="423" cm="1">
        <f t="array" ref="M454">ROUND(E454*H454,2)</f>
        <v>0</v>
      </c>
      <c r="N454" s="423" cm="1">
        <f t="array" ref="N454">ROUND(E454*I454,2)</f>
        <v>0</v>
      </c>
      <c r="O454" s="423" cm="1">
        <f t="array" ref="O454">ROUND(E454*J454,2)</f>
        <v>0</v>
      </c>
      <c r="P454" s="425" cm="1">
        <f t="array" ref="P454">ROUND(SUM(M454:O454),2)</f>
        <v>0</v>
      </c>
      <c r="Q454" s="116"/>
      <c r="R454" s="107"/>
      <c r="S454" s="107"/>
      <c r="T454" s="107"/>
      <c r="U454" s="107"/>
      <c r="V454" s="107"/>
      <c r="W454" s="107"/>
      <c r="X454" s="107"/>
      <c r="Y454" s="107"/>
      <c r="Z454" s="107"/>
      <c r="AA454" s="107"/>
      <c r="AB454" s="107"/>
      <c r="AC454" s="107"/>
      <c r="AD454" s="107"/>
      <c r="AE454" s="107"/>
      <c r="AF454" s="107"/>
      <c r="AG454" s="107"/>
      <c r="AH454" s="107"/>
      <c r="AI454" s="107"/>
      <c r="AJ454" s="107"/>
      <c r="AK454" s="107"/>
      <c r="AL454" s="107"/>
      <c r="AM454" s="107"/>
      <c r="AN454" s="107"/>
      <c r="AO454" s="107"/>
      <c r="AP454" s="107"/>
      <c r="AQ454" s="107"/>
      <c r="AR454" s="107"/>
      <c r="AS454" s="107"/>
      <c r="AT454" s="107"/>
      <c r="AU454" s="107"/>
      <c r="AV454" s="107"/>
    </row>
    <row r="455" spans="1:48" ht="14.25" customHeight="1">
      <c r="A455" s="313" t="s">
        <v>887</v>
      </c>
      <c r="B455" s="133" t="s">
        <v>79</v>
      </c>
      <c r="C455" s="188" t="s">
        <v>110</v>
      </c>
      <c r="D455" s="135" t="s">
        <v>83</v>
      </c>
      <c r="E455" s="138">
        <v>345</v>
      </c>
      <c r="F455" s="137"/>
      <c r="G455" s="138"/>
      <c r="H455" s="137"/>
      <c r="I455" s="137"/>
      <c r="J455" s="137"/>
      <c r="K455" s="429">
        <f t="shared" si="6"/>
        <v>0</v>
      </c>
      <c r="L455" s="423" cm="1">
        <f t="array" ref="L455">ROUND(E455*F455,2)</f>
        <v>0</v>
      </c>
      <c r="M455" s="423" cm="1">
        <f t="array" ref="M455">ROUND(E455*H455,2)</f>
        <v>0</v>
      </c>
      <c r="N455" s="423" cm="1">
        <f t="array" ref="N455">ROUND(E455*I455,2)</f>
        <v>0</v>
      </c>
      <c r="O455" s="423" cm="1">
        <f t="array" ref="O455">ROUND(E455*J455,2)</f>
        <v>0</v>
      </c>
      <c r="P455" s="425" cm="1">
        <f t="array" ref="P455">ROUND(SUM(M455:O455),2)</f>
        <v>0</v>
      </c>
      <c r="Q455" s="116"/>
      <c r="R455" s="107"/>
      <c r="S455" s="107"/>
      <c r="T455" s="107"/>
      <c r="U455" s="107"/>
      <c r="V455" s="107"/>
      <c r="W455" s="107"/>
      <c r="X455" s="107"/>
      <c r="Y455" s="107"/>
      <c r="Z455" s="107"/>
      <c r="AA455" s="107"/>
      <c r="AB455" s="107"/>
      <c r="AC455" s="107"/>
      <c r="AD455" s="107"/>
      <c r="AE455" s="107"/>
      <c r="AF455" s="107"/>
      <c r="AG455" s="107"/>
      <c r="AH455" s="107"/>
      <c r="AI455" s="107"/>
      <c r="AJ455" s="107"/>
      <c r="AK455" s="107"/>
      <c r="AL455" s="107"/>
      <c r="AM455" s="107"/>
      <c r="AN455" s="107"/>
      <c r="AO455" s="107"/>
      <c r="AP455" s="107"/>
      <c r="AQ455" s="107"/>
      <c r="AR455" s="107"/>
      <c r="AS455" s="107"/>
      <c r="AT455" s="107"/>
      <c r="AU455" s="107"/>
      <c r="AV455" s="107"/>
    </row>
    <row r="456" spans="1:48" ht="24" customHeight="1">
      <c r="A456" s="313" t="s">
        <v>888</v>
      </c>
      <c r="B456" s="133" t="s">
        <v>79</v>
      </c>
      <c r="C456" s="134" t="s">
        <v>511</v>
      </c>
      <c r="D456" s="135" t="s">
        <v>100</v>
      </c>
      <c r="E456" s="138">
        <v>45</v>
      </c>
      <c r="F456" s="137"/>
      <c r="G456" s="138"/>
      <c r="H456" s="137"/>
      <c r="I456" s="137"/>
      <c r="J456" s="137"/>
      <c r="K456" s="429">
        <f t="shared" si="6"/>
        <v>0</v>
      </c>
      <c r="L456" s="423" cm="1">
        <f t="array" ref="L456">ROUND(E456*F456,2)</f>
        <v>0</v>
      </c>
      <c r="M456" s="423" cm="1">
        <f t="array" ref="M456">ROUND(E456*H456,2)</f>
        <v>0</v>
      </c>
      <c r="N456" s="423" cm="1">
        <f t="array" ref="N456">ROUND(E456*I456,2)</f>
        <v>0</v>
      </c>
      <c r="O456" s="423" cm="1">
        <f t="array" ref="O456">ROUND(E456*J456,2)</f>
        <v>0</v>
      </c>
      <c r="P456" s="425" cm="1">
        <f t="array" ref="P456">ROUND(SUM(M456:O456),2)</f>
        <v>0</v>
      </c>
      <c r="Q456" s="116"/>
      <c r="R456" s="107"/>
      <c r="S456" s="107"/>
      <c r="T456" s="107"/>
      <c r="U456" s="107"/>
      <c r="V456" s="107"/>
      <c r="W456" s="107"/>
      <c r="X456" s="107"/>
      <c r="Y456" s="107"/>
      <c r="Z456" s="107"/>
      <c r="AA456" s="107"/>
      <c r="AB456" s="107"/>
      <c r="AC456" s="107"/>
      <c r="AD456" s="107"/>
      <c r="AE456" s="107"/>
      <c r="AF456" s="107"/>
      <c r="AG456" s="107"/>
      <c r="AH456" s="107"/>
      <c r="AI456" s="107"/>
      <c r="AJ456" s="107"/>
      <c r="AK456" s="107"/>
      <c r="AL456" s="107"/>
      <c r="AM456" s="107"/>
      <c r="AN456" s="107"/>
      <c r="AO456" s="107"/>
      <c r="AP456" s="107"/>
      <c r="AQ456" s="107"/>
      <c r="AR456" s="107"/>
      <c r="AS456" s="107"/>
      <c r="AT456" s="107"/>
      <c r="AU456" s="107"/>
      <c r="AV456" s="107"/>
    </row>
    <row r="457" spans="1:48" ht="13.5" customHeight="1">
      <c r="A457" s="313" t="s">
        <v>889</v>
      </c>
      <c r="B457" s="133" t="s">
        <v>79</v>
      </c>
      <c r="C457" s="188" t="s">
        <v>412</v>
      </c>
      <c r="D457" s="135" t="s">
        <v>100</v>
      </c>
      <c r="E457" s="138">
        <v>56.25</v>
      </c>
      <c r="F457" s="137"/>
      <c r="G457" s="138"/>
      <c r="H457" s="137"/>
      <c r="I457" s="137"/>
      <c r="J457" s="137"/>
      <c r="K457" s="429">
        <f t="shared" si="6"/>
        <v>0</v>
      </c>
      <c r="L457" s="423" cm="1">
        <f t="array" ref="L457">ROUND(E457*F457,2)</f>
        <v>0</v>
      </c>
      <c r="M457" s="423" cm="1">
        <f t="array" ref="M457">ROUND(E457*H457,2)</f>
        <v>0</v>
      </c>
      <c r="N457" s="423" cm="1">
        <f t="array" ref="N457">ROUND(E457*I457,2)</f>
        <v>0</v>
      </c>
      <c r="O457" s="423" cm="1">
        <f t="array" ref="O457">ROUND(E457*J457,2)</f>
        <v>0</v>
      </c>
      <c r="P457" s="425" cm="1">
        <f t="array" ref="P457">ROUND(SUM(M457:O457),2)</f>
        <v>0</v>
      </c>
      <c r="Q457" s="116"/>
      <c r="R457" s="107"/>
      <c r="S457" s="107"/>
      <c r="T457" s="107"/>
      <c r="U457" s="107"/>
      <c r="V457" s="107"/>
      <c r="W457" s="107"/>
      <c r="X457" s="107"/>
      <c r="Y457" s="107"/>
      <c r="Z457" s="107"/>
      <c r="AA457" s="107"/>
      <c r="AB457" s="107"/>
      <c r="AC457" s="107"/>
      <c r="AD457" s="107"/>
      <c r="AE457" s="107"/>
      <c r="AF457" s="107"/>
      <c r="AG457" s="107"/>
      <c r="AH457" s="107"/>
      <c r="AI457" s="107"/>
      <c r="AJ457" s="107"/>
      <c r="AK457" s="107"/>
      <c r="AL457" s="107"/>
      <c r="AM457" s="107"/>
      <c r="AN457" s="107"/>
      <c r="AO457" s="107"/>
      <c r="AP457" s="107"/>
      <c r="AQ457" s="107"/>
      <c r="AR457" s="107"/>
      <c r="AS457" s="107"/>
      <c r="AT457" s="107"/>
      <c r="AU457" s="107"/>
      <c r="AV457" s="107"/>
    </row>
    <row r="458" spans="1:48" ht="14.25" customHeight="1">
      <c r="A458" s="304"/>
      <c r="B458" s="133"/>
      <c r="C458" s="126" t="s">
        <v>890</v>
      </c>
      <c r="D458" s="185"/>
      <c r="E458" s="138"/>
      <c r="F458" s="137"/>
      <c r="G458" s="138"/>
      <c r="H458" s="137"/>
      <c r="I458" s="137"/>
      <c r="J458" s="137"/>
      <c r="K458" s="429"/>
      <c r="L458" s="423"/>
      <c r="M458" s="423"/>
      <c r="N458" s="423"/>
      <c r="O458" s="423"/>
      <c r="P458" s="425"/>
      <c r="Q458" s="116"/>
      <c r="R458" s="107"/>
      <c r="S458" s="107"/>
      <c r="T458" s="107"/>
      <c r="U458" s="107"/>
      <c r="V458" s="107"/>
      <c r="W458" s="107"/>
      <c r="X458" s="107"/>
      <c r="Y458" s="107"/>
      <c r="Z458" s="107"/>
      <c r="AA458" s="107"/>
      <c r="AB458" s="107"/>
      <c r="AC458" s="107"/>
      <c r="AD458" s="107"/>
      <c r="AE458" s="107"/>
      <c r="AF458" s="107"/>
      <c r="AG458" s="107"/>
      <c r="AH458" s="107"/>
      <c r="AI458" s="107"/>
      <c r="AJ458" s="107"/>
      <c r="AK458" s="107"/>
      <c r="AL458" s="107"/>
      <c r="AM458" s="107"/>
      <c r="AN458" s="107"/>
      <c r="AO458" s="107"/>
      <c r="AP458" s="107"/>
      <c r="AQ458" s="107"/>
      <c r="AR458" s="107"/>
      <c r="AS458" s="107"/>
      <c r="AT458" s="107"/>
      <c r="AU458" s="107"/>
      <c r="AV458" s="107"/>
    </row>
    <row r="459" spans="1:48" ht="12.75" customHeight="1">
      <c r="A459" s="313" t="s">
        <v>891</v>
      </c>
      <c r="B459" s="133" t="s">
        <v>79</v>
      </c>
      <c r="C459" s="134" t="s">
        <v>514</v>
      </c>
      <c r="D459" s="135" t="s">
        <v>100</v>
      </c>
      <c r="E459" s="138">
        <v>12</v>
      </c>
      <c r="F459" s="137"/>
      <c r="G459" s="138"/>
      <c r="H459" s="137"/>
      <c r="I459" s="137"/>
      <c r="J459" s="137"/>
      <c r="K459" s="429">
        <f t="shared" si="6"/>
        <v>0</v>
      </c>
      <c r="L459" s="423" cm="1">
        <f t="array" ref="L459">ROUND(E459*F459,2)</f>
        <v>0</v>
      </c>
      <c r="M459" s="423" cm="1">
        <f t="array" ref="M459">ROUND(E459*H459,2)</f>
        <v>0</v>
      </c>
      <c r="N459" s="423" cm="1">
        <f t="array" ref="N459">ROUND(E459*I459,2)</f>
        <v>0</v>
      </c>
      <c r="O459" s="423" cm="1">
        <f t="array" ref="O459">ROUND(E459*J459,2)</f>
        <v>0</v>
      </c>
      <c r="P459" s="425" cm="1">
        <f t="array" ref="P459">ROUND(SUM(M459:O459),2)</f>
        <v>0</v>
      </c>
      <c r="Q459" s="116"/>
      <c r="R459" s="107"/>
      <c r="S459" s="107"/>
      <c r="T459" s="107"/>
      <c r="U459" s="107"/>
      <c r="V459" s="107"/>
      <c r="W459" s="107"/>
      <c r="X459" s="107"/>
      <c r="Y459" s="107"/>
      <c r="Z459" s="107"/>
      <c r="AA459" s="107"/>
      <c r="AB459" s="107"/>
      <c r="AC459" s="107"/>
      <c r="AD459" s="107"/>
      <c r="AE459" s="107"/>
      <c r="AF459" s="107"/>
      <c r="AG459" s="107"/>
      <c r="AH459" s="107"/>
      <c r="AI459" s="107"/>
      <c r="AJ459" s="107"/>
      <c r="AK459" s="107"/>
      <c r="AL459" s="107"/>
      <c r="AM459" s="107"/>
      <c r="AN459" s="107"/>
      <c r="AO459" s="107"/>
      <c r="AP459" s="107"/>
      <c r="AQ459" s="107"/>
      <c r="AR459" s="107"/>
      <c r="AS459" s="107"/>
      <c r="AT459" s="107"/>
      <c r="AU459" s="107"/>
      <c r="AV459" s="107"/>
    </row>
    <row r="460" spans="1:48" ht="14.25" customHeight="1">
      <c r="A460" s="313" t="s">
        <v>892</v>
      </c>
      <c r="B460" s="133" t="s">
        <v>79</v>
      </c>
      <c r="C460" s="188" t="s">
        <v>516</v>
      </c>
      <c r="D460" s="135" t="s">
        <v>100</v>
      </c>
      <c r="E460" s="138" cm="1">
        <f t="array" ref="E460">E459*1.08</f>
        <v>12.96</v>
      </c>
      <c r="F460" s="137"/>
      <c r="G460" s="138"/>
      <c r="H460" s="137"/>
      <c r="I460" s="137"/>
      <c r="J460" s="137"/>
      <c r="K460" s="429">
        <f t="shared" si="6"/>
        <v>0</v>
      </c>
      <c r="L460" s="423" cm="1">
        <f t="array" ref="L460">ROUND(E460*F460,2)</f>
        <v>0</v>
      </c>
      <c r="M460" s="423" cm="1">
        <f t="array" ref="M460">ROUND(E460*H460,2)</f>
        <v>0</v>
      </c>
      <c r="N460" s="423" cm="1">
        <f t="array" ref="N460">ROUND(E460*I460,2)</f>
        <v>0</v>
      </c>
      <c r="O460" s="423" cm="1">
        <f t="array" ref="O460">ROUND(E460*J460,2)</f>
        <v>0</v>
      </c>
      <c r="P460" s="425" cm="1">
        <f t="array" ref="P460">ROUND(SUM(M460:O460),2)</f>
        <v>0</v>
      </c>
      <c r="Q460" s="116"/>
      <c r="R460" s="107"/>
      <c r="S460" s="107"/>
      <c r="T460" s="107"/>
      <c r="U460" s="107"/>
      <c r="V460" s="107"/>
      <c r="W460" s="107"/>
      <c r="X460" s="107"/>
      <c r="Y460" s="107"/>
      <c r="Z460" s="107"/>
      <c r="AA460" s="107"/>
      <c r="AB460" s="107"/>
      <c r="AC460" s="107"/>
      <c r="AD460" s="107"/>
      <c r="AE460" s="107"/>
      <c r="AF460" s="107"/>
      <c r="AG460" s="107"/>
      <c r="AH460" s="107"/>
      <c r="AI460" s="107"/>
      <c r="AJ460" s="107"/>
      <c r="AK460" s="107"/>
      <c r="AL460" s="107"/>
      <c r="AM460" s="107"/>
      <c r="AN460" s="107"/>
      <c r="AO460" s="107"/>
      <c r="AP460" s="107"/>
      <c r="AQ460" s="107"/>
      <c r="AR460" s="107"/>
      <c r="AS460" s="107"/>
      <c r="AT460" s="107"/>
      <c r="AU460" s="107"/>
      <c r="AV460" s="107"/>
    </row>
    <row r="461" spans="1:48" ht="14.25" customHeight="1">
      <c r="A461" s="313" t="s">
        <v>893</v>
      </c>
      <c r="B461" s="133" t="s">
        <v>79</v>
      </c>
      <c r="C461" s="188" t="s">
        <v>187</v>
      </c>
      <c r="D461" s="135" t="s">
        <v>133</v>
      </c>
      <c r="E461" s="138">
        <v>1</v>
      </c>
      <c r="F461" s="137"/>
      <c r="G461" s="138"/>
      <c r="H461" s="137"/>
      <c r="I461" s="137"/>
      <c r="J461" s="137"/>
      <c r="K461" s="429">
        <f t="shared" si="6"/>
        <v>0</v>
      </c>
      <c r="L461" s="423" cm="1">
        <f t="array" ref="L461">ROUND(E461*F461,2)</f>
        <v>0</v>
      </c>
      <c r="M461" s="423" cm="1">
        <f t="array" ref="M461">ROUND(E461*H461,2)</f>
        <v>0</v>
      </c>
      <c r="N461" s="423" cm="1">
        <f t="array" ref="N461">ROUND(E461*I461,2)</f>
        <v>0</v>
      </c>
      <c r="O461" s="423" cm="1">
        <f t="array" ref="O461">ROUND(E461*J461,2)</f>
        <v>0</v>
      </c>
      <c r="P461" s="425" cm="1">
        <f t="array" ref="P461">ROUND(SUM(M461:O461),2)</f>
        <v>0</v>
      </c>
      <c r="Q461" s="116"/>
      <c r="R461" s="107"/>
      <c r="S461" s="107"/>
      <c r="T461" s="107"/>
      <c r="U461" s="107"/>
      <c r="V461" s="107"/>
      <c r="W461" s="107"/>
      <c r="X461" s="107"/>
      <c r="Y461" s="107"/>
      <c r="Z461" s="107"/>
      <c r="AA461" s="107"/>
      <c r="AB461" s="107"/>
      <c r="AC461" s="107"/>
      <c r="AD461" s="107"/>
      <c r="AE461" s="107"/>
      <c r="AF461" s="107"/>
      <c r="AG461" s="107"/>
      <c r="AH461" s="107"/>
      <c r="AI461" s="107"/>
      <c r="AJ461" s="107"/>
      <c r="AK461" s="107"/>
      <c r="AL461" s="107"/>
      <c r="AM461" s="107"/>
      <c r="AN461" s="107"/>
      <c r="AO461" s="107"/>
      <c r="AP461" s="107"/>
      <c r="AQ461" s="107"/>
      <c r="AR461" s="107"/>
      <c r="AS461" s="107"/>
      <c r="AT461" s="107"/>
      <c r="AU461" s="107"/>
      <c r="AV461" s="107"/>
    </row>
    <row r="462" spans="1:48" ht="14.25" customHeight="1">
      <c r="A462" s="313" t="s">
        <v>894</v>
      </c>
      <c r="B462" s="133" t="s">
        <v>79</v>
      </c>
      <c r="C462" s="188" t="s">
        <v>135</v>
      </c>
      <c r="D462" s="135" t="s">
        <v>133</v>
      </c>
      <c r="E462" s="138">
        <v>1</v>
      </c>
      <c r="F462" s="137"/>
      <c r="G462" s="138"/>
      <c r="H462" s="137"/>
      <c r="I462" s="137"/>
      <c r="J462" s="137"/>
      <c r="K462" s="429">
        <f t="shared" si="6"/>
        <v>0</v>
      </c>
      <c r="L462" s="423" cm="1">
        <f t="array" ref="L462">ROUND(E462*F462,2)</f>
        <v>0</v>
      </c>
      <c r="M462" s="423" cm="1">
        <f t="array" ref="M462">ROUND(E462*H462,2)</f>
        <v>0</v>
      </c>
      <c r="N462" s="423" cm="1">
        <f t="array" ref="N462">ROUND(E462*I462,2)</f>
        <v>0</v>
      </c>
      <c r="O462" s="423" cm="1">
        <f t="array" ref="O462">ROUND(E462*J462,2)</f>
        <v>0</v>
      </c>
      <c r="P462" s="425" cm="1">
        <f t="array" ref="P462">ROUND(SUM(M462:O462),2)</f>
        <v>0</v>
      </c>
      <c r="Q462" s="116"/>
      <c r="R462" s="107"/>
      <c r="S462" s="107"/>
      <c r="T462" s="107"/>
      <c r="U462" s="107"/>
      <c r="V462" s="107"/>
      <c r="W462" s="107"/>
      <c r="X462" s="107"/>
      <c r="Y462" s="107"/>
      <c r="Z462" s="107"/>
      <c r="AA462" s="107"/>
      <c r="AB462" s="107"/>
      <c r="AC462" s="107"/>
      <c r="AD462" s="107"/>
      <c r="AE462" s="107"/>
      <c r="AF462" s="107"/>
      <c r="AG462" s="107"/>
      <c r="AH462" s="107"/>
      <c r="AI462" s="107"/>
      <c r="AJ462" s="107"/>
      <c r="AK462" s="107"/>
      <c r="AL462" s="107"/>
      <c r="AM462" s="107"/>
      <c r="AN462" s="107"/>
      <c r="AO462" s="107"/>
      <c r="AP462" s="107"/>
      <c r="AQ462" s="107"/>
      <c r="AR462" s="107"/>
      <c r="AS462" s="107"/>
      <c r="AT462" s="107"/>
      <c r="AU462" s="107"/>
      <c r="AV462" s="107"/>
    </row>
    <row r="463" spans="1:48" ht="14.25" customHeight="1">
      <c r="A463" s="313" t="s">
        <v>895</v>
      </c>
      <c r="B463" s="133" t="s">
        <v>79</v>
      </c>
      <c r="C463" s="188" t="s">
        <v>137</v>
      </c>
      <c r="D463" s="135" t="s">
        <v>138</v>
      </c>
      <c r="E463" s="138" cm="1">
        <f t="array" ref="E463">ROUND(E460/10,2)</f>
        <v>1.3</v>
      </c>
      <c r="F463" s="137"/>
      <c r="G463" s="138"/>
      <c r="H463" s="137"/>
      <c r="I463" s="137"/>
      <c r="J463" s="137"/>
      <c r="K463" s="429">
        <f t="shared" si="6"/>
        <v>0</v>
      </c>
      <c r="L463" s="423" cm="1">
        <f t="array" ref="L463">ROUND(E463*F463,2)</f>
        <v>0</v>
      </c>
      <c r="M463" s="423" cm="1">
        <f t="array" ref="M463">ROUND(E463*H463,2)</f>
        <v>0</v>
      </c>
      <c r="N463" s="423" cm="1">
        <f t="array" ref="N463">ROUND(E463*I463,2)</f>
        <v>0</v>
      </c>
      <c r="O463" s="423" cm="1">
        <f t="array" ref="O463">ROUND(E463*J463,2)</f>
        <v>0</v>
      </c>
      <c r="P463" s="425" cm="1">
        <f t="array" ref="P463">ROUND(SUM(M463:O463),2)</f>
        <v>0</v>
      </c>
      <c r="Q463" s="116"/>
      <c r="R463" s="107"/>
      <c r="S463" s="107"/>
      <c r="T463" s="107"/>
      <c r="U463" s="107"/>
      <c r="V463" s="107"/>
      <c r="W463" s="107"/>
      <c r="X463" s="107"/>
      <c r="Y463" s="107"/>
      <c r="Z463" s="107"/>
      <c r="AA463" s="107"/>
      <c r="AB463" s="107"/>
      <c r="AC463" s="107"/>
      <c r="AD463" s="107"/>
      <c r="AE463" s="107"/>
      <c r="AF463" s="107"/>
      <c r="AG463" s="107"/>
      <c r="AH463" s="107"/>
      <c r="AI463" s="107"/>
      <c r="AJ463" s="107"/>
      <c r="AK463" s="107"/>
      <c r="AL463" s="107"/>
      <c r="AM463" s="107"/>
      <c r="AN463" s="107"/>
      <c r="AO463" s="107"/>
      <c r="AP463" s="107"/>
      <c r="AQ463" s="107"/>
      <c r="AR463" s="107"/>
      <c r="AS463" s="107"/>
      <c r="AT463" s="107"/>
      <c r="AU463" s="107"/>
      <c r="AV463" s="107"/>
    </row>
    <row r="464" spans="1:48" ht="48" customHeight="1">
      <c r="A464" s="313" t="s">
        <v>896</v>
      </c>
      <c r="B464" s="133" t="s">
        <v>79</v>
      </c>
      <c r="C464" s="134" t="s">
        <v>117</v>
      </c>
      <c r="D464" s="135" t="s">
        <v>118</v>
      </c>
      <c r="E464" s="187">
        <v>5.0650000000000004</v>
      </c>
      <c r="F464" s="137"/>
      <c r="G464" s="138"/>
      <c r="H464" s="137"/>
      <c r="I464" s="137"/>
      <c r="J464" s="137"/>
      <c r="K464" s="429">
        <f t="shared" si="6"/>
        <v>0</v>
      </c>
      <c r="L464" s="423" cm="1">
        <f t="array" ref="L464">ROUND(E464*F464,2)</f>
        <v>0</v>
      </c>
      <c r="M464" s="423" cm="1">
        <f t="array" ref="M464">ROUND(E464*H464,2)</f>
        <v>0</v>
      </c>
      <c r="N464" s="423" cm="1">
        <f t="array" ref="N464">ROUND(E464*I464,2)</f>
        <v>0</v>
      </c>
      <c r="O464" s="423" cm="1">
        <f t="array" ref="O464">ROUND(E464*J464,2)</f>
        <v>0</v>
      </c>
      <c r="P464" s="425" cm="1">
        <f t="array" ref="P464">ROUND(SUM(M464:O464),2)</f>
        <v>0</v>
      </c>
      <c r="Q464" s="116"/>
      <c r="R464" s="107"/>
      <c r="S464" s="107"/>
      <c r="T464" s="107"/>
      <c r="U464" s="107"/>
      <c r="V464" s="107"/>
      <c r="W464" s="107"/>
      <c r="X464" s="107"/>
      <c r="Y464" s="107"/>
      <c r="Z464" s="107"/>
      <c r="AA464" s="107"/>
      <c r="AB464" s="107"/>
      <c r="AC464" s="107"/>
      <c r="AD464" s="107"/>
      <c r="AE464" s="107"/>
      <c r="AF464" s="107"/>
      <c r="AG464" s="107"/>
      <c r="AH464" s="107"/>
      <c r="AI464" s="107"/>
      <c r="AJ464" s="107"/>
      <c r="AK464" s="107"/>
      <c r="AL464" s="107"/>
      <c r="AM464" s="107"/>
      <c r="AN464" s="107"/>
      <c r="AO464" s="107"/>
      <c r="AP464" s="107"/>
      <c r="AQ464" s="107"/>
      <c r="AR464" s="107"/>
      <c r="AS464" s="107"/>
      <c r="AT464" s="107"/>
      <c r="AU464" s="107"/>
      <c r="AV464" s="107"/>
    </row>
    <row r="465" spans="1:48" ht="14.25" customHeight="1">
      <c r="A465" s="313" t="s">
        <v>897</v>
      </c>
      <c r="B465" s="133" t="s">
        <v>79</v>
      </c>
      <c r="C465" s="188" t="s">
        <v>520</v>
      </c>
      <c r="D465" s="135" t="s">
        <v>118</v>
      </c>
      <c r="E465" s="187" cm="1">
        <f t="array" ref="E465">ROUND(25/1000*1.1,4)</f>
        <v>2.75E-2</v>
      </c>
      <c r="F465" s="137"/>
      <c r="G465" s="138"/>
      <c r="H465" s="137"/>
      <c r="I465" s="137"/>
      <c r="J465" s="137"/>
      <c r="K465" s="429">
        <f t="shared" ref="K465:K528" si="7">SUM(H465:J465)</f>
        <v>0</v>
      </c>
      <c r="L465" s="423" cm="1">
        <f t="array" ref="L465">ROUND(E465*F465,2)</f>
        <v>0</v>
      </c>
      <c r="M465" s="423" cm="1">
        <f t="array" ref="M465">ROUND(E465*H465,2)</f>
        <v>0</v>
      </c>
      <c r="N465" s="423" cm="1">
        <f t="array" ref="N465">ROUND(E465*I465,2)</f>
        <v>0</v>
      </c>
      <c r="O465" s="423" cm="1">
        <f t="array" ref="O465">ROUND(E465*J465,2)</f>
        <v>0</v>
      </c>
      <c r="P465" s="425" cm="1">
        <f t="array" ref="P465">ROUND(SUM(M465:O465),2)</f>
        <v>0</v>
      </c>
      <c r="Q465" s="116"/>
      <c r="R465" s="107"/>
      <c r="S465" s="107"/>
      <c r="T465" s="107"/>
      <c r="U465" s="107"/>
      <c r="V465" s="107"/>
      <c r="W465" s="107"/>
      <c r="X465" s="107"/>
      <c r="Y465" s="107"/>
      <c r="Z465" s="107"/>
      <c r="AA465" s="107"/>
      <c r="AB465" s="107"/>
      <c r="AC465" s="107"/>
      <c r="AD465" s="107"/>
      <c r="AE465" s="107"/>
      <c r="AF465" s="107"/>
      <c r="AG465" s="107"/>
      <c r="AH465" s="107"/>
      <c r="AI465" s="107"/>
      <c r="AJ465" s="107"/>
      <c r="AK465" s="107"/>
      <c r="AL465" s="107"/>
      <c r="AM465" s="107"/>
      <c r="AN465" s="107"/>
      <c r="AO465" s="107"/>
      <c r="AP465" s="107"/>
      <c r="AQ465" s="107"/>
      <c r="AR465" s="107"/>
      <c r="AS465" s="107"/>
      <c r="AT465" s="107"/>
      <c r="AU465" s="107"/>
      <c r="AV465" s="107"/>
    </row>
    <row r="466" spans="1:48" ht="14.25" customHeight="1">
      <c r="A466" s="313" t="s">
        <v>898</v>
      </c>
      <c r="B466" s="133" t="s">
        <v>79</v>
      </c>
      <c r="C466" s="188" t="s">
        <v>122</v>
      </c>
      <c r="D466" s="135" t="s">
        <v>118</v>
      </c>
      <c r="E466" s="187" cm="1">
        <f t="array" ref="E466">ROUND(4.25*1.1,4)</f>
        <v>4.6749999999999998</v>
      </c>
      <c r="F466" s="137"/>
      <c r="G466" s="138"/>
      <c r="H466" s="137"/>
      <c r="I466" s="137"/>
      <c r="J466" s="137"/>
      <c r="K466" s="429">
        <f t="shared" si="7"/>
        <v>0</v>
      </c>
      <c r="L466" s="423" cm="1">
        <f t="array" ref="L466">ROUND(E466*F466,2)</f>
        <v>0</v>
      </c>
      <c r="M466" s="423" cm="1">
        <f t="array" ref="M466">ROUND(E466*H466,2)</f>
        <v>0</v>
      </c>
      <c r="N466" s="423" cm="1">
        <f t="array" ref="N466">ROUND(E466*I466,2)</f>
        <v>0</v>
      </c>
      <c r="O466" s="423" cm="1">
        <f t="array" ref="O466">ROUND(E466*J466,2)</f>
        <v>0</v>
      </c>
      <c r="P466" s="425" cm="1">
        <f t="array" ref="P466">ROUND(SUM(M466:O466),2)</f>
        <v>0</v>
      </c>
      <c r="Q466" s="116"/>
      <c r="R466" s="107"/>
      <c r="S466" s="107"/>
      <c r="T466" s="107"/>
      <c r="U466" s="107"/>
      <c r="V466" s="107"/>
      <c r="W466" s="107"/>
      <c r="X466" s="107"/>
      <c r="Y466" s="107"/>
      <c r="Z466" s="107"/>
      <c r="AA466" s="107"/>
      <c r="AB466" s="107"/>
      <c r="AC466" s="107"/>
      <c r="AD466" s="107"/>
      <c r="AE466" s="107"/>
      <c r="AF466" s="107"/>
      <c r="AG466" s="107"/>
      <c r="AH466" s="107"/>
      <c r="AI466" s="107"/>
      <c r="AJ466" s="107"/>
      <c r="AK466" s="107"/>
      <c r="AL466" s="107"/>
      <c r="AM466" s="107"/>
      <c r="AN466" s="107"/>
      <c r="AO466" s="107"/>
      <c r="AP466" s="107"/>
      <c r="AQ466" s="107"/>
      <c r="AR466" s="107"/>
      <c r="AS466" s="107"/>
      <c r="AT466" s="107"/>
      <c r="AU466" s="107"/>
      <c r="AV466" s="107"/>
    </row>
    <row r="467" spans="1:48" ht="14.25" customHeight="1">
      <c r="A467" s="313" t="s">
        <v>899</v>
      </c>
      <c r="B467" s="133" t="s">
        <v>79</v>
      </c>
      <c r="C467" s="188" t="s">
        <v>521</v>
      </c>
      <c r="D467" s="135" t="s">
        <v>118</v>
      </c>
      <c r="E467" s="187" cm="1">
        <f t="array" ref="E467">ROUND(0.79*1.1,4)</f>
        <v>0.86899999999999999</v>
      </c>
      <c r="F467" s="137"/>
      <c r="G467" s="138"/>
      <c r="H467" s="137"/>
      <c r="I467" s="137"/>
      <c r="J467" s="137"/>
      <c r="K467" s="429">
        <f t="shared" si="7"/>
        <v>0</v>
      </c>
      <c r="L467" s="423" cm="1">
        <f t="array" ref="L467">ROUND(E467*F467,2)</f>
        <v>0</v>
      </c>
      <c r="M467" s="423" cm="1">
        <f t="array" ref="M467">ROUND(E467*H467,2)</f>
        <v>0</v>
      </c>
      <c r="N467" s="423" cm="1">
        <f t="array" ref="N467">ROUND(E467*I467,2)</f>
        <v>0</v>
      </c>
      <c r="O467" s="423" cm="1">
        <f t="array" ref="O467">ROUND(E467*J467,2)</f>
        <v>0</v>
      </c>
      <c r="P467" s="425" cm="1">
        <f t="array" ref="P467">ROUND(SUM(M467:O467),2)</f>
        <v>0</v>
      </c>
      <c r="Q467" s="116"/>
      <c r="R467" s="107"/>
      <c r="S467" s="107"/>
      <c r="T467" s="107"/>
      <c r="U467" s="107"/>
      <c r="V467" s="107"/>
      <c r="W467" s="107"/>
      <c r="X467" s="107"/>
      <c r="Y467" s="107"/>
      <c r="Z467" s="107"/>
      <c r="AA467" s="107"/>
      <c r="AB467" s="107"/>
      <c r="AC467" s="107"/>
      <c r="AD467" s="107"/>
      <c r="AE467" s="107"/>
      <c r="AF467" s="107"/>
      <c r="AG467" s="107"/>
      <c r="AH467" s="107"/>
      <c r="AI467" s="107"/>
      <c r="AJ467" s="107"/>
      <c r="AK467" s="107"/>
      <c r="AL467" s="107"/>
      <c r="AM467" s="107"/>
      <c r="AN467" s="107"/>
      <c r="AO467" s="107"/>
      <c r="AP467" s="107"/>
      <c r="AQ467" s="107"/>
      <c r="AR467" s="107"/>
      <c r="AS467" s="107"/>
      <c r="AT467" s="107"/>
      <c r="AU467" s="107"/>
      <c r="AV467" s="107"/>
    </row>
    <row r="468" spans="1:48" ht="14.25" customHeight="1">
      <c r="A468" s="313" t="s">
        <v>900</v>
      </c>
      <c r="B468" s="133" t="s">
        <v>79</v>
      </c>
      <c r="C468" s="188" t="s">
        <v>124</v>
      </c>
      <c r="D468" s="135" t="s">
        <v>118</v>
      </c>
      <c r="E468" s="187" cm="1">
        <f t="array" ref="E468">ROUND(SUM(E465:E467)*0.035,4)</f>
        <v>0.19500000000000001</v>
      </c>
      <c r="F468" s="137"/>
      <c r="G468" s="138"/>
      <c r="H468" s="137"/>
      <c r="I468" s="137"/>
      <c r="J468" s="137"/>
      <c r="K468" s="429">
        <f t="shared" si="7"/>
        <v>0</v>
      </c>
      <c r="L468" s="423" cm="1">
        <f t="array" ref="L468">ROUND(E468*F468,2)</f>
        <v>0</v>
      </c>
      <c r="M468" s="423" cm="1">
        <f t="array" ref="M468">ROUND(E468*H468,2)</f>
        <v>0</v>
      </c>
      <c r="N468" s="423" cm="1">
        <f t="array" ref="N468">ROUND(E468*I468,2)</f>
        <v>0</v>
      </c>
      <c r="O468" s="423" cm="1">
        <f t="array" ref="O468">ROUND(E468*J468,2)</f>
        <v>0</v>
      </c>
      <c r="P468" s="425" cm="1">
        <f t="array" ref="P468">ROUND(SUM(M468:O468),2)</f>
        <v>0</v>
      </c>
      <c r="Q468" s="116"/>
      <c r="R468" s="107"/>
      <c r="S468" s="107"/>
      <c r="T468" s="107"/>
      <c r="U468" s="107"/>
      <c r="V468" s="107"/>
      <c r="W468" s="107"/>
      <c r="X468" s="107"/>
      <c r="Y468" s="107"/>
      <c r="Z468" s="107"/>
      <c r="AA468" s="107"/>
      <c r="AB468" s="107"/>
      <c r="AC468" s="107"/>
      <c r="AD468" s="107"/>
      <c r="AE468" s="107"/>
      <c r="AF468" s="107"/>
      <c r="AG468" s="107"/>
      <c r="AH468" s="107"/>
      <c r="AI468" s="107"/>
      <c r="AJ468" s="107"/>
      <c r="AK468" s="107"/>
      <c r="AL468" s="107"/>
      <c r="AM468" s="107"/>
      <c r="AN468" s="107"/>
      <c r="AO468" s="107"/>
      <c r="AP468" s="107"/>
      <c r="AQ468" s="107"/>
      <c r="AR468" s="107"/>
      <c r="AS468" s="107"/>
      <c r="AT468" s="107"/>
      <c r="AU468" s="107"/>
      <c r="AV468" s="107"/>
    </row>
    <row r="469" spans="1:48" ht="14.25" customHeight="1">
      <c r="A469" s="313" t="s">
        <v>901</v>
      </c>
      <c r="B469" s="133" t="s">
        <v>79</v>
      </c>
      <c r="C469" s="188" t="s">
        <v>126</v>
      </c>
      <c r="D469" s="135" t="s">
        <v>81</v>
      </c>
      <c r="E469" s="138" cm="1">
        <f t="array" ref="E469">ROUND(E473/0.3*9,0)</f>
        <v>1455</v>
      </c>
      <c r="F469" s="137"/>
      <c r="G469" s="138"/>
      <c r="H469" s="137"/>
      <c r="I469" s="137"/>
      <c r="J469" s="137"/>
      <c r="K469" s="429">
        <f t="shared" si="7"/>
        <v>0</v>
      </c>
      <c r="L469" s="423" cm="1">
        <f t="array" ref="L469">ROUND(E469*F469,2)</f>
        <v>0</v>
      </c>
      <c r="M469" s="423" cm="1">
        <f t="array" ref="M469">ROUND(E469*H469,2)</f>
        <v>0</v>
      </c>
      <c r="N469" s="423" cm="1">
        <f t="array" ref="N469">ROUND(E469*I469,2)</f>
        <v>0</v>
      </c>
      <c r="O469" s="423" cm="1">
        <f t="array" ref="O469">ROUND(E469*J469,2)</f>
        <v>0</v>
      </c>
      <c r="P469" s="425" cm="1">
        <f t="array" ref="P469">ROUND(SUM(M469:O469),2)</f>
        <v>0</v>
      </c>
      <c r="Q469" s="116"/>
      <c r="R469" s="107"/>
      <c r="S469" s="107"/>
      <c r="T469" s="107"/>
      <c r="U469" s="107"/>
      <c r="V469" s="107"/>
      <c r="W469" s="107"/>
      <c r="X469" s="107"/>
      <c r="Y469" s="107"/>
      <c r="Z469" s="107"/>
      <c r="AA469" s="107"/>
      <c r="AB469" s="107"/>
      <c r="AC469" s="107"/>
      <c r="AD469" s="107"/>
      <c r="AE469" s="107"/>
      <c r="AF469" s="107"/>
      <c r="AG469" s="107"/>
      <c r="AH469" s="107"/>
      <c r="AI469" s="107"/>
      <c r="AJ469" s="107"/>
      <c r="AK469" s="107"/>
      <c r="AL469" s="107"/>
      <c r="AM469" s="107"/>
      <c r="AN469" s="107"/>
      <c r="AO469" s="107"/>
      <c r="AP469" s="107"/>
      <c r="AQ469" s="107"/>
      <c r="AR469" s="107"/>
      <c r="AS469" s="107"/>
      <c r="AT469" s="107"/>
      <c r="AU469" s="107"/>
      <c r="AV469" s="107"/>
    </row>
    <row r="470" spans="1:48" ht="12.75" customHeight="1">
      <c r="A470" s="313" t="s">
        <v>902</v>
      </c>
      <c r="B470" s="133" t="s">
        <v>79</v>
      </c>
      <c r="C470" s="134" t="s">
        <v>196</v>
      </c>
      <c r="D470" s="135" t="s">
        <v>81</v>
      </c>
      <c r="E470" s="138">
        <v>1</v>
      </c>
      <c r="F470" s="137"/>
      <c r="G470" s="138"/>
      <c r="H470" s="137"/>
      <c r="I470" s="137"/>
      <c r="J470" s="137"/>
      <c r="K470" s="429">
        <f t="shared" si="7"/>
        <v>0</v>
      </c>
      <c r="L470" s="423" cm="1">
        <f t="array" ref="L470">ROUND(E470*F470,2)</f>
        <v>0</v>
      </c>
      <c r="M470" s="423" cm="1">
        <f t="array" ref="M470">ROUND(E470*H470,2)</f>
        <v>0</v>
      </c>
      <c r="N470" s="423" cm="1">
        <f t="array" ref="N470">ROUND(E470*I470,2)</f>
        <v>0</v>
      </c>
      <c r="O470" s="423" cm="1">
        <f t="array" ref="O470">ROUND(E470*J470,2)</f>
        <v>0</v>
      </c>
      <c r="P470" s="425" cm="1">
        <f t="array" ref="P470">ROUND(SUM(M470:O470),2)</f>
        <v>0</v>
      </c>
      <c r="Q470" s="116"/>
      <c r="R470" s="107"/>
      <c r="S470" s="107"/>
      <c r="T470" s="107"/>
      <c r="U470" s="107"/>
      <c r="V470" s="107"/>
      <c r="W470" s="107"/>
      <c r="X470" s="107"/>
      <c r="Y470" s="107"/>
      <c r="Z470" s="107"/>
      <c r="AA470" s="107"/>
      <c r="AB470" s="107"/>
      <c r="AC470" s="107"/>
      <c r="AD470" s="107"/>
      <c r="AE470" s="107"/>
      <c r="AF470" s="107"/>
      <c r="AG470" s="107"/>
      <c r="AH470" s="107"/>
      <c r="AI470" s="107"/>
      <c r="AJ470" s="107"/>
      <c r="AK470" s="107"/>
      <c r="AL470" s="107"/>
      <c r="AM470" s="107"/>
      <c r="AN470" s="107"/>
      <c r="AO470" s="107"/>
      <c r="AP470" s="107"/>
      <c r="AQ470" s="107"/>
      <c r="AR470" s="107"/>
      <c r="AS470" s="107"/>
      <c r="AT470" s="107"/>
      <c r="AU470" s="107"/>
      <c r="AV470" s="107"/>
    </row>
    <row r="471" spans="1:48" ht="12.75" customHeight="1">
      <c r="A471" s="313" t="s">
        <v>903</v>
      </c>
      <c r="B471" s="133" t="s">
        <v>79</v>
      </c>
      <c r="C471" s="134" t="s">
        <v>807</v>
      </c>
      <c r="D471" s="135" t="s">
        <v>81</v>
      </c>
      <c r="E471" s="138">
        <v>1</v>
      </c>
      <c r="F471" s="137"/>
      <c r="G471" s="138"/>
      <c r="H471" s="137"/>
      <c r="I471" s="137"/>
      <c r="J471" s="137"/>
      <c r="K471" s="429">
        <f t="shared" si="7"/>
        <v>0</v>
      </c>
      <c r="L471" s="423" cm="1">
        <f t="array" ref="L471">ROUND(E471*F471,2)</f>
        <v>0</v>
      </c>
      <c r="M471" s="423" cm="1">
        <f t="array" ref="M471">ROUND(E471*H471,2)</f>
        <v>0</v>
      </c>
      <c r="N471" s="423" cm="1">
        <f t="array" ref="N471">ROUND(E471*I471,2)</f>
        <v>0</v>
      </c>
      <c r="O471" s="423" cm="1">
        <f t="array" ref="O471">ROUND(E471*J471,2)</f>
        <v>0</v>
      </c>
      <c r="P471" s="425" cm="1">
        <f t="array" ref="P471">ROUND(SUM(M471:O471),2)</f>
        <v>0</v>
      </c>
      <c r="Q471" s="116"/>
      <c r="R471" s="107"/>
      <c r="S471" s="107"/>
      <c r="T471" s="107"/>
      <c r="U471" s="107"/>
      <c r="V471" s="107"/>
      <c r="W471" s="107"/>
      <c r="X471" s="107"/>
      <c r="Y471" s="107"/>
      <c r="Z471" s="107"/>
      <c r="AA471" s="107"/>
      <c r="AB471" s="107"/>
      <c r="AC471" s="107"/>
      <c r="AD471" s="107"/>
      <c r="AE471" s="107"/>
      <c r="AF471" s="107"/>
      <c r="AG471" s="107"/>
      <c r="AH471" s="107"/>
      <c r="AI471" s="107"/>
      <c r="AJ471" s="107"/>
      <c r="AK471" s="107"/>
      <c r="AL471" s="107"/>
      <c r="AM471" s="107"/>
      <c r="AN471" s="107"/>
      <c r="AO471" s="107"/>
      <c r="AP471" s="107"/>
      <c r="AQ471" s="107"/>
      <c r="AR471" s="107"/>
      <c r="AS471" s="107"/>
      <c r="AT471" s="107"/>
      <c r="AU471" s="107"/>
      <c r="AV471" s="107"/>
    </row>
    <row r="472" spans="1:48" ht="12.75" customHeight="1">
      <c r="A472" s="313" t="s">
        <v>904</v>
      </c>
      <c r="B472" s="133" t="s">
        <v>79</v>
      </c>
      <c r="C472" s="134" t="s">
        <v>523</v>
      </c>
      <c r="D472" s="135" t="s">
        <v>81</v>
      </c>
      <c r="E472" s="138">
        <v>2</v>
      </c>
      <c r="F472" s="137"/>
      <c r="G472" s="138"/>
      <c r="H472" s="137"/>
      <c r="I472" s="137"/>
      <c r="J472" s="137"/>
      <c r="K472" s="429">
        <f t="shared" si="7"/>
        <v>0</v>
      </c>
      <c r="L472" s="423" cm="1">
        <f t="array" ref="L472">ROUND(E472*F472,2)</f>
        <v>0</v>
      </c>
      <c r="M472" s="423" cm="1">
        <f t="array" ref="M472">ROUND(E472*H472,2)</f>
        <v>0</v>
      </c>
      <c r="N472" s="423" cm="1">
        <f t="array" ref="N472">ROUND(E472*I472,2)</f>
        <v>0</v>
      </c>
      <c r="O472" s="423" cm="1">
        <f t="array" ref="O472">ROUND(E472*J472,2)</f>
        <v>0</v>
      </c>
      <c r="P472" s="425" cm="1">
        <f t="array" ref="P472">ROUND(SUM(M472:O472),2)</f>
        <v>0</v>
      </c>
      <c r="Q472" s="116"/>
      <c r="R472" s="107"/>
      <c r="S472" s="107"/>
      <c r="T472" s="107"/>
      <c r="U472" s="107"/>
      <c r="V472" s="107"/>
      <c r="W472" s="107"/>
      <c r="X472" s="107"/>
      <c r="Y472" s="107"/>
      <c r="Z472" s="107"/>
      <c r="AA472" s="107"/>
      <c r="AB472" s="107"/>
      <c r="AC472" s="107"/>
      <c r="AD472" s="107"/>
      <c r="AE472" s="107"/>
      <c r="AF472" s="107"/>
      <c r="AG472" s="107"/>
      <c r="AH472" s="107"/>
      <c r="AI472" s="107"/>
      <c r="AJ472" s="107"/>
      <c r="AK472" s="107"/>
      <c r="AL472" s="107"/>
      <c r="AM472" s="107"/>
      <c r="AN472" s="107"/>
      <c r="AO472" s="107"/>
      <c r="AP472" s="107"/>
      <c r="AQ472" s="107"/>
      <c r="AR472" s="107"/>
      <c r="AS472" s="107"/>
      <c r="AT472" s="107"/>
      <c r="AU472" s="107"/>
      <c r="AV472" s="107"/>
    </row>
    <row r="473" spans="1:48" ht="36" customHeight="1">
      <c r="A473" s="313" t="s">
        <v>905</v>
      </c>
      <c r="B473" s="133" t="s">
        <v>79</v>
      </c>
      <c r="C473" s="134" t="s">
        <v>524</v>
      </c>
      <c r="D473" s="135" t="s">
        <v>100</v>
      </c>
      <c r="E473" s="138">
        <v>48.5</v>
      </c>
      <c r="F473" s="137"/>
      <c r="G473" s="138"/>
      <c r="H473" s="137"/>
      <c r="I473" s="137"/>
      <c r="J473" s="137"/>
      <c r="K473" s="429">
        <f t="shared" si="7"/>
        <v>0</v>
      </c>
      <c r="L473" s="423" cm="1">
        <f t="array" ref="L473">ROUND(E473*F473,2)</f>
        <v>0</v>
      </c>
      <c r="M473" s="423" cm="1">
        <f t="array" ref="M473">ROUND(E473*H473,2)</f>
        <v>0</v>
      </c>
      <c r="N473" s="423" cm="1">
        <f t="array" ref="N473">ROUND(E473*I473,2)</f>
        <v>0</v>
      </c>
      <c r="O473" s="423" cm="1">
        <f t="array" ref="O473">ROUND(E473*J473,2)</f>
        <v>0</v>
      </c>
      <c r="P473" s="425" cm="1">
        <f t="array" ref="P473">ROUND(SUM(M473:O473),2)</f>
        <v>0</v>
      </c>
      <c r="Q473" s="116"/>
      <c r="R473" s="107"/>
      <c r="S473" s="107"/>
      <c r="T473" s="107"/>
      <c r="U473" s="107"/>
      <c r="V473" s="107"/>
      <c r="W473" s="107"/>
      <c r="X473" s="107"/>
      <c r="Y473" s="107"/>
      <c r="Z473" s="107"/>
      <c r="AA473" s="107"/>
      <c r="AB473" s="107"/>
      <c r="AC473" s="107"/>
      <c r="AD473" s="107"/>
      <c r="AE473" s="107"/>
      <c r="AF473" s="107"/>
      <c r="AG473" s="107"/>
      <c r="AH473" s="107"/>
      <c r="AI473" s="107"/>
      <c r="AJ473" s="107"/>
      <c r="AK473" s="107"/>
      <c r="AL473" s="107"/>
      <c r="AM473" s="107"/>
      <c r="AN473" s="107"/>
      <c r="AO473" s="107"/>
      <c r="AP473" s="107"/>
      <c r="AQ473" s="107"/>
      <c r="AR473" s="107"/>
      <c r="AS473" s="107"/>
      <c r="AT473" s="107"/>
      <c r="AU473" s="107"/>
      <c r="AV473" s="107"/>
    </row>
    <row r="474" spans="1:48" ht="14.25" customHeight="1">
      <c r="A474" s="313" t="s">
        <v>906</v>
      </c>
      <c r="B474" s="133" t="s">
        <v>79</v>
      </c>
      <c r="C474" s="188" t="s">
        <v>525</v>
      </c>
      <c r="D474" s="135" t="s">
        <v>100</v>
      </c>
      <c r="E474" s="138" cm="1">
        <f t="array" ref="E474">ROUND(E473*1.02,2)</f>
        <v>49.47</v>
      </c>
      <c r="F474" s="137"/>
      <c r="G474" s="138"/>
      <c r="H474" s="137"/>
      <c r="I474" s="137"/>
      <c r="J474" s="137"/>
      <c r="K474" s="429">
        <f t="shared" si="7"/>
        <v>0</v>
      </c>
      <c r="L474" s="423" cm="1">
        <f t="array" ref="L474">ROUND(E474*F474,2)</f>
        <v>0</v>
      </c>
      <c r="M474" s="423" cm="1">
        <f t="array" ref="M474">ROUND(E474*H474,2)</f>
        <v>0</v>
      </c>
      <c r="N474" s="423" cm="1">
        <f t="array" ref="N474">ROUND(E474*I474,2)</f>
        <v>0</v>
      </c>
      <c r="O474" s="423" cm="1">
        <f t="array" ref="O474">ROUND(E474*J474,2)</f>
        <v>0</v>
      </c>
      <c r="P474" s="425" cm="1">
        <f t="array" ref="P474">ROUND(SUM(M474:O474),2)</f>
        <v>0</v>
      </c>
      <c r="Q474" s="116"/>
      <c r="R474" s="107"/>
      <c r="S474" s="107"/>
      <c r="T474" s="107"/>
      <c r="U474" s="107"/>
      <c r="V474" s="107"/>
      <c r="W474" s="107"/>
      <c r="X474" s="107"/>
      <c r="Y474" s="107"/>
      <c r="Z474" s="107"/>
      <c r="AA474" s="107"/>
      <c r="AB474" s="107"/>
      <c r="AC474" s="107"/>
      <c r="AD474" s="107"/>
      <c r="AE474" s="107"/>
      <c r="AF474" s="107"/>
      <c r="AG474" s="107"/>
      <c r="AH474" s="107"/>
      <c r="AI474" s="107"/>
      <c r="AJ474" s="107"/>
      <c r="AK474" s="107"/>
      <c r="AL474" s="107"/>
      <c r="AM474" s="107"/>
      <c r="AN474" s="107"/>
      <c r="AO474" s="107"/>
      <c r="AP474" s="107"/>
      <c r="AQ474" s="107"/>
      <c r="AR474" s="107"/>
      <c r="AS474" s="107"/>
      <c r="AT474" s="107"/>
      <c r="AU474" s="107"/>
      <c r="AV474" s="107"/>
    </row>
    <row r="475" spans="1:48" ht="14.25" customHeight="1">
      <c r="A475" s="313" t="s">
        <v>907</v>
      </c>
      <c r="B475" s="133" t="s">
        <v>79</v>
      </c>
      <c r="C475" s="188" t="s">
        <v>526</v>
      </c>
      <c r="D475" s="135" t="s">
        <v>218</v>
      </c>
      <c r="E475" s="138" cm="1">
        <f t="array" ref="E475">ROUND(E474*3,2)</f>
        <v>148.41</v>
      </c>
      <c r="F475" s="137"/>
      <c r="G475" s="138"/>
      <c r="H475" s="137"/>
      <c r="I475" s="137"/>
      <c r="J475" s="137"/>
      <c r="K475" s="429">
        <f t="shared" si="7"/>
        <v>0</v>
      </c>
      <c r="L475" s="423" cm="1">
        <f t="array" ref="L475">ROUND(E475*F475,2)</f>
        <v>0</v>
      </c>
      <c r="M475" s="423" cm="1">
        <f t="array" ref="M475">ROUND(E475*H475,2)</f>
        <v>0</v>
      </c>
      <c r="N475" s="423" cm="1">
        <f t="array" ref="N475">ROUND(E475*I475,2)</f>
        <v>0</v>
      </c>
      <c r="O475" s="423" cm="1">
        <f t="array" ref="O475">ROUND(E475*J475,2)</f>
        <v>0</v>
      </c>
      <c r="P475" s="425" cm="1">
        <f t="array" ref="P475">ROUND(SUM(M475:O475),2)</f>
        <v>0</v>
      </c>
      <c r="Q475" s="116"/>
      <c r="R475" s="107"/>
      <c r="S475" s="107"/>
      <c r="T475" s="107"/>
      <c r="U475" s="107"/>
      <c r="V475" s="107"/>
      <c r="W475" s="107"/>
      <c r="X475" s="107"/>
      <c r="Y475" s="107"/>
      <c r="Z475" s="107"/>
      <c r="AA475" s="107"/>
      <c r="AB475" s="107"/>
      <c r="AC475" s="107"/>
      <c r="AD475" s="107"/>
      <c r="AE475" s="107"/>
      <c r="AF475" s="107"/>
      <c r="AG475" s="107"/>
      <c r="AH475" s="107"/>
      <c r="AI475" s="107"/>
      <c r="AJ475" s="107"/>
      <c r="AK475" s="107"/>
      <c r="AL475" s="107"/>
      <c r="AM475" s="107"/>
      <c r="AN475" s="107"/>
      <c r="AO475" s="107"/>
      <c r="AP475" s="107"/>
      <c r="AQ475" s="107"/>
      <c r="AR475" s="107"/>
      <c r="AS475" s="107"/>
      <c r="AT475" s="107"/>
      <c r="AU475" s="107"/>
      <c r="AV475" s="107"/>
    </row>
    <row r="476" spans="1:48" ht="24" customHeight="1">
      <c r="A476" s="313" t="s">
        <v>908</v>
      </c>
      <c r="B476" s="133" t="s">
        <v>79</v>
      </c>
      <c r="C476" s="188" t="s">
        <v>132</v>
      </c>
      <c r="D476" s="135" t="s">
        <v>133</v>
      </c>
      <c r="E476" s="138">
        <v>1</v>
      </c>
      <c r="F476" s="137"/>
      <c r="G476" s="138"/>
      <c r="H476" s="137"/>
      <c r="I476" s="137"/>
      <c r="J476" s="137"/>
      <c r="K476" s="429">
        <f t="shared" si="7"/>
        <v>0</v>
      </c>
      <c r="L476" s="423" cm="1">
        <f t="array" ref="L476">ROUND(E476*F476,2)</f>
        <v>0</v>
      </c>
      <c r="M476" s="423" cm="1">
        <f t="array" ref="M476">ROUND(E476*H476,2)</f>
        <v>0</v>
      </c>
      <c r="N476" s="423" cm="1">
        <f t="array" ref="N476">ROUND(E476*I476,2)</f>
        <v>0</v>
      </c>
      <c r="O476" s="423" cm="1">
        <f t="array" ref="O476">ROUND(E476*J476,2)</f>
        <v>0</v>
      </c>
      <c r="P476" s="425" cm="1">
        <f t="array" ref="P476">ROUND(SUM(M476:O476),2)</f>
        <v>0</v>
      </c>
      <c r="Q476" s="116"/>
      <c r="R476" s="107"/>
      <c r="S476" s="107"/>
      <c r="T476" s="107"/>
      <c r="U476" s="107"/>
      <c r="V476" s="107"/>
      <c r="W476" s="107"/>
      <c r="X476" s="107"/>
      <c r="Y476" s="107"/>
      <c r="Z476" s="107"/>
      <c r="AA476" s="107"/>
      <c r="AB476" s="107"/>
      <c r="AC476" s="107"/>
      <c r="AD476" s="107"/>
      <c r="AE476" s="107"/>
      <c r="AF476" s="107"/>
      <c r="AG476" s="107"/>
      <c r="AH476" s="107"/>
      <c r="AI476" s="107"/>
      <c r="AJ476" s="107"/>
      <c r="AK476" s="107"/>
      <c r="AL476" s="107"/>
      <c r="AM476" s="107"/>
      <c r="AN476" s="107"/>
      <c r="AO476" s="107"/>
      <c r="AP476" s="107"/>
      <c r="AQ476" s="107"/>
      <c r="AR476" s="107"/>
      <c r="AS476" s="107"/>
      <c r="AT476" s="107"/>
      <c r="AU476" s="107"/>
      <c r="AV476" s="107"/>
    </row>
    <row r="477" spans="1:48" ht="14.25" customHeight="1">
      <c r="A477" s="313" t="s">
        <v>909</v>
      </c>
      <c r="B477" s="133" t="s">
        <v>79</v>
      </c>
      <c r="C477" s="188" t="s">
        <v>135</v>
      </c>
      <c r="D477" s="135" t="s">
        <v>133</v>
      </c>
      <c r="E477" s="138">
        <v>1</v>
      </c>
      <c r="F477" s="137"/>
      <c r="G477" s="138"/>
      <c r="H477" s="137"/>
      <c r="I477" s="137"/>
      <c r="J477" s="137"/>
      <c r="K477" s="429">
        <f t="shared" si="7"/>
        <v>0</v>
      </c>
      <c r="L477" s="423" cm="1">
        <f t="array" ref="L477">ROUND(E477*F477,2)</f>
        <v>0</v>
      </c>
      <c r="M477" s="423" cm="1">
        <f t="array" ref="M477">ROUND(E477*H477,2)</f>
        <v>0</v>
      </c>
      <c r="N477" s="423" cm="1">
        <f t="array" ref="N477">ROUND(E477*I477,2)</f>
        <v>0</v>
      </c>
      <c r="O477" s="423" cm="1">
        <f t="array" ref="O477">ROUND(E477*J477,2)</f>
        <v>0</v>
      </c>
      <c r="P477" s="425" cm="1">
        <f t="array" ref="P477">ROUND(SUM(M477:O477),2)</f>
        <v>0</v>
      </c>
      <c r="Q477" s="116"/>
      <c r="R477" s="107"/>
      <c r="S477" s="107"/>
      <c r="T477" s="107"/>
      <c r="U477" s="107"/>
      <c r="V477" s="107"/>
      <c r="W477" s="107"/>
      <c r="X477" s="107"/>
      <c r="Y477" s="107"/>
      <c r="Z477" s="107"/>
      <c r="AA477" s="107"/>
      <c r="AB477" s="107"/>
      <c r="AC477" s="107"/>
      <c r="AD477" s="107"/>
      <c r="AE477" s="107"/>
      <c r="AF477" s="107"/>
      <c r="AG477" s="107"/>
      <c r="AH477" s="107"/>
      <c r="AI477" s="107"/>
      <c r="AJ477" s="107"/>
      <c r="AK477" s="107"/>
      <c r="AL477" s="107"/>
      <c r="AM477" s="107"/>
      <c r="AN477" s="107"/>
      <c r="AO477" s="107"/>
      <c r="AP477" s="107"/>
      <c r="AQ477" s="107"/>
      <c r="AR477" s="107"/>
      <c r="AS477" s="107"/>
      <c r="AT477" s="107"/>
      <c r="AU477" s="107"/>
      <c r="AV477" s="107"/>
    </row>
    <row r="478" spans="1:48" ht="14.25" customHeight="1">
      <c r="A478" s="313" t="s">
        <v>910</v>
      </c>
      <c r="B478" s="133" t="s">
        <v>79</v>
      </c>
      <c r="C478" s="188" t="s">
        <v>137</v>
      </c>
      <c r="D478" s="135" t="s">
        <v>138</v>
      </c>
      <c r="E478" s="138" cm="1">
        <f t="array" ref="E478">E473/8.5</f>
        <v>5.7058823529411766</v>
      </c>
      <c r="F478" s="137"/>
      <c r="G478" s="138"/>
      <c r="H478" s="137"/>
      <c r="I478" s="137"/>
      <c r="J478" s="137"/>
      <c r="K478" s="429">
        <f t="shared" si="7"/>
        <v>0</v>
      </c>
      <c r="L478" s="423" cm="1">
        <f t="array" ref="L478">ROUND(E478*F478,2)</f>
        <v>0</v>
      </c>
      <c r="M478" s="423" cm="1">
        <f t="array" ref="M478">ROUND(E478*H478,2)</f>
        <v>0</v>
      </c>
      <c r="N478" s="423" cm="1">
        <f t="array" ref="N478">ROUND(E478*I478,2)</f>
        <v>0</v>
      </c>
      <c r="O478" s="423" cm="1">
        <f t="array" ref="O478">ROUND(E478*J478,2)</f>
        <v>0</v>
      </c>
      <c r="P478" s="425" cm="1">
        <f t="array" ref="P478">ROUND(SUM(M478:O478),2)</f>
        <v>0</v>
      </c>
      <c r="Q478" s="116"/>
      <c r="R478" s="107"/>
      <c r="S478" s="107"/>
      <c r="T478" s="107"/>
      <c r="U478" s="107"/>
      <c r="V478" s="107"/>
      <c r="W478" s="107"/>
      <c r="X478" s="107"/>
      <c r="Y478" s="107"/>
      <c r="Z478" s="107"/>
      <c r="AA478" s="107"/>
      <c r="AB478" s="107"/>
      <c r="AC478" s="107"/>
      <c r="AD478" s="107"/>
      <c r="AE478" s="107"/>
      <c r="AF478" s="107"/>
      <c r="AG478" s="107"/>
      <c r="AH478" s="107"/>
      <c r="AI478" s="107"/>
      <c r="AJ478" s="107"/>
      <c r="AK478" s="107"/>
      <c r="AL478" s="107"/>
      <c r="AM478" s="107"/>
      <c r="AN478" s="107"/>
      <c r="AO478" s="107"/>
      <c r="AP478" s="107"/>
      <c r="AQ478" s="107"/>
      <c r="AR478" s="107"/>
      <c r="AS478" s="107"/>
      <c r="AT478" s="107"/>
      <c r="AU478" s="107"/>
      <c r="AV478" s="107"/>
    </row>
    <row r="479" spans="1:48" ht="14.25" customHeight="1">
      <c r="A479" s="313" t="s">
        <v>911</v>
      </c>
      <c r="B479" s="133" t="s">
        <v>79</v>
      </c>
      <c r="C479" s="285" t="s">
        <v>528</v>
      </c>
      <c r="D479" s="135" t="s">
        <v>83</v>
      </c>
      <c r="E479" s="138">
        <v>485</v>
      </c>
      <c r="F479" s="137"/>
      <c r="G479" s="138"/>
      <c r="H479" s="137"/>
      <c r="I479" s="137"/>
      <c r="J479" s="137"/>
      <c r="K479" s="429">
        <f t="shared" si="7"/>
        <v>0</v>
      </c>
      <c r="L479" s="423" cm="1">
        <f t="array" ref="L479">ROUND(E479*F479,2)</f>
        <v>0</v>
      </c>
      <c r="M479" s="423" cm="1">
        <f t="array" ref="M479">ROUND(E479*H479,2)</f>
        <v>0</v>
      </c>
      <c r="N479" s="423" cm="1">
        <f t="array" ref="N479">ROUND(E479*I479,2)</f>
        <v>0</v>
      </c>
      <c r="O479" s="423" cm="1">
        <f t="array" ref="O479">ROUND(E479*J479,2)</f>
        <v>0</v>
      </c>
      <c r="P479" s="425" cm="1">
        <f t="array" ref="P479">ROUND(SUM(M479:O479),2)</f>
        <v>0</v>
      </c>
      <c r="Q479" s="116"/>
      <c r="R479" s="107"/>
      <c r="S479" s="107"/>
      <c r="T479" s="107"/>
      <c r="U479" s="107"/>
      <c r="V479" s="107"/>
      <c r="W479" s="107"/>
      <c r="X479" s="107"/>
      <c r="Y479" s="107"/>
      <c r="Z479" s="107"/>
      <c r="AA479" s="107"/>
      <c r="AB479" s="107"/>
      <c r="AC479" s="107"/>
      <c r="AD479" s="107"/>
      <c r="AE479" s="107"/>
      <c r="AF479" s="107"/>
      <c r="AG479" s="107"/>
      <c r="AH479" s="107"/>
      <c r="AI479" s="107"/>
      <c r="AJ479" s="107"/>
      <c r="AK479" s="107"/>
      <c r="AL479" s="107"/>
      <c r="AM479" s="107"/>
      <c r="AN479" s="107"/>
      <c r="AO479" s="107"/>
      <c r="AP479" s="107"/>
      <c r="AQ479" s="107"/>
      <c r="AR479" s="107"/>
      <c r="AS479" s="107"/>
      <c r="AT479" s="107"/>
      <c r="AU479" s="107"/>
      <c r="AV479" s="107"/>
    </row>
    <row r="480" spans="1:48" ht="14.25" customHeight="1">
      <c r="A480" s="313" t="s">
        <v>912</v>
      </c>
      <c r="B480" s="133" t="s">
        <v>79</v>
      </c>
      <c r="C480" s="188" t="s">
        <v>529</v>
      </c>
      <c r="D480" s="135" t="s">
        <v>83</v>
      </c>
      <c r="E480" s="138" cm="1">
        <f t="array" ref="E480">ROUND(E479*0.6*1.15,2)</f>
        <v>334.65</v>
      </c>
      <c r="F480" s="137"/>
      <c r="G480" s="138"/>
      <c r="H480" s="137"/>
      <c r="I480" s="137"/>
      <c r="J480" s="137"/>
      <c r="K480" s="429">
        <f t="shared" si="7"/>
        <v>0</v>
      </c>
      <c r="L480" s="423" cm="1">
        <f t="array" ref="L480">ROUND(E480*F480,2)</f>
        <v>0</v>
      </c>
      <c r="M480" s="423" cm="1">
        <f t="array" ref="M480">ROUND(E480*H480,2)</f>
        <v>0</v>
      </c>
      <c r="N480" s="423" cm="1">
        <f t="array" ref="N480">ROUND(E480*I480,2)</f>
        <v>0</v>
      </c>
      <c r="O480" s="423" cm="1">
        <f t="array" ref="O480">ROUND(E480*J480,2)</f>
        <v>0</v>
      </c>
      <c r="P480" s="425" cm="1">
        <f t="array" ref="P480">ROUND(SUM(M480:O480),2)</f>
        <v>0</v>
      </c>
      <c r="Q480" s="116"/>
      <c r="R480" s="107"/>
      <c r="S480" s="107"/>
      <c r="T480" s="107"/>
      <c r="U480" s="107"/>
      <c r="V480" s="107"/>
      <c r="W480" s="107"/>
      <c r="X480" s="107"/>
      <c r="Y480" s="107"/>
      <c r="Z480" s="107"/>
      <c r="AA480" s="107"/>
      <c r="AB480" s="107"/>
      <c r="AC480" s="107"/>
      <c r="AD480" s="107"/>
      <c r="AE480" s="107"/>
      <c r="AF480" s="107"/>
      <c r="AG480" s="107"/>
      <c r="AH480" s="107"/>
      <c r="AI480" s="107"/>
      <c r="AJ480" s="107"/>
      <c r="AK480" s="107"/>
      <c r="AL480" s="107"/>
      <c r="AM480" s="107"/>
      <c r="AN480" s="107"/>
      <c r="AO480" s="107"/>
      <c r="AP480" s="107"/>
      <c r="AQ480" s="107"/>
      <c r="AR480" s="107"/>
      <c r="AS480" s="107"/>
      <c r="AT480" s="107"/>
      <c r="AU480" s="107"/>
      <c r="AV480" s="107"/>
    </row>
    <row r="481" spans="1:48" ht="24" customHeight="1">
      <c r="A481" s="313" t="s">
        <v>913</v>
      </c>
      <c r="B481" s="133" t="s">
        <v>79</v>
      </c>
      <c r="C481" s="188" t="s">
        <v>531</v>
      </c>
      <c r="D481" s="135" t="s">
        <v>218</v>
      </c>
      <c r="E481" s="138" cm="1">
        <f t="array" ref="E481">ROUND(E479*0.4*3.2,2)</f>
        <v>620.79999999999995</v>
      </c>
      <c r="F481" s="137"/>
      <c r="G481" s="138"/>
      <c r="H481" s="137"/>
      <c r="I481" s="137"/>
      <c r="J481" s="137"/>
      <c r="K481" s="429">
        <f t="shared" si="7"/>
        <v>0</v>
      </c>
      <c r="L481" s="423" cm="1">
        <f t="array" ref="L481">ROUND(E481*F481,2)</f>
        <v>0</v>
      </c>
      <c r="M481" s="423" cm="1">
        <f t="array" ref="M481">ROUND(E481*H481,2)</f>
        <v>0</v>
      </c>
      <c r="N481" s="423" cm="1">
        <f t="array" ref="N481">ROUND(E481*I481,2)</f>
        <v>0</v>
      </c>
      <c r="O481" s="423" cm="1">
        <f t="array" ref="O481">ROUND(E481*J481,2)</f>
        <v>0</v>
      </c>
      <c r="P481" s="425" cm="1">
        <f t="array" ref="P481">ROUND(SUM(M481:O481),2)</f>
        <v>0</v>
      </c>
      <c r="Q481" s="116"/>
      <c r="R481" s="107"/>
      <c r="S481" s="107"/>
      <c r="T481" s="107"/>
      <c r="U481" s="107"/>
      <c r="V481" s="107"/>
      <c r="W481" s="107"/>
      <c r="X481" s="107"/>
      <c r="Y481" s="107"/>
      <c r="Z481" s="107"/>
      <c r="AA481" s="107"/>
      <c r="AB481" s="107"/>
      <c r="AC481" s="107"/>
      <c r="AD481" s="107"/>
      <c r="AE481" s="107"/>
      <c r="AF481" s="107"/>
      <c r="AG481" s="107"/>
      <c r="AH481" s="107"/>
      <c r="AI481" s="107"/>
      <c r="AJ481" s="107"/>
      <c r="AK481" s="107"/>
      <c r="AL481" s="107"/>
      <c r="AM481" s="107"/>
      <c r="AN481" s="107"/>
      <c r="AO481" s="107"/>
      <c r="AP481" s="107"/>
      <c r="AQ481" s="107"/>
      <c r="AR481" s="107"/>
      <c r="AS481" s="107"/>
      <c r="AT481" s="107"/>
      <c r="AU481" s="107"/>
      <c r="AV481" s="107"/>
    </row>
    <row r="482" spans="1:48" ht="24" customHeight="1">
      <c r="A482" s="313" t="s">
        <v>914</v>
      </c>
      <c r="B482" s="133" t="s">
        <v>79</v>
      </c>
      <c r="C482" s="188" t="s">
        <v>533</v>
      </c>
      <c r="D482" s="135" t="s">
        <v>89</v>
      </c>
      <c r="E482" s="138" cm="1">
        <f t="array" ref="E482">ROUND(38*1.1,2)</f>
        <v>41.8</v>
      </c>
      <c r="F482" s="137"/>
      <c r="G482" s="138"/>
      <c r="H482" s="137"/>
      <c r="I482" s="137"/>
      <c r="J482" s="137"/>
      <c r="K482" s="429">
        <f t="shared" si="7"/>
        <v>0</v>
      </c>
      <c r="L482" s="423" cm="1">
        <f t="array" ref="L482">ROUND(E482*F482,2)</f>
        <v>0</v>
      </c>
      <c r="M482" s="423" cm="1">
        <f t="array" ref="M482">ROUND(E482*H482,2)</f>
        <v>0</v>
      </c>
      <c r="N482" s="423" cm="1">
        <f t="array" ref="N482">ROUND(E482*I482,2)</f>
        <v>0</v>
      </c>
      <c r="O482" s="423" cm="1">
        <f t="array" ref="O482">ROUND(E482*J482,2)</f>
        <v>0</v>
      </c>
      <c r="P482" s="425" cm="1">
        <f t="array" ref="P482">ROUND(SUM(M482:O482),2)</f>
        <v>0</v>
      </c>
      <c r="Q482" s="116"/>
      <c r="R482" s="107"/>
      <c r="S482" s="107"/>
      <c r="T482" s="107"/>
      <c r="U482" s="107"/>
      <c r="V482" s="107"/>
      <c r="W482" s="107"/>
      <c r="X482" s="107"/>
      <c r="Y482" s="107"/>
      <c r="Z482" s="107"/>
      <c r="AA482" s="107"/>
      <c r="AB482" s="107"/>
      <c r="AC482" s="107"/>
      <c r="AD482" s="107"/>
      <c r="AE482" s="107"/>
      <c r="AF482" s="107"/>
      <c r="AG482" s="107"/>
      <c r="AH482" s="107"/>
      <c r="AI482" s="107"/>
      <c r="AJ482" s="107"/>
      <c r="AK482" s="107"/>
      <c r="AL482" s="107"/>
      <c r="AM482" s="107"/>
      <c r="AN482" s="107"/>
      <c r="AO482" s="107"/>
      <c r="AP482" s="107"/>
      <c r="AQ482" s="107"/>
      <c r="AR482" s="107"/>
      <c r="AS482" s="107"/>
      <c r="AT482" s="107"/>
      <c r="AU482" s="107"/>
      <c r="AV482" s="107"/>
    </row>
    <row r="483" spans="1:48" ht="14.25" customHeight="1">
      <c r="A483" s="313" t="s">
        <v>915</v>
      </c>
      <c r="B483" s="133" t="s">
        <v>79</v>
      </c>
      <c r="C483" s="188" t="s">
        <v>204</v>
      </c>
      <c r="D483" s="135" t="s">
        <v>133</v>
      </c>
      <c r="E483" s="138">
        <v>1</v>
      </c>
      <c r="F483" s="137"/>
      <c r="G483" s="138"/>
      <c r="H483" s="137"/>
      <c r="I483" s="137"/>
      <c r="J483" s="137"/>
      <c r="K483" s="429">
        <f t="shared" si="7"/>
        <v>0</v>
      </c>
      <c r="L483" s="423" cm="1">
        <f t="array" ref="L483">ROUND(E483*F483,2)</f>
        <v>0</v>
      </c>
      <c r="M483" s="423" cm="1">
        <f t="array" ref="M483">ROUND(E483*H483,2)</f>
        <v>0</v>
      </c>
      <c r="N483" s="423" cm="1">
        <f t="array" ref="N483">ROUND(E483*I483,2)</f>
        <v>0</v>
      </c>
      <c r="O483" s="423" cm="1">
        <f t="array" ref="O483">ROUND(E483*J483,2)</f>
        <v>0</v>
      </c>
      <c r="P483" s="425" cm="1">
        <f t="array" ref="P483">ROUND(SUM(M483:O483),2)</f>
        <v>0</v>
      </c>
      <c r="Q483" s="116"/>
      <c r="R483" s="107"/>
      <c r="S483" s="107"/>
      <c r="T483" s="107"/>
      <c r="U483" s="107"/>
      <c r="V483" s="107"/>
      <c r="W483" s="107"/>
      <c r="X483" s="107"/>
      <c r="Y483" s="107"/>
      <c r="Z483" s="107"/>
      <c r="AA483" s="107"/>
      <c r="AB483" s="107"/>
      <c r="AC483" s="107"/>
      <c r="AD483" s="107"/>
      <c r="AE483" s="107"/>
      <c r="AF483" s="107"/>
      <c r="AG483" s="107"/>
      <c r="AH483" s="107"/>
      <c r="AI483" s="107"/>
      <c r="AJ483" s="107"/>
      <c r="AK483" s="107"/>
      <c r="AL483" s="107"/>
      <c r="AM483" s="107"/>
      <c r="AN483" s="107"/>
      <c r="AO483" s="107"/>
      <c r="AP483" s="107"/>
      <c r="AQ483" s="107"/>
      <c r="AR483" s="107"/>
      <c r="AS483" s="107"/>
      <c r="AT483" s="107"/>
      <c r="AU483" s="107"/>
      <c r="AV483" s="107"/>
    </row>
    <row r="484" spans="1:48" ht="14.25" customHeight="1">
      <c r="A484" s="304"/>
      <c r="B484" s="133"/>
      <c r="C484" s="308" t="s">
        <v>916</v>
      </c>
      <c r="D484" s="185"/>
      <c r="E484" s="138"/>
      <c r="F484" s="137"/>
      <c r="G484" s="137"/>
      <c r="H484" s="137"/>
      <c r="I484" s="137"/>
      <c r="J484" s="137"/>
      <c r="K484" s="429"/>
      <c r="L484" s="423"/>
      <c r="M484" s="423"/>
      <c r="N484" s="423"/>
      <c r="O484" s="423"/>
      <c r="P484" s="425"/>
      <c r="Q484" s="116"/>
      <c r="R484" s="107"/>
      <c r="S484" s="107"/>
      <c r="T484" s="107"/>
      <c r="U484" s="107"/>
      <c r="V484" s="107"/>
      <c r="W484" s="107"/>
      <c r="X484" s="107"/>
      <c r="Y484" s="107"/>
      <c r="Z484" s="107"/>
      <c r="AA484" s="107"/>
      <c r="AB484" s="107"/>
      <c r="AC484" s="107"/>
      <c r="AD484" s="107"/>
      <c r="AE484" s="107"/>
      <c r="AF484" s="107"/>
      <c r="AG484" s="107"/>
      <c r="AH484" s="107"/>
      <c r="AI484" s="107"/>
      <c r="AJ484" s="107"/>
      <c r="AK484" s="107"/>
      <c r="AL484" s="107"/>
      <c r="AM484" s="107"/>
      <c r="AN484" s="107"/>
      <c r="AO484" s="107"/>
      <c r="AP484" s="107"/>
      <c r="AQ484" s="107"/>
      <c r="AR484" s="107"/>
      <c r="AS484" s="107"/>
      <c r="AT484" s="107"/>
      <c r="AU484" s="107"/>
      <c r="AV484" s="107"/>
    </row>
    <row r="485" spans="1:48" ht="14.25" customHeight="1">
      <c r="A485" s="304"/>
      <c r="B485" s="133"/>
      <c r="C485" s="126" t="s">
        <v>37</v>
      </c>
      <c r="D485" s="185"/>
      <c r="E485" s="138"/>
      <c r="F485" s="137"/>
      <c r="G485" s="138"/>
      <c r="H485" s="137"/>
      <c r="I485" s="137"/>
      <c r="J485" s="137"/>
      <c r="K485" s="429"/>
      <c r="L485" s="423"/>
      <c r="M485" s="423"/>
      <c r="N485" s="423"/>
      <c r="O485" s="423"/>
      <c r="P485" s="425"/>
      <c r="Q485" s="116"/>
      <c r="R485" s="107"/>
      <c r="S485" s="107"/>
      <c r="T485" s="107"/>
      <c r="U485" s="107"/>
      <c r="V485" s="107"/>
      <c r="W485" s="107"/>
      <c r="X485" s="107"/>
      <c r="Y485" s="107"/>
      <c r="Z485" s="107"/>
      <c r="AA485" s="107"/>
      <c r="AB485" s="107"/>
      <c r="AC485" s="107"/>
      <c r="AD485" s="107"/>
      <c r="AE485" s="107"/>
      <c r="AF485" s="107"/>
      <c r="AG485" s="107"/>
      <c r="AH485" s="107"/>
      <c r="AI485" s="107"/>
      <c r="AJ485" s="107"/>
      <c r="AK485" s="107"/>
      <c r="AL485" s="107"/>
      <c r="AM485" s="107"/>
      <c r="AN485" s="107"/>
      <c r="AO485" s="107"/>
      <c r="AP485" s="107"/>
      <c r="AQ485" s="107"/>
      <c r="AR485" s="107"/>
      <c r="AS485" s="107"/>
      <c r="AT485" s="107"/>
      <c r="AU485" s="107"/>
      <c r="AV485" s="107"/>
    </row>
    <row r="486" spans="1:48" ht="14.25" customHeight="1">
      <c r="A486" s="313" t="s">
        <v>917</v>
      </c>
      <c r="B486" s="133" t="s">
        <v>79</v>
      </c>
      <c r="C486" s="134" t="s">
        <v>96</v>
      </c>
      <c r="D486" s="135" t="s">
        <v>97</v>
      </c>
      <c r="E486" s="138">
        <v>4.2</v>
      </c>
      <c r="F486" s="137"/>
      <c r="G486" s="138"/>
      <c r="H486" s="137"/>
      <c r="I486" s="137"/>
      <c r="J486" s="137"/>
      <c r="K486" s="429">
        <f t="shared" si="7"/>
        <v>0</v>
      </c>
      <c r="L486" s="423" cm="1">
        <f t="array" ref="L486">ROUND(E486*F486,2)</f>
        <v>0</v>
      </c>
      <c r="M486" s="423" cm="1">
        <f t="array" ref="M486">ROUND(E486*H486,2)</f>
        <v>0</v>
      </c>
      <c r="N486" s="423" cm="1">
        <f t="array" ref="N486">ROUND(E486*I486,2)</f>
        <v>0</v>
      </c>
      <c r="O486" s="423" cm="1">
        <f t="array" ref="O486">ROUND(E486*J486,2)</f>
        <v>0</v>
      </c>
      <c r="P486" s="425" cm="1">
        <f t="array" ref="P486">ROUND(SUM(M486:O486),2)</f>
        <v>0</v>
      </c>
      <c r="Q486" s="116"/>
      <c r="R486" s="107"/>
      <c r="S486" s="107"/>
      <c r="T486" s="107"/>
      <c r="U486" s="107"/>
      <c r="V486" s="107"/>
      <c r="W486" s="107"/>
      <c r="X486" s="107"/>
      <c r="Y486" s="107"/>
      <c r="Z486" s="107"/>
      <c r="AA486" s="107"/>
      <c r="AB486" s="107"/>
      <c r="AC486" s="107"/>
      <c r="AD486" s="107"/>
      <c r="AE486" s="107"/>
      <c r="AF486" s="107"/>
      <c r="AG486" s="107"/>
      <c r="AH486" s="107"/>
      <c r="AI486" s="107"/>
      <c r="AJ486" s="107"/>
      <c r="AK486" s="107"/>
      <c r="AL486" s="107"/>
      <c r="AM486" s="107"/>
      <c r="AN486" s="107"/>
      <c r="AO486" s="107"/>
      <c r="AP486" s="107"/>
      <c r="AQ486" s="107"/>
      <c r="AR486" s="107"/>
      <c r="AS486" s="107"/>
      <c r="AT486" s="107"/>
      <c r="AU486" s="107"/>
      <c r="AV486" s="107"/>
    </row>
    <row r="487" spans="1:48" ht="14.25" customHeight="1">
      <c r="A487" s="313" t="s">
        <v>918</v>
      </c>
      <c r="B487" s="133" t="s">
        <v>79</v>
      </c>
      <c r="C487" s="134" t="s">
        <v>108</v>
      </c>
      <c r="D487" s="135" t="s">
        <v>83</v>
      </c>
      <c r="E487" s="138">
        <v>420</v>
      </c>
      <c r="F487" s="137"/>
      <c r="G487" s="138"/>
      <c r="H487" s="137"/>
      <c r="I487" s="137"/>
      <c r="J487" s="137"/>
      <c r="K487" s="429">
        <f t="shared" si="7"/>
        <v>0</v>
      </c>
      <c r="L487" s="423" cm="1">
        <f t="array" ref="L487">ROUND(E487*F487,2)</f>
        <v>0</v>
      </c>
      <c r="M487" s="423" cm="1">
        <f t="array" ref="M487">ROUND(E487*H487,2)</f>
        <v>0</v>
      </c>
      <c r="N487" s="423" cm="1">
        <f t="array" ref="N487">ROUND(E487*I487,2)</f>
        <v>0</v>
      </c>
      <c r="O487" s="423" cm="1">
        <f t="array" ref="O487">ROUND(E487*J487,2)</f>
        <v>0</v>
      </c>
      <c r="P487" s="425" cm="1">
        <f t="array" ref="P487">ROUND(SUM(M487:O487),2)</f>
        <v>0</v>
      </c>
      <c r="Q487" s="116"/>
      <c r="R487" s="107"/>
      <c r="S487" s="107"/>
      <c r="T487" s="107"/>
      <c r="U487" s="107"/>
      <c r="V487" s="107"/>
      <c r="W487" s="107"/>
      <c r="X487" s="107"/>
      <c r="Y487" s="107"/>
      <c r="Z487" s="107"/>
      <c r="AA487" s="107"/>
      <c r="AB487" s="107"/>
      <c r="AC487" s="107"/>
      <c r="AD487" s="107"/>
      <c r="AE487" s="107"/>
      <c r="AF487" s="107"/>
      <c r="AG487" s="107"/>
      <c r="AH487" s="107"/>
      <c r="AI487" s="107"/>
      <c r="AJ487" s="107"/>
      <c r="AK487" s="107"/>
      <c r="AL487" s="107"/>
      <c r="AM487" s="107"/>
      <c r="AN487" s="107"/>
      <c r="AO487" s="107"/>
      <c r="AP487" s="107"/>
      <c r="AQ487" s="107"/>
      <c r="AR487" s="107"/>
      <c r="AS487" s="107"/>
      <c r="AT487" s="107"/>
      <c r="AU487" s="107"/>
      <c r="AV487" s="107"/>
    </row>
    <row r="488" spans="1:48" ht="14.25" customHeight="1">
      <c r="A488" s="313" t="s">
        <v>919</v>
      </c>
      <c r="B488" s="133" t="s">
        <v>79</v>
      </c>
      <c r="C488" s="188" t="s">
        <v>110</v>
      </c>
      <c r="D488" s="135" t="s">
        <v>83</v>
      </c>
      <c r="E488" s="138" cm="1">
        <f t="array" ref="E488">ROUND(E487*1.15,2)</f>
        <v>483</v>
      </c>
      <c r="F488" s="137"/>
      <c r="G488" s="138"/>
      <c r="H488" s="137"/>
      <c r="I488" s="137"/>
      <c r="J488" s="137"/>
      <c r="K488" s="429">
        <f t="shared" si="7"/>
        <v>0</v>
      </c>
      <c r="L488" s="423" cm="1">
        <f t="array" ref="L488">ROUND(E488*F488,2)</f>
        <v>0</v>
      </c>
      <c r="M488" s="423" cm="1">
        <f t="array" ref="M488">ROUND(E488*H488,2)</f>
        <v>0</v>
      </c>
      <c r="N488" s="423" cm="1">
        <f t="array" ref="N488">ROUND(E488*I488,2)</f>
        <v>0</v>
      </c>
      <c r="O488" s="423" cm="1">
        <f t="array" ref="O488">ROUND(E488*J488,2)</f>
        <v>0</v>
      </c>
      <c r="P488" s="425" cm="1">
        <f t="array" ref="P488">ROUND(SUM(M488:O488),2)</f>
        <v>0</v>
      </c>
      <c r="Q488" s="116"/>
      <c r="R488" s="107"/>
      <c r="S488" s="107"/>
      <c r="T488" s="107"/>
      <c r="U488" s="107"/>
      <c r="V488" s="107"/>
      <c r="W488" s="107"/>
      <c r="X488" s="107"/>
      <c r="Y488" s="107"/>
      <c r="Z488" s="107"/>
      <c r="AA488" s="107"/>
      <c r="AB488" s="107"/>
      <c r="AC488" s="107"/>
      <c r="AD488" s="107"/>
      <c r="AE488" s="107"/>
      <c r="AF488" s="107"/>
      <c r="AG488" s="107"/>
      <c r="AH488" s="107"/>
      <c r="AI488" s="107"/>
      <c r="AJ488" s="107"/>
      <c r="AK488" s="107"/>
      <c r="AL488" s="107"/>
      <c r="AM488" s="107"/>
      <c r="AN488" s="107"/>
      <c r="AO488" s="107"/>
      <c r="AP488" s="107"/>
      <c r="AQ488" s="107"/>
      <c r="AR488" s="107"/>
      <c r="AS488" s="107"/>
      <c r="AT488" s="107"/>
      <c r="AU488" s="107"/>
      <c r="AV488" s="107"/>
    </row>
    <row r="489" spans="1:48" ht="24" customHeight="1">
      <c r="A489" s="313" t="s">
        <v>920</v>
      </c>
      <c r="B489" s="133" t="s">
        <v>79</v>
      </c>
      <c r="C489" s="134" t="s">
        <v>511</v>
      </c>
      <c r="D489" s="135" t="s">
        <v>100</v>
      </c>
      <c r="E489" s="138" cm="1">
        <f t="array" ref="E489">E487*0.15</f>
        <v>63</v>
      </c>
      <c r="F489" s="137"/>
      <c r="G489" s="138"/>
      <c r="H489" s="137"/>
      <c r="I489" s="137"/>
      <c r="J489" s="137"/>
      <c r="K489" s="429">
        <f t="shared" si="7"/>
        <v>0</v>
      </c>
      <c r="L489" s="423" cm="1">
        <f t="array" ref="L489">ROUND(E489*F489,2)</f>
        <v>0</v>
      </c>
      <c r="M489" s="423" cm="1">
        <f t="array" ref="M489">ROUND(E489*H489,2)</f>
        <v>0</v>
      </c>
      <c r="N489" s="423" cm="1">
        <f t="array" ref="N489">ROUND(E489*I489,2)</f>
        <v>0</v>
      </c>
      <c r="O489" s="423" cm="1">
        <f t="array" ref="O489">ROUND(E489*J489,2)</f>
        <v>0</v>
      </c>
      <c r="P489" s="425" cm="1">
        <f t="array" ref="P489">ROUND(SUM(M489:O489),2)</f>
        <v>0</v>
      </c>
      <c r="Q489" s="116"/>
      <c r="R489" s="107"/>
      <c r="S489" s="107"/>
      <c r="T489" s="107"/>
      <c r="U489" s="107"/>
      <c r="V489" s="107"/>
      <c r="W489" s="107"/>
      <c r="X489" s="107"/>
      <c r="Y489" s="107"/>
      <c r="Z489" s="107"/>
      <c r="AA489" s="107"/>
      <c r="AB489" s="107"/>
      <c r="AC489" s="107"/>
      <c r="AD489" s="107"/>
      <c r="AE489" s="107"/>
      <c r="AF489" s="107"/>
      <c r="AG489" s="107"/>
      <c r="AH489" s="107"/>
      <c r="AI489" s="107"/>
      <c r="AJ489" s="107"/>
      <c r="AK489" s="107"/>
      <c r="AL489" s="107"/>
      <c r="AM489" s="107"/>
      <c r="AN489" s="107"/>
      <c r="AO489" s="107"/>
      <c r="AP489" s="107"/>
      <c r="AQ489" s="107"/>
      <c r="AR489" s="107"/>
      <c r="AS489" s="107"/>
      <c r="AT489" s="107"/>
      <c r="AU489" s="107"/>
      <c r="AV489" s="107"/>
    </row>
    <row r="490" spans="1:48" ht="13.5" customHeight="1">
      <c r="A490" s="313" t="s">
        <v>921</v>
      </c>
      <c r="B490" s="133" t="s">
        <v>79</v>
      </c>
      <c r="C490" s="188" t="s">
        <v>412</v>
      </c>
      <c r="D490" s="135" t="s">
        <v>100</v>
      </c>
      <c r="E490" s="138" cm="1">
        <f t="array" ref="E490">ROUND(E489*1.25,2)</f>
        <v>78.75</v>
      </c>
      <c r="F490" s="137"/>
      <c r="G490" s="138"/>
      <c r="H490" s="137"/>
      <c r="I490" s="137"/>
      <c r="J490" s="137"/>
      <c r="K490" s="429">
        <f t="shared" si="7"/>
        <v>0</v>
      </c>
      <c r="L490" s="423" cm="1">
        <f t="array" ref="L490">ROUND(E490*F490,2)</f>
        <v>0</v>
      </c>
      <c r="M490" s="423" cm="1">
        <f t="array" ref="M490">ROUND(E490*H490,2)</f>
        <v>0</v>
      </c>
      <c r="N490" s="423" cm="1">
        <f t="array" ref="N490">ROUND(E490*I490,2)</f>
        <v>0</v>
      </c>
      <c r="O490" s="423" cm="1">
        <f t="array" ref="O490">ROUND(E490*J490,2)</f>
        <v>0</v>
      </c>
      <c r="P490" s="425" cm="1">
        <f t="array" ref="P490">ROUND(SUM(M490:O490),2)</f>
        <v>0</v>
      </c>
      <c r="Q490" s="116"/>
      <c r="R490" s="107"/>
      <c r="S490" s="107"/>
      <c r="T490" s="107"/>
      <c r="U490" s="107"/>
      <c r="V490" s="107"/>
      <c r="W490" s="107"/>
      <c r="X490" s="107"/>
      <c r="Y490" s="107"/>
      <c r="Z490" s="107"/>
      <c r="AA490" s="107"/>
      <c r="AB490" s="107"/>
      <c r="AC490" s="107"/>
      <c r="AD490" s="107"/>
      <c r="AE490" s="107"/>
      <c r="AF490" s="107"/>
      <c r="AG490" s="107"/>
      <c r="AH490" s="107"/>
      <c r="AI490" s="107"/>
      <c r="AJ490" s="107"/>
      <c r="AK490" s="107"/>
      <c r="AL490" s="107"/>
      <c r="AM490" s="107"/>
      <c r="AN490" s="107"/>
      <c r="AO490" s="107"/>
      <c r="AP490" s="107"/>
      <c r="AQ490" s="107"/>
      <c r="AR490" s="107"/>
      <c r="AS490" s="107"/>
      <c r="AT490" s="107"/>
      <c r="AU490" s="107"/>
      <c r="AV490" s="107"/>
    </row>
    <row r="491" spans="1:48" ht="14.25" customHeight="1">
      <c r="A491" s="304"/>
      <c r="B491" s="133"/>
      <c r="C491" s="126" t="s">
        <v>922</v>
      </c>
      <c r="D491" s="185"/>
      <c r="E491" s="138"/>
      <c r="F491" s="137"/>
      <c r="G491" s="138"/>
      <c r="H491" s="137"/>
      <c r="I491" s="137"/>
      <c r="J491" s="137"/>
      <c r="K491" s="429"/>
      <c r="L491" s="423"/>
      <c r="M491" s="423"/>
      <c r="N491" s="423"/>
      <c r="O491" s="423"/>
      <c r="P491" s="425"/>
      <c r="Q491" s="116"/>
      <c r="R491" s="107"/>
      <c r="S491" s="107"/>
      <c r="T491" s="107"/>
      <c r="U491" s="107"/>
      <c r="V491" s="107"/>
      <c r="W491" s="107"/>
      <c r="X491" s="107"/>
      <c r="Y491" s="107"/>
      <c r="Z491" s="107"/>
      <c r="AA491" s="107"/>
      <c r="AB491" s="107"/>
      <c r="AC491" s="107"/>
      <c r="AD491" s="107"/>
      <c r="AE491" s="107"/>
      <c r="AF491" s="107"/>
      <c r="AG491" s="107"/>
      <c r="AH491" s="107"/>
      <c r="AI491" s="107"/>
      <c r="AJ491" s="107"/>
      <c r="AK491" s="107"/>
      <c r="AL491" s="107"/>
      <c r="AM491" s="107"/>
      <c r="AN491" s="107"/>
      <c r="AO491" s="107"/>
      <c r="AP491" s="107"/>
      <c r="AQ491" s="107"/>
      <c r="AR491" s="107"/>
      <c r="AS491" s="107"/>
      <c r="AT491" s="107"/>
      <c r="AU491" s="107"/>
      <c r="AV491" s="107"/>
    </row>
    <row r="492" spans="1:48" ht="12.75" customHeight="1">
      <c r="A492" s="313" t="s">
        <v>923</v>
      </c>
      <c r="B492" s="133" t="s">
        <v>79</v>
      </c>
      <c r="C492" s="134" t="s">
        <v>514</v>
      </c>
      <c r="D492" s="135" t="s">
        <v>100</v>
      </c>
      <c r="E492" s="138">
        <v>28</v>
      </c>
      <c r="F492" s="137"/>
      <c r="G492" s="138"/>
      <c r="H492" s="137"/>
      <c r="I492" s="137"/>
      <c r="J492" s="137"/>
      <c r="K492" s="429">
        <f t="shared" si="7"/>
        <v>0</v>
      </c>
      <c r="L492" s="423" cm="1">
        <f t="array" ref="L492">ROUND(E492*F492,2)</f>
        <v>0</v>
      </c>
      <c r="M492" s="423" cm="1">
        <f t="array" ref="M492">ROUND(E492*H492,2)</f>
        <v>0</v>
      </c>
      <c r="N492" s="423" cm="1">
        <f t="array" ref="N492">ROUND(E492*I492,2)</f>
        <v>0</v>
      </c>
      <c r="O492" s="423" cm="1">
        <f t="array" ref="O492">ROUND(E492*J492,2)</f>
        <v>0</v>
      </c>
      <c r="P492" s="425" cm="1">
        <f t="array" ref="P492">ROUND(SUM(M492:O492),2)</f>
        <v>0</v>
      </c>
      <c r="Q492" s="116"/>
      <c r="R492" s="107"/>
      <c r="S492" s="107"/>
      <c r="T492" s="107"/>
      <c r="U492" s="107"/>
      <c r="V492" s="107"/>
      <c r="W492" s="107"/>
      <c r="X492" s="107"/>
      <c r="Y492" s="107"/>
      <c r="Z492" s="107"/>
      <c r="AA492" s="107"/>
      <c r="AB492" s="107"/>
      <c r="AC492" s="107"/>
      <c r="AD492" s="107"/>
      <c r="AE492" s="107"/>
      <c r="AF492" s="107"/>
      <c r="AG492" s="107"/>
      <c r="AH492" s="107"/>
      <c r="AI492" s="107"/>
      <c r="AJ492" s="107"/>
      <c r="AK492" s="107"/>
      <c r="AL492" s="107"/>
      <c r="AM492" s="107"/>
      <c r="AN492" s="107"/>
      <c r="AO492" s="107"/>
      <c r="AP492" s="107"/>
      <c r="AQ492" s="107"/>
      <c r="AR492" s="107"/>
      <c r="AS492" s="107"/>
      <c r="AT492" s="107"/>
      <c r="AU492" s="107"/>
      <c r="AV492" s="107"/>
    </row>
    <row r="493" spans="1:48" ht="14.25" customHeight="1">
      <c r="A493" s="313" t="s">
        <v>924</v>
      </c>
      <c r="B493" s="133" t="s">
        <v>79</v>
      </c>
      <c r="C493" s="188" t="s">
        <v>516</v>
      </c>
      <c r="D493" s="135" t="s">
        <v>100</v>
      </c>
      <c r="E493" s="138" cm="1">
        <f t="array" ref="E493">E492*1.08</f>
        <v>30.240000000000002</v>
      </c>
      <c r="F493" s="137"/>
      <c r="G493" s="138"/>
      <c r="H493" s="137"/>
      <c r="I493" s="137"/>
      <c r="J493" s="137"/>
      <c r="K493" s="429">
        <f t="shared" si="7"/>
        <v>0</v>
      </c>
      <c r="L493" s="423" cm="1">
        <f t="array" ref="L493">ROUND(E493*F493,2)</f>
        <v>0</v>
      </c>
      <c r="M493" s="423" cm="1">
        <f t="array" ref="M493">ROUND(E493*H493,2)</f>
        <v>0</v>
      </c>
      <c r="N493" s="423" cm="1">
        <f t="array" ref="N493">ROUND(E493*I493,2)</f>
        <v>0</v>
      </c>
      <c r="O493" s="423" cm="1">
        <f t="array" ref="O493">ROUND(E493*J493,2)</f>
        <v>0</v>
      </c>
      <c r="P493" s="425" cm="1">
        <f t="array" ref="P493">ROUND(SUM(M493:O493),2)</f>
        <v>0</v>
      </c>
      <c r="Q493" s="116"/>
      <c r="R493" s="107"/>
      <c r="S493" s="107"/>
      <c r="T493" s="107"/>
      <c r="U493" s="107"/>
      <c r="V493" s="107"/>
      <c r="W493" s="107"/>
      <c r="X493" s="107"/>
      <c r="Y493" s="107"/>
      <c r="Z493" s="107"/>
      <c r="AA493" s="107"/>
      <c r="AB493" s="107"/>
      <c r="AC493" s="107"/>
      <c r="AD493" s="107"/>
      <c r="AE493" s="107"/>
      <c r="AF493" s="107"/>
      <c r="AG493" s="107"/>
      <c r="AH493" s="107"/>
      <c r="AI493" s="107"/>
      <c r="AJ493" s="107"/>
      <c r="AK493" s="107"/>
      <c r="AL493" s="107"/>
      <c r="AM493" s="107"/>
      <c r="AN493" s="107"/>
      <c r="AO493" s="107"/>
      <c r="AP493" s="107"/>
      <c r="AQ493" s="107"/>
      <c r="AR493" s="107"/>
      <c r="AS493" s="107"/>
      <c r="AT493" s="107"/>
      <c r="AU493" s="107"/>
      <c r="AV493" s="107"/>
    </row>
    <row r="494" spans="1:48" ht="14.25" customHeight="1">
      <c r="A494" s="313" t="s">
        <v>925</v>
      </c>
      <c r="B494" s="133" t="s">
        <v>79</v>
      </c>
      <c r="C494" s="188" t="s">
        <v>187</v>
      </c>
      <c r="D494" s="135" t="s">
        <v>133</v>
      </c>
      <c r="E494" s="138">
        <v>1</v>
      </c>
      <c r="F494" s="137"/>
      <c r="G494" s="138"/>
      <c r="H494" s="137"/>
      <c r="I494" s="137"/>
      <c r="J494" s="137"/>
      <c r="K494" s="429">
        <f t="shared" si="7"/>
        <v>0</v>
      </c>
      <c r="L494" s="423" cm="1">
        <f t="array" ref="L494">ROUND(E494*F494,2)</f>
        <v>0</v>
      </c>
      <c r="M494" s="423" cm="1">
        <f t="array" ref="M494">ROUND(E494*H494,2)</f>
        <v>0</v>
      </c>
      <c r="N494" s="423" cm="1">
        <f t="array" ref="N494">ROUND(E494*I494,2)</f>
        <v>0</v>
      </c>
      <c r="O494" s="423" cm="1">
        <f t="array" ref="O494">ROUND(E494*J494,2)</f>
        <v>0</v>
      </c>
      <c r="P494" s="425" cm="1">
        <f t="array" ref="P494">ROUND(SUM(M494:O494),2)</f>
        <v>0</v>
      </c>
      <c r="Q494" s="116"/>
      <c r="R494" s="107"/>
      <c r="S494" s="107"/>
      <c r="T494" s="107"/>
      <c r="U494" s="107"/>
      <c r="V494" s="107"/>
      <c r="W494" s="107"/>
      <c r="X494" s="107"/>
      <c r="Y494" s="107"/>
      <c r="Z494" s="107"/>
      <c r="AA494" s="107"/>
      <c r="AB494" s="107"/>
      <c r="AC494" s="107"/>
      <c r="AD494" s="107"/>
      <c r="AE494" s="107"/>
      <c r="AF494" s="107"/>
      <c r="AG494" s="107"/>
      <c r="AH494" s="107"/>
      <c r="AI494" s="107"/>
      <c r="AJ494" s="107"/>
      <c r="AK494" s="107"/>
      <c r="AL494" s="107"/>
      <c r="AM494" s="107"/>
      <c r="AN494" s="107"/>
      <c r="AO494" s="107"/>
      <c r="AP494" s="107"/>
      <c r="AQ494" s="107"/>
      <c r="AR494" s="107"/>
      <c r="AS494" s="107"/>
      <c r="AT494" s="107"/>
      <c r="AU494" s="107"/>
      <c r="AV494" s="107"/>
    </row>
    <row r="495" spans="1:48" ht="14.25" customHeight="1">
      <c r="A495" s="313" t="s">
        <v>926</v>
      </c>
      <c r="B495" s="133" t="s">
        <v>79</v>
      </c>
      <c r="C495" s="188" t="s">
        <v>135</v>
      </c>
      <c r="D495" s="135" t="s">
        <v>133</v>
      </c>
      <c r="E495" s="138">
        <v>1</v>
      </c>
      <c r="F495" s="137"/>
      <c r="G495" s="138"/>
      <c r="H495" s="137"/>
      <c r="I495" s="137"/>
      <c r="J495" s="137"/>
      <c r="K495" s="429">
        <f t="shared" si="7"/>
        <v>0</v>
      </c>
      <c r="L495" s="423" cm="1">
        <f t="array" ref="L495">ROUND(E495*F495,2)</f>
        <v>0</v>
      </c>
      <c r="M495" s="423" cm="1">
        <f t="array" ref="M495">ROUND(E495*H495,2)</f>
        <v>0</v>
      </c>
      <c r="N495" s="423" cm="1">
        <f t="array" ref="N495">ROUND(E495*I495,2)</f>
        <v>0</v>
      </c>
      <c r="O495" s="423" cm="1">
        <f t="array" ref="O495">ROUND(E495*J495,2)</f>
        <v>0</v>
      </c>
      <c r="P495" s="425" cm="1">
        <f t="array" ref="P495">ROUND(SUM(M495:O495),2)</f>
        <v>0</v>
      </c>
      <c r="Q495" s="116"/>
      <c r="R495" s="107"/>
      <c r="S495" s="107"/>
      <c r="T495" s="107"/>
      <c r="U495" s="107"/>
      <c r="V495" s="107"/>
      <c r="W495" s="107"/>
      <c r="X495" s="107"/>
      <c r="Y495" s="107"/>
      <c r="Z495" s="107"/>
      <c r="AA495" s="107"/>
      <c r="AB495" s="107"/>
      <c r="AC495" s="107"/>
      <c r="AD495" s="107"/>
      <c r="AE495" s="107"/>
      <c r="AF495" s="107"/>
      <c r="AG495" s="107"/>
      <c r="AH495" s="107"/>
      <c r="AI495" s="107"/>
      <c r="AJ495" s="107"/>
      <c r="AK495" s="107"/>
      <c r="AL495" s="107"/>
      <c r="AM495" s="107"/>
      <c r="AN495" s="107"/>
      <c r="AO495" s="107"/>
      <c r="AP495" s="107"/>
      <c r="AQ495" s="107"/>
      <c r="AR495" s="107"/>
      <c r="AS495" s="107"/>
      <c r="AT495" s="107"/>
      <c r="AU495" s="107"/>
      <c r="AV495" s="107"/>
    </row>
    <row r="496" spans="1:48" ht="14.25" customHeight="1">
      <c r="A496" s="313" t="s">
        <v>927</v>
      </c>
      <c r="B496" s="133" t="s">
        <v>79</v>
      </c>
      <c r="C496" s="188" t="s">
        <v>137</v>
      </c>
      <c r="D496" s="135" t="s">
        <v>138</v>
      </c>
      <c r="E496" s="138" cm="1">
        <f t="array" ref="E496">ROUND(E493/10,2)</f>
        <v>3.02</v>
      </c>
      <c r="F496" s="137"/>
      <c r="G496" s="138"/>
      <c r="H496" s="137"/>
      <c r="I496" s="137"/>
      <c r="J496" s="137"/>
      <c r="K496" s="429">
        <f t="shared" si="7"/>
        <v>0</v>
      </c>
      <c r="L496" s="423" cm="1">
        <f t="array" ref="L496">ROUND(E496*F496,2)</f>
        <v>0</v>
      </c>
      <c r="M496" s="423" cm="1">
        <f t="array" ref="M496">ROUND(E496*H496,2)</f>
        <v>0</v>
      </c>
      <c r="N496" s="423" cm="1">
        <f t="array" ref="N496">ROUND(E496*I496,2)</f>
        <v>0</v>
      </c>
      <c r="O496" s="423" cm="1">
        <f t="array" ref="O496">ROUND(E496*J496,2)</f>
        <v>0</v>
      </c>
      <c r="P496" s="425" cm="1">
        <f t="array" ref="P496">ROUND(SUM(M496:O496),2)</f>
        <v>0</v>
      </c>
      <c r="Q496" s="116"/>
      <c r="R496" s="107"/>
      <c r="S496" s="107"/>
      <c r="T496" s="107"/>
      <c r="U496" s="107"/>
      <c r="V496" s="107"/>
      <c r="W496" s="107"/>
      <c r="X496" s="107"/>
      <c r="Y496" s="107"/>
      <c r="Z496" s="107"/>
      <c r="AA496" s="107"/>
      <c r="AB496" s="107"/>
      <c r="AC496" s="107"/>
      <c r="AD496" s="107"/>
      <c r="AE496" s="107"/>
      <c r="AF496" s="107"/>
      <c r="AG496" s="107"/>
      <c r="AH496" s="107"/>
      <c r="AI496" s="107"/>
      <c r="AJ496" s="107"/>
      <c r="AK496" s="107"/>
      <c r="AL496" s="107"/>
      <c r="AM496" s="107"/>
      <c r="AN496" s="107"/>
      <c r="AO496" s="107"/>
      <c r="AP496" s="107"/>
      <c r="AQ496" s="107"/>
      <c r="AR496" s="107"/>
      <c r="AS496" s="107"/>
      <c r="AT496" s="107"/>
      <c r="AU496" s="107"/>
      <c r="AV496" s="107"/>
    </row>
    <row r="497" spans="1:48" ht="48" customHeight="1">
      <c r="A497" s="313" t="s">
        <v>928</v>
      </c>
      <c r="B497" s="133" t="s">
        <v>79</v>
      </c>
      <c r="C497" s="134" t="s">
        <v>117</v>
      </c>
      <c r="D497" s="135" t="s">
        <v>118</v>
      </c>
      <c r="E497" s="187">
        <v>12.24</v>
      </c>
      <c r="F497" s="137"/>
      <c r="G497" s="138"/>
      <c r="H497" s="137"/>
      <c r="I497" s="137"/>
      <c r="J497" s="137"/>
      <c r="K497" s="429">
        <f t="shared" si="7"/>
        <v>0</v>
      </c>
      <c r="L497" s="423" cm="1">
        <f t="array" ref="L497">ROUND(E497*F497,2)</f>
        <v>0</v>
      </c>
      <c r="M497" s="423" cm="1">
        <f t="array" ref="M497">ROUND(E497*H497,2)</f>
        <v>0</v>
      </c>
      <c r="N497" s="423" cm="1">
        <f t="array" ref="N497">ROUND(E497*I497,2)</f>
        <v>0</v>
      </c>
      <c r="O497" s="423" cm="1">
        <f t="array" ref="O497">ROUND(E497*J497,2)</f>
        <v>0</v>
      </c>
      <c r="P497" s="425" cm="1">
        <f t="array" ref="P497">ROUND(SUM(M497:O497),2)</f>
        <v>0</v>
      </c>
      <c r="Q497" s="116"/>
      <c r="R497" s="107"/>
      <c r="S497" s="107"/>
      <c r="T497" s="107"/>
      <c r="U497" s="107"/>
      <c r="V497" s="107"/>
      <c r="W497" s="107"/>
      <c r="X497" s="107"/>
      <c r="Y497" s="107"/>
      <c r="Z497" s="107"/>
      <c r="AA497" s="107"/>
      <c r="AB497" s="107"/>
      <c r="AC497" s="107"/>
      <c r="AD497" s="107"/>
      <c r="AE497" s="107"/>
      <c r="AF497" s="107"/>
      <c r="AG497" s="107"/>
      <c r="AH497" s="107"/>
      <c r="AI497" s="107"/>
      <c r="AJ497" s="107"/>
      <c r="AK497" s="107"/>
      <c r="AL497" s="107"/>
      <c r="AM497" s="107"/>
      <c r="AN497" s="107"/>
      <c r="AO497" s="107"/>
      <c r="AP497" s="107"/>
      <c r="AQ497" s="107"/>
      <c r="AR497" s="107"/>
      <c r="AS497" s="107"/>
      <c r="AT497" s="107"/>
      <c r="AU497" s="107"/>
      <c r="AV497" s="107"/>
    </row>
    <row r="498" spans="1:48" ht="14.25" customHeight="1">
      <c r="A498" s="313" t="s">
        <v>929</v>
      </c>
      <c r="B498" s="133" t="s">
        <v>79</v>
      </c>
      <c r="C498" s="188" t="s">
        <v>520</v>
      </c>
      <c r="D498" s="135" t="s">
        <v>118</v>
      </c>
      <c r="E498" s="187" cm="1">
        <f t="array" ref="E498">ROUND(40/1000*1.1,4)</f>
        <v>4.3999999999999997E-2</v>
      </c>
      <c r="F498" s="137"/>
      <c r="G498" s="138"/>
      <c r="H498" s="137"/>
      <c r="I498" s="137"/>
      <c r="J498" s="137"/>
      <c r="K498" s="429">
        <f t="shared" si="7"/>
        <v>0</v>
      </c>
      <c r="L498" s="423" cm="1">
        <f t="array" ref="L498">ROUND(E498*F498,2)</f>
        <v>0</v>
      </c>
      <c r="M498" s="423" cm="1">
        <f t="array" ref="M498">ROUND(E498*H498,2)</f>
        <v>0</v>
      </c>
      <c r="N498" s="423" cm="1">
        <f t="array" ref="N498">ROUND(E498*I498,2)</f>
        <v>0</v>
      </c>
      <c r="O498" s="423" cm="1">
        <f t="array" ref="O498">ROUND(E498*J498,2)</f>
        <v>0</v>
      </c>
      <c r="P498" s="425" cm="1">
        <f t="array" ref="P498">ROUND(SUM(M498:O498),2)</f>
        <v>0</v>
      </c>
      <c r="Q498" s="116"/>
      <c r="R498" s="107"/>
      <c r="S498" s="107"/>
      <c r="T498" s="107"/>
      <c r="U498" s="107"/>
      <c r="V498" s="107"/>
      <c r="W498" s="107"/>
      <c r="X498" s="107"/>
      <c r="Y498" s="107"/>
      <c r="Z498" s="107"/>
      <c r="AA498" s="107"/>
      <c r="AB498" s="107"/>
      <c r="AC498" s="107"/>
      <c r="AD498" s="107"/>
      <c r="AE498" s="107"/>
      <c r="AF498" s="107"/>
      <c r="AG498" s="107"/>
      <c r="AH498" s="107"/>
      <c r="AI498" s="107"/>
      <c r="AJ498" s="107"/>
      <c r="AK498" s="107"/>
      <c r="AL498" s="107"/>
      <c r="AM498" s="107"/>
      <c r="AN498" s="107"/>
      <c r="AO498" s="107"/>
      <c r="AP498" s="107"/>
      <c r="AQ498" s="107"/>
      <c r="AR498" s="107"/>
      <c r="AS498" s="107"/>
      <c r="AT498" s="107"/>
      <c r="AU498" s="107"/>
      <c r="AV498" s="107"/>
    </row>
    <row r="499" spans="1:48" ht="14.25" customHeight="1">
      <c r="A499" s="313" t="s">
        <v>930</v>
      </c>
      <c r="B499" s="133" t="s">
        <v>79</v>
      </c>
      <c r="C499" s="188" t="s">
        <v>120</v>
      </c>
      <c r="D499" s="135" t="s">
        <v>118</v>
      </c>
      <c r="E499" s="187" cm="1">
        <f t="array" ref="E499">ROUND(1.1*1.1,4)</f>
        <v>1.21</v>
      </c>
      <c r="F499" s="137"/>
      <c r="G499" s="138"/>
      <c r="H499" s="137"/>
      <c r="I499" s="137"/>
      <c r="J499" s="137"/>
      <c r="K499" s="429">
        <f t="shared" si="7"/>
        <v>0</v>
      </c>
      <c r="L499" s="423" cm="1">
        <f t="array" ref="L499">ROUND(E499*F499,2)</f>
        <v>0</v>
      </c>
      <c r="M499" s="423" cm="1">
        <f t="array" ref="M499">ROUND(E499*H499,2)</f>
        <v>0</v>
      </c>
      <c r="N499" s="423" cm="1">
        <f t="array" ref="N499">ROUND(E499*I499,2)</f>
        <v>0</v>
      </c>
      <c r="O499" s="423" cm="1">
        <f t="array" ref="O499">ROUND(E499*J499,2)</f>
        <v>0</v>
      </c>
      <c r="P499" s="425" cm="1">
        <f t="array" ref="P499">ROUND(SUM(M499:O499),2)</f>
        <v>0</v>
      </c>
      <c r="Q499" s="116"/>
      <c r="R499" s="107"/>
      <c r="S499" s="107"/>
      <c r="T499" s="107"/>
      <c r="U499" s="107"/>
      <c r="V499" s="107"/>
      <c r="W499" s="107"/>
      <c r="X499" s="107"/>
      <c r="Y499" s="107"/>
      <c r="Z499" s="107"/>
      <c r="AA499" s="107"/>
      <c r="AB499" s="107"/>
      <c r="AC499" s="107"/>
      <c r="AD499" s="107"/>
      <c r="AE499" s="107"/>
      <c r="AF499" s="107"/>
      <c r="AG499" s="107"/>
      <c r="AH499" s="107"/>
      <c r="AI499" s="107"/>
      <c r="AJ499" s="107"/>
      <c r="AK499" s="107"/>
      <c r="AL499" s="107"/>
      <c r="AM499" s="107"/>
      <c r="AN499" s="107"/>
      <c r="AO499" s="107"/>
      <c r="AP499" s="107"/>
      <c r="AQ499" s="107"/>
      <c r="AR499" s="107"/>
      <c r="AS499" s="107"/>
      <c r="AT499" s="107"/>
      <c r="AU499" s="107"/>
      <c r="AV499" s="107"/>
    </row>
    <row r="500" spans="1:48" ht="14.25" customHeight="1">
      <c r="A500" s="313" t="s">
        <v>931</v>
      </c>
      <c r="B500" s="133" t="s">
        <v>79</v>
      </c>
      <c r="C500" s="188" t="s">
        <v>122</v>
      </c>
      <c r="D500" s="135" t="s">
        <v>118</v>
      </c>
      <c r="E500" s="187" cm="1">
        <f t="array" ref="E500">ROUND(11.1*1.1,4)</f>
        <v>12.21</v>
      </c>
      <c r="F500" s="137"/>
      <c r="G500" s="138"/>
      <c r="H500" s="137"/>
      <c r="I500" s="137"/>
      <c r="J500" s="137"/>
      <c r="K500" s="429">
        <f t="shared" si="7"/>
        <v>0</v>
      </c>
      <c r="L500" s="423" cm="1">
        <f t="array" ref="L500">ROUND(E500*F500,2)</f>
        <v>0</v>
      </c>
      <c r="M500" s="423" cm="1">
        <f t="array" ref="M500">ROUND(E500*H500,2)</f>
        <v>0</v>
      </c>
      <c r="N500" s="423" cm="1">
        <f t="array" ref="N500">ROUND(E500*I500,2)</f>
        <v>0</v>
      </c>
      <c r="O500" s="423" cm="1">
        <f t="array" ref="O500">ROUND(E500*J500,2)</f>
        <v>0</v>
      </c>
      <c r="P500" s="425" cm="1">
        <f t="array" ref="P500">ROUND(SUM(M500:O500),2)</f>
        <v>0</v>
      </c>
      <c r="Q500" s="116"/>
      <c r="R500" s="107"/>
      <c r="S500" s="107"/>
      <c r="T500" s="107"/>
      <c r="U500" s="107"/>
      <c r="V500" s="107"/>
      <c r="W500" s="107"/>
      <c r="X500" s="107"/>
      <c r="Y500" s="107"/>
      <c r="Z500" s="107"/>
      <c r="AA500" s="107"/>
      <c r="AB500" s="107"/>
      <c r="AC500" s="107"/>
      <c r="AD500" s="107"/>
      <c r="AE500" s="107"/>
      <c r="AF500" s="107"/>
      <c r="AG500" s="107"/>
      <c r="AH500" s="107"/>
      <c r="AI500" s="107"/>
      <c r="AJ500" s="107"/>
      <c r="AK500" s="107"/>
      <c r="AL500" s="107"/>
      <c r="AM500" s="107"/>
      <c r="AN500" s="107"/>
      <c r="AO500" s="107"/>
      <c r="AP500" s="107"/>
      <c r="AQ500" s="107"/>
      <c r="AR500" s="107"/>
      <c r="AS500" s="107"/>
      <c r="AT500" s="107"/>
      <c r="AU500" s="107"/>
      <c r="AV500" s="107"/>
    </row>
    <row r="501" spans="1:48" ht="14.25" customHeight="1">
      <c r="A501" s="313" t="s">
        <v>932</v>
      </c>
      <c r="B501" s="133" t="s">
        <v>79</v>
      </c>
      <c r="C501" s="188" t="s">
        <v>124</v>
      </c>
      <c r="D501" s="135" t="s">
        <v>118</v>
      </c>
      <c r="E501" s="187" cm="1">
        <f t="array" ref="E501">ROUND(SUM(E498:E500)*0.035,4)</f>
        <v>0.47120000000000001</v>
      </c>
      <c r="F501" s="137"/>
      <c r="G501" s="138"/>
      <c r="H501" s="137"/>
      <c r="I501" s="137"/>
      <c r="J501" s="137"/>
      <c r="K501" s="429">
        <f t="shared" si="7"/>
        <v>0</v>
      </c>
      <c r="L501" s="423" cm="1">
        <f t="array" ref="L501">ROUND(E501*F501,2)</f>
        <v>0</v>
      </c>
      <c r="M501" s="423" cm="1">
        <f t="array" ref="M501">ROUND(E501*H501,2)</f>
        <v>0</v>
      </c>
      <c r="N501" s="423" cm="1">
        <f t="array" ref="N501">ROUND(E501*I501,2)</f>
        <v>0</v>
      </c>
      <c r="O501" s="423" cm="1">
        <f t="array" ref="O501">ROUND(E501*J501,2)</f>
        <v>0</v>
      </c>
      <c r="P501" s="425" cm="1">
        <f t="array" ref="P501">ROUND(SUM(M501:O501),2)</f>
        <v>0</v>
      </c>
      <c r="Q501" s="116"/>
      <c r="R501" s="107"/>
      <c r="S501" s="107"/>
      <c r="T501" s="107"/>
      <c r="U501" s="107"/>
      <c r="V501" s="107"/>
      <c r="W501" s="107"/>
      <c r="X501" s="107"/>
      <c r="Y501" s="107"/>
      <c r="Z501" s="107"/>
      <c r="AA501" s="107"/>
      <c r="AB501" s="107"/>
      <c r="AC501" s="107"/>
      <c r="AD501" s="107"/>
      <c r="AE501" s="107"/>
      <c r="AF501" s="107"/>
      <c r="AG501" s="107"/>
      <c r="AH501" s="107"/>
      <c r="AI501" s="107"/>
      <c r="AJ501" s="107"/>
      <c r="AK501" s="107"/>
      <c r="AL501" s="107"/>
      <c r="AM501" s="107"/>
      <c r="AN501" s="107"/>
      <c r="AO501" s="107"/>
      <c r="AP501" s="107"/>
      <c r="AQ501" s="107"/>
      <c r="AR501" s="107"/>
      <c r="AS501" s="107"/>
      <c r="AT501" s="107"/>
      <c r="AU501" s="107"/>
      <c r="AV501" s="107"/>
    </row>
    <row r="502" spans="1:48" ht="14.25" customHeight="1">
      <c r="A502" s="313" t="s">
        <v>933</v>
      </c>
      <c r="B502" s="133" t="s">
        <v>79</v>
      </c>
      <c r="C502" s="188" t="s">
        <v>126</v>
      </c>
      <c r="D502" s="135" t="s">
        <v>81</v>
      </c>
      <c r="E502" s="138" cm="1">
        <f t="array" ref="E502">ROUND(E505/0.3*9,0)</f>
        <v>3150</v>
      </c>
      <c r="F502" s="137"/>
      <c r="G502" s="138"/>
      <c r="H502" s="137"/>
      <c r="I502" s="137"/>
      <c r="J502" s="137"/>
      <c r="K502" s="429">
        <f t="shared" si="7"/>
        <v>0</v>
      </c>
      <c r="L502" s="423" cm="1">
        <f t="array" ref="L502">ROUND(E502*F502,2)</f>
        <v>0</v>
      </c>
      <c r="M502" s="423" cm="1">
        <f t="array" ref="M502">ROUND(E502*H502,2)</f>
        <v>0</v>
      </c>
      <c r="N502" s="423" cm="1">
        <f t="array" ref="N502">ROUND(E502*I502,2)</f>
        <v>0</v>
      </c>
      <c r="O502" s="423" cm="1">
        <f t="array" ref="O502">ROUND(E502*J502,2)</f>
        <v>0</v>
      </c>
      <c r="P502" s="425" cm="1">
        <f t="array" ref="P502">ROUND(SUM(M502:O502),2)</f>
        <v>0</v>
      </c>
      <c r="Q502" s="116"/>
      <c r="R502" s="107"/>
      <c r="S502" s="107"/>
      <c r="T502" s="107"/>
      <c r="U502" s="107"/>
      <c r="V502" s="107"/>
      <c r="W502" s="107"/>
      <c r="X502" s="107"/>
      <c r="Y502" s="107"/>
      <c r="Z502" s="107"/>
      <c r="AA502" s="107"/>
      <c r="AB502" s="107"/>
      <c r="AC502" s="107"/>
      <c r="AD502" s="107"/>
      <c r="AE502" s="107"/>
      <c r="AF502" s="107"/>
      <c r="AG502" s="107"/>
      <c r="AH502" s="107"/>
      <c r="AI502" s="107"/>
      <c r="AJ502" s="107"/>
      <c r="AK502" s="107"/>
      <c r="AL502" s="107"/>
      <c r="AM502" s="107"/>
      <c r="AN502" s="107"/>
      <c r="AO502" s="107"/>
      <c r="AP502" s="107"/>
      <c r="AQ502" s="107"/>
      <c r="AR502" s="107"/>
      <c r="AS502" s="107"/>
      <c r="AT502" s="107"/>
      <c r="AU502" s="107"/>
      <c r="AV502" s="107"/>
    </row>
    <row r="503" spans="1:48" ht="12.75" customHeight="1">
      <c r="A503" s="313" t="s">
        <v>934</v>
      </c>
      <c r="B503" s="133" t="s">
        <v>79</v>
      </c>
      <c r="C503" s="134" t="s">
        <v>522</v>
      </c>
      <c r="D503" s="135" t="s">
        <v>81</v>
      </c>
      <c r="E503" s="138">
        <v>2</v>
      </c>
      <c r="F503" s="137"/>
      <c r="G503" s="138"/>
      <c r="H503" s="137"/>
      <c r="I503" s="137"/>
      <c r="J503" s="137"/>
      <c r="K503" s="429">
        <f t="shared" si="7"/>
        <v>0</v>
      </c>
      <c r="L503" s="423" cm="1">
        <f t="array" ref="L503">ROUND(E503*F503,2)</f>
        <v>0</v>
      </c>
      <c r="M503" s="423" cm="1">
        <f t="array" ref="M503">ROUND(E503*H503,2)</f>
        <v>0</v>
      </c>
      <c r="N503" s="423" cm="1">
        <f t="array" ref="N503">ROUND(E503*I503,2)</f>
        <v>0</v>
      </c>
      <c r="O503" s="423" cm="1">
        <f t="array" ref="O503">ROUND(E503*J503,2)</f>
        <v>0</v>
      </c>
      <c r="P503" s="425" cm="1">
        <f t="array" ref="P503">ROUND(SUM(M503:O503),2)</f>
        <v>0</v>
      </c>
      <c r="Q503" s="116"/>
      <c r="R503" s="107"/>
      <c r="S503" s="107"/>
      <c r="T503" s="107"/>
      <c r="U503" s="107"/>
      <c r="V503" s="107"/>
      <c r="W503" s="107"/>
      <c r="X503" s="107"/>
      <c r="Y503" s="107"/>
      <c r="Z503" s="107"/>
      <c r="AA503" s="107"/>
      <c r="AB503" s="107"/>
      <c r="AC503" s="107"/>
      <c r="AD503" s="107"/>
      <c r="AE503" s="107"/>
      <c r="AF503" s="107"/>
      <c r="AG503" s="107"/>
      <c r="AH503" s="107"/>
      <c r="AI503" s="107"/>
      <c r="AJ503" s="107"/>
      <c r="AK503" s="107"/>
      <c r="AL503" s="107"/>
      <c r="AM503" s="107"/>
      <c r="AN503" s="107"/>
      <c r="AO503" s="107"/>
      <c r="AP503" s="107"/>
      <c r="AQ503" s="107"/>
      <c r="AR503" s="107"/>
      <c r="AS503" s="107"/>
      <c r="AT503" s="107"/>
      <c r="AU503" s="107"/>
      <c r="AV503" s="107"/>
    </row>
    <row r="504" spans="1:48" ht="12.75" customHeight="1">
      <c r="A504" s="313" t="s">
        <v>935</v>
      </c>
      <c r="B504" s="133" t="s">
        <v>79</v>
      </c>
      <c r="C504" s="134" t="s">
        <v>571</v>
      </c>
      <c r="D504" s="135" t="s">
        <v>81</v>
      </c>
      <c r="E504" s="138">
        <v>2</v>
      </c>
      <c r="F504" s="137"/>
      <c r="G504" s="138"/>
      <c r="H504" s="137"/>
      <c r="I504" s="137"/>
      <c r="J504" s="137"/>
      <c r="K504" s="429">
        <f t="shared" si="7"/>
        <v>0</v>
      </c>
      <c r="L504" s="423" cm="1">
        <f t="array" ref="L504">ROUND(E504*F504,2)</f>
        <v>0</v>
      </c>
      <c r="M504" s="423" cm="1">
        <f t="array" ref="M504">ROUND(E504*H504,2)</f>
        <v>0</v>
      </c>
      <c r="N504" s="423" cm="1">
        <f t="array" ref="N504">ROUND(E504*I504,2)</f>
        <v>0</v>
      </c>
      <c r="O504" s="423" cm="1">
        <f t="array" ref="O504">ROUND(E504*J504,2)</f>
        <v>0</v>
      </c>
      <c r="P504" s="425" cm="1">
        <f t="array" ref="P504">ROUND(SUM(M504:O504),2)</f>
        <v>0</v>
      </c>
      <c r="Q504" s="116"/>
      <c r="R504" s="107"/>
      <c r="S504" s="107"/>
      <c r="T504" s="107"/>
      <c r="U504" s="107"/>
      <c r="V504" s="107"/>
      <c r="W504" s="107"/>
      <c r="X504" s="107"/>
      <c r="Y504" s="107"/>
      <c r="Z504" s="107"/>
      <c r="AA504" s="107"/>
      <c r="AB504" s="107"/>
      <c r="AC504" s="107"/>
      <c r="AD504" s="107"/>
      <c r="AE504" s="107"/>
      <c r="AF504" s="107"/>
      <c r="AG504" s="107"/>
      <c r="AH504" s="107"/>
      <c r="AI504" s="107"/>
      <c r="AJ504" s="107"/>
      <c r="AK504" s="107"/>
      <c r="AL504" s="107"/>
      <c r="AM504" s="107"/>
      <c r="AN504" s="107"/>
      <c r="AO504" s="107"/>
      <c r="AP504" s="107"/>
      <c r="AQ504" s="107"/>
      <c r="AR504" s="107"/>
      <c r="AS504" s="107"/>
      <c r="AT504" s="107"/>
      <c r="AU504" s="107"/>
      <c r="AV504" s="107"/>
    </row>
    <row r="505" spans="1:48" ht="36" customHeight="1">
      <c r="A505" s="313" t="s">
        <v>936</v>
      </c>
      <c r="B505" s="133" t="s">
        <v>79</v>
      </c>
      <c r="C505" s="134" t="s">
        <v>524</v>
      </c>
      <c r="D505" s="135" t="s">
        <v>100</v>
      </c>
      <c r="E505" s="138">
        <v>105</v>
      </c>
      <c r="F505" s="137"/>
      <c r="G505" s="138"/>
      <c r="H505" s="137"/>
      <c r="I505" s="137"/>
      <c r="J505" s="137"/>
      <c r="K505" s="429">
        <f t="shared" si="7"/>
        <v>0</v>
      </c>
      <c r="L505" s="423" cm="1">
        <f t="array" ref="L505">ROUND(E505*F505,2)</f>
        <v>0</v>
      </c>
      <c r="M505" s="423" cm="1">
        <f t="array" ref="M505">ROUND(E505*H505,2)</f>
        <v>0</v>
      </c>
      <c r="N505" s="423" cm="1">
        <f t="array" ref="N505">ROUND(E505*I505,2)</f>
        <v>0</v>
      </c>
      <c r="O505" s="423" cm="1">
        <f t="array" ref="O505">ROUND(E505*J505,2)</f>
        <v>0</v>
      </c>
      <c r="P505" s="425" cm="1">
        <f t="array" ref="P505">ROUND(SUM(M505:O505),2)</f>
        <v>0</v>
      </c>
      <c r="Q505" s="116"/>
      <c r="R505" s="107"/>
      <c r="S505" s="107"/>
      <c r="T505" s="107"/>
      <c r="U505" s="107"/>
      <c r="V505" s="107"/>
      <c r="W505" s="107"/>
      <c r="X505" s="107"/>
      <c r="Y505" s="107"/>
      <c r="Z505" s="107"/>
      <c r="AA505" s="107"/>
      <c r="AB505" s="107"/>
      <c r="AC505" s="107"/>
      <c r="AD505" s="107"/>
      <c r="AE505" s="107"/>
      <c r="AF505" s="107"/>
      <c r="AG505" s="107"/>
      <c r="AH505" s="107"/>
      <c r="AI505" s="107"/>
      <c r="AJ505" s="107"/>
      <c r="AK505" s="107"/>
      <c r="AL505" s="107"/>
      <c r="AM505" s="107"/>
      <c r="AN505" s="107"/>
      <c r="AO505" s="107"/>
      <c r="AP505" s="107"/>
      <c r="AQ505" s="107"/>
      <c r="AR505" s="107"/>
      <c r="AS505" s="107"/>
      <c r="AT505" s="107"/>
      <c r="AU505" s="107"/>
      <c r="AV505" s="107"/>
    </row>
    <row r="506" spans="1:48" ht="14.25" customHeight="1">
      <c r="A506" s="313" t="s">
        <v>937</v>
      </c>
      <c r="B506" s="133" t="s">
        <v>79</v>
      </c>
      <c r="C506" s="188" t="s">
        <v>525</v>
      </c>
      <c r="D506" s="135" t="s">
        <v>100</v>
      </c>
      <c r="E506" s="138" cm="1">
        <f t="array" ref="E506">ROUND(E505*1.02,2)</f>
        <v>107.1</v>
      </c>
      <c r="F506" s="137"/>
      <c r="G506" s="138"/>
      <c r="H506" s="137"/>
      <c r="I506" s="137"/>
      <c r="J506" s="137"/>
      <c r="K506" s="429">
        <f t="shared" si="7"/>
        <v>0</v>
      </c>
      <c r="L506" s="423" cm="1">
        <f t="array" ref="L506">ROUND(E506*F506,2)</f>
        <v>0</v>
      </c>
      <c r="M506" s="423" cm="1">
        <f t="array" ref="M506">ROUND(E506*H506,2)</f>
        <v>0</v>
      </c>
      <c r="N506" s="423" cm="1">
        <f t="array" ref="N506">ROUND(E506*I506,2)</f>
        <v>0</v>
      </c>
      <c r="O506" s="423" cm="1">
        <f t="array" ref="O506">ROUND(E506*J506,2)</f>
        <v>0</v>
      </c>
      <c r="P506" s="425" cm="1">
        <f t="array" ref="P506">ROUND(SUM(M506:O506),2)</f>
        <v>0</v>
      </c>
      <c r="Q506" s="116"/>
      <c r="R506" s="107"/>
      <c r="S506" s="107"/>
      <c r="T506" s="107"/>
      <c r="U506" s="107"/>
      <c r="V506" s="107"/>
      <c r="W506" s="107"/>
      <c r="X506" s="107"/>
      <c r="Y506" s="107"/>
      <c r="Z506" s="107"/>
      <c r="AA506" s="107"/>
      <c r="AB506" s="107"/>
      <c r="AC506" s="107"/>
      <c r="AD506" s="107"/>
      <c r="AE506" s="107"/>
      <c r="AF506" s="107"/>
      <c r="AG506" s="107"/>
      <c r="AH506" s="107"/>
      <c r="AI506" s="107"/>
      <c r="AJ506" s="107"/>
      <c r="AK506" s="107"/>
      <c r="AL506" s="107"/>
      <c r="AM506" s="107"/>
      <c r="AN506" s="107"/>
      <c r="AO506" s="107"/>
      <c r="AP506" s="107"/>
      <c r="AQ506" s="107"/>
      <c r="AR506" s="107"/>
      <c r="AS506" s="107"/>
      <c r="AT506" s="107"/>
      <c r="AU506" s="107"/>
      <c r="AV506" s="107"/>
    </row>
    <row r="507" spans="1:48" ht="14.25" customHeight="1">
      <c r="A507" s="313" t="s">
        <v>938</v>
      </c>
      <c r="B507" s="133" t="s">
        <v>79</v>
      </c>
      <c r="C507" s="188" t="s">
        <v>526</v>
      </c>
      <c r="D507" s="135" t="s">
        <v>218</v>
      </c>
      <c r="E507" s="138" cm="1">
        <f t="array" ref="E507">ROUND(E506*3,2)</f>
        <v>321.3</v>
      </c>
      <c r="F507" s="137"/>
      <c r="G507" s="138"/>
      <c r="H507" s="137"/>
      <c r="I507" s="137"/>
      <c r="J507" s="137"/>
      <c r="K507" s="429">
        <f t="shared" si="7"/>
        <v>0</v>
      </c>
      <c r="L507" s="423" cm="1">
        <f t="array" ref="L507">ROUND(E507*F507,2)</f>
        <v>0</v>
      </c>
      <c r="M507" s="423" cm="1">
        <f t="array" ref="M507">ROUND(E507*H507,2)</f>
        <v>0</v>
      </c>
      <c r="N507" s="423" cm="1">
        <f t="array" ref="N507">ROUND(E507*I507,2)</f>
        <v>0</v>
      </c>
      <c r="O507" s="423" cm="1">
        <f t="array" ref="O507">ROUND(E507*J507,2)</f>
        <v>0</v>
      </c>
      <c r="P507" s="425" cm="1">
        <f t="array" ref="P507">ROUND(SUM(M507:O507),2)</f>
        <v>0</v>
      </c>
      <c r="Q507" s="116"/>
      <c r="R507" s="107"/>
      <c r="S507" s="107"/>
      <c r="T507" s="107"/>
      <c r="U507" s="107"/>
      <c r="V507" s="107"/>
      <c r="W507" s="107"/>
      <c r="X507" s="107"/>
      <c r="Y507" s="107"/>
      <c r="Z507" s="107"/>
      <c r="AA507" s="107"/>
      <c r="AB507" s="107"/>
      <c r="AC507" s="107"/>
      <c r="AD507" s="107"/>
      <c r="AE507" s="107"/>
      <c r="AF507" s="107"/>
      <c r="AG507" s="107"/>
      <c r="AH507" s="107"/>
      <c r="AI507" s="107"/>
      <c r="AJ507" s="107"/>
      <c r="AK507" s="107"/>
      <c r="AL507" s="107"/>
      <c r="AM507" s="107"/>
      <c r="AN507" s="107"/>
      <c r="AO507" s="107"/>
      <c r="AP507" s="107"/>
      <c r="AQ507" s="107"/>
      <c r="AR507" s="107"/>
      <c r="AS507" s="107"/>
      <c r="AT507" s="107"/>
      <c r="AU507" s="107"/>
      <c r="AV507" s="107"/>
    </row>
    <row r="508" spans="1:48" ht="24" customHeight="1">
      <c r="A508" s="313" t="s">
        <v>939</v>
      </c>
      <c r="B508" s="133" t="s">
        <v>79</v>
      </c>
      <c r="C508" s="188" t="s">
        <v>132</v>
      </c>
      <c r="D508" s="135" t="s">
        <v>133</v>
      </c>
      <c r="E508" s="138">
        <v>1</v>
      </c>
      <c r="F508" s="137"/>
      <c r="G508" s="138"/>
      <c r="H508" s="137"/>
      <c r="I508" s="137"/>
      <c r="J508" s="137"/>
      <c r="K508" s="429">
        <f t="shared" si="7"/>
        <v>0</v>
      </c>
      <c r="L508" s="423" cm="1">
        <f t="array" ref="L508">ROUND(E508*F508,2)</f>
        <v>0</v>
      </c>
      <c r="M508" s="423" cm="1">
        <f t="array" ref="M508">ROUND(E508*H508,2)</f>
        <v>0</v>
      </c>
      <c r="N508" s="423" cm="1">
        <f t="array" ref="N508">ROUND(E508*I508,2)</f>
        <v>0</v>
      </c>
      <c r="O508" s="423" cm="1">
        <f t="array" ref="O508">ROUND(E508*J508,2)</f>
        <v>0</v>
      </c>
      <c r="P508" s="425" cm="1">
        <f t="array" ref="P508">ROUND(SUM(M508:O508),2)</f>
        <v>0</v>
      </c>
      <c r="Q508" s="116"/>
      <c r="R508" s="107"/>
      <c r="S508" s="107"/>
      <c r="T508" s="107"/>
      <c r="U508" s="107"/>
      <c r="V508" s="107"/>
      <c r="W508" s="107"/>
      <c r="X508" s="107"/>
      <c r="Y508" s="107"/>
      <c r="Z508" s="107"/>
      <c r="AA508" s="107"/>
      <c r="AB508" s="107"/>
      <c r="AC508" s="107"/>
      <c r="AD508" s="107"/>
      <c r="AE508" s="107"/>
      <c r="AF508" s="107"/>
      <c r="AG508" s="107"/>
      <c r="AH508" s="107"/>
      <c r="AI508" s="107"/>
      <c r="AJ508" s="107"/>
      <c r="AK508" s="107"/>
      <c r="AL508" s="107"/>
      <c r="AM508" s="107"/>
      <c r="AN508" s="107"/>
      <c r="AO508" s="107"/>
      <c r="AP508" s="107"/>
      <c r="AQ508" s="107"/>
      <c r="AR508" s="107"/>
      <c r="AS508" s="107"/>
      <c r="AT508" s="107"/>
      <c r="AU508" s="107"/>
      <c r="AV508" s="107"/>
    </row>
    <row r="509" spans="1:48" ht="14.25" customHeight="1">
      <c r="A509" s="313" t="s">
        <v>940</v>
      </c>
      <c r="B509" s="133" t="s">
        <v>79</v>
      </c>
      <c r="C509" s="188" t="s">
        <v>135</v>
      </c>
      <c r="D509" s="135" t="s">
        <v>133</v>
      </c>
      <c r="E509" s="138">
        <v>1</v>
      </c>
      <c r="F509" s="137"/>
      <c r="G509" s="138"/>
      <c r="H509" s="137"/>
      <c r="I509" s="137"/>
      <c r="J509" s="137"/>
      <c r="K509" s="429">
        <f t="shared" si="7"/>
        <v>0</v>
      </c>
      <c r="L509" s="423" cm="1">
        <f t="array" ref="L509">ROUND(E509*F509,2)</f>
        <v>0</v>
      </c>
      <c r="M509" s="423" cm="1">
        <f t="array" ref="M509">ROUND(E509*H509,2)</f>
        <v>0</v>
      </c>
      <c r="N509" s="423" cm="1">
        <f t="array" ref="N509">ROUND(E509*I509,2)</f>
        <v>0</v>
      </c>
      <c r="O509" s="423" cm="1">
        <f t="array" ref="O509">ROUND(E509*J509,2)</f>
        <v>0</v>
      </c>
      <c r="P509" s="425" cm="1">
        <f t="array" ref="P509">ROUND(SUM(M509:O509),2)</f>
        <v>0</v>
      </c>
      <c r="Q509" s="116"/>
      <c r="R509" s="107"/>
      <c r="S509" s="107"/>
      <c r="T509" s="107"/>
      <c r="U509" s="107"/>
      <c r="V509" s="107"/>
      <c r="W509" s="107"/>
      <c r="X509" s="107"/>
      <c r="Y509" s="107"/>
      <c r="Z509" s="107"/>
      <c r="AA509" s="107"/>
      <c r="AB509" s="107"/>
      <c r="AC509" s="107"/>
      <c r="AD509" s="107"/>
      <c r="AE509" s="107"/>
      <c r="AF509" s="107"/>
      <c r="AG509" s="107"/>
      <c r="AH509" s="107"/>
      <c r="AI509" s="107"/>
      <c r="AJ509" s="107"/>
      <c r="AK509" s="107"/>
      <c r="AL509" s="107"/>
      <c r="AM509" s="107"/>
      <c r="AN509" s="107"/>
      <c r="AO509" s="107"/>
      <c r="AP509" s="107"/>
      <c r="AQ509" s="107"/>
      <c r="AR509" s="107"/>
      <c r="AS509" s="107"/>
      <c r="AT509" s="107"/>
      <c r="AU509" s="107"/>
      <c r="AV509" s="107"/>
    </row>
    <row r="510" spans="1:48" ht="14.25" customHeight="1">
      <c r="A510" s="313" t="s">
        <v>941</v>
      </c>
      <c r="B510" s="133" t="s">
        <v>79</v>
      </c>
      <c r="C510" s="188" t="s">
        <v>137</v>
      </c>
      <c r="D510" s="135" t="s">
        <v>138</v>
      </c>
      <c r="E510" s="138" cm="1">
        <f t="array" ref="E510">E505/8.5</f>
        <v>12.352941176470589</v>
      </c>
      <c r="F510" s="137"/>
      <c r="G510" s="138"/>
      <c r="H510" s="137"/>
      <c r="I510" s="137"/>
      <c r="J510" s="137"/>
      <c r="K510" s="429">
        <f t="shared" si="7"/>
        <v>0</v>
      </c>
      <c r="L510" s="423" cm="1">
        <f t="array" ref="L510">ROUND(E510*F510,2)</f>
        <v>0</v>
      </c>
      <c r="M510" s="423" cm="1">
        <f t="array" ref="M510">ROUND(E510*H510,2)</f>
        <v>0</v>
      </c>
      <c r="N510" s="423" cm="1">
        <f t="array" ref="N510">ROUND(E510*I510,2)</f>
        <v>0</v>
      </c>
      <c r="O510" s="423" cm="1">
        <f t="array" ref="O510">ROUND(E510*J510,2)</f>
        <v>0</v>
      </c>
      <c r="P510" s="425" cm="1">
        <f t="array" ref="P510">ROUND(SUM(M510:O510),2)</f>
        <v>0</v>
      </c>
      <c r="Q510" s="116"/>
      <c r="R510" s="107"/>
      <c r="S510" s="107"/>
      <c r="T510" s="107"/>
      <c r="U510" s="107"/>
      <c r="V510" s="107"/>
      <c r="W510" s="107"/>
      <c r="X510" s="107"/>
      <c r="Y510" s="107"/>
      <c r="Z510" s="107"/>
      <c r="AA510" s="107"/>
      <c r="AB510" s="107"/>
      <c r="AC510" s="107"/>
      <c r="AD510" s="107"/>
      <c r="AE510" s="107"/>
      <c r="AF510" s="107"/>
      <c r="AG510" s="107"/>
      <c r="AH510" s="107"/>
      <c r="AI510" s="107"/>
      <c r="AJ510" s="107"/>
      <c r="AK510" s="107"/>
      <c r="AL510" s="107"/>
      <c r="AM510" s="107"/>
      <c r="AN510" s="107"/>
      <c r="AO510" s="107"/>
      <c r="AP510" s="107"/>
      <c r="AQ510" s="107"/>
      <c r="AR510" s="107"/>
      <c r="AS510" s="107"/>
      <c r="AT510" s="107"/>
      <c r="AU510" s="107"/>
      <c r="AV510" s="107"/>
    </row>
    <row r="511" spans="1:48" ht="14.25" customHeight="1">
      <c r="A511" s="313" t="s">
        <v>942</v>
      </c>
      <c r="B511" s="133" t="s">
        <v>79</v>
      </c>
      <c r="C511" s="285" t="s">
        <v>528</v>
      </c>
      <c r="D511" s="135" t="s">
        <v>83</v>
      </c>
      <c r="E511" s="138" cm="1">
        <f t="array" ref="E511">ROUND(E506/0.175*2,2)</f>
        <v>1224</v>
      </c>
      <c r="F511" s="137"/>
      <c r="G511" s="138"/>
      <c r="H511" s="137"/>
      <c r="I511" s="137"/>
      <c r="J511" s="137"/>
      <c r="K511" s="429">
        <f t="shared" si="7"/>
        <v>0</v>
      </c>
      <c r="L511" s="423" cm="1">
        <f t="array" ref="L511">ROUND(E511*F511,2)</f>
        <v>0</v>
      </c>
      <c r="M511" s="423" cm="1">
        <f t="array" ref="M511">ROUND(E511*H511,2)</f>
        <v>0</v>
      </c>
      <c r="N511" s="423" cm="1">
        <f t="array" ref="N511">ROUND(E511*I511,2)</f>
        <v>0</v>
      </c>
      <c r="O511" s="423" cm="1">
        <f t="array" ref="O511">ROUND(E511*J511,2)</f>
        <v>0</v>
      </c>
      <c r="P511" s="425" cm="1">
        <f t="array" ref="P511">ROUND(SUM(M511:O511),2)</f>
        <v>0</v>
      </c>
      <c r="Q511" s="116"/>
      <c r="R511" s="107"/>
      <c r="S511" s="107"/>
      <c r="T511" s="107"/>
      <c r="U511" s="107"/>
      <c r="V511" s="107"/>
      <c r="W511" s="107"/>
      <c r="X511" s="107"/>
      <c r="Y511" s="107"/>
      <c r="Z511" s="107"/>
      <c r="AA511" s="107"/>
      <c r="AB511" s="107"/>
      <c r="AC511" s="107"/>
      <c r="AD511" s="107"/>
      <c r="AE511" s="107"/>
      <c r="AF511" s="107"/>
      <c r="AG511" s="107"/>
      <c r="AH511" s="107"/>
      <c r="AI511" s="107"/>
      <c r="AJ511" s="107"/>
      <c r="AK511" s="107"/>
      <c r="AL511" s="107"/>
      <c r="AM511" s="107"/>
      <c r="AN511" s="107"/>
      <c r="AO511" s="107"/>
      <c r="AP511" s="107"/>
      <c r="AQ511" s="107"/>
      <c r="AR511" s="107"/>
      <c r="AS511" s="107"/>
      <c r="AT511" s="107"/>
      <c r="AU511" s="107"/>
      <c r="AV511" s="107"/>
    </row>
    <row r="512" spans="1:48" ht="14.25" customHeight="1">
      <c r="A512" s="313" t="s">
        <v>943</v>
      </c>
      <c r="B512" s="133" t="s">
        <v>79</v>
      </c>
      <c r="C512" s="188" t="s">
        <v>529</v>
      </c>
      <c r="D512" s="135" t="s">
        <v>83</v>
      </c>
      <c r="E512" s="138" cm="1">
        <f t="array" ref="E512">ROUND(E511*0.45*1.15,2)</f>
        <v>633.41999999999996</v>
      </c>
      <c r="F512" s="137"/>
      <c r="G512" s="138"/>
      <c r="H512" s="137"/>
      <c r="I512" s="137"/>
      <c r="J512" s="137"/>
      <c r="K512" s="429">
        <f t="shared" si="7"/>
        <v>0</v>
      </c>
      <c r="L512" s="423" cm="1">
        <f t="array" ref="L512">ROUND(E512*F512,2)</f>
        <v>0</v>
      </c>
      <c r="M512" s="423" cm="1">
        <f t="array" ref="M512">ROUND(E512*H512,2)</f>
        <v>0</v>
      </c>
      <c r="N512" s="423" cm="1">
        <f t="array" ref="N512">ROUND(E512*I512,2)</f>
        <v>0</v>
      </c>
      <c r="O512" s="423" cm="1">
        <f t="array" ref="O512">ROUND(E512*J512,2)</f>
        <v>0</v>
      </c>
      <c r="P512" s="425" cm="1">
        <f t="array" ref="P512">ROUND(SUM(M512:O512),2)</f>
        <v>0</v>
      </c>
      <c r="Q512" s="116"/>
      <c r="R512" s="107"/>
      <c r="S512" s="107"/>
      <c r="T512" s="107"/>
      <c r="U512" s="107"/>
      <c r="V512" s="107"/>
      <c r="W512" s="107"/>
      <c r="X512" s="107"/>
      <c r="Y512" s="107"/>
      <c r="Z512" s="107"/>
      <c r="AA512" s="107"/>
      <c r="AB512" s="107"/>
      <c r="AC512" s="107"/>
      <c r="AD512" s="107"/>
      <c r="AE512" s="107"/>
      <c r="AF512" s="107"/>
      <c r="AG512" s="107"/>
      <c r="AH512" s="107"/>
      <c r="AI512" s="107"/>
      <c r="AJ512" s="107"/>
      <c r="AK512" s="107"/>
      <c r="AL512" s="107"/>
      <c r="AM512" s="107"/>
      <c r="AN512" s="107"/>
      <c r="AO512" s="107"/>
      <c r="AP512" s="107"/>
      <c r="AQ512" s="107"/>
      <c r="AR512" s="107"/>
      <c r="AS512" s="107"/>
      <c r="AT512" s="107"/>
      <c r="AU512" s="107"/>
      <c r="AV512" s="107"/>
    </row>
    <row r="513" spans="1:48" ht="24" customHeight="1">
      <c r="A513" s="313" t="s">
        <v>944</v>
      </c>
      <c r="B513" s="133" t="s">
        <v>79</v>
      </c>
      <c r="C513" s="188" t="s">
        <v>531</v>
      </c>
      <c r="D513" s="135" t="s">
        <v>218</v>
      </c>
      <c r="E513" s="138" cm="1">
        <f t="array" ref="E513">ROUND(E511*0.55*3.2,2)</f>
        <v>2154.2399999999998</v>
      </c>
      <c r="F513" s="137"/>
      <c r="G513" s="138"/>
      <c r="H513" s="137"/>
      <c r="I513" s="137"/>
      <c r="J513" s="137"/>
      <c r="K513" s="429">
        <f t="shared" si="7"/>
        <v>0</v>
      </c>
      <c r="L513" s="423" cm="1">
        <f t="array" ref="L513">ROUND(E513*F513,2)</f>
        <v>0</v>
      </c>
      <c r="M513" s="423" cm="1">
        <f t="array" ref="M513">ROUND(E513*H513,2)</f>
        <v>0</v>
      </c>
      <c r="N513" s="423" cm="1">
        <f t="array" ref="N513">ROUND(E513*I513,2)</f>
        <v>0</v>
      </c>
      <c r="O513" s="423" cm="1">
        <f t="array" ref="O513">ROUND(E513*J513,2)</f>
        <v>0</v>
      </c>
      <c r="P513" s="425" cm="1">
        <f t="array" ref="P513">ROUND(SUM(M513:O513),2)</f>
        <v>0</v>
      </c>
      <c r="Q513" s="116"/>
      <c r="R513" s="107"/>
      <c r="S513" s="107"/>
      <c r="T513" s="107"/>
      <c r="U513" s="107"/>
      <c r="V513" s="107"/>
      <c r="W513" s="107"/>
      <c r="X513" s="107"/>
      <c r="Y513" s="107"/>
      <c r="Z513" s="107"/>
      <c r="AA513" s="107"/>
      <c r="AB513" s="107"/>
      <c r="AC513" s="107"/>
      <c r="AD513" s="107"/>
      <c r="AE513" s="107"/>
      <c r="AF513" s="107"/>
      <c r="AG513" s="107"/>
      <c r="AH513" s="107"/>
      <c r="AI513" s="107"/>
      <c r="AJ513" s="107"/>
      <c r="AK513" s="107"/>
      <c r="AL513" s="107"/>
      <c r="AM513" s="107"/>
      <c r="AN513" s="107"/>
      <c r="AO513" s="107"/>
      <c r="AP513" s="107"/>
      <c r="AQ513" s="107"/>
      <c r="AR513" s="107"/>
      <c r="AS513" s="107"/>
      <c r="AT513" s="107"/>
      <c r="AU513" s="107"/>
      <c r="AV513" s="107"/>
    </row>
    <row r="514" spans="1:48" ht="24" customHeight="1">
      <c r="A514" s="313" t="s">
        <v>945</v>
      </c>
      <c r="B514" s="133" t="s">
        <v>79</v>
      </c>
      <c r="C514" s="188" t="s">
        <v>533</v>
      </c>
      <c r="D514" s="135" t="s">
        <v>89</v>
      </c>
      <c r="E514" s="138" cm="1">
        <f t="array" ref="E514">ROUND(48*1.1,2)</f>
        <v>52.8</v>
      </c>
      <c r="F514" s="137"/>
      <c r="G514" s="138"/>
      <c r="H514" s="137"/>
      <c r="I514" s="137"/>
      <c r="J514" s="137"/>
      <c r="K514" s="429">
        <f t="shared" si="7"/>
        <v>0</v>
      </c>
      <c r="L514" s="423" cm="1">
        <f t="array" ref="L514">ROUND(E514*F514,2)</f>
        <v>0</v>
      </c>
      <c r="M514" s="423" cm="1">
        <f t="array" ref="M514">ROUND(E514*H514,2)</f>
        <v>0</v>
      </c>
      <c r="N514" s="423" cm="1">
        <f t="array" ref="N514">ROUND(E514*I514,2)</f>
        <v>0</v>
      </c>
      <c r="O514" s="423" cm="1">
        <f t="array" ref="O514">ROUND(E514*J514,2)</f>
        <v>0</v>
      </c>
      <c r="P514" s="425" cm="1">
        <f t="array" ref="P514">ROUND(SUM(M514:O514),2)</f>
        <v>0</v>
      </c>
      <c r="Q514" s="116"/>
      <c r="R514" s="107"/>
      <c r="S514" s="107"/>
      <c r="T514" s="107"/>
      <c r="U514" s="107"/>
      <c r="V514" s="107"/>
      <c r="W514" s="107"/>
      <c r="X514" s="107"/>
      <c r="Y514" s="107"/>
      <c r="Z514" s="107"/>
      <c r="AA514" s="107"/>
      <c r="AB514" s="107"/>
      <c r="AC514" s="107"/>
      <c r="AD514" s="107"/>
      <c r="AE514" s="107"/>
      <c r="AF514" s="107"/>
      <c r="AG514" s="107"/>
      <c r="AH514" s="107"/>
      <c r="AI514" s="107"/>
      <c r="AJ514" s="107"/>
      <c r="AK514" s="107"/>
      <c r="AL514" s="107"/>
      <c r="AM514" s="107"/>
      <c r="AN514" s="107"/>
      <c r="AO514" s="107"/>
      <c r="AP514" s="107"/>
      <c r="AQ514" s="107"/>
      <c r="AR514" s="107"/>
      <c r="AS514" s="107"/>
      <c r="AT514" s="107"/>
      <c r="AU514" s="107"/>
      <c r="AV514" s="107"/>
    </row>
    <row r="515" spans="1:48" ht="14.25" customHeight="1">
      <c r="A515" s="313" t="s">
        <v>946</v>
      </c>
      <c r="B515" s="133" t="s">
        <v>79</v>
      </c>
      <c r="C515" s="188" t="s">
        <v>204</v>
      </c>
      <c r="D515" s="135" t="s">
        <v>133</v>
      </c>
      <c r="E515" s="138">
        <v>1</v>
      </c>
      <c r="F515" s="137"/>
      <c r="G515" s="138"/>
      <c r="H515" s="137"/>
      <c r="I515" s="137"/>
      <c r="J515" s="137"/>
      <c r="K515" s="429">
        <f t="shared" si="7"/>
        <v>0</v>
      </c>
      <c r="L515" s="423" cm="1">
        <f t="array" ref="L515">ROUND(E515*F515,2)</f>
        <v>0</v>
      </c>
      <c r="M515" s="423" cm="1">
        <f t="array" ref="M515">ROUND(E515*H515,2)</f>
        <v>0</v>
      </c>
      <c r="N515" s="423" cm="1">
        <f t="array" ref="N515">ROUND(E515*I515,2)</f>
        <v>0</v>
      </c>
      <c r="O515" s="423" cm="1">
        <f t="array" ref="O515">ROUND(E515*J515,2)</f>
        <v>0</v>
      </c>
      <c r="P515" s="425" cm="1">
        <f t="array" ref="P515">ROUND(SUM(M515:O515),2)</f>
        <v>0</v>
      </c>
      <c r="Q515" s="116"/>
      <c r="R515" s="107"/>
      <c r="S515" s="107"/>
      <c r="T515" s="107"/>
      <c r="U515" s="107"/>
      <c r="V515" s="107"/>
      <c r="W515" s="107"/>
      <c r="X515" s="107"/>
      <c r="Y515" s="107"/>
      <c r="Z515" s="107"/>
      <c r="AA515" s="107"/>
      <c r="AB515" s="107"/>
      <c r="AC515" s="107"/>
      <c r="AD515" s="107"/>
      <c r="AE515" s="107"/>
      <c r="AF515" s="107"/>
      <c r="AG515" s="107"/>
      <c r="AH515" s="107"/>
      <c r="AI515" s="107"/>
      <c r="AJ515" s="107"/>
      <c r="AK515" s="107"/>
      <c r="AL515" s="107"/>
      <c r="AM515" s="107"/>
      <c r="AN515" s="107"/>
      <c r="AO515" s="107"/>
      <c r="AP515" s="107"/>
      <c r="AQ515" s="107"/>
      <c r="AR515" s="107"/>
      <c r="AS515" s="107"/>
      <c r="AT515" s="107"/>
      <c r="AU515" s="107"/>
      <c r="AV515" s="107"/>
    </row>
    <row r="516" spans="1:48" ht="32.25" customHeight="1">
      <c r="A516" s="306">
        <v>6</v>
      </c>
      <c r="B516" s="307"/>
      <c r="C516" s="308" t="s">
        <v>947</v>
      </c>
      <c r="D516" s="309"/>
      <c r="E516" s="310"/>
      <c r="F516" s="311"/>
      <c r="G516" s="311"/>
      <c r="H516" s="311"/>
      <c r="I516" s="311"/>
      <c r="J516" s="311"/>
      <c r="K516" s="452"/>
      <c r="L516" s="452"/>
      <c r="M516" s="452"/>
      <c r="N516" s="452"/>
      <c r="O516" s="452"/>
      <c r="P516" s="453"/>
      <c r="Q516" s="116"/>
      <c r="R516" s="107"/>
      <c r="S516" s="107"/>
      <c r="T516" s="107"/>
      <c r="U516" s="107"/>
      <c r="V516" s="107"/>
      <c r="W516" s="107"/>
      <c r="X516" s="107"/>
      <c r="Y516" s="107"/>
      <c r="Z516" s="107"/>
      <c r="AA516" s="107"/>
      <c r="AB516" s="107"/>
      <c r="AC516" s="107"/>
      <c r="AD516" s="107"/>
      <c r="AE516" s="107"/>
      <c r="AF516" s="107"/>
      <c r="AG516" s="107"/>
      <c r="AH516" s="107"/>
      <c r="AI516" s="107"/>
      <c r="AJ516" s="107"/>
      <c r="AK516" s="107"/>
      <c r="AL516" s="107"/>
      <c r="AM516" s="107"/>
      <c r="AN516" s="107"/>
      <c r="AO516" s="107"/>
      <c r="AP516" s="107"/>
      <c r="AQ516" s="107"/>
      <c r="AR516" s="107"/>
      <c r="AS516" s="107"/>
      <c r="AT516" s="107"/>
      <c r="AU516" s="107"/>
      <c r="AV516" s="107"/>
    </row>
    <row r="517" spans="1:48" ht="14.25" customHeight="1">
      <c r="A517" s="304"/>
      <c r="B517" s="305"/>
      <c r="C517" s="308" t="s">
        <v>948</v>
      </c>
      <c r="D517" s="185"/>
      <c r="E517" s="138"/>
      <c r="F517" s="137"/>
      <c r="G517" s="137"/>
      <c r="H517" s="137"/>
      <c r="I517" s="137"/>
      <c r="J517" s="137"/>
      <c r="K517" s="429"/>
      <c r="L517" s="424"/>
      <c r="M517" s="424"/>
      <c r="N517" s="424"/>
      <c r="O517" s="424"/>
      <c r="P517" s="433"/>
      <c r="Q517" s="116"/>
      <c r="R517" s="107"/>
      <c r="S517" s="107"/>
      <c r="T517" s="107"/>
      <c r="U517" s="107"/>
      <c r="V517" s="107"/>
      <c r="W517" s="107"/>
      <c r="X517" s="107"/>
      <c r="Y517" s="107"/>
      <c r="Z517" s="107"/>
      <c r="AA517" s="107"/>
      <c r="AB517" s="107"/>
      <c r="AC517" s="107"/>
      <c r="AD517" s="107"/>
      <c r="AE517" s="107"/>
      <c r="AF517" s="107"/>
      <c r="AG517" s="107"/>
      <c r="AH517" s="107"/>
      <c r="AI517" s="107"/>
      <c r="AJ517" s="107"/>
      <c r="AK517" s="107"/>
      <c r="AL517" s="107"/>
      <c r="AM517" s="107"/>
      <c r="AN517" s="107"/>
      <c r="AO517" s="107"/>
      <c r="AP517" s="107"/>
      <c r="AQ517" s="107"/>
      <c r="AR517" s="107"/>
      <c r="AS517" s="107"/>
      <c r="AT517" s="107"/>
      <c r="AU517" s="107"/>
      <c r="AV517" s="107"/>
    </row>
    <row r="518" spans="1:48" ht="14.25" customHeight="1">
      <c r="A518" s="304"/>
      <c r="B518" s="305"/>
      <c r="C518" s="126" t="s">
        <v>37</v>
      </c>
      <c r="D518" s="185"/>
      <c r="E518" s="138"/>
      <c r="F518" s="137"/>
      <c r="G518" s="138"/>
      <c r="H518" s="137"/>
      <c r="I518" s="137"/>
      <c r="J518" s="137"/>
      <c r="K518" s="429"/>
      <c r="L518" s="423"/>
      <c r="M518" s="423"/>
      <c r="N518" s="423"/>
      <c r="O518" s="423"/>
      <c r="P518" s="425"/>
      <c r="Q518" s="116"/>
      <c r="R518" s="107"/>
      <c r="S518" s="107"/>
      <c r="T518" s="107"/>
      <c r="U518" s="107"/>
      <c r="V518" s="107"/>
      <c r="W518" s="107"/>
      <c r="X518" s="107"/>
      <c r="Y518" s="107"/>
      <c r="Z518" s="107"/>
      <c r="AA518" s="107"/>
      <c r="AB518" s="107"/>
      <c r="AC518" s="107"/>
      <c r="AD518" s="107"/>
      <c r="AE518" s="107"/>
      <c r="AF518" s="107"/>
      <c r="AG518" s="107"/>
      <c r="AH518" s="107"/>
      <c r="AI518" s="107"/>
      <c r="AJ518" s="107"/>
      <c r="AK518" s="107"/>
      <c r="AL518" s="107"/>
      <c r="AM518" s="107"/>
      <c r="AN518" s="107"/>
      <c r="AO518" s="107"/>
      <c r="AP518" s="107"/>
      <c r="AQ518" s="107"/>
      <c r="AR518" s="107"/>
      <c r="AS518" s="107"/>
      <c r="AT518" s="107"/>
      <c r="AU518" s="107"/>
      <c r="AV518" s="107"/>
    </row>
    <row r="519" spans="1:48" ht="14.25" customHeight="1">
      <c r="A519" s="313" t="s">
        <v>103</v>
      </c>
      <c r="B519" s="133" t="s">
        <v>79</v>
      </c>
      <c r="C519" s="134" t="s">
        <v>96</v>
      </c>
      <c r="D519" s="135" t="s">
        <v>97</v>
      </c>
      <c r="E519" s="138">
        <v>0.35</v>
      </c>
      <c r="F519" s="137"/>
      <c r="G519" s="138"/>
      <c r="H519" s="137"/>
      <c r="I519" s="137"/>
      <c r="J519" s="137"/>
      <c r="K519" s="429">
        <f t="shared" si="7"/>
        <v>0</v>
      </c>
      <c r="L519" s="423" cm="1">
        <f t="array" ref="L519">ROUND(E519*F519,2)</f>
        <v>0</v>
      </c>
      <c r="M519" s="423" cm="1">
        <f t="array" ref="M519">ROUND(E519*H519,2)</f>
        <v>0</v>
      </c>
      <c r="N519" s="423" cm="1">
        <f t="array" ref="N519">ROUND(E519*I519,2)</f>
        <v>0</v>
      </c>
      <c r="O519" s="423" cm="1">
        <f t="array" ref="O519">ROUND(E519*J519,2)</f>
        <v>0</v>
      </c>
      <c r="P519" s="425" cm="1">
        <f t="array" ref="P519">ROUND(SUM(M519:O519),2)</f>
        <v>0</v>
      </c>
      <c r="Q519" s="116"/>
      <c r="R519" s="107"/>
      <c r="S519" s="107"/>
      <c r="T519" s="107"/>
      <c r="U519" s="107"/>
      <c r="V519" s="107"/>
      <c r="W519" s="107"/>
      <c r="X519" s="107"/>
      <c r="Y519" s="107"/>
      <c r="Z519" s="107"/>
      <c r="AA519" s="107"/>
      <c r="AB519" s="107"/>
      <c r="AC519" s="107"/>
      <c r="AD519" s="107"/>
      <c r="AE519" s="107"/>
      <c r="AF519" s="107"/>
      <c r="AG519" s="107"/>
      <c r="AH519" s="107"/>
      <c r="AI519" s="107"/>
      <c r="AJ519" s="107"/>
      <c r="AK519" s="107"/>
      <c r="AL519" s="107"/>
      <c r="AM519" s="107"/>
      <c r="AN519" s="107"/>
      <c r="AO519" s="107"/>
      <c r="AP519" s="107"/>
      <c r="AQ519" s="107"/>
      <c r="AR519" s="107"/>
      <c r="AS519" s="107"/>
      <c r="AT519" s="107"/>
      <c r="AU519" s="107"/>
      <c r="AV519" s="107"/>
    </row>
    <row r="520" spans="1:48" ht="14.25" customHeight="1">
      <c r="A520" s="313" t="s">
        <v>197</v>
      </c>
      <c r="B520" s="133" t="s">
        <v>79</v>
      </c>
      <c r="C520" s="134" t="s">
        <v>108</v>
      </c>
      <c r="D520" s="135" t="s">
        <v>83</v>
      </c>
      <c r="E520" s="138">
        <v>35</v>
      </c>
      <c r="F520" s="137"/>
      <c r="G520" s="138"/>
      <c r="H520" s="137"/>
      <c r="I520" s="137"/>
      <c r="J520" s="137"/>
      <c r="K520" s="429">
        <f t="shared" si="7"/>
        <v>0</v>
      </c>
      <c r="L520" s="423" cm="1">
        <f t="array" ref="L520">ROUND(E520*F520,2)</f>
        <v>0</v>
      </c>
      <c r="M520" s="423" cm="1">
        <f t="array" ref="M520">ROUND(E520*H520,2)</f>
        <v>0</v>
      </c>
      <c r="N520" s="423" cm="1">
        <f t="array" ref="N520">ROUND(E520*I520,2)</f>
        <v>0</v>
      </c>
      <c r="O520" s="423" cm="1">
        <f t="array" ref="O520">ROUND(E520*J520,2)</f>
        <v>0</v>
      </c>
      <c r="P520" s="425" cm="1">
        <f t="array" ref="P520">ROUND(SUM(M520:O520),2)</f>
        <v>0</v>
      </c>
      <c r="Q520" s="116"/>
      <c r="R520" s="107"/>
      <c r="S520" s="107"/>
      <c r="T520" s="107"/>
      <c r="U520" s="107"/>
      <c r="V520" s="107"/>
      <c r="W520" s="107"/>
      <c r="X520" s="107"/>
      <c r="Y520" s="107"/>
      <c r="Z520" s="107"/>
      <c r="AA520" s="107"/>
      <c r="AB520" s="107"/>
      <c r="AC520" s="107"/>
      <c r="AD520" s="107"/>
      <c r="AE520" s="107"/>
      <c r="AF520" s="107"/>
      <c r="AG520" s="107"/>
      <c r="AH520" s="107"/>
      <c r="AI520" s="107"/>
      <c r="AJ520" s="107"/>
      <c r="AK520" s="107"/>
      <c r="AL520" s="107"/>
      <c r="AM520" s="107"/>
      <c r="AN520" s="107"/>
      <c r="AO520" s="107"/>
      <c r="AP520" s="107"/>
      <c r="AQ520" s="107"/>
      <c r="AR520" s="107"/>
      <c r="AS520" s="107"/>
      <c r="AT520" s="107"/>
      <c r="AU520" s="107"/>
      <c r="AV520" s="107"/>
    </row>
    <row r="521" spans="1:48" ht="14.25" customHeight="1">
      <c r="A521" s="313" t="s">
        <v>949</v>
      </c>
      <c r="B521" s="133" t="s">
        <v>79</v>
      </c>
      <c r="C521" s="188" t="s">
        <v>110</v>
      </c>
      <c r="D521" s="135" t="s">
        <v>83</v>
      </c>
      <c r="E521" s="138" cm="1">
        <f t="array" ref="E521">ROUND(E520*1.15,2)</f>
        <v>40.25</v>
      </c>
      <c r="F521" s="137"/>
      <c r="G521" s="138"/>
      <c r="H521" s="137"/>
      <c r="I521" s="137"/>
      <c r="J521" s="137"/>
      <c r="K521" s="429">
        <f t="shared" si="7"/>
        <v>0</v>
      </c>
      <c r="L521" s="423" cm="1">
        <f t="array" ref="L521">ROUND(E521*F521,2)</f>
        <v>0</v>
      </c>
      <c r="M521" s="423" cm="1">
        <f t="array" ref="M521">ROUND(E521*H521,2)</f>
        <v>0</v>
      </c>
      <c r="N521" s="423" cm="1">
        <f t="array" ref="N521">ROUND(E521*I521,2)</f>
        <v>0</v>
      </c>
      <c r="O521" s="423" cm="1">
        <f t="array" ref="O521">ROUND(E521*J521,2)</f>
        <v>0</v>
      </c>
      <c r="P521" s="425" cm="1">
        <f t="array" ref="P521">ROUND(SUM(M521:O521),2)</f>
        <v>0</v>
      </c>
      <c r="Q521" s="116"/>
      <c r="R521" s="107"/>
      <c r="S521" s="107"/>
      <c r="T521" s="107"/>
      <c r="U521" s="107"/>
      <c r="V521" s="107"/>
      <c r="W521" s="107"/>
      <c r="X521" s="107"/>
      <c r="Y521" s="107"/>
      <c r="Z521" s="107"/>
      <c r="AA521" s="107"/>
      <c r="AB521" s="107"/>
      <c r="AC521" s="107"/>
      <c r="AD521" s="107"/>
      <c r="AE521" s="107"/>
      <c r="AF521" s="107"/>
      <c r="AG521" s="107"/>
      <c r="AH521" s="107"/>
      <c r="AI521" s="107"/>
      <c r="AJ521" s="107"/>
      <c r="AK521" s="107"/>
      <c r="AL521" s="107"/>
      <c r="AM521" s="107"/>
      <c r="AN521" s="107"/>
      <c r="AO521" s="107"/>
      <c r="AP521" s="107"/>
      <c r="AQ521" s="107"/>
      <c r="AR521" s="107"/>
      <c r="AS521" s="107"/>
      <c r="AT521" s="107"/>
      <c r="AU521" s="107"/>
      <c r="AV521" s="107"/>
    </row>
    <row r="522" spans="1:48" ht="24" customHeight="1">
      <c r="A522" s="313" t="s">
        <v>950</v>
      </c>
      <c r="B522" s="133" t="s">
        <v>79</v>
      </c>
      <c r="C522" s="134" t="s">
        <v>511</v>
      </c>
      <c r="D522" s="135" t="s">
        <v>100</v>
      </c>
      <c r="E522" s="138" cm="1">
        <f t="array" ref="E522">E520*0.15</f>
        <v>5.25</v>
      </c>
      <c r="F522" s="137"/>
      <c r="G522" s="138"/>
      <c r="H522" s="137"/>
      <c r="I522" s="137"/>
      <c r="J522" s="137"/>
      <c r="K522" s="429">
        <f t="shared" si="7"/>
        <v>0</v>
      </c>
      <c r="L522" s="423" cm="1">
        <f t="array" ref="L522">ROUND(E522*F522,2)</f>
        <v>0</v>
      </c>
      <c r="M522" s="423" cm="1">
        <f t="array" ref="M522">ROUND(E522*H522,2)</f>
        <v>0</v>
      </c>
      <c r="N522" s="423" cm="1">
        <f t="array" ref="N522">ROUND(E522*I522,2)</f>
        <v>0</v>
      </c>
      <c r="O522" s="423" cm="1">
        <f t="array" ref="O522">ROUND(E522*J522,2)</f>
        <v>0</v>
      </c>
      <c r="P522" s="425" cm="1">
        <f t="array" ref="P522">ROUND(SUM(M522:O522),2)</f>
        <v>0</v>
      </c>
      <c r="Q522" s="116"/>
      <c r="R522" s="107"/>
      <c r="S522" s="107"/>
      <c r="T522" s="107"/>
      <c r="U522" s="107"/>
      <c r="V522" s="107"/>
      <c r="W522" s="107"/>
      <c r="X522" s="107"/>
      <c r="Y522" s="107"/>
      <c r="Z522" s="107"/>
      <c r="AA522" s="107"/>
      <c r="AB522" s="107"/>
      <c r="AC522" s="107"/>
      <c r="AD522" s="107"/>
      <c r="AE522" s="107"/>
      <c r="AF522" s="107"/>
      <c r="AG522" s="107"/>
      <c r="AH522" s="107"/>
      <c r="AI522" s="107"/>
      <c r="AJ522" s="107"/>
      <c r="AK522" s="107"/>
      <c r="AL522" s="107"/>
      <c r="AM522" s="107"/>
      <c r="AN522" s="107"/>
      <c r="AO522" s="107"/>
      <c r="AP522" s="107"/>
      <c r="AQ522" s="107"/>
      <c r="AR522" s="107"/>
      <c r="AS522" s="107"/>
      <c r="AT522" s="107"/>
      <c r="AU522" s="107"/>
      <c r="AV522" s="107"/>
    </row>
    <row r="523" spans="1:48" ht="13.5" customHeight="1">
      <c r="A523" s="313" t="s">
        <v>951</v>
      </c>
      <c r="B523" s="133" t="s">
        <v>79</v>
      </c>
      <c r="C523" s="188" t="s">
        <v>412</v>
      </c>
      <c r="D523" s="135" t="s">
        <v>100</v>
      </c>
      <c r="E523" s="138" cm="1">
        <f t="array" ref="E523">ROUND(E522*1.25,2)</f>
        <v>6.56</v>
      </c>
      <c r="F523" s="137"/>
      <c r="G523" s="138"/>
      <c r="H523" s="137"/>
      <c r="I523" s="137"/>
      <c r="J523" s="137"/>
      <c r="K523" s="429">
        <f t="shared" si="7"/>
        <v>0</v>
      </c>
      <c r="L523" s="423" cm="1">
        <f t="array" ref="L523">ROUND(E523*F523,2)</f>
        <v>0</v>
      </c>
      <c r="M523" s="423" cm="1">
        <f t="array" ref="M523">ROUND(E523*H523,2)</f>
        <v>0</v>
      </c>
      <c r="N523" s="423" cm="1">
        <f t="array" ref="N523">ROUND(E523*I523,2)</f>
        <v>0</v>
      </c>
      <c r="O523" s="423" cm="1">
        <f t="array" ref="O523">ROUND(E523*J523,2)</f>
        <v>0</v>
      </c>
      <c r="P523" s="425" cm="1">
        <f t="array" ref="P523">ROUND(SUM(M523:O523),2)</f>
        <v>0</v>
      </c>
      <c r="Q523" s="116"/>
      <c r="R523" s="107"/>
      <c r="S523" s="107"/>
      <c r="T523" s="107"/>
      <c r="U523" s="107"/>
      <c r="V523" s="107"/>
      <c r="W523" s="107"/>
      <c r="X523" s="107"/>
      <c r="Y523" s="107"/>
      <c r="Z523" s="107"/>
      <c r="AA523" s="107"/>
      <c r="AB523" s="107"/>
      <c r="AC523" s="107"/>
      <c r="AD523" s="107"/>
      <c r="AE523" s="107"/>
      <c r="AF523" s="107"/>
      <c r="AG523" s="107"/>
      <c r="AH523" s="107"/>
      <c r="AI523" s="107"/>
      <c r="AJ523" s="107"/>
      <c r="AK523" s="107"/>
      <c r="AL523" s="107"/>
      <c r="AM523" s="107"/>
      <c r="AN523" s="107"/>
      <c r="AO523" s="107"/>
      <c r="AP523" s="107"/>
      <c r="AQ523" s="107"/>
      <c r="AR523" s="107"/>
      <c r="AS523" s="107"/>
      <c r="AT523" s="107"/>
      <c r="AU523" s="107"/>
      <c r="AV523" s="107"/>
    </row>
    <row r="524" spans="1:48" ht="24" customHeight="1">
      <c r="A524" s="304"/>
      <c r="B524" s="133"/>
      <c r="C524" s="126" t="s">
        <v>952</v>
      </c>
      <c r="D524" s="185"/>
      <c r="E524" s="138"/>
      <c r="F524" s="137"/>
      <c r="G524" s="138"/>
      <c r="H524" s="137"/>
      <c r="I524" s="137"/>
      <c r="J524" s="137"/>
      <c r="K524" s="429"/>
      <c r="L524" s="423"/>
      <c r="M524" s="423"/>
      <c r="N524" s="423"/>
      <c r="O524" s="423"/>
      <c r="P524" s="425"/>
      <c r="Q524" s="116"/>
      <c r="R524" s="107"/>
      <c r="S524" s="107"/>
      <c r="T524" s="107"/>
      <c r="U524" s="107"/>
      <c r="V524" s="107"/>
      <c r="W524" s="107"/>
      <c r="X524" s="107"/>
      <c r="Y524" s="107"/>
      <c r="Z524" s="107"/>
      <c r="AA524" s="107"/>
      <c r="AB524" s="107"/>
      <c r="AC524" s="107"/>
      <c r="AD524" s="107"/>
      <c r="AE524" s="107"/>
      <c r="AF524" s="107"/>
      <c r="AG524" s="107"/>
      <c r="AH524" s="107"/>
      <c r="AI524" s="107"/>
      <c r="AJ524" s="107"/>
      <c r="AK524" s="107"/>
      <c r="AL524" s="107"/>
      <c r="AM524" s="107"/>
      <c r="AN524" s="107"/>
      <c r="AO524" s="107"/>
      <c r="AP524" s="107"/>
      <c r="AQ524" s="107"/>
      <c r="AR524" s="107"/>
      <c r="AS524" s="107"/>
      <c r="AT524" s="107"/>
      <c r="AU524" s="107"/>
      <c r="AV524" s="107"/>
    </row>
    <row r="525" spans="1:48" ht="12.75" customHeight="1">
      <c r="A525" s="313" t="s">
        <v>953</v>
      </c>
      <c r="B525" s="133" t="s">
        <v>79</v>
      </c>
      <c r="C525" s="134" t="s">
        <v>514</v>
      </c>
      <c r="D525" s="135" t="s">
        <v>100</v>
      </c>
      <c r="E525" s="138">
        <v>3</v>
      </c>
      <c r="F525" s="137"/>
      <c r="G525" s="138"/>
      <c r="H525" s="137"/>
      <c r="I525" s="137"/>
      <c r="J525" s="137"/>
      <c r="K525" s="429">
        <f t="shared" si="7"/>
        <v>0</v>
      </c>
      <c r="L525" s="423" cm="1">
        <f t="array" ref="L525">ROUND(E525*F525,2)</f>
        <v>0</v>
      </c>
      <c r="M525" s="423" cm="1">
        <f t="array" ref="M525">ROUND(E525*H525,2)</f>
        <v>0</v>
      </c>
      <c r="N525" s="423" cm="1">
        <f t="array" ref="N525">ROUND(E525*I525,2)</f>
        <v>0</v>
      </c>
      <c r="O525" s="423" cm="1">
        <f t="array" ref="O525">ROUND(E525*J525,2)</f>
        <v>0</v>
      </c>
      <c r="P525" s="425" cm="1">
        <f t="array" ref="P525">ROUND(SUM(M525:O525),2)</f>
        <v>0</v>
      </c>
      <c r="Q525" s="116"/>
      <c r="R525" s="107"/>
      <c r="S525" s="107"/>
      <c r="T525" s="107"/>
      <c r="U525" s="107"/>
      <c r="V525" s="107"/>
      <c r="W525" s="107"/>
      <c r="X525" s="107"/>
      <c r="Y525" s="107"/>
      <c r="Z525" s="107"/>
      <c r="AA525" s="107"/>
      <c r="AB525" s="107"/>
      <c r="AC525" s="107"/>
      <c r="AD525" s="107"/>
      <c r="AE525" s="107"/>
      <c r="AF525" s="107"/>
      <c r="AG525" s="107"/>
      <c r="AH525" s="107"/>
      <c r="AI525" s="107"/>
      <c r="AJ525" s="107"/>
      <c r="AK525" s="107"/>
      <c r="AL525" s="107"/>
      <c r="AM525" s="107"/>
      <c r="AN525" s="107"/>
      <c r="AO525" s="107"/>
      <c r="AP525" s="107"/>
      <c r="AQ525" s="107"/>
      <c r="AR525" s="107"/>
      <c r="AS525" s="107"/>
      <c r="AT525" s="107"/>
      <c r="AU525" s="107"/>
      <c r="AV525" s="107"/>
    </row>
    <row r="526" spans="1:48" ht="14.25" customHeight="1">
      <c r="A526" s="313" t="s">
        <v>954</v>
      </c>
      <c r="B526" s="133" t="s">
        <v>79</v>
      </c>
      <c r="C526" s="188" t="s">
        <v>516</v>
      </c>
      <c r="D526" s="135" t="s">
        <v>100</v>
      </c>
      <c r="E526" s="138" cm="1">
        <f t="array" ref="E526">E525*1.08</f>
        <v>3.24</v>
      </c>
      <c r="F526" s="137"/>
      <c r="G526" s="138"/>
      <c r="H526" s="137"/>
      <c r="I526" s="137"/>
      <c r="J526" s="137"/>
      <c r="K526" s="429">
        <f t="shared" si="7"/>
        <v>0</v>
      </c>
      <c r="L526" s="423" cm="1">
        <f t="array" ref="L526">ROUND(E526*F526,2)</f>
        <v>0</v>
      </c>
      <c r="M526" s="423" cm="1">
        <f t="array" ref="M526">ROUND(E526*H526,2)</f>
        <v>0</v>
      </c>
      <c r="N526" s="423" cm="1">
        <f t="array" ref="N526">ROUND(E526*I526,2)</f>
        <v>0</v>
      </c>
      <c r="O526" s="423" cm="1">
        <f t="array" ref="O526">ROUND(E526*J526,2)</f>
        <v>0</v>
      </c>
      <c r="P526" s="425" cm="1">
        <f t="array" ref="P526">ROUND(SUM(M526:O526),2)</f>
        <v>0</v>
      </c>
      <c r="Q526" s="116"/>
      <c r="R526" s="107"/>
      <c r="S526" s="107"/>
      <c r="T526" s="107"/>
      <c r="U526" s="107"/>
      <c r="V526" s="107"/>
      <c r="W526" s="107"/>
      <c r="X526" s="107"/>
      <c r="Y526" s="107"/>
      <c r="Z526" s="107"/>
      <c r="AA526" s="107"/>
      <c r="AB526" s="107"/>
      <c r="AC526" s="107"/>
      <c r="AD526" s="107"/>
      <c r="AE526" s="107"/>
      <c r="AF526" s="107"/>
      <c r="AG526" s="107"/>
      <c r="AH526" s="107"/>
      <c r="AI526" s="107"/>
      <c r="AJ526" s="107"/>
      <c r="AK526" s="107"/>
      <c r="AL526" s="107"/>
      <c r="AM526" s="107"/>
      <c r="AN526" s="107"/>
      <c r="AO526" s="107"/>
      <c r="AP526" s="107"/>
      <c r="AQ526" s="107"/>
      <c r="AR526" s="107"/>
      <c r="AS526" s="107"/>
      <c r="AT526" s="107"/>
      <c r="AU526" s="107"/>
      <c r="AV526" s="107"/>
    </row>
    <row r="527" spans="1:48" ht="14.25" customHeight="1">
      <c r="A527" s="313" t="s">
        <v>955</v>
      </c>
      <c r="B527" s="133" t="s">
        <v>79</v>
      </c>
      <c r="C527" s="188" t="s">
        <v>187</v>
      </c>
      <c r="D527" s="135" t="s">
        <v>133</v>
      </c>
      <c r="E527" s="138">
        <v>1</v>
      </c>
      <c r="F527" s="137"/>
      <c r="G527" s="138"/>
      <c r="H527" s="137"/>
      <c r="I527" s="137"/>
      <c r="J527" s="137"/>
      <c r="K527" s="429">
        <f t="shared" si="7"/>
        <v>0</v>
      </c>
      <c r="L527" s="423" cm="1">
        <f t="array" ref="L527">ROUND(E527*F527,2)</f>
        <v>0</v>
      </c>
      <c r="M527" s="423" cm="1">
        <f t="array" ref="M527">ROUND(E527*H527,2)</f>
        <v>0</v>
      </c>
      <c r="N527" s="423" cm="1">
        <f t="array" ref="N527">ROUND(E527*I527,2)</f>
        <v>0</v>
      </c>
      <c r="O527" s="423" cm="1">
        <f t="array" ref="O527">ROUND(E527*J527,2)</f>
        <v>0</v>
      </c>
      <c r="P527" s="425" cm="1">
        <f t="array" ref="P527">ROUND(SUM(M527:O527),2)</f>
        <v>0</v>
      </c>
      <c r="Q527" s="116"/>
      <c r="R527" s="107"/>
      <c r="S527" s="107"/>
      <c r="T527" s="107"/>
      <c r="U527" s="107"/>
      <c r="V527" s="107"/>
      <c r="W527" s="107"/>
      <c r="X527" s="107"/>
      <c r="Y527" s="107"/>
      <c r="Z527" s="107"/>
      <c r="AA527" s="107"/>
      <c r="AB527" s="107"/>
      <c r="AC527" s="107"/>
      <c r="AD527" s="107"/>
      <c r="AE527" s="107"/>
      <c r="AF527" s="107"/>
      <c r="AG527" s="107"/>
      <c r="AH527" s="107"/>
      <c r="AI527" s="107"/>
      <c r="AJ527" s="107"/>
      <c r="AK527" s="107"/>
      <c r="AL527" s="107"/>
      <c r="AM527" s="107"/>
      <c r="AN527" s="107"/>
      <c r="AO527" s="107"/>
      <c r="AP527" s="107"/>
      <c r="AQ527" s="107"/>
      <c r="AR527" s="107"/>
      <c r="AS527" s="107"/>
      <c r="AT527" s="107"/>
      <c r="AU527" s="107"/>
      <c r="AV527" s="107"/>
    </row>
    <row r="528" spans="1:48" ht="14.25" customHeight="1">
      <c r="A528" s="313" t="s">
        <v>956</v>
      </c>
      <c r="B528" s="133" t="s">
        <v>79</v>
      </c>
      <c r="C528" s="188" t="s">
        <v>135</v>
      </c>
      <c r="D528" s="135" t="s">
        <v>133</v>
      </c>
      <c r="E528" s="138">
        <v>1</v>
      </c>
      <c r="F528" s="137"/>
      <c r="G528" s="138"/>
      <c r="H528" s="137"/>
      <c r="I528" s="137"/>
      <c r="J528" s="137"/>
      <c r="K528" s="429">
        <f t="shared" si="7"/>
        <v>0</v>
      </c>
      <c r="L528" s="423" cm="1">
        <f t="array" ref="L528">ROUND(E528*F528,2)</f>
        <v>0</v>
      </c>
      <c r="M528" s="423" cm="1">
        <f t="array" ref="M528">ROUND(E528*H528,2)</f>
        <v>0</v>
      </c>
      <c r="N528" s="423" cm="1">
        <f t="array" ref="N528">ROUND(E528*I528,2)</f>
        <v>0</v>
      </c>
      <c r="O528" s="423" cm="1">
        <f t="array" ref="O528">ROUND(E528*J528,2)</f>
        <v>0</v>
      </c>
      <c r="P528" s="425" cm="1">
        <f t="array" ref="P528">ROUND(SUM(M528:O528),2)</f>
        <v>0</v>
      </c>
      <c r="Q528" s="116"/>
      <c r="R528" s="107"/>
      <c r="S528" s="107"/>
      <c r="T528" s="107"/>
      <c r="U528" s="107"/>
      <c r="V528" s="107"/>
      <c r="W528" s="107"/>
      <c r="X528" s="107"/>
      <c r="Y528" s="107"/>
      <c r="Z528" s="107"/>
      <c r="AA528" s="107"/>
      <c r="AB528" s="107"/>
      <c r="AC528" s="107"/>
      <c r="AD528" s="107"/>
      <c r="AE528" s="107"/>
      <c r="AF528" s="107"/>
      <c r="AG528" s="107"/>
      <c r="AH528" s="107"/>
      <c r="AI528" s="107"/>
      <c r="AJ528" s="107"/>
      <c r="AK528" s="107"/>
      <c r="AL528" s="107"/>
      <c r="AM528" s="107"/>
      <c r="AN528" s="107"/>
      <c r="AO528" s="107"/>
      <c r="AP528" s="107"/>
      <c r="AQ528" s="107"/>
      <c r="AR528" s="107"/>
      <c r="AS528" s="107"/>
      <c r="AT528" s="107"/>
      <c r="AU528" s="107"/>
      <c r="AV528" s="107"/>
    </row>
    <row r="529" spans="1:48" ht="14.25" customHeight="1">
      <c r="A529" s="313" t="s">
        <v>957</v>
      </c>
      <c r="B529" s="133" t="s">
        <v>79</v>
      </c>
      <c r="C529" s="188" t="s">
        <v>137</v>
      </c>
      <c r="D529" s="135" t="s">
        <v>138</v>
      </c>
      <c r="E529" s="138" cm="1">
        <f t="array" ref="E529">ROUND(E526/10,2)</f>
        <v>0.32</v>
      </c>
      <c r="F529" s="137"/>
      <c r="G529" s="138"/>
      <c r="H529" s="137"/>
      <c r="I529" s="137"/>
      <c r="J529" s="137"/>
      <c r="K529" s="429">
        <f t="shared" ref="K529:K592" si="8">SUM(H529:J529)</f>
        <v>0</v>
      </c>
      <c r="L529" s="423" cm="1">
        <f t="array" ref="L529">ROUND(E529*F529,2)</f>
        <v>0</v>
      </c>
      <c r="M529" s="423" cm="1">
        <f t="array" ref="M529">ROUND(E529*H529,2)</f>
        <v>0</v>
      </c>
      <c r="N529" s="423" cm="1">
        <f t="array" ref="N529">ROUND(E529*I529,2)</f>
        <v>0</v>
      </c>
      <c r="O529" s="423" cm="1">
        <f t="array" ref="O529">ROUND(E529*J529,2)</f>
        <v>0</v>
      </c>
      <c r="P529" s="425" cm="1">
        <f t="array" ref="P529">ROUND(SUM(M529:O529),2)</f>
        <v>0</v>
      </c>
      <c r="Q529" s="116"/>
      <c r="R529" s="107"/>
      <c r="S529" s="107"/>
      <c r="T529" s="107"/>
      <c r="U529" s="107"/>
      <c r="V529" s="107"/>
      <c r="W529" s="107"/>
      <c r="X529" s="107"/>
      <c r="Y529" s="107"/>
      <c r="Z529" s="107"/>
      <c r="AA529" s="107"/>
      <c r="AB529" s="107"/>
      <c r="AC529" s="107"/>
      <c r="AD529" s="107"/>
      <c r="AE529" s="107"/>
      <c r="AF529" s="107"/>
      <c r="AG529" s="107"/>
      <c r="AH529" s="107"/>
      <c r="AI529" s="107"/>
      <c r="AJ529" s="107"/>
      <c r="AK529" s="107"/>
      <c r="AL529" s="107"/>
      <c r="AM529" s="107"/>
      <c r="AN529" s="107"/>
      <c r="AO529" s="107"/>
      <c r="AP529" s="107"/>
      <c r="AQ529" s="107"/>
      <c r="AR529" s="107"/>
      <c r="AS529" s="107"/>
      <c r="AT529" s="107"/>
      <c r="AU529" s="107"/>
      <c r="AV529" s="107"/>
    </row>
    <row r="530" spans="1:48" ht="48" customHeight="1">
      <c r="A530" s="313" t="s">
        <v>958</v>
      </c>
      <c r="B530" s="133" t="s">
        <v>79</v>
      </c>
      <c r="C530" s="134" t="s">
        <v>117</v>
      </c>
      <c r="D530" s="135" t="s">
        <v>118</v>
      </c>
      <c r="E530" s="187">
        <v>1.21</v>
      </c>
      <c r="F530" s="137"/>
      <c r="G530" s="138"/>
      <c r="H530" s="137"/>
      <c r="I530" s="137"/>
      <c r="J530" s="137"/>
      <c r="K530" s="429">
        <f t="shared" si="8"/>
        <v>0</v>
      </c>
      <c r="L530" s="423" cm="1">
        <f t="array" ref="L530">ROUND(E530*F530,2)</f>
        <v>0</v>
      </c>
      <c r="M530" s="423" cm="1">
        <f t="array" ref="M530">ROUND(E530*H530,2)</f>
        <v>0</v>
      </c>
      <c r="N530" s="423" cm="1">
        <f t="array" ref="N530">ROUND(E530*I530,2)</f>
        <v>0</v>
      </c>
      <c r="O530" s="423" cm="1">
        <f t="array" ref="O530">ROUND(E530*J530,2)</f>
        <v>0</v>
      </c>
      <c r="P530" s="425" cm="1">
        <f t="array" ref="P530">ROUND(SUM(M530:O530),2)</f>
        <v>0</v>
      </c>
      <c r="Q530" s="116"/>
      <c r="R530" s="107"/>
      <c r="S530" s="107"/>
      <c r="T530" s="107"/>
      <c r="U530" s="107"/>
      <c r="V530" s="107"/>
      <c r="W530" s="107"/>
      <c r="X530" s="107"/>
      <c r="Y530" s="107"/>
      <c r="Z530" s="107"/>
      <c r="AA530" s="107"/>
      <c r="AB530" s="107"/>
      <c r="AC530" s="107"/>
      <c r="AD530" s="107"/>
      <c r="AE530" s="107"/>
      <c r="AF530" s="107"/>
      <c r="AG530" s="107"/>
      <c r="AH530" s="107"/>
      <c r="AI530" s="107"/>
      <c r="AJ530" s="107"/>
      <c r="AK530" s="107"/>
      <c r="AL530" s="107"/>
      <c r="AM530" s="107"/>
      <c r="AN530" s="107"/>
      <c r="AO530" s="107"/>
      <c r="AP530" s="107"/>
      <c r="AQ530" s="107"/>
      <c r="AR530" s="107"/>
      <c r="AS530" s="107"/>
      <c r="AT530" s="107"/>
      <c r="AU530" s="107"/>
      <c r="AV530" s="107"/>
    </row>
    <row r="531" spans="1:48" ht="14.25" customHeight="1">
      <c r="A531" s="313" t="s">
        <v>959</v>
      </c>
      <c r="B531" s="133" t="s">
        <v>79</v>
      </c>
      <c r="C531" s="188" t="s">
        <v>520</v>
      </c>
      <c r="D531" s="135" t="s">
        <v>118</v>
      </c>
      <c r="E531" s="187" cm="1">
        <f t="array" ref="E531">ROUND(10/1000*1.1,4)</f>
        <v>1.0999999999999999E-2</v>
      </c>
      <c r="F531" s="137"/>
      <c r="G531" s="138"/>
      <c r="H531" s="137"/>
      <c r="I531" s="137"/>
      <c r="J531" s="137"/>
      <c r="K531" s="429">
        <f t="shared" si="8"/>
        <v>0</v>
      </c>
      <c r="L531" s="423" cm="1">
        <f t="array" ref="L531">ROUND(E531*F531,2)</f>
        <v>0</v>
      </c>
      <c r="M531" s="423" cm="1">
        <f t="array" ref="M531">ROUND(E531*H531,2)</f>
        <v>0</v>
      </c>
      <c r="N531" s="423" cm="1">
        <f t="array" ref="N531">ROUND(E531*I531,2)</f>
        <v>0</v>
      </c>
      <c r="O531" s="423" cm="1">
        <f t="array" ref="O531">ROUND(E531*J531,2)</f>
        <v>0</v>
      </c>
      <c r="P531" s="425" cm="1">
        <f t="array" ref="P531">ROUND(SUM(M531:O531),2)</f>
        <v>0</v>
      </c>
      <c r="Q531" s="116"/>
      <c r="R531" s="107"/>
      <c r="S531" s="107"/>
      <c r="T531" s="107"/>
      <c r="U531" s="107"/>
      <c r="V531" s="107"/>
      <c r="W531" s="107"/>
      <c r="X531" s="107"/>
      <c r="Y531" s="107"/>
      <c r="Z531" s="107"/>
      <c r="AA531" s="107"/>
      <c r="AB531" s="107"/>
      <c r="AC531" s="107"/>
      <c r="AD531" s="107"/>
      <c r="AE531" s="107"/>
      <c r="AF531" s="107"/>
      <c r="AG531" s="107"/>
      <c r="AH531" s="107"/>
      <c r="AI531" s="107"/>
      <c r="AJ531" s="107"/>
      <c r="AK531" s="107"/>
      <c r="AL531" s="107"/>
      <c r="AM531" s="107"/>
      <c r="AN531" s="107"/>
      <c r="AO531" s="107"/>
      <c r="AP531" s="107"/>
      <c r="AQ531" s="107"/>
      <c r="AR531" s="107"/>
      <c r="AS531" s="107"/>
      <c r="AT531" s="107"/>
      <c r="AU531" s="107"/>
      <c r="AV531" s="107"/>
    </row>
    <row r="532" spans="1:48" ht="14.25" customHeight="1">
      <c r="A532" s="313" t="s">
        <v>960</v>
      </c>
      <c r="B532" s="133" t="s">
        <v>79</v>
      </c>
      <c r="C532" s="188" t="s">
        <v>122</v>
      </c>
      <c r="D532" s="135" t="s">
        <v>118</v>
      </c>
      <c r="E532" s="187" cm="1">
        <f t="array" ref="E532">ROUND(1200/1000*1.1,4)</f>
        <v>1.32</v>
      </c>
      <c r="F532" s="137"/>
      <c r="G532" s="138"/>
      <c r="H532" s="137"/>
      <c r="I532" s="137"/>
      <c r="J532" s="137"/>
      <c r="K532" s="429">
        <f t="shared" si="8"/>
        <v>0</v>
      </c>
      <c r="L532" s="423" cm="1">
        <f t="array" ref="L532">ROUND(E532*F532,2)</f>
        <v>0</v>
      </c>
      <c r="M532" s="423" cm="1">
        <f t="array" ref="M532">ROUND(E532*H532,2)</f>
        <v>0</v>
      </c>
      <c r="N532" s="423" cm="1">
        <f t="array" ref="N532">ROUND(E532*I532,2)</f>
        <v>0</v>
      </c>
      <c r="O532" s="423" cm="1">
        <f t="array" ref="O532">ROUND(E532*J532,2)</f>
        <v>0</v>
      </c>
      <c r="P532" s="425" cm="1">
        <f t="array" ref="P532">ROUND(SUM(M532:O532),2)</f>
        <v>0</v>
      </c>
      <c r="Q532" s="116"/>
      <c r="R532" s="107"/>
      <c r="S532" s="107"/>
      <c r="T532" s="107"/>
      <c r="U532" s="107"/>
      <c r="V532" s="107"/>
      <c r="W532" s="107"/>
      <c r="X532" s="107"/>
      <c r="Y532" s="107"/>
      <c r="Z532" s="107"/>
      <c r="AA532" s="107"/>
      <c r="AB532" s="107"/>
      <c r="AC532" s="107"/>
      <c r="AD532" s="107"/>
      <c r="AE532" s="107"/>
      <c r="AF532" s="107"/>
      <c r="AG532" s="107"/>
      <c r="AH532" s="107"/>
      <c r="AI532" s="107"/>
      <c r="AJ532" s="107"/>
      <c r="AK532" s="107"/>
      <c r="AL532" s="107"/>
      <c r="AM532" s="107"/>
      <c r="AN532" s="107"/>
      <c r="AO532" s="107"/>
      <c r="AP532" s="107"/>
      <c r="AQ532" s="107"/>
      <c r="AR532" s="107"/>
      <c r="AS532" s="107"/>
      <c r="AT532" s="107"/>
      <c r="AU532" s="107"/>
      <c r="AV532" s="107"/>
    </row>
    <row r="533" spans="1:48" ht="14.25" customHeight="1">
      <c r="A533" s="313" t="s">
        <v>961</v>
      </c>
      <c r="B533" s="133" t="s">
        <v>79</v>
      </c>
      <c r="C533" s="188" t="s">
        <v>124</v>
      </c>
      <c r="D533" s="135" t="s">
        <v>118</v>
      </c>
      <c r="E533" s="187" cm="1">
        <f t="array" ref="E533">ROUND(SUM(E531:E532)*0.035,4)</f>
        <v>4.6600000000000003E-2</v>
      </c>
      <c r="F533" s="137"/>
      <c r="G533" s="138"/>
      <c r="H533" s="137"/>
      <c r="I533" s="137"/>
      <c r="J533" s="137"/>
      <c r="K533" s="429">
        <f t="shared" si="8"/>
        <v>0</v>
      </c>
      <c r="L533" s="423" cm="1">
        <f t="array" ref="L533">ROUND(E533*F533,2)</f>
        <v>0</v>
      </c>
      <c r="M533" s="423" cm="1">
        <f t="array" ref="M533">ROUND(E533*H533,2)</f>
        <v>0</v>
      </c>
      <c r="N533" s="423" cm="1">
        <f t="array" ref="N533">ROUND(E533*I533,2)</f>
        <v>0</v>
      </c>
      <c r="O533" s="423" cm="1">
        <f t="array" ref="O533">ROUND(E533*J533,2)</f>
        <v>0</v>
      </c>
      <c r="P533" s="425" cm="1">
        <f t="array" ref="P533">ROUND(SUM(M533:O533),2)</f>
        <v>0</v>
      </c>
      <c r="Q533" s="116"/>
      <c r="R533" s="107"/>
      <c r="S533" s="107"/>
      <c r="T533" s="107"/>
      <c r="U533" s="107"/>
      <c r="V533" s="107"/>
      <c r="W533" s="107"/>
      <c r="X533" s="107"/>
      <c r="Y533" s="107"/>
      <c r="Z533" s="107"/>
      <c r="AA533" s="107"/>
      <c r="AB533" s="107"/>
      <c r="AC533" s="107"/>
      <c r="AD533" s="107"/>
      <c r="AE533" s="107"/>
      <c r="AF533" s="107"/>
      <c r="AG533" s="107"/>
      <c r="AH533" s="107"/>
      <c r="AI533" s="107"/>
      <c r="AJ533" s="107"/>
      <c r="AK533" s="107"/>
      <c r="AL533" s="107"/>
      <c r="AM533" s="107"/>
      <c r="AN533" s="107"/>
      <c r="AO533" s="107"/>
      <c r="AP533" s="107"/>
      <c r="AQ533" s="107"/>
      <c r="AR533" s="107"/>
      <c r="AS533" s="107"/>
      <c r="AT533" s="107"/>
      <c r="AU533" s="107"/>
      <c r="AV533" s="107"/>
    </row>
    <row r="534" spans="1:48" ht="14.25" customHeight="1">
      <c r="A534" s="313" t="s">
        <v>962</v>
      </c>
      <c r="B534" s="133" t="s">
        <v>79</v>
      </c>
      <c r="C534" s="188" t="s">
        <v>126</v>
      </c>
      <c r="D534" s="135" t="s">
        <v>81</v>
      </c>
      <c r="E534" s="138" cm="1">
        <f t="array" ref="E534">ROUND(E536/0.3*9,0)</f>
        <v>300</v>
      </c>
      <c r="F534" s="137"/>
      <c r="G534" s="138"/>
      <c r="H534" s="137"/>
      <c r="I534" s="137"/>
      <c r="J534" s="137"/>
      <c r="K534" s="429">
        <f t="shared" si="8"/>
        <v>0</v>
      </c>
      <c r="L534" s="423" cm="1">
        <f t="array" ref="L534">ROUND(E534*F534,2)</f>
        <v>0</v>
      </c>
      <c r="M534" s="423" cm="1">
        <f t="array" ref="M534">ROUND(E534*H534,2)</f>
        <v>0</v>
      </c>
      <c r="N534" s="423" cm="1">
        <f t="array" ref="N534">ROUND(E534*I534,2)</f>
        <v>0</v>
      </c>
      <c r="O534" s="423" cm="1">
        <f t="array" ref="O534">ROUND(E534*J534,2)</f>
        <v>0</v>
      </c>
      <c r="P534" s="425" cm="1">
        <f t="array" ref="P534">ROUND(SUM(M534:O534),2)</f>
        <v>0</v>
      </c>
      <c r="Q534" s="116"/>
      <c r="R534" s="107"/>
      <c r="S534" s="107"/>
      <c r="T534" s="107"/>
      <c r="U534" s="107"/>
      <c r="V534" s="107"/>
      <c r="W534" s="107"/>
      <c r="X534" s="107"/>
      <c r="Y534" s="107"/>
      <c r="Z534" s="107"/>
      <c r="AA534" s="107"/>
      <c r="AB534" s="107"/>
      <c r="AC534" s="107"/>
      <c r="AD534" s="107"/>
      <c r="AE534" s="107"/>
      <c r="AF534" s="107"/>
      <c r="AG534" s="107"/>
      <c r="AH534" s="107"/>
      <c r="AI534" s="107"/>
      <c r="AJ534" s="107"/>
      <c r="AK534" s="107"/>
      <c r="AL534" s="107"/>
      <c r="AM534" s="107"/>
      <c r="AN534" s="107"/>
      <c r="AO534" s="107"/>
      <c r="AP534" s="107"/>
      <c r="AQ534" s="107"/>
      <c r="AR534" s="107"/>
      <c r="AS534" s="107"/>
      <c r="AT534" s="107"/>
      <c r="AU534" s="107"/>
      <c r="AV534" s="107"/>
    </row>
    <row r="535" spans="1:48" ht="12.75" customHeight="1">
      <c r="A535" s="313" t="s">
        <v>963</v>
      </c>
      <c r="B535" s="133" t="s">
        <v>79</v>
      </c>
      <c r="C535" s="134" t="s">
        <v>571</v>
      </c>
      <c r="D535" s="135" t="s">
        <v>81</v>
      </c>
      <c r="E535" s="138">
        <v>2</v>
      </c>
      <c r="F535" s="137"/>
      <c r="G535" s="138"/>
      <c r="H535" s="137"/>
      <c r="I535" s="137"/>
      <c r="J535" s="137"/>
      <c r="K535" s="429">
        <f t="shared" si="8"/>
        <v>0</v>
      </c>
      <c r="L535" s="423" cm="1">
        <f t="array" ref="L535">ROUND(E535*F535,2)</f>
        <v>0</v>
      </c>
      <c r="M535" s="423" cm="1">
        <f t="array" ref="M535">ROUND(E535*H535,2)</f>
        <v>0</v>
      </c>
      <c r="N535" s="423" cm="1">
        <f t="array" ref="N535">ROUND(E535*I535,2)</f>
        <v>0</v>
      </c>
      <c r="O535" s="423" cm="1">
        <f t="array" ref="O535">ROUND(E535*J535,2)</f>
        <v>0</v>
      </c>
      <c r="P535" s="425" cm="1">
        <f t="array" ref="P535">ROUND(SUM(M535:O535),2)</f>
        <v>0</v>
      </c>
      <c r="Q535" s="116"/>
      <c r="R535" s="107"/>
      <c r="S535" s="107"/>
      <c r="T535" s="107"/>
      <c r="U535" s="107"/>
      <c r="V535" s="107"/>
      <c r="W535" s="107"/>
      <c r="X535" s="107"/>
      <c r="Y535" s="107"/>
      <c r="Z535" s="107"/>
      <c r="AA535" s="107"/>
      <c r="AB535" s="107"/>
      <c r="AC535" s="107"/>
      <c r="AD535" s="107"/>
      <c r="AE535" s="107"/>
      <c r="AF535" s="107"/>
      <c r="AG535" s="107"/>
      <c r="AH535" s="107"/>
      <c r="AI535" s="107"/>
      <c r="AJ535" s="107"/>
      <c r="AK535" s="107"/>
      <c r="AL535" s="107"/>
      <c r="AM535" s="107"/>
      <c r="AN535" s="107"/>
      <c r="AO535" s="107"/>
      <c r="AP535" s="107"/>
      <c r="AQ535" s="107"/>
      <c r="AR535" s="107"/>
      <c r="AS535" s="107"/>
      <c r="AT535" s="107"/>
      <c r="AU535" s="107"/>
      <c r="AV535" s="107"/>
    </row>
    <row r="536" spans="1:48" ht="36" customHeight="1">
      <c r="A536" s="313" t="s">
        <v>964</v>
      </c>
      <c r="B536" s="133" t="s">
        <v>79</v>
      </c>
      <c r="C536" s="134" t="s">
        <v>524</v>
      </c>
      <c r="D536" s="135" t="s">
        <v>100</v>
      </c>
      <c r="E536" s="138">
        <v>10</v>
      </c>
      <c r="F536" s="137"/>
      <c r="G536" s="138"/>
      <c r="H536" s="137"/>
      <c r="I536" s="137"/>
      <c r="J536" s="137"/>
      <c r="K536" s="429">
        <f t="shared" si="8"/>
        <v>0</v>
      </c>
      <c r="L536" s="423" cm="1">
        <f t="array" ref="L536">ROUND(E536*F536,2)</f>
        <v>0</v>
      </c>
      <c r="M536" s="423" cm="1">
        <f t="array" ref="M536">ROUND(E536*H536,2)</f>
        <v>0</v>
      </c>
      <c r="N536" s="423" cm="1">
        <f t="array" ref="N536">ROUND(E536*I536,2)</f>
        <v>0</v>
      </c>
      <c r="O536" s="423" cm="1">
        <f t="array" ref="O536">ROUND(E536*J536,2)</f>
        <v>0</v>
      </c>
      <c r="P536" s="425" cm="1">
        <f t="array" ref="P536">ROUND(SUM(M536:O536),2)</f>
        <v>0</v>
      </c>
      <c r="Q536" s="116"/>
      <c r="R536" s="107"/>
      <c r="S536" s="107"/>
      <c r="T536" s="107"/>
      <c r="U536" s="107"/>
      <c r="V536" s="107"/>
      <c r="W536" s="107"/>
      <c r="X536" s="107"/>
      <c r="Y536" s="107"/>
      <c r="Z536" s="107"/>
      <c r="AA536" s="107"/>
      <c r="AB536" s="107"/>
      <c r="AC536" s="107"/>
      <c r="AD536" s="107"/>
      <c r="AE536" s="107"/>
      <c r="AF536" s="107"/>
      <c r="AG536" s="107"/>
      <c r="AH536" s="107"/>
      <c r="AI536" s="107"/>
      <c r="AJ536" s="107"/>
      <c r="AK536" s="107"/>
      <c r="AL536" s="107"/>
      <c r="AM536" s="107"/>
      <c r="AN536" s="107"/>
      <c r="AO536" s="107"/>
      <c r="AP536" s="107"/>
      <c r="AQ536" s="107"/>
      <c r="AR536" s="107"/>
      <c r="AS536" s="107"/>
      <c r="AT536" s="107"/>
      <c r="AU536" s="107"/>
      <c r="AV536" s="107"/>
    </row>
    <row r="537" spans="1:48" ht="14.25" customHeight="1">
      <c r="A537" s="313" t="s">
        <v>965</v>
      </c>
      <c r="B537" s="133" t="s">
        <v>79</v>
      </c>
      <c r="C537" s="188" t="s">
        <v>525</v>
      </c>
      <c r="D537" s="135" t="s">
        <v>100</v>
      </c>
      <c r="E537" s="138" cm="1">
        <f t="array" ref="E537">ROUND(E536*1.02,2)</f>
        <v>10.199999999999999</v>
      </c>
      <c r="F537" s="137"/>
      <c r="G537" s="138"/>
      <c r="H537" s="137"/>
      <c r="I537" s="137"/>
      <c r="J537" s="137"/>
      <c r="K537" s="429">
        <f t="shared" si="8"/>
        <v>0</v>
      </c>
      <c r="L537" s="423" cm="1">
        <f t="array" ref="L537">ROUND(E537*F537,2)</f>
        <v>0</v>
      </c>
      <c r="M537" s="423" cm="1">
        <f t="array" ref="M537">ROUND(E537*H537,2)</f>
        <v>0</v>
      </c>
      <c r="N537" s="423" cm="1">
        <f t="array" ref="N537">ROUND(E537*I537,2)</f>
        <v>0</v>
      </c>
      <c r="O537" s="423" cm="1">
        <f t="array" ref="O537">ROUND(E537*J537,2)</f>
        <v>0</v>
      </c>
      <c r="P537" s="425" cm="1">
        <f t="array" ref="P537">ROUND(SUM(M537:O537),2)</f>
        <v>0</v>
      </c>
      <c r="Q537" s="116"/>
      <c r="R537" s="107"/>
      <c r="S537" s="107"/>
      <c r="T537" s="107"/>
      <c r="U537" s="107"/>
      <c r="V537" s="107"/>
      <c r="W537" s="107"/>
      <c r="X537" s="107"/>
      <c r="Y537" s="107"/>
      <c r="Z537" s="107"/>
      <c r="AA537" s="107"/>
      <c r="AB537" s="107"/>
      <c r="AC537" s="107"/>
      <c r="AD537" s="107"/>
      <c r="AE537" s="107"/>
      <c r="AF537" s="107"/>
      <c r="AG537" s="107"/>
      <c r="AH537" s="107"/>
      <c r="AI537" s="107"/>
      <c r="AJ537" s="107"/>
      <c r="AK537" s="107"/>
      <c r="AL537" s="107"/>
      <c r="AM537" s="107"/>
      <c r="AN537" s="107"/>
      <c r="AO537" s="107"/>
      <c r="AP537" s="107"/>
      <c r="AQ537" s="107"/>
      <c r="AR537" s="107"/>
      <c r="AS537" s="107"/>
      <c r="AT537" s="107"/>
      <c r="AU537" s="107"/>
      <c r="AV537" s="107"/>
    </row>
    <row r="538" spans="1:48" ht="14.25" customHeight="1">
      <c r="A538" s="313" t="s">
        <v>966</v>
      </c>
      <c r="B538" s="133" t="s">
        <v>79</v>
      </c>
      <c r="C538" s="188" t="s">
        <v>526</v>
      </c>
      <c r="D538" s="135" t="s">
        <v>218</v>
      </c>
      <c r="E538" s="138" cm="1">
        <f t="array" ref="E538">ROUND(E537*3,2)</f>
        <v>30.6</v>
      </c>
      <c r="F538" s="137"/>
      <c r="G538" s="138"/>
      <c r="H538" s="137"/>
      <c r="I538" s="137"/>
      <c r="J538" s="137"/>
      <c r="K538" s="429">
        <f t="shared" si="8"/>
        <v>0</v>
      </c>
      <c r="L538" s="423" cm="1">
        <f t="array" ref="L538">ROUND(E538*F538,2)</f>
        <v>0</v>
      </c>
      <c r="M538" s="423" cm="1">
        <f t="array" ref="M538">ROUND(E538*H538,2)</f>
        <v>0</v>
      </c>
      <c r="N538" s="423" cm="1">
        <f t="array" ref="N538">ROUND(E538*I538,2)</f>
        <v>0</v>
      </c>
      <c r="O538" s="423" cm="1">
        <f t="array" ref="O538">ROUND(E538*J538,2)</f>
        <v>0</v>
      </c>
      <c r="P538" s="425" cm="1">
        <f t="array" ref="P538">ROUND(SUM(M538:O538),2)</f>
        <v>0</v>
      </c>
      <c r="Q538" s="116"/>
      <c r="R538" s="107"/>
      <c r="S538" s="107"/>
      <c r="T538" s="107"/>
      <c r="U538" s="107"/>
      <c r="V538" s="107"/>
      <c r="W538" s="107"/>
      <c r="X538" s="107"/>
      <c r="Y538" s="107"/>
      <c r="Z538" s="107"/>
      <c r="AA538" s="107"/>
      <c r="AB538" s="107"/>
      <c r="AC538" s="107"/>
      <c r="AD538" s="107"/>
      <c r="AE538" s="107"/>
      <c r="AF538" s="107"/>
      <c r="AG538" s="107"/>
      <c r="AH538" s="107"/>
      <c r="AI538" s="107"/>
      <c r="AJ538" s="107"/>
      <c r="AK538" s="107"/>
      <c r="AL538" s="107"/>
      <c r="AM538" s="107"/>
      <c r="AN538" s="107"/>
      <c r="AO538" s="107"/>
      <c r="AP538" s="107"/>
      <c r="AQ538" s="107"/>
      <c r="AR538" s="107"/>
      <c r="AS538" s="107"/>
      <c r="AT538" s="107"/>
      <c r="AU538" s="107"/>
      <c r="AV538" s="107"/>
    </row>
    <row r="539" spans="1:48" ht="24" customHeight="1">
      <c r="A539" s="313" t="s">
        <v>967</v>
      </c>
      <c r="B539" s="133" t="s">
        <v>79</v>
      </c>
      <c r="C539" s="188" t="s">
        <v>132</v>
      </c>
      <c r="D539" s="135" t="s">
        <v>133</v>
      </c>
      <c r="E539" s="138">
        <v>1</v>
      </c>
      <c r="F539" s="137"/>
      <c r="G539" s="138"/>
      <c r="H539" s="137"/>
      <c r="I539" s="137"/>
      <c r="J539" s="137"/>
      <c r="K539" s="429">
        <f t="shared" si="8"/>
        <v>0</v>
      </c>
      <c r="L539" s="423" cm="1">
        <f t="array" ref="L539">ROUND(E539*F539,2)</f>
        <v>0</v>
      </c>
      <c r="M539" s="423" cm="1">
        <f t="array" ref="M539">ROUND(E539*H539,2)</f>
        <v>0</v>
      </c>
      <c r="N539" s="423" cm="1">
        <f t="array" ref="N539">ROUND(E539*I539,2)</f>
        <v>0</v>
      </c>
      <c r="O539" s="423" cm="1">
        <f t="array" ref="O539">ROUND(E539*J539,2)</f>
        <v>0</v>
      </c>
      <c r="P539" s="425" cm="1">
        <f t="array" ref="P539">ROUND(SUM(M539:O539),2)</f>
        <v>0</v>
      </c>
      <c r="Q539" s="116"/>
      <c r="R539" s="107"/>
      <c r="S539" s="107"/>
      <c r="T539" s="107"/>
      <c r="U539" s="107"/>
      <c r="V539" s="107"/>
      <c r="W539" s="107"/>
      <c r="X539" s="107"/>
      <c r="Y539" s="107"/>
      <c r="Z539" s="107"/>
      <c r="AA539" s="107"/>
      <c r="AB539" s="107"/>
      <c r="AC539" s="107"/>
      <c r="AD539" s="107"/>
      <c r="AE539" s="107"/>
      <c r="AF539" s="107"/>
      <c r="AG539" s="107"/>
      <c r="AH539" s="107"/>
      <c r="AI539" s="107"/>
      <c r="AJ539" s="107"/>
      <c r="AK539" s="107"/>
      <c r="AL539" s="107"/>
      <c r="AM539" s="107"/>
      <c r="AN539" s="107"/>
      <c r="AO539" s="107"/>
      <c r="AP539" s="107"/>
      <c r="AQ539" s="107"/>
      <c r="AR539" s="107"/>
      <c r="AS539" s="107"/>
      <c r="AT539" s="107"/>
      <c r="AU539" s="107"/>
      <c r="AV539" s="107"/>
    </row>
    <row r="540" spans="1:48" ht="14.25" customHeight="1">
      <c r="A540" s="313" t="s">
        <v>968</v>
      </c>
      <c r="B540" s="133" t="s">
        <v>79</v>
      </c>
      <c r="C540" s="188" t="s">
        <v>135</v>
      </c>
      <c r="D540" s="135" t="s">
        <v>133</v>
      </c>
      <c r="E540" s="138">
        <v>1</v>
      </c>
      <c r="F540" s="137"/>
      <c r="G540" s="138"/>
      <c r="H540" s="137"/>
      <c r="I540" s="137"/>
      <c r="J540" s="137"/>
      <c r="K540" s="429">
        <f t="shared" si="8"/>
        <v>0</v>
      </c>
      <c r="L540" s="423" cm="1">
        <f t="array" ref="L540">ROUND(E540*F540,2)</f>
        <v>0</v>
      </c>
      <c r="M540" s="423" cm="1">
        <f t="array" ref="M540">ROUND(E540*H540,2)</f>
        <v>0</v>
      </c>
      <c r="N540" s="423" cm="1">
        <f t="array" ref="N540">ROUND(E540*I540,2)</f>
        <v>0</v>
      </c>
      <c r="O540" s="423" cm="1">
        <f t="array" ref="O540">ROUND(E540*J540,2)</f>
        <v>0</v>
      </c>
      <c r="P540" s="425" cm="1">
        <f t="array" ref="P540">ROUND(SUM(M540:O540),2)</f>
        <v>0</v>
      </c>
      <c r="Q540" s="116"/>
      <c r="R540" s="107"/>
      <c r="S540" s="107"/>
      <c r="T540" s="107"/>
      <c r="U540" s="107"/>
      <c r="V540" s="107"/>
      <c r="W540" s="107"/>
      <c r="X540" s="107"/>
      <c r="Y540" s="107"/>
      <c r="Z540" s="107"/>
      <c r="AA540" s="107"/>
      <c r="AB540" s="107"/>
      <c r="AC540" s="107"/>
      <c r="AD540" s="107"/>
      <c r="AE540" s="107"/>
      <c r="AF540" s="107"/>
      <c r="AG540" s="107"/>
      <c r="AH540" s="107"/>
      <c r="AI540" s="107"/>
      <c r="AJ540" s="107"/>
      <c r="AK540" s="107"/>
      <c r="AL540" s="107"/>
      <c r="AM540" s="107"/>
      <c r="AN540" s="107"/>
      <c r="AO540" s="107"/>
      <c r="AP540" s="107"/>
      <c r="AQ540" s="107"/>
      <c r="AR540" s="107"/>
      <c r="AS540" s="107"/>
      <c r="AT540" s="107"/>
      <c r="AU540" s="107"/>
      <c r="AV540" s="107"/>
    </row>
    <row r="541" spans="1:48" ht="14.25" customHeight="1">
      <c r="A541" s="313" t="s">
        <v>969</v>
      </c>
      <c r="B541" s="133" t="s">
        <v>79</v>
      </c>
      <c r="C541" s="188" t="s">
        <v>137</v>
      </c>
      <c r="D541" s="135" t="s">
        <v>138</v>
      </c>
      <c r="E541" s="138" cm="1">
        <f t="array" ref="E541">E536/8.5</f>
        <v>1.1764705882352942</v>
      </c>
      <c r="F541" s="137"/>
      <c r="G541" s="138"/>
      <c r="H541" s="137"/>
      <c r="I541" s="137"/>
      <c r="J541" s="137"/>
      <c r="K541" s="429">
        <f t="shared" si="8"/>
        <v>0</v>
      </c>
      <c r="L541" s="423" cm="1">
        <f t="array" ref="L541">ROUND(E541*F541,2)</f>
        <v>0</v>
      </c>
      <c r="M541" s="423" cm="1">
        <f t="array" ref="M541">ROUND(E541*H541,2)</f>
        <v>0</v>
      </c>
      <c r="N541" s="423" cm="1">
        <f t="array" ref="N541">ROUND(E541*I541,2)</f>
        <v>0</v>
      </c>
      <c r="O541" s="423" cm="1">
        <f t="array" ref="O541">ROUND(E541*J541,2)</f>
        <v>0</v>
      </c>
      <c r="P541" s="425" cm="1">
        <f t="array" ref="P541">ROUND(SUM(M541:O541),2)</f>
        <v>0</v>
      </c>
      <c r="Q541" s="116"/>
      <c r="R541" s="107"/>
      <c r="S541" s="107"/>
      <c r="T541" s="107"/>
      <c r="U541" s="107"/>
      <c r="V541" s="107"/>
      <c r="W541" s="107"/>
      <c r="X541" s="107"/>
      <c r="Y541" s="107"/>
      <c r="Z541" s="107"/>
      <c r="AA541" s="107"/>
      <c r="AB541" s="107"/>
      <c r="AC541" s="107"/>
      <c r="AD541" s="107"/>
      <c r="AE541" s="107"/>
      <c r="AF541" s="107"/>
      <c r="AG541" s="107"/>
      <c r="AH541" s="107"/>
      <c r="AI541" s="107"/>
      <c r="AJ541" s="107"/>
      <c r="AK541" s="107"/>
      <c r="AL541" s="107"/>
      <c r="AM541" s="107"/>
      <c r="AN541" s="107"/>
      <c r="AO541" s="107"/>
      <c r="AP541" s="107"/>
      <c r="AQ541" s="107"/>
      <c r="AR541" s="107"/>
      <c r="AS541" s="107"/>
      <c r="AT541" s="107"/>
      <c r="AU541" s="107"/>
      <c r="AV541" s="107"/>
    </row>
    <row r="542" spans="1:48" ht="14.25" customHeight="1">
      <c r="A542" s="313" t="s">
        <v>970</v>
      </c>
      <c r="B542" s="133" t="s">
        <v>79</v>
      </c>
      <c r="C542" s="285" t="s">
        <v>528</v>
      </c>
      <c r="D542" s="135" t="s">
        <v>83</v>
      </c>
      <c r="E542" s="138" cm="1">
        <f t="array" ref="E542">ROUND(E537/0.175*2,2)</f>
        <v>116.57</v>
      </c>
      <c r="F542" s="137"/>
      <c r="G542" s="138"/>
      <c r="H542" s="137"/>
      <c r="I542" s="137"/>
      <c r="J542" s="137"/>
      <c r="K542" s="429">
        <f t="shared" si="8"/>
        <v>0</v>
      </c>
      <c r="L542" s="423" cm="1">
        <f t="array" ref="L542">ROUND(E542*F542,2)</f>
        <v>0</v>
      </c>
      <c r="M542" s="423" cm="1">
        <f t="array" ref="M542">ROUND(E542*H542,2)</f>
        <v>0</v>
      </c>
      <c r="N542" s="423" cm="1">
        <f t="array" ref="N542">ROUND(E542*I542,2)</f>
        <v>0</v>
      </c>
      <c r="O542" s="423" cm="1">
        <f t="array" ref="O542">ROUND(E542*J542,2)</f>
        <v>0</v>
      </c>
      <c r="P542" s="425" cm="1">
        <f t="array" ref="P542">ROUND(SUM(M542:O542),2)</f>
        <v>0</v>
      </c>
      <c r="Q542" s="116"/>
      <c r="R542" s="107"/>
      <c r="S542" s="107"/>
      <c r="T542" s="107"/>
      <c r="U542" s="107"/>
      <c r="V542" s="107"/>
      <c r="W542" s="107"/>
      <c r="X542" s="107"/>
      <c r="Y542" s="107"/>
      <c r="Z542" s="107"/>
      <c r="AA542" s="107"/>
      <c r="AB542" s="107"/>
      <c r="AC542" s="107"/>
      <c r="AD542" s="107"/>
      <c r="AE542" s="107"/>
      <c r="AF542" s="107"/>
      <c r="AG542" s="107"/>
      <c r="AH542" s="107"/>
      <c r="AI542" s="107"/>
      <c r="AJ542" s="107"/>
      <c r="AK542" s="107"/>
      <c r="AL542" s="107"/>
      <c r="AM542" s="107"/>
      <c r="AN542" s="107"/>
      <c r="AO542" s="107"/>
      <c r="AP542" s="107"/>
      <c r="AQ542" s="107"/>
      <c r="AR542" s="107"/>
      <c r="AS542" s="107"/>
      <c r="AT542" s="107"/>
      <c r="AU542" s="107"/>
      <c r="AV542" s="107"/>
    </row>
    <row r="543" spans="1:48" ht="14.25" customHeight="1">
      <c r="A543" s="313" t="s">
        <v>971</v>
      </c>
      <c r="B543" s="133" t="s">
        <v>79</v>
      </c>
      <c r="C543" s="188" t="s">
        <v>529</v>
      </c>
      <c r="D543" s="135" t="s">
        <v>83</v>
      </c>
      <c r="E543" s="138" cm="1">
        <f t="array" ref="E543">ROUND(E542*0.45*1.15,2)</f>
        <v>60.32</v>
      </c>
      <c r="F543" s="137"/>
      <c r="G543" s="138"/>
      <c r="H543" s="137"/>
      <c r="I543" s="137"/>
      <c r="J543" s="137"/>
      <c r="K543" s="429">
        <f t="shared" si="8"/>
        <v>0</v>
      </c>
      <c r="L543" s="423" cm="1">
        <f t="array" ref="L543">ROUND(E543*F543,2)</f>
        <v>0</v>
      </c>
      <c r="M543" s="423" cm="1">
        <f t="array" ref="M543">ROUND(E543*H543,2)</f>
        <v>0</v>
      </c>
      <c r="N543" s="423" cm="1">
        <f t="array" ref="N543">ROUND(E543*I543,2)</f>
        <v>0</v>
      </c>
      <c r="O543" s="423" cm="1">
        <f t="array" ref="O543">ROUND(E543*J543,2)</f>
        <v>0</v>
      </c>
      <c r="P543" s="425" cm="1">
        <f t="array" ref="P543">ROUND(SUM(M543:O543),2)</f>
        <v>0</v>
      </c>
      <c r="Q543" s="116"/>
      <c r="R543" s="107"/>
      <c r="S543" s="107"/>
      <c r="T543" s="107"/>
      <c r="U543" s="107"/>
      <c r="V543" s="107"/>
      <c r="W543" s="107"/>
      <c r="X543" s="107"/>
      <c r="Y543" s="107"/>
      <c r="Z543" s="107"/>
      <c r="AA543" s="107"/>
      <c r="AB543" s="107"/>
      <c r="AC543" s="107"/>
      <c r="AD543" s="107"/>
      <c r="AE543" s="107"/>
      <c r="AF543" s="107"/>
      <c r="AG543" s="107"/>
      <c r="AH543" s="107"/>
      <c r="AI543" s="107"/>
      <c r="AJ543" s="107"/>
      <c r="AK543" s="107"/>
      <c r="AL543" s="107"/>
      <c r="AM543" s="107"/>
      <c r="AN543" s="107"/>
      <c r="AO543" s="107"/>
      <c r="AP543" s="107"/>
      <c r="AQ543" s="107"/>
      <c r="AR543" s="107"/>
      <c r="AS543" s="107"/>
      <c r="AT543" s="107"/>
      <c r="AU543" s="107"/>
      <c r="AV543" s="107"/>
    </row>
    <row r="544" spans="1:48" ht="24" customHeight="1">
      <c r="A544" s="313" t="s">
        <v>972</v>
      </c>
      <c r="B544" s="133" t="s">
        <v>79</v>
      </c>
      <c r="C544" s="188" t="s">
        <v>531</v>
      </c>
      <c r="D544" s="135" t="s">
        <v>218</v>
      </c>
      <c r="E544" s="138" cm="1">
        <f t="array" ref="E544">ROUND(E542*0.55*3.2,2)</f>
        <v>205.16</v>
      </c>
      <c r="F544" s="137"/>
      <c r="G544" s="138"/>
      <c r="H544" s="137"/>
      <c r="I544" s="137"/>
      <c r="J544" s="137"/>
      <c r="K544" s="429">
        <f t="shared" si="8"/>
        <v>0</v>
      </c>
      <c r="L544" s="423" cm="1">
        <f t="array" ref="L544">ROUND(E544*F544,2)</f>
        <v>0</v>
      </c>
      <c r="M544" s="423" cm="1">
        <f t="array" ref="M544">ROUND(E544*H544,2)</f>
        <v>0</v>
      </c>
      <c r="N544" s="423" cm="1">
        <f t="array" ref="N544">ROUND(E544*I544,2)</f>
        <v>0</v>
      </c>
      <c r="O544" s="423" cm="1">
        <f t="array" ref="O544">ROUND(E544*J544,2)</f>
        <v>0</v>
      </c>
      <c r="P544" s="425" cm="1">
        <f t="array" ref="P544">ROUND(SUM(M544:O544),2)</f>
        <v>0</v>
      </c>
      <c r="Q544" s="116"/>
      <c r="R544" s="107"/>
      <c r="S544" s="107"/>
      <c r="T544" s="107"/>
      <c r="U544" s="107"/>
      <c r="V544" s="107"/>
      <c r="W544" s="107"/>
      <c r="X544" s="107"/>
      <c r="Y544" s="107"/>
      <c r="Z544" s="107"/>
      <c r="AA544" s="107"/>
      <c r="AB544" s="107"/>
      <c r="AC544" s="107"/>
      <c r="AD544" s="107"/>
      <c r="AE544" s="107"/>
      <c r="AF544" s="107"/>
      <c r="AG544" s="107"/>
      <c r="AH544" s="107"/>
      <c r="AI544" s="107"/>
      <c r="AJ544" s="107"/>
      <c r="AK544" s="107"/>
      <c r="AL544" s="107"/>
      <c r="AM544" s="107"/>
      <c r="AN544" s="107"/>
      <c r="AO544" s="107"/>
      <c r="AP544" s="107"/>
      <c r="AQ544" s="107"/>
      <c r="AR544" s="107"/>
      <c r="AS544" s="107"/>
      <c r="AT544" s="107"/>
      <c r="AU544" s="107"/>
      <c r="AV544" s="107"/>
    </row>
    <row r="545" spans="1:48" ht="24" customHeight="1">
      <c r="A545" s="313" t="s">
        <v>973</v>
      </c>
      <c r="B545" s="133" t="s">
        <v>79</v>
      </c>
      <c r="C545" s="188" t="s">
        <v>533</v>
      </c>
      <c r="D545" s="135" t="s">
        <v>89</v>
      </c>
      <c r="E545" s="138" cm="1">
        <f t="array" ref="E545">ROUND(48*1.1,2)</f>
        <v>52.8</v>
      </c>
      <c r="F545" s="137"/>
      <c r="G545" s="138"/>
      <c r="H545" s="137"/>
      <c r="I545" s="137"/>
      <c r="J545" s="137"/>
      <c r="K545" s="429">
        <f t="shared" si="8"/>
        <v>0</v>
      </c>
      <c r="L545" s="423" cm="1">
        <f t="array" ref="L545">ROUND(E545*F545,2)</f>
        <v>0</v>
      </c>
      <c r="M545" s="423" cm="1">
        <f t="array" ref="M545">ROUND(E545*H545,2)</f>
        <v>0</v>
      </c>
      <c r="N545" s="423" cm="1">
        <f t="array" ref="N545">ROUND(E545*I545,2)</f>
        <v>0</v>
      </c>
      <c r="O545" s="423" cm="1">
        <f t="array" ref="O545">ROUND(E545*J545,2)</f>
        <v>0</v>
      </c>
      <c r="P545" s="425" cm="1">
        <f t="array" ref="P545">ROUND(SUM(M545:O545),2)</f>
        <v>0</v>
      </c>
      <c r="Q545" s="116"/>
      <c r="R545" s="107"/>
      <c r="S545" s="107"/>
      <c r="T545" s="107"/>
      <c r="U545" s="107"/>
      <c r="V545" s="107"/>
      <c r="W545" s="107"/>
      <c r="X545" s="107"/>
      <c r="Y545" s="107"/>
      <c r="Z545" s="107"/>
      <c r="AA545" s="107"/>
      <c r="AB545" s="107"/>
      <c r="AC545" s="107"/>
      <c r="AD545" s="107"/>
      <c r="AE545" s="107"/>
      <c r="AF545" s="107"/>
      <c r="AG545" s="107"/>
      <c r="AH545" s="107"/>
      <c r="AI545" s="107"/>
      <c r="AJ545" s="107"/>
      <c r="AK545" s="107"/>
      <c r="AL545" s="107"/>
      <c r="AM545" s="107"/>
      <c r="AN545" s="107"/>
      <c r="AO545" s="107"/>
      <c r="AP545" s="107"/>
      <c r="AQ545" s="107"/>
      <c r="AR545" s="107"/>
      <c r="AS545" s="107"/>
      <c r="AT545" s="107"/>
      <c r="AU545" s="107"/>
      <c r="AV545" s="107"/>
    </row>
    <row r="546" spans="1:48" ht="14.25" customHeight="1">
      <c r="A546" s="313" t="s">
        <v>974</v>
      </c>
      <c r="B546" s="133" t="s">
        <v>79</v>
      </c>
      <c r="C546" s="188" t="s">
        <v>204</v>
      </c>
      <c r="D546" s="135" t="s">
        <v>133</v>
      </c>
      <c r="E546" s="138">
        <v>1</v>
      </c>
      <c r="F546" s="137"/>
      <c r="G546" s="138"/>
      <c r="H546" s="137"/>
      <c r="I546" s="137"/>
      <c r="J546" s="137"/>
      <c r="K546" s="429">
        <f t="shared" si="8"/>
        <v>0</v>
      </c>
      <c r="L546" s="423" cm="1">
        <f t="array" ref="L546">ROUND(E546*F546,2)</f>
        <v>0</v>
      </c>
      <c r="M546" s="423" cm="1">
        <f t="array" ref="M546">ROUND(E546*H546,2)</f>
        <v>0</v>
      </c>
      <c r="N546" s="423" cm="1">
        <f t="array" ref="N546">ROUND(E546*I546,2)</f>
        <v>0</v>
      </c>
      <c r="O546" s="423" cm="1">
        <f t="array" ref="O546">ROUND(E546*J546,2)</f>
        <v>0</v>
      </c>
      <c r="P546" s="425" cm="1">
        <f t="array" ref="P546">ROUND(SUM(M546:O546),2)</f>
        <v>0</v>
      </c>
      <c r="Q546" s="116"/>
      <c r="R546" s="107"/>
      <c r="S546" s="107"/>
      <c r="T546" s="107"/>
      <c r="U546" s="107"/>
      <c r="V546" s="107"/>
      <c r="W546" s="107"/>
      <c r="X546" s="107"/>
      <c r="Y546" s="107"/>
      <c r="Z546" s="107"/>
      <c r="AA546" s="107"/>
      <c r="AB546" s="107"/>
      <c r="AC546" s="107"/>
      <c r="AD546" s="107"/>
      <c r="AE546" s="107"/>
      <c r="AF546" s="107"/>
      <c r="AG546" s="107"/>
      <c r="AH546" s="107"/>
      <c r="AI546" s="107"/>
      <c r="AJ546" s="107"/>
      <c r="AK546" s="107"/>
      <c r="AL546" s="107"/>
      <c r="AM546" s="107"/>
      <c r="AN546" s="107"/>
      <c r="AO546" s="107"/>
      <c r="AP546" s="107"/>
      <c r="AQ546" s="107"/>
      <c r="AR546" s="107"/>
      <c r="AS546" s="107"/>
      <c r="AT546" s="107"/>
      <c r="AU546" s="107"/>
      <c r="AV546" s="107"/>
    </row>
    <row r="547" spans="1:48" ht="14.25" customHeight="1">
      <c r="A547" s="304"/>
      <c r="B547" s="133"/>
      <c r="C547" s="308" t="s">
        <v>975</v>
      </c>
      <c r="D547" s="185"/>
      <c r="E547" s="138"/>
      <c r="F547" s="137"/>
      <c r="G547" s="137"/>
      <c r="H547" s="137"/>
      <c r="I547" s="137"/>
      <c r="J547" s="137"/>
      <c r="K547" s="429"/>
      <c r="L547" s="424"/>
      <c r="M547" s="424"/>
      <c r="N547" s="424"/>
      <c r="O547" s="424"/>
      <c r="P547" s="456"/>
      <c r="Q547" s="107"/>
      <c r="R547" s="107"/>
      <c r="S547" s="107"/>
      <c r="T547" s="107"/>
      <c r="U547" s="107"/>
      <c r="V547" s="107"/>
      <c r="W547" s="107"/>
      <c r="X547" s="107"/>
      <c r="Y547" s="107"/>
      <c r="Z547" s="107"/>
      <c r="AA547" s="107"/>
      <c r="AB547" s="107"/>
      <c r="AC547" s="107"/>
      <c r="AD547" s="107"/>
      <c r="AE547" s="107"/>
      <c r="AF547" s="107"/>
      <c r="AG547" s="107"/>
      <c r="AH547" s="107"/>
      <c r="AI547" s="107"/>
      <c r="AJ547" s="107"/>
      <c r="AK547" s="107"/>
      <c r="AL547" s="107"/>
      <c r="AM547" s="107"/>
      <c r="AN547" s="107"/>
      <c r="AO547" s="107"/>
      <c r="AP547" s="107"/>
      <c r="AQ547" s="107"/>
      <c r="AR547" s="107"/>
      <c r="AS547" s="107"/>
      <c r="AT547" s="107"/>
      <c r="AU547" s="107"/>
      <c r="AV547" s="107"/>
    </row>
    <row r="548" spans="1:48" ht="14.25" customHeight="1">
      <c r="A548" s="304"/>
      <c r="B548" s="133"/>
      <c r="C548" s="126" t="s">
        <v>37</v>
      </c>
      <c r="D548" s="185"/>
      <c r="E548" s="138"/>
      <c r="F548" s="137"/>
      <c r="G548" s="138"/>
      <c r="H548" s="137"/>
      <c r="I548" s="137"/>
      <c r="J548" s="137"/>
      <c r="K548" s="429"/>
      <c r="L548" s="423"/>
      <c r="M548" s="423"/>
      <c r="N548" s="423"/>
      <c r="O548" s="423"/>
      <c r="P548" s="425"/>
      <c r="Q548" s="116"/>
      <c r="R548" s="107"/>
      <c r="S548" s="107"/>
      <c r="T548" s="107"/>
      <c r="U548" s="107"/>
      <c r="V548" s="107"/>
      <c r="W548" s="107"/>
      <c r="X548" s="107"/>
      <c r="Y548" s="107"/>
      <c r="Z548" s="107"/>
      <c r="AA548" s="107"/>
      <c r="AB548" s="107"/>
      <c r="AC548" s="107"/>
      <c r="AD548" s="107"/>
      <c r="AE548" s="107"/>
      <c r="AF548" s="107"/>
      <c r="AG548" s="107"/>
      <c r="AH548" s="107"/>
      <c r="AI548" s="107"/>
      <c r="AJ548" s="107"/>
      <c r="AK548" s="107"/>
      <c r="AL548" s="107"/>
      <c r="AM548" s="107"/>
      <c r="AN548" s="107"/>
      <c r="AO548" s="107"/>
      <c r="AP548" s="107"/>
      <c r="AQ548" s="107"/>
      <c r="AR548" s="107"/>
      <c r="AS548" s="107"/>
      <c r="AT548" s="107"/>
      <c r="AU548" s="107"/>
      <c r="AV548" s="107"/>
    </row>
    <row r="549" spans="1:48" ht="14.25" customHeight="1">
      <c r="A549" s="313" t="s">
        <v>976</v>
      </c>
      <c r="B549" s="133" t="s">
        <v>79</v>
      </c>
      <c r="C549" s="134" t="s">
        <v>96</v>
      </c>
      <c r="D549" s="135" t="s">
        <v>97</v>
      </c>
      <c r="E549" s="138">
        <v>0.35</v>
      </c>
      <c r="F549" s="137"/>
      <c r="G549" s="138"/>
      <c r="H549" s="137"/>
      <c r="I549" s="137"/>
      <c r="J549" s="137"/>
      <c r="K549" s="429">
        <f t="shared" si="8"/>
        <v>0</v>
      </c>
      <c r="L549" s="423" cm="1">
        <f t="array" ref="L549">ROUND(E549*F549,2)</f>
        <v>0</v>
      </c>
      <c r="M549" s="423" cm="1">
        <f t="array" ref="M549">ROUND(E549*H549,2)</f>
        <v>0</v>
      </c>
      <c r="N549" s="423" cm="1">
        <f t="array" ref="N549">ROUND(E549*I549,2)</f>
        <v>0</v>
      </c>
      <c r="O549" s="423" cm="1">
        <f t="array" ref="O549">ROUND(E549*J549,2)</f>
        <v>0</v>
      </c>
      <c r="P549" s="425" cm="1">
        <f t="array" ref="P549">ROUND(SUM(M549:O549),2)</f>
        <v>0</v>
      </c>
      <c r="Q549" s="116"/>
      <c r="R549" s="107"/>
      <c r="S549" s="107"/>
      <c r="T549" s="107"/>
      <c r="U549" s="107"/>
      <c r="V549" s="107"/>
      <c r="W549" s="107"/>
      <c r="X549" s="107"/>
      <c r="Y549" s="107"/>
      <c r="Z549" s="107"/>
      <c r="AA549" s="107"/>
      <c r="AB549" s="107"/>
      <c r="AC549" s="107"/>
      <c r="AD549" s="107"/>
      <c r="AE549" s="107"/>
      <c r="AF549" s="107"/>
      <c r="AG549" s="107"/>
      <c r="AH549" s="107"/>
      <c r="AI549" s="107"/>
      <c r="AJ549" s="107"/>
      <c r="AK549" s="107"/>
      <c r="AL549" s="107"/>
      <c r="AM549" s="107"/>
      <c r="AN549" s="107"/>
      <c r="AO549" s="107"/>
      <c r="AP549" s="107"/>
      <c r="AQ549" s="107"/>
      <c r="AR549" s="107"/>
      <c r="AS549" s="107"/>
      <c r="AT549" s="107"/>
      <c r="AU549" s="107"/>
      <c r="AV549" s="107"/>
    </row>
    <row r="550" spans="1:48" ht="14.25" customHeight="1">
      <c r="A550" s="313" t="s">
        <v>977</v>
      </c>
      <c r="B550" s="133" t="s">
        <v>79</v>
      </c>
      <c r="C550" s="134" t="s">
        <v>108</v>
      </c>
      <c r="D550" s="135" t="s">
        <v>83</v>
      </c>
      <c r="E550" s="138">
        <v>35</v>
      </c>
      <c r="F550" s="137"/>
      <c r="G550" s="138"/>
      <c r="H550" s="137"/>
      <c r="I550" s="137"/>
      <c r="J550" s="137"/>
      <c r="K550" s="429">
        <f t="shared" si="8"/>
        <v>0</v>
      </c>
      <c r="L550" s="423" cm="1">
        <f t="array" ref="L550">ROUND(E550*F550,2)</f>
        <v>0</v>
      </c>
      <c r="M550" s="423" cm="1">
        <f t="array" ref="M550">ROUND(E550*H550,2)</f>
        <v>0</v>
      </c>
      <c r="N550" s="423" cm="1">
        <f t="array" ref="N550">ROUND(E550*I550,2)</f>
        <v>0</v>
      </c>
      <c r="O550" s="423" cm="1">
        <f t="array" ref="O550">ROUND(E550*J550,2)</f>
        <v>0</v>
      </c>
      <c r="P550" s="425" cm="1">
        <f t="array" ref="P550">ROUND(SUM(M550:O550),2)</f>
        <v>0</v>
      </c>
      <c r="Q550" s="116"/>
      <c r="R550" s="107"/>
      <c r="S550" s="107"/>
      <c r="T550" s="107"/>
      <c r="U550" s="107"/>
      <c r="V550" s="107"/>
      <c r="W550" s="107"/>
      <c r="X550" s="107"/>
      <c r="Y550" s="107"/>
      <c r="Z550" s="107"/>
      <c r="AA550" s="107"/>
      <c r="AB550" s="107"/>
      <c r="AC550" s="107"/>
      <c r="AD550" s="107"/>
      <c r="AE550" s="107"/>
      <c r="AF550" s="107"/>
      <c r="AG550" s="107"/>
      <c r="AH550" s="107"/>
      <c r="AI550" s="107"/>
      <c r="AJ550" s="107"/>
      <c r="AK550" s="107"/>
      <c r="AL550" s="107"/>
      <c r="AM550" s="107"/>
      <c r="AN550" s="107"/>
      <c r="AO550" s="107"/>
      <c r="AP550" s="107"/>
      <c r="AQ550" s="107"/>
      <c r="AR550" s="107"/>
      <c r="AS550" s="107"/>
      <c r="AT550" s="107"/>
      <c r="AU550" s="107"/>
      <c r="AV550" s="107"/>
    </row>
    <row r="551" spans="1:48" ht="14.25" customHeight="1">
      <c r="A551" s="313" t="s">
        <v>978</v>
      </c>
      <c r="B551" s="133" t="s">
        <v>79</v>
      </c>
      <c r="C551" s="188" t="s">
        <v>110</v>
      </c>
      <c r="D551" s="135" t="s">
        <v>83</v>
      </c>
      <c r="E551" s="138" cm="1">
        <f t="array" ref="E551">ROUND(E550*1.15,2)</f>
        <v>40.25</v>
      </c>
      <c r="F551" s="137"/>
      <c r="G551" s="138"/>
      <c r="H551" s="137"/>
      <c r="I551" s="137"/>
      <c r="J551" s="137"/>
      <c r="K551" s="429">
        <f t="shared" si="8"/>
        <v>0</v>
      </c>
      <c r="L551" s="423" cm="1">
        <f t="array" ref="L551">ROUND(E551*F551,2)</f>
        <v>0</v>
      </c>
      <c r="M551" s="423" cm="1">
        <f t="array" ref="M551">ROUND(E551*H551,2)</f>
        <v>0</v>
      </c>
      <c r="N551" s="423" cm="1">
        <f t="array" ref="N551">ROUND(E551*I551,2)</f>
        <v>0</v>
      </c>
      <c r="O551" s="423" cm="1">
        <f t="array" ref="O551">ROUND(E551*J551,2)</f>
        <v>0</v>
      </c>
      <c r="P551" s="425" cm="1">
        <f t="array" ref="P551">ROUND(SUM(M551:O551),2)</f>
        <v>0</v>
      </c>
      <c r="Q551" s="116"/>
      <c r="R551" s="107"/>
      <c r="S551" s="107"/>
      <c r="T551" s="107"/>
      <c r="U551" s="107"/>
      <c r="V551" s="107"/>
      <c r="W551" s="107"/>
      <c r="X551" s="107"/>
      <c r="Y551" s="107"/>
      <c r="Z551" s="107"/>
      <c r="AA551" s="107"/>
      <c r="AB551" s="107"/>
      <c r="AC551" s="107"/>
      <c r="AD551" s="107"/>
      <c r="AE551" s="107"/>
      <c r="AF551" s="107"/>
      <c r="AG551" s="107"/>
      <c r="AH551" s="107"/>
      <c r="AI551" s="107"/>
      <c r="AJ551" s="107"/>
      <c r="AK551" s="107"/>
      <c r="AL551" s="107"/>
      <c r="AM551" s="107"/>
      <c r="AN551" s="107"/>
      <c r="AO551" s="107"/>
      <c r="AP551" s="107"/>
      <c r="AQ551" s="107"/>
      <c r="AR551" s="107"/>
      <c r="AS551" s="107"/>
      <c r="AT551" s="107"/>
      <c r="AU551" s="107"/>
      <c r="AV551" s="107"/>
    </row>
    <row r="552" spans="1:48" ht="24" customHeight="1">
      <c r="A552" s="313" t="s">
        <v>979</v>
      </c>
      <c r="B552" s="133" t="s">
        <v>79</v>
      </c>
      <c r="C552" s="134" t="s">
        <v>511</v>
      </c>
      <c r="D552" s="135" t="s">
        <v>100</v>
      </c>
      <c r="E552" s="138" cm="1">
        <f t="array" ref="E552">E550*0.15</f>
        <v>5.25</v>
      </c>
      <c r="F552" s="137"/>
      <c r="G552" s="138"/>
      <c r="H552" s="137"/>
      <c r="I552" s="137"/>
      <c r="J552" s="137"/>
      <c r="K552" s="429">
        <f t="shared" si="8"/>
        <v>0</v>
      </c>
      <c r="L552" s="423" cm="1">
        <f t="array" ref="L552">ROUND(E552*F552,2)</f>
        <v>0</v>
      </c>
      <c r="M552" s="423" cm="1">
        <f t="array" ref="M552">ROUND(E552*H552,2)</f>
        <v>0</v>
      </c>
      <c r="N552" s="423" cm="1">
        <f t="array" ref="N552">ROUND(E552*I552,2)</f>
        <v>0</v>
      </c>
      <c r="O552" s="423" cm="1">
        <f t="array" ref="O552">ROUND(E552*J552,2)</f>
        <v>0</v>
      </c>
      <c r="P552" s="425" cm="1">
        <f t="array" ref="P552">ROUND(SUM(M552:O552),2)</f>
        <v>0</v>
      </c>
      <c r="Q552" s="116"/>
      <c r="R552" s="107"/>
      <c r="S552" s="107"/>
      <c r="T552" s="107"/>
      <c r="U552" s="107"/>
      <c r="V552" s="107"/>
      <c r="W552" s="107"/>
      <c r="X552" s="107"/>
      <c r="Y552" s="107"/>
      <c r="Z552" s="107"/>
      <c r="AA552" s="107"/>
      <c r="AB552" s="107"/>
      <c r="AC552" s="107"/>
      <c r="AD552" s="107"/>
      <c r="AE552" s="107"/>
      <c r="AF552" s="107"/>
      <c r="AG552" s="107"/>
      <c r="AH552" s="107"/>
      <c r="AI552" s="107"/>
      <c r="AJ552" s="107"/>
      <c r="AK552" s="107"/>
      <c r="AL552" s="107"/>
      <c r="AM552" s="107"/>
      <c r="AN552" s="107"/>
      <c r="AO552" s="107"/>
      <c r="AP552" s="107"/>
      <c r="AQ552" s="107"/>
      <c r="AR552" s="107"/>
      <c r="AS552" s="107"/>
      <c r="AT552" s="107"/>
      <c r="AU552" s="107"/>
      <c r="AV552" s="107"/>
    </row>
    <row r="553" spans="1:48" ht="13.5" customHeight="1">
      <c r="A553" s="313" t="s">
        <v>980</v>
      </c>
      <c r="B553" s="133" t="s">
        <v>79</v>
      </c>
      <c r="C553" s="188" t="s">
        <v>412</v>
      </c>
      <c r="D553" s="135" t="s">
        <v>100</v>
      </c>
      <c r="E553" s="138" cm="1">
        <f t="array" ref="E553">ROUND(E552*1.25,2)</f>
        <v>6.56</v>
      </c>
      <c r="F553" s="137"/>
      <c r="G553" s="138"/>
      <c r="H553" s="137"/>
      <c r="I553" s="137"/>
      <c r="J553" s="137"/>
      <c r="K553" s="429">
        <f t="shared" si="8"/>
        <v>0</v>
      </c>
      <c r="L553" s="423" cm="1">
        <f t="array" ref="L553">ROUND(E553*F553,2)</f>
        <v>0</v>
      </c>
      <c r="M553" s="423" cm="1">
        <f t="array" ref="M553">ROUND(E553*H553,2)</f>
        <v>0</v>
      </c>
      <c r="N553" s="423" cm="1">
        <f t="array" ref="N553">ROUND(E553*I553,2)</f>
        <v>0</v>
      </c>
      <c r="O553" s="423" cm="1">
        <f t="array" ref="O553">ROUND(E553*J553,2)</f>
        <v>0</v>
      </c>
      <c r="P553" s="425" cm="1">
        <f t="array" ref="P553">ROUND(SUM(M553:O553),2)</f>
        <v>0</v>
      </c>
      <c r="Q553" s="116"/>
      <c r="R553" s="107"/>
      <c r="S553" s="107"/>
      <c r="T553" s="107"/>
      <c r="U553" s="107"/>
      <c r="V553" s="107"/>
      <c r="W553" s="107"/>
      <c r="X553" s="107"/>
      <c r="Y553" s="107"/>
      <c r="Z553" s="107"/>
      <c r="AA553" s="107"/>
      <c r="AB553" s="107"/>
      <c r="AC553" s="107"/>
      <c r="AD553" s="107"/>
      <c r="AE553" s="107"/>
      <c r="AF553" s="107"/>
      <c r="AG553" s="107"/>
      <c r="AH553" s="107"/>
      <c r="AI553" s="107"/>
      <c r="AJ553" s="107"/>
      <c r="AK553" s="107"/>
      <c r="AL553" s="107"/>
      <c r="AM553" s="107"/>
      <c r="AN553" s="107"/>
      <c r="AO553" s="107"/>
      <c r="AP553" s="107"/>
      <c r="AQ553" s="107"/>
      <c r="AR553" s="107"/>
      <c r="AS553" s="107"/>
      <c r="AT553" s="107"/>
      <c r="AU553" s="107"/>
      <c r="AV553" s="107"/>
    </row>
    <row r="554" spans="1:48" ht="24" customHeight="1">
      <c r="A554" s="304"/>
      <c r="B554" s="133"/>
      <c r="C554" s="126" t="s">
        <v>952</v>
      </c>
      <c r="D554" s="185"/>
      <c r="E554" s="138"/>
      <c r="F554" s="137"/>
      <c r="G554" s="138"/>
      <c r="H554" s="137"/>
      <c r="I554" s="137"/>
      <c r="J554" s="137"/>
      <c r="K554" s="429"/>
      <c r="L554" s="423"/>
      <c r="M554" s="423"/>
      <c r="N554" s="423"/>
      <c r="O554" s="423"/>
      <c r="P554" s="425"/>
      <c r="Q554" s="116"/>
      <c r="R554" s="107"/>
      <c r="S554" s="107"/>
      <c r="T554" s="107"/>
      <c r="U554" s="107"/>
      <c r="V554" s="107"/>
      <c r="W554" s="107"/>
      <c r="X554" s="107"/>
      <c r="Y554" s="107"/>
      <c r="Z554" s="107"/>
      <c r="AA554" s="107"/>
      <c r="AB554" s="107"/>
      <c r="AC554" s="107"/>
      <c r="AD554" s="107"/>
      <c r="AE554" s="107"/>
      <c r="AF554" s="107"/>
      <c r="AG554" s="107"/>
      <c r="AH554" s="107"/>
      <c r="AI554" s="107"/>
      <c r="AJ554" s="107"/>
      <c r="AK554" s="107"/>
      <c r="AL554" s="107"/>
      <c r="AM554" s="107"/>
      <c r="AN554" s="107"/>
      <c r="AO554" s="107"/>
      <c r="AP554" s="107"/>
      <c r="AQ554" s="107"/>
      <c r="AR554" s="107"/>
      <c r="AS554" s="107"/>
      <c r="AT554" s="107"/>
      <c r="AU554" s="107"/>
      <c r="AV554" s="107"/>
    </row>
    <row r="555" spans="1:48" ht="12.75" customHeight="1">
      <c r="A555" s="313" t="s">
        <v>981</v>
      </c>
      <c r="B555" s="133" t="s">
        <v>79</v>
      </c>
      <c r="C555" s="134" t="s">
        <v>514</v>
      </c>
      <c r="D555" s="135" t="s">
        <v>100</v>
      </c>
      <c r="E555" s="138">
        <v>3</v>
      </c>
      <c r="F555" s="137"/>
      <c r="G555" s="138"/>
      <c r="H555" s="137"/>
      <c r="I555" s="137"/>
      <c r="J555" s="137"/>
      <c r="K555" s="429">
        <f t="shared" si="8"/>
        <v>0</v>
      </c>
      <c r="L555" s="423" cm="1">
        <f t="array" ref="L555">ROUND(E555*F555,2)</f>
        <v>0</v>
      </c>
      <c r="M555" s="423" cm="1">
        <f t="array" ref="M555">ROUND(E555*H555,2)</f>
        <v>0</v>
      </c>
      <c r="N555" s="423" cm="1">
        <f t="array" ref="N555">ROUND(E555*I555,2)</f>
        <v>0</v>
      </c>
      <c r="O555" s="423" cm="1">
        <f t="array" ref="O555">ROUND(E555*J555,2)</f>
        <v>0</v>
      </c>
      <c r="P555" s="425" cm="1">
        <f t="array" ref="P555">ROUND(SUM(M555:O555),2)</f>
        <v>0</v>
      </c>
      <c r="Q555" s="116"/>
      <c r="R555" s="107"/>
      <c r="S555" s="107"/>
      <c r="T555" s="107"/>
      <c r="U555" s="107"/>
      <c r="V555" s="107"/>
      <c r="W555" s="107"/>
      <c r="X555" s="107"/>
      <c r="Y555" s="107"/>
      <c r="Z555" s="107"/>
      <c r="AA555" s="107"/>
      <c r="AB555" s="107"/>
      <c r="AC555" s="107"/>
      <c r="AD555" s="107"/>
      <c r="AE555" s="107"/>
      <c r="AF555" s="107"/>
      <c r="AG555" s="107"/>
      <c r="AH555" s="107"/>
      <c r="AI555" s="107"/>
      <c r="AJ555" s="107"/>
      <c r="AK555" s="107"/>
      <c r="AL555" s="107"/>
      <c r="AM555" s="107"/>
      <c r="AN555" s="107"/>
      <c r="AO555" s="107"/>
      <c r="AP555" s="107"/>
      <c r="AQ555" s="107"/>
      <c r="AR555" s="107"/>
      <c r="AS555" s="107"/>
      <c r="AT555" s="107"/>
      <c r="AU555" s="107"/>
      <c r="AV555" s="107"/>
    </row>
    <row r="556" spans="1:48" ht="14.25" customHeight="1">
      <c r="A556" s="313" t="s">
        <v>982</v>
      </c>
      <c r="B556" s="133" t="s">
        <v>79</v>
      </c>
      <c r="C556" s="188" t="s">
        <v>516</v>
      </c>
      <c r="D556" s="135" t="s">
        <v>100</v>
      </c>
      <c r="E556" s="138" cm="1">
        <f t="array" ref="E556">E555*1.08</f>
        <v>3.24</v>
      </c>
      <c r="F556" s="137"/>
      <c r="G556" s="138"/>
      <c r="H556" s="137"/>
      <c r="I556" s="137"/>
      <c r="J556" s="137"/>
      <c r="K556" s="429">
        <f t="shared" si="8"/>
        <v>0</v>
      </c>
      <c r="L556" s="423" cm="1">
        <f t="array" ref="L556">ROUND(E556*F556,2)</f>
        <v>0</v>
      </c>
      <c r="M556" s="423" cm="1">
        <f t="array" ref="M556">ROUND(E556*H556,2)</f>
        <v>0</v>
      </c>
      <c r="N556" s="423" cm="1">
        <f t="array" ref="N556">ROUND(E556*I556,2)</f>
        <v>0</v>
      </c>
      <c r="O556" s="423" cm="1">
        <f t="array" ref="O556">ROUND(E556*J556,2)</f>
        <v>0</v>
      </c>
      <c r="P556" s="425" cm="1">
        <f t="array" ref="P556">ROUND(SUM(M556:O556),2)</f>
        <v>0</v>
      </c>
      <c r="Q556" s="116"/>
      <c r="R556" s="107"/>
      <c r="S556" s="107"/>
      <c r="T556" s="107"/>
      <c r="U556" s="107"/>
      <c r="V556" s="107"/>
      <c r="W556" s="107"/>
      <c r="X556" s="107"/>
      <c r="Y556" s="107"/>
      <c r="Z556" s="107"/>
      <c r="AA556" s="107"/>
      <c r="AB556" s="107"/>
      <c r="AC556" s="107"/>
      <c r="AD556" s="107"/>
      <c r="AE556" s="107"/>
      <c r="AF556" s="107"/>
      <c r="AG556" s="107"/>
      <c r="AH556" s="107"/>
      <c r="AI556" s="107"/>
      <c r="AJ556" s="107"/>
      <c r="AK556" s="107"/>
      <c r="AL556" s="107"/>
      <c r="AM556" s="107"/>
      <c r="AN556" s="107"/>
      <c r="AO556" s="107"/>
      <c r="AP556" s="107"/>
      <c r="AQ556" s="107"/>
      <c r="AR556" s="107"/>
      <c r="AS556" s="107"/>
      <c r="AT556" s="107"/>
      <c r="AU556" s="107"/>
      <c r="AV556" s="107"/>
    </row>
    <row r="557" spans="1:48" ht="14.25" customHeight="1">
      <c r="A557" s="313" t="s">
        <v>983</v>
      </c>
      <c r="B557" s="133" t="s">
        <v>79</v>
      </c>
      <c r="C557" s="188" t="s">
        <v>187</v>
      </c>
      <c r="D557" s="135" t="s">
        <v>133</v>
      </c>
      <c r="E557" s="138">
        <v>1</v>
      </c>
      <c r="F557" s="137"/>
      <c r="G557" s="138"/>
      <c r="H557" s="137"/>
      <c r="I557" s="137"/>
      <c r="J557" s="137"/>
      <c r="K557" s="429">
        <f t="shared" si="8"/>
        <v>0</v>
      </c>
      <c r="L557" s="423" cm="1">
        <f t="array" ref="L557">ROUND(E557*F557,2)</f>
        <v>0</v>
      </c>
      <c r="M557" s="423" cm="1">
        <f t="array" ref="M557">ROUND(E557*H557,2)</f>
        <v>0</v>
      </c>
      <c r="N557" s="423" cm="1">
        <f t="array" ref="N557">ROUND(E557*I557,2)</f>
        <v>0</v>
      </c>
      <c r="O557" s="423" cm="1">
        <f t="array" ref="O557">ROUND(E557*J557,2)</f>
        <v>0</v>
      </c>
      <c r="P557" s="425" cm="1">
        <f t="array" ref="P557">ROUND(SUM(M557:O557),2)</f>
        <v>0</v>
      </c>
      <c r="Q557" s="116"/>
      <c r="R557" s="107"/>
      <c r="S557" s="107"/>
      <c r="T557" s="107"/>
      <c r="U557" s="107"/>
      <c r="V557" s="107"/>
      <c r="W557" s="107"/>
      <c r="X557" s="107"/>
      <c r="Y557" s="107"/>
      <c r="Z557" s="107"/>
      <c r="AA557" s="107"/>
      <c r="AB557" s="107"/>
      <c r="AC557" s="107"/>
      <c r="AD557" s="107"/>
      <c r="AE557" s="107"/>
      <c r="AF557" s="107"/>
      <c r="AG557" s="107"/>
      <c r="AH557" s="107"/>
      <c r="AI557" s="107"/>
      <c r="AJ557" s="107"/>
      <c r="AK557" s="107"/>
      <c r="AL557" s="107"/>
      <c r="AM557" s="107"/>
      <c r="AN557" s="107"/>
      <c r="AO557" s="107"/>
      <c r="AP557" s="107"/>
      <c r="AQ557" s="107"/>
      <c r="AR557" s="107"/>
      <c r="AS557" s="107"/>
      <c r="AT557" s="107"/>
      <c r="AU557" s="107"/>
      <c r="AV557" s="107"/>
    </row>
    <row r="558" spans="1:48" ht="14.25" customHeight="1">
      <c r="A558" s="313" t="s">
        <v>984</v>
      </c>
      <c r="B558" s="133" t="s">
        <v>79</v>
      </c>
      <c r="C558" s="188" t="s">
        <v>135</v>
      </c>
      <c r="D558" s="135" t="s">
        <v>133</v>
      </c>
      <c r="E558" s="138">
        <v>1</v>
      </c>
      <c r="F558" s="137"/>
      <c r="G558" s="138"/>
      <c r="H558" s="137"/>
      <c r="I558" s="137"/>
      <c r="J558" s="137"/>
      <c r="K558" s="429">
        <f t="shared" si="8"/>
        <v>0</v>
      </c>
      <c r="L558" s="423" cm="1">
        <f t="array" ref="L558">ROUND(E558*F558,2)</f>
        <v>0</v>
      </c>
      <c r="M558" s="423" cm="1">
        <f t="array" ref="M558">ROUND(E558*H558,2)</f>
        <v>0</v>
      </c>
      <c r="N558" s="423" cm="1">
        <f t="array" ref="N558">ROUND(E558*I558,2)</f>
        <v>0</v>
      </c>
      <c r="O558" s="423" cm="1">
        <f t="array" ref="O558">ROUND(E558*J558,2)</f>
        <v>0</v>
      </c>
      <c r="P558" s="425" cm="1">
        <f t="array" ref="P558">ROUND(SUM(M558:O558),2)</f>
        <v>0</v>
      </c>
      <c r="Q558" s="116"/>
      <c r="R558" s="107"/>
      <c r="S558" s="107"/>
      <c r="T558" s="107"/>
      <c r="U558" s="107"/>
      <c r="V558" s="107"/>
      <c r="W558" s="107"/>
      <c r="X558" s="107"/>
      <c r="Y558" s="107"/>
      <c r="Z558" s="107"/>
      <c r="AA558" s="107"/>
      <c r="AB558" s="107"/>
      <c r="AC558" s="107"/>
      <c r="AD558" s="107"/>
      <c r="AE558" s="107"/>
      <c r="AF558" s="107"/>
      <c r="AG558" s="107"/>
      <c r="AH558" s="107"/>
      <c r="AI558" s="107"/>
      <c r="AJ558" s="107"/>
      <c r="AK558" s="107"/>
      <c r="AL558" s="107"/>
      <c r="AM558" s="107"/>
      <c r="AN558" s="107"/>
      <c r="AO558" s="107"/>
      <c r="AP558" s="107"/>
      <c r="AQ558" s="107"/>
      <c r="AR558" s="107"/>
      <c r="AS558" s="107"/>
      <c r="AT558" s="107"/>
      <c r="AU558" s="107"/>
      <c r="AV558" s="107"/>
    </row>
    <row r="559" spans="1:48" ht="14.25" customHeight="1">
      <c r="A559" s="313" t="s">
        <v>985</v>
      </c>
      <c r="B559" s="133" t="s">
        <v>79</v>
      </c>
      <c r="C559" s="188" t="s">
        <v>137</v>
      </c>
      <c r="D559" s="135" t="s">
        <v>138</v>
      </c>
      <c r="E559" s="138" cm="1">
        <f t="array" ref="E559">ROUND(E556/10,2)</f>
        <v>0.32</v>
      </c>
      <c r="F559" s="137"/>
      <c r="G559" s="138"/>
      <c r="H559" s="137"/>
      <c r="I559" s="137"/>
      <c r="J559" s="137"/>
      <c r="K559" s="429">
        <f t="shared" si="8"/>
        <v>0</v>
      </c>
      <c r="L559" s="423" cm="1">
        <f t="array" ref="L559">ROUND(E559*F559,2)</f>
        <v>0</v>
      </c>
      <c r="M559" s="423" cm="1">
        <f t="array" ref="M559">ROUND(E559*H559,2)</f>
        <v>0</v>
      </c>
      <c r="N559" s="423" cm="1">
        <f t="array" ref="N559">ROUND(E559*I559,2)</f>
        <v>0</v>
      </c>
      <c r="O559" s="423" cm="1">
        <f t="array" ref="O559">ROUND(E559*J559,2)</f>
        <v>0</v>
      </c>
      <c r="P559" s="425" cm="1">
        <f t="array" ref="P559">ROUND(SUM(M559:O559),2)</f>
        <v>0</v>
      </c>
      <c r="Q559" s="116"/>
      <c r="R559" s="107"/>
      <c r="S559" s="107"/>
      <c r="T559" s="107"/>
      <c r="U559" s="107"/>
      <c r="V559" s="107"/>
      <c r="W559" s="107"/>
      <c r="X559" s="107"/>
      <c r="Y559" s="107"/>
      <c r="Z559" s="107"/>
      <c r="AA559" s="107"/>
      <c r="AB559" s="107"/>
      <c r="AC559" s="107"/>
      <c r="AD559" s="107"/>
      <c r="AE559" s="107"/>
      <c r="AF559" s="107"/>
      <c r="AG559" s="107"/>
      <c r="AH559" s="107"/>
      <c r="AI559" s="107"/>
      <c r="AJ559" s="107"/>
      <c r="AK559" s="107"/>
      <c r="AL559" s="107"/>
      <c r="AM559" s="107"/>
      <c r="AN559" s="107"/>
      <c r="AO559" s="107"/>
      <c r="AP559" s="107"/>
      <c r="AQ559" s="107"/>
      <c r="AR559" s="107"/>
      <c r="AS559" s="107"/>
      <c r="AT559" s="107"/>
      <c r="AU559" s="107"/>
      <c r="AV559" s="107"/>
    </row>
    <row r="560" spans="1:48" ht="48" customHeight="1">
      <c r="A560" s="313" t="s">
        <v>986</v>
      </c>
      <c r="B560" s="133" t="s">
        <v>79</v>
      </c>
      <c r="C560" s="134" t="s">
        <v>117</v>
      </c>
      <c r="D560" s="135" t="s">
        <v>118</v>
      </c>
      <c r="E560" s="187">
        <v>1.21</v>
      </c>
      <c r="F560" s="137"/>
      <c r="G560" s="138"/>
      <c r="H560" s="137"/>
      <c r="I560" s="137"/>
      <c r="J560" s="137"/>
      <c r="K560" s="429">
        <f t="shared" si="8"/>
        <v>0</v>
      </c>
      <c r="L560" s="423" cm="1">
        <f t="array" ref="L560">ROUND(E560*F560,2)</f>
        <v>0</v>
      </c>
      <c r="M560" s="423" cm="1">
        <f t="array" ref="M560">ROUND(E560*H560,2)</f>
        <v>0</v>
      </c>
      <c r="N560" s="423" cm="1">
        <f t="array" ref="N560">ROUND(E560*I560,2)</f>
        <v>0</v>
      </c>
      <c r="O560" s="423" cm="1">
        <f t="array" ref="O560">ROUND(E560*J560,2)</f>
        <v>0</v>
      </c>
      <c r="P560" s="425" cm="1">
        <f t="array" ref="P560">ROUND(SUM(M560:O560),2)</f>
        <v>0</v>
      </c>
      <c r="Q560" s="116"/>
      <c r="R560" s="107"/>
      <c r="S560" s="107"/>
      <c r="T560" s="107"/>
      <c r="U560" s="107"/>
      <c r="V560" s="107"/>
      <c r="W560" s="107"/>
      <c r="X560" s="107"/>
      <c r="Y560" s="107"/>
      <c r="Z560" s="107"/>
      <c r="AA560" s="107"/>
      <c r="AB560" s="107"/>
      <c r="AC560" s="107"/>
      <c r="AD560" s="107"/>
      <c r="AE560" s="107"/>
      <c r="AF560" s="107"/>
      <c r="AG560" s="107"/>
      <c r="AH560" s="107"/>
      <c r="AI560" s="107"/>
      <c r="AJ560" s="107"/>
      <c r="AK560" s="107"/>
      <c r="AL560" s="107"/>
      <c r="AM560" s="107"/>
      <c r="AN560" s="107"/>
      <c r="AO560" s="107"/>
      <c r="AP560" s="107"/>
      <c r="AQ560" s="107"/>
      <c r="AR560" s="107"/>
      <c r="AS560" s="107"/>
      <c r="AT560" s="107"/>
      <c r="AU560" s="107"/>
      <c r="AV560" s="107"/>
    </row>
    <row r="561" spans="1:48" ht="14.25" customHeight="1">
      <c r="A561" s="313" t="s">
        <v>987</v>
      </c>
      <c r="B561" s="133" t="s">
        <v>79</v>
      </c>
      <c r="C561" s="188" t="s">
        <v>520</v>
      </c>
      <c r="D561" s="135" t="s">
        <v>118</v>
      </c>
      <c r="E561" s="187" cm="1">
        <f t="array" ref="E561">ROUND(10/1000*1.1,4)</f>
        <v>1.0999999999999999E-2</v>
      </c>
      <c r="F561" s="137"/>
      <c r="G561" s="138"/>
      <c r="H561" s="137"/>
      <c r="I561" s="137"/>
      <c r="J561" s="137"/>
      <c r="K561" s="429">
        <f t="shared" si="8"/>
        <v>0</v>
      </c>
      <c r="L561" s="423" cm="1">
        <f t="array" ref="L561">ROUND(E561*F561,2)</f>
        <v>0</v>
      </c>
      <c r="M561" s="423" cm="1">
        <f t="array" ref="M561">ROUND(E561*H561,2)</f>
        <v>0</v>
      </c>
      <c r="N561" s="423" cm="1">
        <f t="array" ref="N561">ROUND(E561*I561,2)</f>
        <v>0</v>
      </c>
      <c r="O561" s="423" cm="1">
        <f t="array" ref="O561">ROUND(E561*J561,2)</f>
        <v>0</v>
      </c>
      <c r="P561" s="425" cm="1">
        <f t="array" ref="P561">ROUND(SUM(M561:O561),2)</f>
        <v>0</v>
      </c>
      <c r="Q561" s="116"/>
      <c r="R561" s="107"/>
      <c r="S561" s="107"/>
      <c r="T561" s="107"/>
      <c r="U561" s="107"/>
      <c r="V561" s="107"/>
      <c r="W561" s="107"/>
      <c r="X561" s="107"/>
      <c r="Y561" s="107"/>
      <c r="Z561" s="107"/>
      <c r="AA561" s="107"/>
      <c r="AB561" s="107"/>
      <c r="AC561" s="107"/>
      <c r="AD561" s="107"/>
      <c r="AE561" s="107"/>
      <c r="AF561" s="107"/>
      <c r="AG561" s="107"/>
      <c r="AH561" s="107"/>
      <c r="AI561" s="107"/>
      <c r="AJ561" s="107"/>
      <c r="AK561" s="107"/>
      <c r="AL561" s="107"/>
      <c r="AM561" s="107"/>
      <c r="AN561" s="107"/>
      <c r="AO561" s="107"/>
      <c r="AP561" s="107"/>
      <c r="AQ561" s="107"/>
      <c r="AR561" s="107"/>
      <c r="AS561" s="107"/>
      <c r="AT561" s="107"/>
      <c r="AU561" s="107"/>
      <c r="AV561" s="107"/>
    </row>
    <row r="562" spans="1:48" ht="14.25" customHeight="1">
      <c r="A562" s="313" t="s">
        <v>988</v>
      </c>
      <c r="B562" s="133" t="s">
        <v>79</v>
      </c>
      <c r="C562" s="188" t="s">
        <v>122</v>
      </c>
      <c r="D562" s="135" t="s">
        <v>118</v>
      </c>
      <c r="E562" s="187" cm="1">
        <f t="array" ref="E562">ROUND(1200/1000*1.1,4)</f>
        <v>1.32</v>
      </c>
      <c r="F562" s="137"/>
      <c r="G562" s="138"/>
      <c r="H562" s="137"/>
      <c r="I562" s="137"/>
      <c r="J562" s="137"/>
      <c r="K562" s="429">
        <f t="shared" si="8"/>
        <v>0</v>
      </c>
      <c r="L562" s="423" cm="1">
        <f t="array" ref="L562">ROUND(E562*F562,2)</f>
        <v>0</v>
      </c>
      <c r="M562" s="423" cm="1">
        <f t="array" ref="M562">ROUND(E562*H562,2)</f>
        <v>0</v>
      </c>
      <c r="N562" s="423" cm="1">
        <f t="array" ref="N562">ROUND(E562*I562,2)</f>
        <v>0</v>
      </c>
      <c r="O562" s="423" cm="1">
        <f t="array" ref="O562">ROUND(E562*J562,2)</f>
        <v>0</v>
      </c>
      <c r="P562" s="425" cm="1">
        <f t="array" ref="P562">ROUND(SUM(M562:O562),2)</f>
        <v>0</v>
      </c>
      <c r="Q562" s="116"/>
      <c r="R562" s="107"/>
      <c r="S562" s="107"/>
      <c r="T562" s="107"/>
      <c r="U562" s="107"/>
      <c r="V562" s="107"/>
      <c r="W562" s="107"/>
      <c r="X562" s="107"/>
      <c r="Y562" s="107"/>
      <c r="Z562" s="107"/>
      <c r="AA562" s="107"/>
      <c r="AB562" s="107"/>
      <c r="AC562" s="107"/>
      <c r="AD562" s="107"/>
      <c r="AE562" s="107"/>
      <c r="AF562" s="107"/>
      <c r="AG562" s="107"/>
      <c r="AH562" s="107"/>
      <c r="AI562" s="107"/>
      <c r="AJ562" s="107"/>
      <c r="AK562" s="107"/>
      <c r="AL562" s="107"/>
      <c r="AM562" s="107"/>
      <c r="AN562" s="107"/>
      <c r="AO562" s="107"/>
      <c r="AP562" s="107"/>
      <c r="AQ562" s="107"/>
      <c r="AR562" s="107"/>
      <c r="AS562" s="107"/>
      <c r="AT562" s="107"/>
      <c r="AU562" s="107"/>
      <c r="AV562" s="107"/>
    </row>
    <row r="563" spans="1:48" ht="14.25" customHeight="1">
      <c r="A563" s="313" t="s">
        <v>989</v>
      </c>
      <c r="B563" s="133" t="s">
        <v>79</v>
      </c>
      <c r="C563" s="188" t="s">
        <v>124</v>
      </c>
      <c r="D563" s="135" t="s">
        <v>118</v>
      </c>
      <c r="E563" s="187" cm="1">
        <f t="array" ref="E563">ROUND(SUM(E561:E562)*0.035,4)</f>
        <v>4.6600000000000003E-2</v>
      </c>
      <c r="F563" s="137"/>
      <c r="G563" s="138"/>
      <c r="H563" s="137"/>
      <c r="I563" s="137"/>
      <c r="J563" s="137"/>
      <c r="K563" s="429">
        <f t="shared" si="8"/>
        <v>0</v>
      </c>
      <c r="L563" s="423" cm="1">
        <f t="array" ref="L563">ROUND(E563*F563,2)</f>
        <v>0</v>
      </c>
      <c r="M563" s="423" cm="1">
        <f t="array" ref="M563">ROUND(E563*H563,2)</f>
        <v>0</v>
      </c>
      <c r="N563" s="423" cm="1">
        <f t="array" ref="N563">ROUND(E563*I563,2)</f>
        <v>0</v>
      </c>
      <c r="O563" s="423" cm="1">
        <f t="array" ref="O563">ROUND(E563*J563,2)</f>
        <v>0</v>
      </c>
      <c r="P563" s="425" cm="1">
        <f t="array" ref="P563">ROUND(SUM(M563:O563),2)</f>
        <v>0</v>
      </c>
      <c r="Q563" s="116"/>
      <c r="R563" s="107"/>
      <c r="S563" s="107"/>
      <c r="T563" s="107"/>
      <c r="U563" s="107"/>
      <c r="V563" s="107"/>
      <c r="W563" s="107"/>
      <c r="X563" s="107"/>
      <c r="Y563" s="107"/>
      <c r="Z563" s="107"/>
      <c r="AA563" s="107"/>
      <c r="AB563" s="107"/>
      <c r="AC563" s="107"/>
      <c r="AD563" s="107"/>
      <c r="AE563" s="107"/>
      <c r="AF563" s="107"/>
      <c r="AG563" s="107"/>
      <c r="AH563" s="107"/>
      <c r="AI563" s="107"/>
      <c r="AJ563" s="107"/>
      <c r="AK563" s="107"/>
      <c r="AL563" s="107"/>
      <c r="AM563" s="107"/>
      <c r="AN563" s="107"/>
      <c r="AO563" s="107"/>
      <c r="AP563" s="107"/>
      <c r="AQ563" s="107"/>
      <c r="AR563" s="107"/>
      <c r="AS563" s="107"/>
      <c r="AT563" s="107"/>
      <c r="AU563" s="107"/>
      <c r="AV563" s="107"/>
    </row>
    <row r="564" spans="1:48" ht="14.25" customHeight="1">
      <c r="A564" s="313" t="s">
        <v>990</v>
      </c>
      <c r="B564" s="133" t="s">
        <v>79</v>
      </c>
      <c r="C564" s="188" t="s">
        <v>126</v>
      </c>
      <c r="D564" s="135" t="s">
        <v>81</v>
      </c>
      <c r="E564" s="138" cm="1">
        <f t="array" ref="E564">ROUND(E566/0.3*9,0)</f>
        <v>300</v>
      </c>
      <c r="F564" s="137"/>
      <c r="G564" s="138"/>
      <c r="H564" s="137"/>
      <c r="I564" s="137"/>
      <c r="J564" s="137"/>
      <c r="K564" s="429">
        <f t="shared" si="8"/>
        <v>0</v>
      </c>
      <c r="L564" s="423" cm="1">
        <f t="array" ref="L564">ROUND(E564*F564,2)</f>
        <v>0</v>
      </c>
      <c r="M564" s="423" cm="1">
        <f t="array" ref="M564">ROUND(E564*H564,2)</f>
        <v>0</v>
      </c>
      <c r="N564" s="423" cm="1">
        <f t="array" ref="N564">ROUND(E564*I564,2)</f>
        <v>0</v>
      </c>
      <c r="O564" s="423" cm="1">
        <f t="array" ref="O564">ROUND(E564*J564,2)</f>
        <v>0</v>
      </c>
      <c r="P564" s="425" cm="1">
        <f t="array" ref="P564">ROUND(SUM(M564:O564),2)</f>
        <v>0</v>
      </c>
      <c r="Q564" s="116"/>
      <c r="R564" s="107"/>
      <c r="S564" s="107"/>
      <c r="T564" s="107"/>
      <c r="U564" s="107"/>
      <c r="V564" s="107"/>
      <c r="W564" s="107"/>
      <c r="X564" s="107"/>
      <c r="Y564" s="107"/>
      <c r="Z564" s="107"/>
      <c r="AA564" s="107"/>
      <c r="AB564" s="107"/>
      <c r="AC564" s="107"/>
      <c r="AD564" s="107"/>
      <c r="AE564" s="107"/>
      <c r="AF564" s="107"/>
      <c r="AG564" s="107"/>
      <c r="AH564" s="107"/>
      <c r="AI564" s="107"/>
      <c r="AJ564" s="107"/>
      <c r="AK564" s="107"/>
      <c r="AL564" s="107"/>
      <c r="AM564" s="107"/>
      <c r="AN564" s="107"/>
      <c r="AO564" s="107"/>
      <c r="AP564" s="107"/>
      <c r="AQ564" s="107"/>
      <c r="AR564" s="107"/>
      <c r="AS564" s="107"/>
      <c r="AT564" s="107"/>
      <c r="AU564" s="107"/>
      <c r="AV564" s="107"/>
    </row>
    <row r="565" spans="1:48" ht="12.75" customHeight="1">
      <c r="A565" s="313" t="s">
        <v>991</v>
      </c>
      <c r="B565" s="133" t="s">
        <v>79</v>
      </c>
      <c r="C565" s="134" t="s">
        <v>522</v>
      </c>
      <c r="D565" s="135" t="s">
        <v>81</v>
      </c>
      <c r="E565" s="138">
        <v>2</v>
      </c>
      <c r="F565" s="137"/>
      <c r="G565" s="138"/>
      <c r="H565" s="137"/>
      <c r="I565" s="137"/>
      <c r="J565" s="137"/>
      <c r="K565" s="429">
        <f t="shared" si="8"/>
        <v>0</v>
      </c>
      <c r="L565" s="423" cm="1">
        <f t="array" ref="L565">ROUND(E565*F565,2)</f>
        <v>0</v>
      </c>
      <c r="M565" s="423" cm="1">
        <f t="array" ref="M565">ROUND(E565*H565,2)</f>
        <v>0</v>
      </c>
      <c r="N565" s="423" cm="1">
        <f t="array" ref="N565">ROUND(E565*I565,2)</f>
        <v>0</v>
      </c>
      <c r="O565" s="423" cm="1">
        <f t="array" ref="O565">ROUND(E565*J565,2)</f>
        <v>0</v>
      </c>
      <c r="P565" s="425" cm="1">
        <f t="array" ref="P565">ROUND(SUM(M565:O565),2)</f>
        <v>0</v>
      </c>
      <c r="Q565" s="116"/>
      <c r="R565" s="107"/>
      <c r="S565" s="107"/>
      <c r="T565" s="107"/>
      <c r="U565" s="107"/>
      <c r="V565" s="107"/>
      <c r="W565" s="107"/>
      <c r="X565" s="107"/>
      <c r="Y565" s="107"/>
      <c r="Z565" s="107"/>
      <c r="AA565" s="107"/>
      <c r="AB565" s="107"/>
      <c r="AC565" s="107"/>
      <c r="AD565" s="107"/>
      <c r="AE565" s="107"/>
      <c r="AF565" s="107"/>
      <c r="AG565" s="107"/>
      <c r="AH565" s="107"/>
      <c r="AI565" s="107"/>
      <c r="AJ565" s="107"/>
      <c r="AK565" s="107"/>
      <c r="AL565" s="107"/>
      <c r="AM565" s="107"/>
      <c r="AN565" s="107"/>
      <c r="AO565" s="107"/>
      <c r="AP565" s="107"/>
      <c r="AQ565" s="107"/>
      <c r="AR565" s="107"/>
      <c r="AS565" s="107"/>
      <c r="AT565" s="107"/>
      <c r="AU565" s="107"/>
      <c r="AV565" s="107"/>
    </row>
    <row r="566" spans="1:48" ht="36" customHeight="1">
      <c r="A566" s="313" t="s">
        <v>992</v>
      </c>
      <c r="B566" s="133" t="s">
        <v>79</v>
      </c>
      <c r="C566" s="134" t="s">
        <v>524</v>
      </c>
      <c r="D566" s="135" t="s">
        <v>100</v>
      </c>
      <c r="E566" s="138">
        <v>10</v>
      </c>
      <c r="F566" s="137"/>
      <c r="G566" s="138"/>
      <c r="H566" s="137"/>
      <c r="I566" s="137"/>
      <c r="J566" s="137"/>
      <c r="K566" s="429">
        <f t="shared" si="8"/>
        <v>0</v>
      </c>
      <c r="L566" s="423" cm="1">
        <f t="array" ref="L566">ROUND(E566*F566,2)</f>
        <v>0</v>
      </c>
      <c r="M566" s="423" cm="1">
        <f t="array" ref="M566">ROUND(E566*H566,2)</f>
        <v>0</v>
      </c>
      <c r="N566" s="423" cm="1">
        <f t="array" ref="N566">ROUND(E566*I566,2)</f>
        <v>0</v>
      </c>
      <c r="O566" s="423" cm="1">
        <f t="array" ref="O566">ROUND(E566*J566,2)</f>
        <v>0</v>
      </c>
      <c r="P566" s="425" cm="1">
        <f t="array" ref="P566">ROUND(SUM(M566:O566),2)</f>
        <v>0</v>
      </c>
      <c r="Q566" s="116"/>
      <c r="R566" s="107"/>
      <c r="S566" s="107"/>
      <c r="T566" s="107"/>
      <c r="U566" s="107"/>
      <c r="V566" s="107"/>
      <c r="W566" s="107"/>
      <c r="X566" s="107"/>
      <c r="Y566" s="107"/>
      <c r="Z566" s="107"/>
      <c r="AA566" s="107"/>
      <c r="AB566" s="107"/>
      <c r="AC566" s="107"/>
      <c r="AD566" s="107"/>
      <c r="AE566" s="107"/>
      <c r="AF566" s="107"/>
      <c r="AG566" s="107"/>
      <c r="AH566" s="107"/>
      <c r="AI566" s="107"/>
      <c r="AJ566" s="107"/>
      <c r="AK566" s="107"/>
      <c r="AL566" s="107"/>
      <c r="AM566" s="107"/>
      <c r="AN566" s="107"/>
      <c r="AO566" s="107"/>
      <c r="AP566" s="107"/>
      <c r="AQ566" s="107"/>
      <c r="AR566" s="107"/>
      <c r="AS566" s="107"/>
      <c r="AT566" s="107"/>
      <c r="AU566" s="107"/>
      <c r="AV566" s="107"/>
    </row>
    <row r="567" spans="1:48" ht="14.25" customHeight="1">
      <c r="A567" s="313" t="s">
        <v>993</v>
      </c>
      <c r="B567" s="133" t="s">
        <v>79</v>
      </c>
      <c r="C567" s="188" t="s">
        <v>525</v>
      </c>
      <c r="D567" s="135" t="s">
        <v>100</v>
      </c>
      <c r="E567" s="138" cm="1">
        <f t="array" ref="E567">ROUND(E566*1.02,2)</f>
        <v>10.199999999999999</v>
      </c>
      <c r="F567" s="137"/>
      <c r="G567" s="138"/>
      <c r="H567" s="137"/>
      <c r="I567" s="137"/>
      <c r="J567" s="137"/>
      <c r="K567" s="429">
        <f t="shared" si="8"/>
        <v>0</v>
      </c>
      <c r="L567" s="423" cm="1">
        <f t="array" ref="L567">ROUND(E567*F567,2)</f>
        <v>0</v>
      </c>
      <c r="M567" s="423" cm="1">
        <f t="array" ref="M567">ROUND(E567*H567,2)</f>
        <v>0</v>
      </c>
      <c r="N567" s="423" cm="1">
        <f t="array" ref="N567">ROUND(E567*I567,2)</f>
        <v>0</v>
      </c>
      <c r="O567" s="423" cm="1">
        <f t="array" ref="O567">ROUND(E567*J567,2)</f>
        <v>0</v>
      </c>
      <c r="P567" s="425" cm="1">
        <f t="array" ref="P567">ROUND(SUM(M567:O567),2)</f>
        <v>0</v>
      </c>
      <c r="Q567" s="116"/>
      <c r="R567" s="107"/>
      <c r="S567" s="107"/>
      <c r="T567" s="107"/>
      <c r="U567" s="107"/>
      <c r="V567" s="107"/>
      <c r="W567" s="107"/>
      <c r="X567" s="107"/>
      <c r="Y567" s="107"/>
      <c r="Z567" s="107"/>
      <c r="AA567" s="107"/>
      <c r="AB567" s="107"/>
      <c r="AC567" s="107"/>
      <c r="AD567" s="107"/>
      <c r="AE567" s="107"/>
      <c r="AF567" s="107"/>
      <c r="AG567" s="107"/>
      <c r="AH567" s="107"/>
      <c r="AI567" s="107"/>
      <c r="AJ567" s="107"/>
      <c r="AK567" s="107"/>
      <c r="AL567" s="107"/>
      <c r="AM567" s="107"/>
      <c r="AN567" s="107"/>
      <c r="AO567" s="107"/>
      <c r="AP567" s="107"/>
      <c r="AQ567" s="107"/>
      <c r="AR567" s="107"/>
      <c r="AS567" s="107"/>
      <c r="AT567" s="107"/>
      <c r="AU567" s="107"/>
      <c r="AV567" s="107"/>
    </row>
    <row r="568" spans="1:48" ht="14.25" customHeight="1">
      <c r="A568" s="313" t="s">
        <v>994</v>
      </c>
      <c r="B568" s="133" t="s">
        <v>79</v>
      </c>
      <c r="C568" s="188" t="s">
        <v>526</v>
      </c>
      <c r="D568" s="135" t="s">
        <v>218</v>
      </c>
      <c r="E568" s="138" cm="1">
        <f t="array" ref="E568">ROUND(E567*3,2)</f>
        <v>30.6</v>
      </c>
      <c r="F568" s="137"/>
      <c r="G568" s="138"/>
      <c r="H568" s="137"/>
      <c r="I568" s="137"/>
      <c r="J568" s="137"/>
      <c r="K568" s="429">
        <f t="shared" si="8"/>
        <v>0</v>
      </c>
      <c r="L568" s="423" cm="1">
        <f t="array" ref="L568">ROUND(E568*F568,2)</f>
        <v>0</v>
      </c>
      <c r="M568" s="423" cm="1">
        <f t="array" ref="M568">ROUND(E568*H568,2)</f>
        <v>0</v>
      </c>
      <c r="N568" s="423" cm="1">
        <f t="array" ref="N568">ROUND(E568*I568,2)</f>
        <v>0</v>
      </c>
      <c r="O568" s="423" cm="1">
        <f t="array" ref="O568">ROUND(E568*J568,2)</f>
        <v>0</v>
      </c>
      <c r="P568" s="425" cm="1">
        <f t="array" ref="P568">ROUND(SUM(M568:O568),2)</f>
        <v>0</v>
      </c>
      <c r="Q568" s="116"/>
      <c r="R568" s="107"/>
      <c r="S568" s="107"/>
      <c r="T568" s="107"/>
      <c r="U568" s="107"/>
      <c r="V568" s="107"/>
      <c r="W568" s="107"/>
      <c r="X568" s="107"/>
      <c r="Y568" s="107"/>
      <c r="Z568" s="107"/>
      <c r="AA568" s="107"/>
      <c r="AB568" s="107"/>
      <c r="AC568" s="107"/>
      <c r="AD568" s="107"/>
      <c r="AE568" s="107"/>
      <c r="AF568" s="107"/>
      <c r="AG568" s="107"/>
      <c r="AH568" s="107"/>
      <c r="AI568" s="107"/>
      <c r="AJ568" s="107"/>
      <c r="AK568" s="107"/>
      <c r="AL568" s="107"/>
      <c r="AM568" s="107"/>
      <c r="AN568" s="107"/>
      <c r="AO568" s="107"/>
      <c r="AP568" s="107"/>
      <c r="AQ568" s="107"/>
      <c r="AR568" s="107"/>
      <c r="AS568" s="107"/>
      <c r="AT568" s="107"/>
      <c r="AU568" s="107"/>
      <c r="AV568" s="107"/>
    </row>
    <row r="569" spans="1:48" ht="24" customHeight="1">
      <c r="A569" s="313" t="s">
        <v>995</v>
      </c>
      <c r="B569" s="133" t="s">
        <v>79</v>
      </c>
      <c r="C569" s="188" t="s">
        <v>132</v>
      </c>
      <c r="D569" s="135" t="s">
        <v>133</v>
      </c>
      <c r="E569" s="138">
        <v>1</v>
      </c>
      <c r="F569" s="137"/>
      <c r="G569" s="138"/>
      <c r="H569" s="137"/>
      <c r="I569" s="137"/>
      <c r="J569" s="137"/>
      <c r="K569" s="429">
        <f t="shared" si="8"/>
        <v>0</v>
      </c>
      <c r="L569" s="423" cm="1">
        <f t="array" ref="L569">ROUND(E569*F569,2)</f>
        <v>0</v>
      </c>
      <c r="M569" s="423" cm="1">
        <f t="array" ref="M569">ROUND(E569*H569,2)</f>
        <v>0</v>
      </c>
      <c r="N569" s="423" cm="1">
        <f t="array" ref="N569">ROUND(E569*I569,2)</f>
        <v>0</v>
      </c>
      <c r="O569" s="423" cm="1">
        <f t="array" ref="O569">ROUND(E569*J569,2)</f>
        <v>0</v>
      </c>
      <c r="P569" s="425" cm="1">
        <f t="array" ref="P569">ROUND(SUM(M569:O569),2)</f>
        <v>0</v>
      </c>
      <c r="Q569" s="116"/>
      <c r="R569" s="107"/>
      <c r="S569" s="107"/>
      <c r="T569" s="107"/>
      <c r="U569" s="107"/>
      <c r="V569" s="107"/>
      <c r="W569" s="107"/>
      <c r="X569" s="107"/>
      <c r="Y569" s="107"/>
      <c r="Z569" s="107"/>
      <c r="AA569" s="107"/>
      <c r="AB569" s="107"/>
      <c r="AC569" s="107"/>
      <c r="AD569" s="107"/>
      <c r="AE569" s="107"/>
      <c r="AF569" s="107"/>
      <c r="AG569" s="107"/>
      <c r="AH569" s="107"/>
      <c r="AI569" s="107"/>
      <c r="AJ569" s="107"/>
      <c r="AK569" s="107"/>
      <c r="AL569" s="107"/>
      <c r="AM569" s="107"/>
      <c r="AN569" s="107"/>
      <c r="AO569" s="107"/>
      <c r="AP569" s="107"/>
      <c r="AQ569" s="107"/>
      <c r="AR569" s="107"/>
      <c r="AS569" s="107"/>
      <c r="AT569" s="107"/>
      <c r="AU569" s="107"/>
      <c r="AV569" s="107"/>
    </row>
    <row r="570" spans="1:48" ht="14.25" customHeight="1">
      <c r="A570" s="313" t="s">
        <v>996</v>
      </c>
      <c r="B570" s="133" t="s">
        <v>79</v>
      </c>
      <c r="C570" s="188" t="s">
        <v>135</v>
      </c>
      <c r="D570" s="135" t="s">
        <v>133</v>
      </c>
      <c r="E570" s="138">
        <v>1</v>
      </c>
      <c r="F570" s="137"/>
      <c r="G570" s="138"/>
      <c r="H570" s="137"/>
      <c r="I570" s="137"/>
      <c r="J570" s="137"/>
      <c r="K570" s="429">
        <f t="shared" si="8"/>
        <v>0</v>
      </c>
      <c r="L570" s="423" cm="1">
        <f t="array" ref="L570">ROUND(E570*F570,2)</f>
        <v>0</v>
      </c>
      <c r="M570" s="423" cm="1">
        <f t="array" ref="M570">ROUND(E570*H570,2)</f>
        <v>0</v>
      </c>
      <c r="N570" s="423" cm="1">
        <f t="array" ref="N570">ROUND(E570*I570,2)</f>
        <v>0</v>
      </c>
      <c r="O570" s="423" cm="1">
        <f t="array" ref="O570">ROUND(E570*J570,2)</f>
        <v>0</v>
      </c>
      <c r="P570" s="425" cm="1">
        <f t="array" ref="P570">ROUND(SUM(M570:O570),2)</f>
        <v>0</v>
      </c>
      <c r="Q570" s="116"/>
      <c r="R570" s="107"/>
      <c r="S570" s="107"/>
      <c r="T570" s="107"/>
      <c r="U570" s="107"/>
      <c r="V570" s="107"/>
      <c r="W570" s="107"/>
      <c r="X570" s="107"/>
      <c r="Y570" s="107"/>
      <c r="Z570" s="107"/>
      <c r="AA570" s="107"/>
      <c r="AB570" s="107"/>
      <c r="AC570" s="107"/>
      <c r="AD570" s="107"/>
      <c r="AE570" s="107"/>
      <c r="AF570" s="107"/>
      <c r="AG570" s="107"/>
      <c r="AH570" s="107"/>
      <c r="AI570" s="107"/>
      <c r="AJ570" s="107"/>
      <c r="AK570" s="107"/>
      <c r="AL570" s="107"/>
      <c r="AM570" s="107"/>
      <c r="AN570" s="107"/>
      <c r="AO570" s="107"/>
      <c r="AP570" s="107"/>
      <c r="AQ570" s="107"/>
      <c r="AR570" s="107"/>
      <c r="AS570" s="107"/>
      <c r="AT570" s="107"/>
      <c r="AU570" s="107"/>
      <c r="AV570" s="107"/>
    </row>
    <row r="571" spans="1:48" ht="14.25" customHeight="1">
      <c r="A571" s="313" t="s">
        <v>997</v>
      </c>
      <c r="B571" s="133" t="s">
        <v>79</v>
      </c>
      <c r="C571" s="188" t="s">
        <v>137</v>
      </c>
      <c r="D571" s="135" t="s">
        <v>138</v>
      </c>
      <c r="E571" s="138" cm="1">
        <f t="array" ref="E571">E566/8.5</f>
        <v>1.1764705882352942</v>
      </c>
      <c r="F571" s="137"/>
      <c r="G571" s="138"/>
      <c r="H571" s="137"/>
      <c r="I571" s="137"/>
      <c r="J571" s="137"/>
      <c r="K571" s="429">
        <f t="shared" si="8"/>
        <v>0</v>
      </c>
      <c r="L571" s="423" cm="1">
        <f t="array" ref="L571">ROUND(E571*F571,2)</f>
        <v>0</v>
      </c>
      <c r="M571" s="423" cm="1">
        <f t="array" ref="M571">ROUND(E571*H571,2)</f>
        <v>0</v>
      </c>
      <c r="N571" s="423" cm="1">
        <f t="array" ref="N571">ROUND(E571*I571,2)</f>
        <v>0</v>
      </c>
      <c r="O571" s="423" cm="1">
        <f t="array" ref="O571">ROUND(E571*J571,2)</f>
        <v>0</v>
      </c>
      <c r="P571" s="425" cm="1">
        <f t="array" ref="P571">ROUND(SUM(M571:O571),2)</f>
        <v>0</v>
      </c>
      <c r="Q571" s="116"/>
      <c r="R571" s="107"/>
      <c r="S571" s="107"/>
      <c r="T571" s="107"/>
      <c r="U571" s="107"/>
      <c r="V571" s="107"/>
      <c r="W571" s="107"/>
      <c r="X571" s="107"/>
      <c r="Y571" s="107"/>
      <c r="Z571" s="107"/>
      <c r="AA571" s="107"/>
      <c r="AB571" s="107"/>
      <c r="AC571" s="107"/>
      <c r="AD571" s="107"/>
      <c r="AE571" s="107"/>
      <c r="AF571" s="107"/>
      <c r="AG571" s="107"/>
      <c r="AH571" s="107"/>
      <c r="AI571" s="107"/>
      <c r="AJ571" s="107"/>
      <c r="AK571" s="107"/>
      <c r="AL571" s="107"/>
      <c r="AM571" s="107"/>
      <c r="AN571" s="107"/>
      <c r="AO571" s="107"/>
      <c r="AP571" s="107"/>
      <c r="AQ571" s="107"/>
      <c r="AR571" s="107"/>
      <c r="AS571" s="107"/>
      <c r="AT571" s="107"/>
      <c r="AU571" s="107"/>
      <c r="AV571" s="107"/>
    </row>
    <row r="572" spans="1:48" ht="14.25" customHeight="1">
      <c r="A572" s="313" t="s">
        <v>998</v>
      </c>
      <c r="B572" s="133" t="s">
        <v>79</v>
      </c>
      <c r="C572" s="285" t="s">
        <v>528</v>
      </c>
      <c r="D572" s="135" t="s">
        <v>83</v>
      </c>
      <c r="E572" s="138" cm="1">
        <f t="array" ref="E572">ROUND(E567/0.175*2,2)</f>
        <v>116.57</v>
      </c>
      <c r="F572" s="137"/>
      <c r="G572" s="138"/>
      <c r="H572" s="137"/>
      <c r="I572" s="137"/>
      <c r="J572" s="137"/>
      <c r="K572" s="429">
        <f t="shared" si="8"/>
        <v>0</v>
      </c>
      <c r="L572" s="423" cm="1">
        <f t="array" ref="L572">ROUND(E572*F572,2)</f>
        <v>0</v>
      </c>
      <c r="M572" s="423" cm="1">
        <f t="array" ref="M572">ROUND(E572*H572,2)</f>
        <v>0</v>
      </c>
      <c r="N572" s="423" cm="1">
        <f t="array" ref="N572">ROUND(E572*I572,2)</f>
        <v>0</v>
      </c>
      <c r="O572" s="423" cm="1">
        <f t="array" ref="O572">ROUND(E572*J572,2)</f>
        <v>0</v>
      </c>
      <c r="P572" s="425" cm="1">
        <f t="array" ref="P572">ROUND(SUM(M572:O572),2)</f>
        <v>0</v>
      </c>
      <c r="Q572" s="116"/>
      <c r="R572" s="107"/>
      <c r="S572" s="107"/>
      <c r="T572" s="107"/>
      <c r="U572" s="107"/>
      <c r="V572" s="107"/>
      <c r="W572" s="107"/>
      <c r="X572" s="107"/>
      <c r="Y572" s="107"/>
      <c r="Z572" s="107"/>
      <c r="AA572" s="107"/>
      <c r="AB572" s="107"/>
      <c r="AC572" s="107"/>
      <c r="AD572" s="107"/>
      <c r="AE572" s="107"/>
      <c r="AF572" s="107"/>
      <c r="AG572" s="107"/>
      <c r="AH572" s="107"/>
      <c r="AI572" s="107"/>
      <c r="AJ572" s="107"/>
      <c r="AK572" s="107"/>
      <c r="AL572" s="107"/>
      <c r="AM572" s="107"/>
      <c r="AN572" s="107"/>
      <c r="AO572" s="107"/>
      <c r="AP572" s="107"/>
      <c r="AQ572" s="107"/>
      <c r="AR572" s="107"/>
      <c r="AS572" s="107"/>
      <c r="AT572" s="107"/>
      <c r="AU572" s="107"/>
      <c r="AV572" s="107"/>
    </row>
    <row r="573" spans="1:48" ht="14.25" customHeight="1">
      <c r="A573" s="313" t="s">
        <v>999</v>
      </c>
      <c r="B573" s="133" t="s">
        <v>79</v>
      </c>
      <c r="C573" s="188" t="s">
        <v>529</v>
      </c>
      <c r="D573" s="135" t="s">
        <v>83</v>
      </c>
      <c r="E573" s="138" cm="1">
        <f t="array" ref="E573">ROUND(E572*0.45*1.15,2)</f>
        <v>60.32</v>
      </c>
      <c r="F573" s="137"/>
      <c r="G573" s="138"/>
      <c r="H573" s="137"/>
      <c r="I573" s="137"/>
      <c r="J573" s="137"/>
      <c r="K573" s="429">
        <f t="shared" si="8"/>
        <v>0</v>
      </c>
      <c r="L573" s="423" cm="1">
        <f t="array" ref="L573">ROUND(E573*F573,2)</f>
        <v>0</v>
      </c>
      <c r="M573" s="423" cm="1">
        <f t="array" ref="M573">ROUND(E573*H573,2)</f>
        <v>0</v>
      </c>
      <c r="N573" s="423" cm="1">
        <f t="array" ref="N573">ROUND(E573*I573,2)</f>
        <v>0</v>
      </c>
      <c r="O573" s="423" cm="1">
        <f t="array" ref="O573">ROUND(E573*J573,2)</f>
        <v>0</v>
      </c>
      <c r="P573" s="425" cm="1">
        <f t="array" ref="P573">ROUND(SUM(M573:O573),2)</f>
        <v>0</v>
      </c>
      <c r="Q573" s="116"/>
      <c r="R573" s="107"/>
      <c r="S573" s="107"/>
      <c r="T573" s="107"/>
      <c r="U573" s="107"/>
      <c r="V573" s="107"/>
      <c r="W573" s="107"/>
      <c r="X573" s="107"/>
      <c r="Y573" s="107"/>
      <c r="Z573" s="107"/>
      <c r="AA573" s="107"/>
      <c r="AB573" s="107"/>
      <c r="AC573" s="107"/>
      <c r="AD573" s="107"/>
      <c r="AE573" s="107"/>
      <c r="AF573" s="107"/>
      <c r="AG573" s="107"/>
      <c r="AH573" s="107"/>
      <c r="AI573" s="107"/>
      <c r="AJ573" s="107"/>
      <c r="AK573" s="107"/>
      <c r="AL573" s="107"/>
      <c r="AM573" s="107"/>
      <c r="AN573" s="107"/>
      <c r="AO573" s="107"/>
      <c r="AP573" s="107"/>
      <c r="AQ573" s="107"/>
      <c r="AR573" s="107"/>
      <c r="AS573" s="107"/>
      <c r="AT573" s="107"/>
      <c r="AU573" s="107"/>
      <c r="AV573" s="107"/>
    </row>
    <row r="574" spans="1:48" ht="24" customHeight="1">
      <c r="A574" s="313" t="s">
        <v>1000</v>
      </c>
      <c r="B574" s="133" t="s">
        <v>79</v>
      </c>
      <c r="C574" s="188" t="s">
        <v>531</v>
      </c>
      <c r="D574" s="135" t="s">
        <v>218</v>
      </c>
      <c r="E574" s="138" cm="1">
        <f t="array" ref="E574">ROUND(E572*0.55*3.2,2)</f>
        <v>205.16</v>
      </c>
      <c r="F574" s="137"/>
      <c r="G574" s="138"/>
      <c r="H574" s="137"/>
      <c r="I574" s="137"/>
      <c r="J574" s="137"/>
      <c r="K574" s="429">
        <f t="shared" si="8"/>
        <v>0</v>
      </c>
      <c r="L574" s="423" cm="1">
        <f t="array" ref="L574">ROUND(E574*F574,2)</f>
        <v>0</v>
      </c>
      <c r="M574" s="423" cm="1">
        <f t="array" ref="M574">ROUND(E574*H574,2)</f>
        <v>0</v>
      </c>
      <c r="N574" s="423" cm="1">
        <f t="array" ref="N574">ROUND(E574*I574,2)</f>
        <v>0</v>
      </c>
      <c r="O574" s="423" cm="1">
        <f t="array" ref="O574">ROUND(E574*J574,2)</f>
        <v>0</v>
      </c>
      <c r="P574" s="425" cm="1">
        <f t="array" ref="P574">ROUND(SUM(M574:O574),2)</f>
        <v>0</v>
      </c>
      <c r="Q574" s="116"/>
      <c r="R574" s="107"/>
      <c r="S574" s="107"/>
      <c r="T574" s="107"/>
      <c r="U574" s="107"/>
      <c r="V574" s="107"/>
      <c r="W574" s="107"/>
      <c r="X574" s="107"/>
      <c r="Y574" s="107"/>
      <c r="Z574" s="107"/>
      <c r="AA574" s="107"/>
      <c r="AB574" s="107"/>
      <c r="AC574" s="107"/>
      <c r="AD574" s="107"/>
      <c r="AE574" s="107"/>
      <c r="AF574" s="107"/>
      <c r="AG574" s="107"/>
      <c r="AH574" s="107"/>
      <c r="AI574" s="107"/>
      <c r="AJ574" s="107"/>
      <c r="AK574" s="107"/>
      <c r="AL574" s="107"/>
      <c r="AM574" s="107"/>
      <c r="AN574" s="107"/>
      <c r="AO574" s="107"/>
      <c r="AP574" s="107"/>
      <c r="AQ574" s="107"/>
      <c r="AR574" s="107"/>
      <c r="AS574" s="107"/>
      <c r="AT574" s="107"/>
      <c r="AU574" s="107"/>
      <c r="AV574" s="107"/>
    </row>
    <row r="575" spans="1:48" ht="24" customHeight="1">
      <c r="A575" s="313" t="s">
        <v>1001</v>
      </c>
      <c r="B575" s="133" t="s">
        <v>79</v>
      </c>
      <c r="C575" s="188" t="s">
        <v>533</v>
      </c>
      <c r="D575" s="135" t="s">
        <v>89</v>
      </c>
      <c r="E575" s="138" cm="1">
        <f t="array" ref="E575">ROUND(48*1.1,2)</f>
        <v>52.8</v>
      </c>
      <c r="F575" s="137"/>
      <c r="G575" s="138"/>
      <c r="H575" s="137"/>
      <c r="I575" s="137"/>
      <c r="J575" s="137"/>
      <c r="K575" s="429">
        <f t="shared" si="8"/>
        <v>0</v>
      </c>
      <c r="L575" s="423" cm="1">
        <f t="array" ref="L575">ROUND(E575*F575,2)</f>
        <v>0</v>
      </c>
      <c r="M575" s="423" cm="1">
        <f t="array" ref="M575">ROUND(E575*H575,2)</f>
        <v>0</v>
      </c>
      <c r="N575" s="423" cm="1">
        <f t="array" ref="N575">ROUND(E575*I575,2)</f>
        <v>0</v>
      </c>
      <c r="O575" s="423" cm="1">
        <f t="array" ref="O575">ROUND(E575*J575,2)</f>
        <v>0</v>
      </c>
      <c r="P575" s="425" cm="1">
        <f t="array" ref="P575">ROUND(SUM(M575:O575),2)</f>
        <v>0</v>
      </c>
      <c r="Q575" s="116"/>
      <c r="R575" s="107"/>
      <c r="S575" s="107"/>
      <c r="T575" s="107"/>
      <c r="U575" s="107"/>
      <c r="V575" s="107"/>
      <c r="W575" s="107"/>
      <c r="X575" s="107"/>
      <c r="Y575" s="107"/>
      <c r="Z575" s="107"/>
      <c r="AA575" s="107"/>
      <c r="AB575" s="107"/>
      <c r="AC575" s="107"/>
      <c r="AD575" s="107"/>
      <c r="AE575" s="107"/>
      <c r="AF575" s="107"/>
      <c r="AG575" s="107"/>
      <c r="AH575" s="107"/>
      <c r="AI575" s="107"/>
      <c r="AJ575" s="107"/>
      <c r="AK575" s="107"/>
      <c r="AL575" s="107"/>
      <c r="AM575" s="107"/>
      <c r="AN575" s="107"/>
      <c r="AO575" s="107"/>
      <c r="AP575" s="107"/>
      <c r="AQ575" s="107"/>
      <c r="AR575" s="107"/>
      <c r="AS575" s="107"/>
      <c r="AT575" s="107"/>
      <c r="AU575" s="107"/>
      <c r="AV575" s="107"/>
    </row>
    <row r="576" spans="1:48" ht="14.25" customHeight="1">
      <c r="A576" s="313" t="s">
        <v>1002</v>
      </c>
      <c r="B576" s="133" t="s">
        <v>79</v>
      </c>
      <c r="C576" s="188" t="s">
        <v>204</v>
      </c>
      <c r="D576" s="135" t="s">
        <v>133</v>
      </c>
      <c r="E576" s="138">
        <v>1</v>
      </c>
      <c r="F576" s="137"/>
      <c r="G576" s="138"/>
      <c r="H576" s="137"/>
      <c r="I576" s="137"/>
      <c r="J576" s="137"/>
      <c r="K576" s="429">
        <f t="shared" si="8"/>
        <v>0</v>
      </c>
      <c r="L576" s="423" cm="1">
        <f t="array" ref="L576">ROUND(E576*F576,2)</f>
        <v>0</v>
      </c>
      <c r="M576" s="423" cm="1">
        <f t="array" ref="M576">ROUND(E576*H576,2)</f>
        <v>0</v>
      </c>
      <c r="N576" s="423" cm="1">
        <f t="array" ref="N576">ROUND(E576*I576,2)</f>
        <v>0</v>
      </c>
      <c r="O576" s="423" cm="1">
        <f t="array" ref="O576">ROUND(E576*J576,2)</f>
        <v>0</v>
      </c>
      <c r="P576" s="425" cm="1">
        <f t="array" ref="P576">ROUND(SUM(M576:O576),2)</f>
        <v>0</v>
      </c>
      <c r="Q576" s="116"/>
      <c r="R576" s="107"/>
      <c r="S576" s="107"/>
      <c r="T576" s="107"/>
      <c r="U576" s="107"/>
      <c r="V576" s="107"/>
      <c r="W576" s="107"/>
      <c r="X576" s="107"/>
      <c r="Y576" s="107"/>
      <c r="Z576" s="107"/>
      <c r="AA576" s="107"/>
      <c r="AB576" s="107"/>
      <c r="AC576" s="107"/>
      <c r="AD576" s="107"/>
      <c r="AE576" s="107"/>
      <c r="AF576" s="107"/>
      <c r="AG576" s="107"/>
      <c r="AH576" s="107"/>
      <c r="AI576" s="107"/>
      <c r="AJ576" s="107"/>
      <c r="AK576" s="107"/>
      <c r="AL576" s="107"/>
      <c r="AM576" s="107"/>
      <c r="AN576" s="107"/>
      <c r="AO576" s="107"/>
      <c r="AP576" s="107"/>
      <c r="AQ576" s="107"/>
      <c r="AR576" s="107"/>
      <c r="AS576" s="107"/>
      <c r="AT576" s="107"/>
      <c r="AU576" s="107"/>
      <c r="AV576" s="107"/>
    </row>
    <row r="577" spans="1:48" ht="14.25" customHeight="1">
      <c r="A577" s="304"/>
      <c r="B577" s="133"/>
      <c r="C577" s="308" t="s">
        <v>1003</v>
      </c>
      <c r="D577" s="185"/>
      <c r="E577" s="138"/>
      <c r="F577" s="137"/>
      <c r="G577" s="137"/>
      <c r="H577" s="137"/>
      <c r="I577" s="137"/>
      <c r="J577" s="137"/>
      <c r="K577" s="429"/>
      <c r="L577" s="424"/>
      <c r="M577" s="424"/>
      <c r="N577" s="424"/>
      <c r="O577" s="424"/>
      <c r="P577" s="456"/>
      <c r="Q577" s="107"/>
      <c r="R577" s="107"/>
      <c r="S577" s="107"/>
      <c r="T577" s="107"/>
      <c r="U577" s="107"/>
      <c r="V577" s="107"/>
      <c r="W577" s="107"/>
      <c r="X577" s="107"/>
      <c r="Y577" s="107"/>
      <c r="Z577" s="107"/>
      <c r="AA577" s="107"/>
      <c r="AB577" s="107"/>
      <c r="AC577" s="107"/>
      <c r="AD577" s="107"/>
      <c r="AE577" s="107"/>
      <c r="AF577" s="107"/>
      <c r="AG577" s="107"/>
      <c r="AH577" s="107"/>
      <c r="AI577" s="107"/>
      <c r="AJ577" s="107"/>
      <c r="AK577" s="107"/>
      <c r="AL577" s="107"/>
      <c r="AM577" s="107"/>
      <c r="AN577" s="107"/>
      <c r="AO577" s="107"/>
      <c r="AP577" s="107"/>
      <c r="AQ577" s="107"/>
      <c r="AR577" s="107"/>
      <c r="AS577" s="107"/>
      <c r="AT577" s="107"/>
      <c r="AU577" s="107"/>
      <c r="AV577" s="107"/>
    </row>
    <row r="578" spans="1:48" ht="14.25" customHeight="1">
      <c r="A578" s="304"/>
      <c r="B578" s="133"/>
      <c r="C578" s="126" t="s">
        <v>1004</v>
      </c>
      <c r="D578" s="185"/>
      <c r="E578" s="138"/>
      <c r="F578" s="137"/>
      <c r="G578" s="138"/>
      <c r="H578" s="137"/>
      <c r="I578" s="137"/>
      <c r="J578" s="137"/>
      <c r="K578" s="429"/>
      <c r="L578" s="423"/>
      <c r="M578" s="423"/>
      <c r="N578" s="423"/>
      <c r="O578" s="423"/>
      <c r="P578" s="425"/>
      <c r="Q578" s="116"/>
      <c r="R578" s="107"/>
      <c r="S578" s="107"/>
      <c r="T578" s="107"/>
      <c r="U578" s="107"/>
      <c r="V578" s="107"/>
      <c r="W578" s="107"/>
      <c r="X578" s="107"/>
      <c r="Y578" s="107"/>
      <c r="Z578" s="107"/>
      <c r="AA578" s="107"/>
      <c r="AB578" s="107"/>
      <c r="AC578" s="107"/>
      <c r="AD578" s="107"/>
      <c r="AE578" s="107"/>
      <c r="AF578" s="107"/>
      <c r="AG578" s="107"/>
      <c r="AH578" s="107"/>
      <c r="AI578" s="107"/>
      <c r="AJ578" s="107"/>
      <c r="AK578" s="107"/>
      <c r="AL578" s="107"/>
      <c r="AM578" s="107"/>
      <c r="AN578" s="107"/>
      <c r="AO578" s="107"/>
      <c r="AP578" s="107"/>
      <c r="AQ578" s="107"/>
      <c r="AR578" s="107"/>
      <c r="AS578" s="107"/>
      <c r="AT578" s="107"/>
      <c r="AU578" s="107"/>
      <c r="AV578" s="107"/>
    </row>
    <row r="579" spans="1:48" ht="14.25" customHeight="1">
      <c r="A579" s="313" t="s">
        <v>1005</v>
      </c>
      <c r="B579" s="133" t="s">
        <v>79</v>
      </c>
      <c r="C579" s="134" t="s">
        <v>96</v>
      </c>
      <c r="D579" s="135" t="s">
        <v>97</v>
      </c>
      <c r="E579" s="138">
        <v>0.35</v>
      </c>
      <c r="F579" s="137"/>
      <c r="G579" s="138"/>
      <c r="H579" s="137"/>
      <c r="I579" s="137"/>
      <c r="J579" s="137"/>
      <c r="K579" s="429">
        <f t="shared" si="8"/>
        <v>0</v>
      </c>
      <c r="L579" s="423" cm="1">
        <f t="array" ref="L579">ROUND(E579*F579,2)</f>
        <v>0</v>
      </c>
      <c r="M579" s="423" cm="1">
        <f t="array" ref="M579">ROUND(E579*H579,2)</f>
        <v>0</v>
      </c>
      <c r="N579" s="423" cm="1">
        <f t="array" ref="N579">ROUND(E579*I579,2)</f>
        <v>0</v>
      </c>
      <c r="O579" s="423" cm="1">
        <f t="array" ref="O579">ROUND(E579*J579,2)</f>
        <v>0</v>
      </c>
      <c r="P579" s="425" cm="1">
        <f t="array" ref="P579">ROUND(SUM(M579:O579),2)</f>
        <v>0</v>
      </c>
      <c r="Q579" s="116"/>
      <c r="R579" s="107"/>
      <c r="S579" s="107"/>
      <c r="T579" s="107"/>
      <c r="U579" s="107"/>
      <c r="V579" s="107"/>
      <c r="W579" s="107"/>
      <c r="X579" s="107"/>
      <c r="Y579" s="107"/>
      <c r="Z579" s="107"/>
      <c r="AA579" s="107"/>
      <c r="AB579" s="107"/>
      <c r="AC579" s="107"/>
      <c r="AD579" s="107"/>
      <c r="AE579" s="107"/>
      <c r="AF579" s="107"/>
      <c r="AG579" s="107"/>
      <c r="AH579" s="107"/>
      <c r="AI579" s="107"/>
      <c r="AJ579" s="107"/>
      <c r="AK579" s="107"/>
      <c r="AL579" s="107"/>
      <c r="AM579" s="107"/>
      <c r="AN579" s="107"/>
      <c r="AO579" s="107"/>
      <c r="AP579" s="107"/>
      <c r="AQ579" s="107"/>
      <c r="AR579" s="107"/>
      <c r="AS579" s="107"/>
      <c r="AT579" s="107"/>
      <c r="AU579" s="107"/>
      <c r="AV579" s="107"/>
    </row>
    <row r="580" spans="1:48" ht="14.25" customHeight="1">
      <c r="A580" s="313" t="s">
        <v>1006</v>
      </c>
      <c r="B580" s="133" t="s">
        <v>79</v>
      </c>
      <c r="C580" s="134" t="s">
        <v>108</v>
      </c>
      <c r="D580" s="135" t="s">
        <v>83</v>
      </c>
      <c r="E580" s="138">
        <v>35</v>
      </c>
      <c r="F580" s="137"/>
      <c r="G580" s="138"/>
      <c r="H580" s="137"/>
      <c r="I580" s="137"/>
      <c r="J580" s="137"/>
      <c r="K580" s="429">
        <f t="shared" si="8"/>
        <v>0</v>
      </c>
      <c r="L580" s="423" cm="1">
        <f t="array" ref="L580">ROUND(E580*F580,2)</f>
        <v>0</v>
      </c>
      <c r="M580" s="423" cm="1">
        <f t="array" ref="M580">ROUND(E580*H580,2)</f>
        <v>0</v>
      </c>
      <c r="N580" s="423" cm="1">
        <f t="array" ref="N580">ROUND(E580*I580,2)</f>
        <v>0</v>
      </c>
      <c r="O580" s="423" cm="1">
        <f t="array" ref="O580">ROUND(E580*J580,2)</f>
        <v>0</v>
      </c>
      <c r="P580" s="425" cm="1">
        <f t="array" ref="P580">ROUND(SUM(M580:O580),2)</f>
        <v>0</v>
      </c>
      <c r="Q580" s="116"/>
      <c r="R580" s="107"/>
      <c r="S580" s="107"/>
      <c r="T580" s="107"/>
      <c r="U580" s="107"/>
      <c r="V580" s="107"/>
      <c r="W580" s="107"/>
      <c r="X580" s="107"/>
      <c r="Y580" s="107"/>
      <c r="Z580" s="107"/>
      <c r="AA580" s="107"/>
      <c r="AB580" s="107"/>
      <c r="AC580" s="107"/>
      <c r="AD580" s="107"/>
      <c r="AE580" s="107"/>
      <c r="AF580" s="107"/>
      <c r="AG580" s="107"/>
      <c r="AH580" s="107"/>
      <c r="AI580" s="107"/>
      <c r="AJ580" s="107"/>
      <c r="AK580" s="107"/>
      <c r="AL580" s="107"/>
      <c r="AM580" s="107"/>
      <c r="AN580" s="107"/>
      <c r="AO580" s="107"/>
      <c r="AP580" s="107"/>
      <c r="AQ580" s="107"/>
      <c r="AR580" s="107"/>
      <c r="AS580" s="107"/>
      <c r="AT580" s="107"/>
      <c r="AU580" s="107"/>
      <c r="AV580" s="107"/>
    </row>
    <row r="581" spans="1:48" ht="14.25" customHeight="1">
      <c r="A581" s="313" t="s">
        <v>1007</v>
      </c>
      <c r="B581" s="133" t="s">
        <v>79</v>
      </c>
      <c r="C581" s="188" t="s">
        <v>110</v>
      </c>
      <c r="D581" s="135" t="s">
        <v>83</v>
      </c>
      <c r="E581" s="138" cm="1">
        <f t="array" ref="E581">ROUND(E580*1.15,2)</f>
        <v>40.25</v>
      </c>
      <c r="F581" s="137"/>
      <c r="G581" s="138"/>
      <c r="H581" s="137"/>
      <c r="I581" s="137"/>
      <c r="J581" s="137"/>
      <c r="K581" s="429">
        <f t="shared" si="8"/>
        <v>0</v>
      </c>
      <c r="L581" s="423" cm="1">
        <f t="array" ref="L581">ROUND(E581*F581,2)</f>
        <v>0</v>
      </c>
      <c r="M581" s="423" cm="1">
        <f t="array" ref="M581">ROUND(E581*H581,2)</f>
        <v>0</v>
      </c>
      <c r="N581" s="423" cm="1">
        <f t="array" ref="N581">ROUND(E581*I581,2)</f>
        <v>0</v>
      </c>
      <c r="O581" s="423" cm="1">
        <f t="array" ref="O581">ROUND(E581*J581,2)</f>
        <v>0</v>
      </c>
      <c r="P581" s="425" cm="1">
        <f t="array" ref="P581">ROUND(SUM(M581:O581),2)</f>
        <v>0</v>
      </c>
      <c r="Q581" s="116"/>
      <c r="R581" s="107"/>
      <c r="S581" s="107"/>
      <c r="T581" s="107"/>
      <c r="U581" s="107"/>
      <c r="V581" s="107"/>
      <c r="W581" s="107"/>
      <c r="X581" s="107"/>
      <c r="Y581" s="107"/>
      <c r="Z581" s="107"/>
      <c r="AA581" s="107"/>
      <c r="AB581" s="107"/>
      <c r="AC581" s="107"/>
      <c r="AD581" s="107"/>
      <c r="AE581" s="107"/>
      <c r="AF581" s="107"/>
      <c r="AG581" s="107"/>
      <c r="AH581" s="107"/>
      <c r="AI581" s="107"/>
      <c r="AJ581" s="107"/>
      <c r="AK581" s="107"/>
      <c r="AL581" s="107"/>
      <c r="AM581" s="107"/>
      <c r="AN581" s="107"/>
      <c r="AO581" s="107"/>
      <c r="AP581" s="107"/>
      <c r="AQ581" s="107"/>
      <c r="AR581" s="107"/>
      <c r="AS581" s="107"/>
      <c r="AT581" s="107"/>
      <c r="AU581" s="107"/>
      <c r="AV581" s="107"/>
    </row>
    <row r="582" spans="1:48" ht="24" customHeight="1">
      <c r="A582" s="313" t="s">
        <v>1008</v>
      </c>
      <c r="B582" s="133" t="s">
        <v>79</v>
      </c>
      <c r="C582" s="134" t="s">
        <v>511</v>
      </c>
      <c r="D582" s="135" t="s">
        <v>100</v>
      </c>
      <c r="E582" s="138" cm="1">
        <f t="array" ref="E582">E580*0.15</f>
        <v>5.25</v>
      </c>
      <c r="F582" s="137"/>
      <c r="G582" s="138"/>
      <c r="H582" s="137"/>
      <c r="I582" s="137"/>
      <c r="J582" s="137"/>
      <c r="K582" s="429">
        <f t="shared" si="8"/>
        <v>0</v>
      </c>
      <c r="L582" s="423" cm="1">
        <f t="array" ref="L582">ROUND(E582*F582,2)</f>
        <v>0</v>
      </c>
      <c r="M582" s="423" cm="1">
        <f t="array" ref="M582">ROUND(E582*H582,2)</f>
        <v>0</v>
      </c>
      <c r="N582" s="423" cm="1">
        <f t="array" ref="N582">ROUND(E582*I582,2)</f>
        <v>0</v>
      </c>
      <c r="O582" s="423" cm="1">
        <f t="array" ref="O582">ROUND(E582*J582,2)</f>
        <v>0</v>
      </c>
      <c r="P582" s="425" cm="1">
        <f t="array" ref="P582">ROUND(SUM(M582:O582),2)</f>
        <v>0</v>
      </c>
      <c r="Q582" s="116"/>
      <c r="R582" s="107"/>
      <c r="S582" s="107"/>
      <c r="T582" s="107"/>
      <c r="U582" s="107"/>
      <c r="V582" s="107"/>
      <c r="W582" s="107"/>
      <c r="X582" s="107"/>
      <c r="Y582" s="107"/>
      <c r="Z582" s="107"/>
      <c r="AA582" s="107"/>
      <c r="AB582" s="107"/>
      <c r="AC582" s="107"/>
      <c r="AD582" s="107"/>
      <c r="AE582" s="107"/>
      <c r="AF582" s="107"/>
      <c r="AG582" s="107"/>
      <c r="AH582" s="107"/>
      <c r="AI582" s="107"/>
      <c r="AJ582" s="107"/>
      <c r="AK582" s="107"/>
      <c r="AL582" s="107"/>
      <c r="AM582" s="107"/>
      <c r="AN582" s="107"/>
      <c r="AO582" s="107"/>
      <c r="AP582" s="107"/>
      <c r="AQ582" s="107"/>
      <c r="AR582" s="107"/>
      <c r="AS582" s="107"/>
      <c r="AT582" s="107"/>
      <c r="AU582" s="107"/>
      <c r="AV582" s="107"/>
    </row>
    <row r="583" spans="1:48" ht="13.5" customHeight="1">
      <c r="A583" s="313" t="s">
        <v>1009</v>
      </c>
      <c r="B583" s="133" t="s">
        <v>79</v>
      </c>
      <c r="C583" s="188" t="s">
        <v>412</v>
      </c>
      <c r="D583" s="135" t="s">
        <v>100</v>
      </c>
      <c r="E583" s="138" cm="1">
        <f t="array" ref="E583">ROUND(E582*1.25,2)</f>
        <v>6.56</v>
      </c>
      <c r="F583" s="137"/>
      <c r="G583" s="138"/>
      <c r="H583" s="137"/>
      <c r="I583" s="137"/>
      <c r="J583" s="137"/>
      <c r="K583" s="429">
        <f t="shared" si="8"/>
        <v>0</v>
      </c>
      <c r="L583" s="423" cm="1">
        <f t="array" ref="L583">ROUND(E583*F583,2)</f>
        <v>0</v>
      </c>
      <c r="M583" s="423" cm="1">
        <f t="array" ref="M583">ROUND(E583*H583,2)</f>
        <v>0</v>
      </c>
      <c r="N583" s="423" cm="1">
        <f t="array" ref="N583">ROUND(E583*I583,2)</f>
        <v>0</v>
      </c>
      <c r="O583" s="423" cm="1">
        <f t="array" ref="O583">ROUND(E583*J583,2)</f>
        <v>0</v>
      </c>
      <c r="P583" s="425" cm="1">
        <f t="array" ref="P583">ROUND(SUM(M583:O583),2)</f>
        <v>0</v>
      </c>
      <c r="Q583" s="116"/>
      <c r="R583" s="107"/>
      <c r="S583" s="107"/>
      <c r="T583" s="107"/>
      <c r="U583" s="107"/>
      <c r="V583" s="107"/>
      <c r="W583" s="107"/>
      <c r="X583" s="107"/>
      <c r="Y583" s="107"/>
      <c r="Z583" s="107"/>
      <c r="AA583" s="107"/>
      <c r="AB583" s="107"/>
      <c r="AC583" s="107"/>
      <c r="AD583" s="107"/>
      <c r="AE583" s="107"/>
      <c r="AF583" s="107"/>
      <c r="AG583" s="107"/>
      <c r="AH583" s="107"/>
      <c r="AI583" s="107"/>
      <c r="AJ583" s="107"/>
      <c r="AK583" s="107"/>
      <c r="AL583" s="107"/>
      <c r="AM583" s="107"/>
      <c r="AN583" s="107"/>
      <c r="AO583" s="107"/>
      <c r="AP583" s="107"/>
      <c r="AQ583" s="107"/>
      <c r="AR583" s="107"/>
      <c r="AS583" s="107"/>
      <c r="AT583" s="107"/>
      <c r="AU583" s="107"/>
      <c r="AV583" s="107"/>
    </row>
    <row r="584" spans="1:48" ht="24" customHeight="1">
      <c r="A584" s="304"/>
      <c r="B584" s="133"/>
      <c r="C584" s="126" t="s">
        <v>952</v>
      </c>
      <c r="D584" s="185"/>
      <c r="E584" s="138"/>
      <c r="F584" s="137"/>
      <c r="G584" s="138"/>
      <c r="H584" s="137"/>
      <c r="I584" s="137"/>
      <c r="J584" s="137"/>
      <c r="K584" s="429"/>
      <c r="L584" s="423"/>
      <c r="M584" s="423"/>
      <c r="N584" s="423"/>
      <c r="O584" s="423"/>
      <c r="P584" s="425"/>
      <c r="Q584" s="116"/>
      <c r="R584" s="107"/>
      <c r="S584" s="107"/>
      <c r="T584" s="107"/>
      <c r="U584" s="107"/>
      <c r="V584" s="107"/>
      <c r="W584" s="107"/>
      <c r="X584" s="107"/>
      <c r="Y584" s="107"/>
      <c r="Z584" s="107"/>
      <c r="AA584" s="107"/>
      <c r="AB584" s="107"/>
      <c r="AC584" s="107"/>
      <c r="AD584" s="107"/>
      <c r="AE584" s="107"/>
      <c r="AF584" s="107"/>
      <c r="AG584" s="107"/>
      <c r="AH584" s="107"/>
      <c r="AI584" s="107"/>
      <c r="AJ584" s="107"/>
      <c r="AK584" s="107"/>
      <c r="AL584" s="107"/>
      <c r="AM584" s="107"/>
      <c r="AN584" s="107"/>
      <c r="AO584" s="107"/>
      <c r="AP584" s="107"/>
      <c r="AQ584" s="107"/>
      <c r="AR584" s="107"/>
      <c r="AS584" s="107"/>
      <c r="AT584" s="107"/>
      <c r="AU584" s="107"/>
      <c r="AV584" s="107"/>
    </row>
    <row r="585" spans="1:48" ht="12.75" customHeight="1">
      <c r="A585" s="313" t="s">
        <v>1010</v>
      </c>
      <c r="B585" s="133" t="s">
        <v>79</v>
      </c>
      <c r="C585" s="134" t="s">
        <v>514</v>
      </c>
      <c r="D585" s="135" t="s">
        <v>100</v>
      </c>
      <c r="E585" s="138">
        <v>3</v>
      </c>
      <c r="F585" s="137"/>
      <c r="G585" s="138"/>
      <c r="H585" s="137"/>
      <c r="I585" s="137"/>
      <c r="J585" s="137"/>
      <c r="K585" s="429">
        <f t="shared" si="8"/>
        <v>0</v>
      </c>
      <c r="L585" s="423" cm="1">
        <f t="array" ref="L585">ROUND(E585*F585,2)</f>
        <v>0</v>
      </c>
      <c r="M585" s="423" cm="1">
        <f t="array" ref="M585">ROUND(E585*H585,2)</f>
        <v>0</v>
      </c>
      <c r="N585" s="423" cm="1">
        <f t="array" ref="N585">ROUND(E585*I585,2)</f>
        <v>0</v>
      </c>
      <c r="O585" s="423" cm="1">
        <f t="array" ref="O585">ROUND(E585*J585,2)</f>
        <v>0</v>
      </c>
      <c r="P585" s="425" cm="1">
        <f t="array" ref="P585">ROUND(SUM(M585:O585),2)</f>
        <v>0</v>
      </c>
      <c r="Q585" s="116"/>
      <c r="R585" s="107"/>
      <c r="S585" s="107"/>
      <c r="T585" s="107"/>
      <c r="U585" s="107"/>
      <c r="V585" s="107"/>
      <c r="W585" s="107"/>
      <c r="X585" s="107"/>
      <c r="Y585" s="107"/>
      <c r="Z585" s="107"/>
      <c r="AA585" s="107"/>
      <c r="AB585" s="107"/>
      <c r="AC585" s="107"/>
      <c r="AD585" s="107"/>
      <c r="AE585" s="107"/>
      <c r="AF585" s="107"/>
      <c r="AG585" s="107"/>
      <c r="AH585" s="107"/>
      <c r="AI585" s="107"/>
      <c r="AJ585" s="107"/>
      <c r="AK585" s="107"/>
      <c r="AL585" s="107"/>
      <c r="AM585" s="107"/>
      <c r="AN585" s="107"/>
      <c r="AO585" s="107"/>
      <c r="AP585" s="107"/>
      <c r="AQ585" s="107"/>
      <c r="AR585" s="107"/>
      <c r="AS585" s="107"/>
      <c r="AT585" s="107"/>
      <c r="AU585" s="107"/>
      <c r="AV585" s="107"/>
    </row>
    <row r="586" spans="1:48" ht="14.25" customHeight="1">
      <c r="A586" s="313" t="s">
        <v>1011</v>
      </c>
      <c r="B586" s="133" t="s">
        <v>79</v>
      </c>
      <c r="C586" s="188" t="s">
        <v>516</v>
      </c>
      <c r="D586" s="135" t="s">
        <v>100</v>
      </c>
      <c r="E586" s="138" cm="1">
        <f t="array" ref="E586">E585*1.08</f>
        <v>3.24</v>
      </c>
      <c r="F586" s="137"/>
      <c r="G586" s="138"/>
      <c r="H586" s="137"/>
      <c r="I586" s="137"/>
      <c r="J586" s="137"/>
      <c r="K586" s="429">
        <f t="shared" si="8"/>
        <v>0</v>
      </c>
      <c r="L586" s="423" cm="1">
        <f t="array" ref="L586">ROUND(E586*F586,2)</f>
        <v>0</v>
      </c>
      <c r="M586" s="423" cm="1">
        <f t="array" ref="M586">ROUND(E586*H586,2)</f>
        <v>0</v>
      </c>
      <c r="N586" s="423" cm="1">
        <f t="array" ref="N586">ROUND(E586*I586,2)</f>
        <v>0</v>
      </c>
      <c r="O586" s="423" cm="1">
        <f t="array" ref="O586">ROUND(E586*J586,2)</f>
        <v>0</v>
      </c>
      <c r="P586" s="425" cm="1">
        <f t="array" ref="P586">ROUND(SUM(M586:O586),2)</f>
        <v>0</v>
      </c>
      <c r="Q586" s="116"/>
      <c r="R586" s="107"/>
      <c r="S586" s="107"/>
      <c r="T586" s="107"/>
      <c r="U586" s="107"/>
      <c r="V586" s="107"/>
      <c r="W586" s="107"/>
      <c r="X586" s="107"/>
      <c r="Y586" s="107"/>
      <c r="Z586" s="107"/>
      <c r="AA586" s="107"/>
      <c r="AB586" s="107"/>
      <c r="AC586" s="107"/>
      <c r="AD586" s="107"/>
      <c r="AE586" s="107"/>
      <c r="AF586" s="107"/>
      <c r="AG586" s="107"/>
      <c r="AH586" s="107"/>
      <c r="AI586" s="107"/>
      <c r="AJ586" s="107"/>
      <c r="AK586" s="107"/>
      <c r="AL586" s="107"/>
      <c r="AM586" s="107"/>
      <c r="AN586" s="107"/>
      <c r="AO586" s="107"/>
      <c r="AP586" s="107"/>
      <c r="AQ586" s="107"/>
      <c r="AR586" s="107"/>
      <c r="AS586" s="107"/>
      <c r="AT586" s="107"/>
      <c r="AU586" s="107"/>
      <c r="AV586" s="107"/>
    </row>
    <row r="587" spans="1:48" ht="14.25" customHeight="1">
      <c r="A587" s="313" t="s">
        <v>1012</v>
      </c>
      <c r="B587" s="133" t="s">
        <v>79</v>
      </c>
      <c r="C587" s="188" t="s">
        <v>187</v>
      </c>
      <c r="D587" s="135" t="s">
        <v>133</v>
      </c>
      <c r="E587" s="138">
        <v>1</v>
      </c>
      <c r="F587" s="137"/>
      <c r="G587" s="138"/>
      <c r="H587" s="137"/>
      <c r="I587" s="137"/>
      <c r="J587" s="137"/>
      <c r="K587" s="429">
        <f t="shared" si="8"/>
        <v>0</v>
      </c>
      <c r="L587" s="423" cm="1">
        <f t="array" ref="L587">ROUND(E587*F587,2)</f>
        <v>0</v>
      </c>
      <c r="M587" s="423" cm="1">
        <f t="array" ref="M587">ROUND(E587*H587,2)</f>
        <v>0</v>
      </c>
      <c r="N587" s="423" cm="1">
        <f t="array" ref="N587">ROUND(E587*I587,2)</f>
        <v>0</v>
      </c>
      <c r="O587" s="423" cm="1">
        <f t="array" ref="O587">ROUND(E587*J587,2)</f>
        <v>0</v>
      </c>
      <c r="P587" s="425" cm="1">
        <f t="array" ref="P587">ROUND(SUM(M587:O587),2)</f>
        <v>0</v>
      </c>
      <c r="Q587" s="116"/>
      <c r="R587" s="107"/>
      <c r="S587" s="107"/>
      <c r="T587" s="107"/>
      <c r="U587" s="107"/>
      <c r="V587" s="107"/>
      <c r="W587" s="107"/>
      <c r="X587" s="107"/>
      <c r="Y587" s="107"/>
      <c r="Z587" s="107"/>
      <c r="AA587" s="107"/>
      <c r="AB587" s="107"/>
      <c r="AC587" s="107"/>
      <c r="AD587" s="107"/>
      <c r="AE587" s="107"/>
      <c r="AF587" s="107"/>
      <c r="AG587" s="107"/>
      <c r="AH587" s="107"/>
      <c r="AI587" s="107"/>
      <c r="AJ587" s="107"/>
      <c r="AK587" s="107"/>
      <c r="AL587" s="107"/>
      <c r="AM587" s="107"/>
      <c r="AN587" s="107"/>
      <c r="AO587" s="107"/>
      <c r="AP587" s="107"/>
      <c r="AQ587" s="107"/>
      <c r="AR587" s="107"/>
      <c r="AS587" s="107"/>
      <c r="AT587" s="107"/>
      <c r="AU587" s="107"/>
      <c r="AV587" s="107"/>
    </row>
    <row r="588" spans="1:48" ht="14.25" customHeight="1">
      <c r="A588" s="313" t="s">
        <v>1013</v>
      </c>
      <c r="B588" s="133" t="s">
        <v>79</v>
      </c>
      <c r="C588" s="188" t="s">
        <v>135</v>
      </c>
      <c r="D588" s="135" t="s">
        <v>133</v>
      </c>
      <c r="E588" s="138">
        <v>1</v>
      </c>
      <c r="F588" s="137"/>
      <c r="G588" s="138"/>
      <c r="H588" s="137"/>
      <c r="I588" s="137"/>
      <c r="J588" s="137"/>
      <c r="K588" s="429">
        <f t="shared" si="8"/>
        <v>0</v>
      </c>
      <c r="L588" s="423" cm="1">
        <f t="array" ref="L588">ROUND(E588*F588,2)</f>
        <v>0</v>
      </c>
      <c r="M588" s="423" cm="1">
        <f t="array" ref="M588">ROUND(E588*H588,2)</f>
        <v>0</v>
      </c>
      <c r="N588" s="423" cm="1">
        <f t="array" ref="N588">ROUND(E588*I588,2)</f>
        <v>0</v>
      </c>
      <c r="O588" s="423" cm="1">
        <f t="array" ref="O588">ROUND(E588*J588,2)</f>
        <v>0</v>
      </c>
      <c r="P588" s="425" cm="1">
        <f t="array" ref="P588">ROUND(SUM(M588:O588),2)</f>
        <v>0</v>
      </c>
      <c r="Q588" s="116"/>
      <c r="R588" s="107"/>
      <c r="S588" s="107"/>
      <c r="T588" s="107"/>
      <c r="U588" s="107"/>
      <c r="V588" s="107"/>
      <c r="W588" s="107"/>
      <c r="X588" s="107"/>
      <c r="Y588" s="107"/>
      <c r="Z588" s="107"/>
      <c r="AA588" s="107"/>
      <c r="AB588" s="107"/>
      <c r="AC588" s="107"/>
      <c r="AD588" s="107"/>
      <c r="AE588" s="107"/>
      <c r="AF588" s="107"/>
      <c r="AG588" s="107"/>
      <c r="AH588" s="107"/>
      <c r="AI588" s="107"/>
      <c r="AJ588" s="107"/>
      <c r="AK588" s="107"/>
      <c r="AL588" s="107"/>
      <c r="AM588" s="107"/>
      <c r="AN588" s="107"/>
      <c r="AO588" s="107"/>
      <c r="AP588" s="107"/>
      <c r="AQ588" s="107"/>
      <c r="AR588" s="107"/>
      <c r="AS588" s="107"/>
      <c r="AT588" s="107"/>
      <c r="AU588" s="107"/>
      <c r="AV588" s="107"/>
    </row>
    <row r="589" spans="1:48" ht="14.25" customHeight="1">
      <c r="A589" s="313" t="s">
        <v>1014</v>
      </c>
      <c r="B589" s="133" t="s">
        <v>79</v>
      </c>
      <c r="C589" s="188" t="s">
        <v>137</v>
      </c>
      <c r="D589" s="135" t="s">
        <v>138</v>
      </c>
      <c r="E589" s="138" cm="1">
        <f t="array" ref="E589">ROUND(E586/10,2)</f>
        <v>0.32</v>
      </c>
      <c r="F589" s="137"/>
      <c r="G589" s="138"/>
      <c r="H589" s="137"/>
      <c r="I589" s="137"/>
      <c r="J589" s="137"/>
      <c r="K589" s="429">
        <f t="shared" si="8"/>
        <v>0</v>
      </c>
      <c r="L589" s="423" cm="1">
        <f t="array" ref="L589">ROUND(E589*F589,2)</f>
        <v>0</v>
      </c>
      <c r="M589" s="423" cm="1">
        <f t="array" ref="M589">ROUND(E589*H589,2)</f>
        <v>0</v>
      </c>
      <c r="N589" s="423" cm="1">
        <f t="array" ref="N589">ROUND(E589*I589,2)</f>
        <v>0</v>
      </c>
      <c r="O589" s="423" cm="1">
        <f t="array" ref="O589">ROUND(E589*J589,2)</f>
        <v>0</v>
      </c>
      <c r="P589" s="425" cm="1">
        <f t="array" ref="P589">ROUND(SUM(M589:O589),2)</f>
        <v>0</v>
      </c>
      <c r="Q589" s="116"/>
      <c r="R589" s="107"/>
      <c r="S589" s="107"/>
      <c r="T589" s="107"/>
      <c r="U589" s="107"/>
      <c r="V589" s="107"/>
      <c r="W589" s="107"/>
      <c r="X589" s="107"/>
      <c r="Y589" s="107"/>
      <c r="Z589" s="107"/>
      <c r="AA589" s="107"/>
      <c r="AB589" s="107"/>
      <c r="AC589" s="107"/>
      <c r="AD589" s="107"/>
      <c r="AE589" s="107"/>
      <c r="AF589" s="107"/>
      <c r="AG589" s="107"/>
      <c r="AH589" s="107"/>
      <c r="AI589" s="107"/>
      <c r="AJ589" s="107"/>
      <c r="AK589" s="107"/>
      <c r="AL589" s="107"/>
      <c r="AM589" s="107"/>
      <c r="AN589" s="107"/>
      <c r="AO589" s="107"/>
      <c r="AP589" s="107"/>
      <c r="AQ589" s="107"/>
      <c r="AR589" s="107"/>
      <c r="AS589" s="107"/>
      <c r="AT589" s="107"/>
      <c r="AU589" s="107"/>
      <c r="AV589" s="107"/>
    </row>
    <row r="590" spans="1:48" ht="48" customHeight="1">
      <c r="A590" s="313" t="s">
        <v>1015</v>
      </c>
      <c r="B590" s="133" t="s">
        <v>79</v>
      </c>
      <c r="C590" s="134" t="s">
        <v>117</v>
      </c>
      <c r="D590" s="135" t="s">
        <v>118</v>
      </c>
      <c r="E590" s="187">
        <v>1.21</v>
      </c>
      <c r="F590" s="137"/>
      <c r="G590" s="138"/>
      <c r="H590" s="137"/>
      <c r="I590" s="137"/>
      <c r="J590" s="137"/>
      <c r="K590" s="429">
        <f t="shared" si="8"/>
        <v>0</v>
      </c>
      <c r="L590" s="423" cm="1">
        <f t="array" ref="L590">ROUND(E590*F590,2)</f>
        <v>0</v>
      </c>
      <c r="M590" s="423" cm="1">
        <f t="array" ref="M590">ROUND(E590*H590,2)</f>
        <v>0</v>
      </c>
      <c r="N590" s="423" cm="1">
        <f t="array" ref="N590">ROUND(E590*I590,2)</f>
        <v>0</v>
      </c>
      <c r="O590" s="423" cm="1">
        <f t="array" ref="O590">ROUND(E590*J590,2)</f>
        <v>0</v>
      </c>
      <c r="P590" s="425" cm="1">
        <f t="array" ref="P590">ROUND(SUM(M590:O590),2)</f>
        <v>0</v>
      </c>
      <c r="Q590" s="116"/>
      <c r="R590" s="107"/>
      <c r="S590" s="107"/>
      <c r="T590" s="107"/>
      <c r="U590" s="107"/>
      <c r="V590" s="107"/>
      <c r="W590" s="107"/>
      <c r="X590" s="107"/>
      <c r="Y590" s="107"/>
      <c r="Z590" s="107"/>
      <c r="AA590" s="107"/>
      <c r="AB590" s="107"/>
      <c r="AC590" s="107"/>
      <c r="AD590" s="107"/>
      <c r="AE590" s="107"/>
      <c r="AF590" s="107"/>
      <c r="AG590" s="107"/>
      <c r="AH590" s="107"/>
      <c r="AI590" s="107"/>
      <c r="AJ590" s="107"/>
      <c r="AK590" s="107"/>
      <c r="AL590" s="107"/>
      <c r="AM590" s="107"/>
      <c r="AN590" s="107"/>
      <c r="AO590" s="107"/>
      <c r="AP590" s="107"/>
      <c r="AQ590" s="107"/>
      <c r="AR590" s="107"/>
      <c r="AS590" s="107"/>
      <c r="AT590" s="107"/>
      <c r="AU590" s="107"/>
      <c r="AV590" s="107"/>
    </row>
    <row r="591" spans="1:48" ht="14.25" customHeight="1">
      <c r="A591" s="313" t="s">
        <v>1016</v>
      </c>
      <c r="B591" s="133" t="s">
        <v>79</v>
      </c>
      <c r="C591" s="188" t="s">
        <v>520</v>
      </c>
      <c r="D591" s="135" t="s">
        <v>118</v>
      </c>
      <c r="E591" s="187" cm="1">
        <f t="array" ref="E591">ROUND(10/1000*1.1,4)</f>
        <v>1.0999999999999999E-2</v>
      </c>
      <c r="F591" s="137"/>
      <c r="G591" s="138"/>
      <c r="H591" s="137"/>
      <c r="I591" s="137"/>
      <c r="J591" s="137"/>
      <c r="K591" s="429">
        <f t="shared" si="8"/>
        <v>0</v>
      </c>
      <c r="L591" s="423" cm="1">
        <f t="array" ref="L591">ROUND(E591*F591,2)</f>
        <v>0</v>
      </c>
      <c r="M591" s="423" cm="1">
        <f t="array" ref="M591">ROUND(E591*H591,2)</f>
        <v>0</v>
      </c>
      <c r="N591" s="423" cm="1">
        <f t="array" ref="N591">ROUND(E591*I591,2)</f>
        <v>0</v>
      </c>
      <c r="O591" s="423" cm="1">
        <f t="array" ref="O591">ROUND(E591*J591,2)</f>
        <v>0</v>
      </c>
      <c r="P591" s="425" cm="1">
        <f t="array" ref="P591">ROUND(SUM(M591:O591),2)</f>
        <v>0</v>
      </c>
      <c r="Q591" s="116"/>
      <c r="R591" s="107"/>
      <c r="S591" s="107"/>
      <c r="T591" s="107"/>
      <c r="U591" s="107"/>
      <c r="V591" s="107"/>
      <c r="W591" s="107"/>
      <c r="X591" s="107"/>
      <c r="Y591" s="107"/>
      <c r="Z591" s="107"/>
      <c r="AA591" s="107"/>
      <c r="AB591" s="107"/>
      <c r="AC591" s="107"/>
      <c r="AD591" s="107"/>
      <c r="AE591" s="107"/>
      <c r="AF591" s="107"/>
      <c r="AG591" s="107"/>
      <c r="AH591" s="107"/>
      <c r="AI591" s="107"/>
      <c r="AJ591" s="107"/>
      <c r="AK591" s="107"/>
      <c r="AL591" s="107"/>
      <c r="AM591" s="107"/>
      <c r="AN591" s="107"/>
      <c r="AO591" s="107"/>
      <c r="AP591" s="107"/>
      <c r="AQ591" s="107"/>
      <c r="AR591" s="107"/>
      <c r="AS591" s="107"/>
      <c r="AT591" s="107"/>
      <c r="AU591" s="107"/>
      <c r="AV591" s="107"/>
    </row>
    <row r="592" spans="1:48" ht="14.25" customHeight="1">
      <c r="A592" s="313" t="s">
        <v>1017</v>
      </c>
      <c r="B592" s="133" t="s">
        <v>79</v>
      </c>
      <c r="C592" s="188" t="s">
        <v>122</v>
      </c>
      <c r="D592" s="135" t="s">
        <v>118</v>
      </c>
      <c r="E592" s="187" cm="1">
        <f t="array" ref="E592">ROUND(1200/1000*1.1,4)</f>
        <v>1.32</v>
      </c>
      <c r="F592" s="137"/>
      <c r="G592" s="138"/>
      <c r="H592" s="137"/>
      <c r="I592" s="137"/>
      <c r="J592" s="137"/>
      <c r="K592" s="429">
        <f t="shared" si="8"/>
        <v>0</v>
      </c>
      <c r="L592" s="423" cm="1">
        <f t="array" ref="L592">ROUND(E592*F592,2)</f>
        <v>0</v>
      </c>
      <c r="M592" s="423" cm="1">
        <f t="array" ref="M592">ROUND(E592*H592,2)</f>
        <v>0</v>
      </c>
      <c r="N592" s="423" cm="1">
        <f t="array" ref="N592">ROUND(E592*I592,2)</f>
        <v>0</v>
      </c>
      <c r="O592" s="423" cm="1">
        <f t="array" ref="O592">ROUND(E592*J592,2)</f>
        <v>0</v>
      </c>
      <c r="P592" s="425" cm="1">
        <f t="array" ref="P592">ROUND(SUM(M592:O592),2)</f>
        <v>0</v>
      </c>
      <c r="Q592" s="116"/>
      <c r="R592" s="107"/>
      <c r="S592" s="107"/>
      <c r="T592" s="107"/>
      <c r="U592" s="107"/>
      <c r="V592" s="107"/>
      <c r="W592" s="107"/>
      <c r="X592" s="107"/>
      <c r="Y592" s="107"/>
      <c r="Z592" s="107"/>
      <c r="AA592" s="107"/>
      <c r="AB592" s="107"/>
      <c r="AC592" s="107"/>
      <c r="AD592" s="107"/>
      <c r="AE592" s="107"/>
      <c r="AF592" s="107"/>
      <c r="AG592" s="107"/>
      <c r="AH592" s="107"/>
      <c r="AI592" s="107"/>
      <c r="AJ592" s="107"/>
      <c r="AK592" s="107"/>
      <c r="AL592" s="107"/>
      <c r="AM592" s="107"/>
      <c r="AN592" s="107"/>
      <c r="AO592" s="107"/>
      <c r="AP592" s="107"/>
      <c r="AQ592" s="107"/>
      <c r="AR592" s="107"/>
      <c r="AS592" s="107"/>
      <c r="AT592" s="107"/>
      <c r="AU592" s="107"/>
      <c r="AV592" s="107"/>
    </row>
    <row r="593" spans="1:48" ht="14.25" customHeight="1">
      <c r="A593" s="313" t="s">
        <v>1018</v>
      </c>
      <c r="B593" s="133" t="s">
        <v>79</v>
      </c>
      <c r="C593" s="188" t="s">
        <v>124</v>
      </c>
      <c r="D593" s="135" t="s">
        <v>118</v>
      </c>
      <c r="E593" s="187" cm="1">
        <f t="array" ref="E593">ROUND(SUM(E591:E592)*0.035,4)</f>
        <v>4.6600000000000003E-2</v>
      </c>
      <c r="F593" s="137"/>
      <c r="G593" s="138"/>
      <c r="H593" s="137"/>
      <c r="I593" s="137"/>
      <c r="J593" s="137"/>
      <c r="K593" s="429">
        <f t="shared" ref="K593:K656" si="9">SUM(H593:J593)</f>
        <v>0</v>
      </c>
      <c r="L593" s="423" cm="1">
        <f t="array" ref="L593">ROUND(E593*F593,2)</f>
        <v>0</v>
      </c>
      <c r="M593" s="423" cm="1">
        <f t="array" ref="M593">ROUND(E593*H593,2)</f>
        <v>0</v>
      </c>
      <c r="N593" s="423" cm="1">
        <f t="array" ref="N593">ROUND(E593*I593,2)</f>
        <v>0</v>
      </c>
      <c r="O593" s="423" cm="1">
        <f t="array" ref="O593">ROUND(E593*J593,2)</f>
        <v>0</v>
      </c>
      <c r="P593" s="425" cm="1">
        <f t="array" ref="P593">ROUND(SUM(M593:O593),2)</f>
        <v>0</v>
      </c>
      <c r="Q593" s="116"/>
      <c r="R593" s="107"/>
      <c r="S593" s="107"/>
      <c r="T593" s="107"/>
      <c r="U593" s="107"/>
      <c r="V593" s="107"/>
      <c r="W593" s="107"/>
      <c r="X593" s="107"/>
      <c r="Y593" s="107"/>
      <c r="Z593" s="107"/>
      <c r="AA593" s="107"/>
      <c r="AB593" s="107"/>
      <c r="AC593" s="107"/>
      <c r="AD593" s="107"/>
      <c r="AE593" s="107"/>
      <c r="AF593" s="107"/>
      <c r="AG593" s="107"/>
      <c r="AH593" s="107"/>
      <c r="AI593" s="107"/>
      <c r="AJ593" s="107"/>
      <c r="AK593" s="107"/>
      <c r="AL593" s="107"/>
      <c r="AM593" s="107"/>
      <c r="AN593" s="107"/>
      <c r="AO593" s="107"/>
      <c r="AP593" s="107"/>
      <c r="AQ593" s="107"/>
      <c r="AR593" s="107"/>
      <c r="AS593" s="107"/>
      <c r="AT593" s="107"/>
      <c r="AU593" s="107"/>
      <c r="AV593" s="107"/>
    </row>
    <row r="594" spans="1:48" ht="14.25" customHeight="1">
      <c r="A594" s="313" t="s">
        <v>1019</v>
      </c>
      <c r="B594" s="133" t="s">
        <v>79</v>
      </c>
      <c r="C594" s="188" t="s">
        <v>126</v>
      </c>
      <c r="D594" s="135" t="s">
        <v>81</v>
      </c>
      <c r="E594" s="138" cm="1">
        <f t="array" ref="E594">ROUND(E596/0.3*9,0)</f>
        <v>300</v>
      </c>
      <c r="F594" s="137"/>
      <c r="G594" s="138"/>
      <c r="H594" s="137"/>
      <c r="I594" s="137"/>
      <c r="J594" s="137"/>
      <c r="K594" s="429">
        <f t="shared" si="9"/>
        <v>0</v>
      </c>
      <c r="L594" s="423" cm="1">
        <f t="array" ref="L594">ROUND(E594*F594,2)</f>
        <v>0</v>
      </c>
      <c r="M594" s="423" cm="1">
        <f t="array" ref="M594">ROUND(E594*H594,2)</f>
        <v>0</v>
      </c>
      <c r="N594" s="423" cm="1">
        <f t="array" ref="N594">ROUND(E594*I594,2)</f>
        <v>0</v>
      </c>
      <c r="O594" s="423" cm="1">
        <f t="array" ref="O594">ROUND(E594*J594,2)</f>
        <v>0</v>
      </c>
      <c r="P594" s="425" cm="1">
        <f t="array" ref="P594">ROUND(SUM(M594:O594),2)</f>
        <v>0</v>
      </c>
      <c r="Q594" s="116"/>
      <c r="R594" s="107"/>
      <c r="S594" s="107"/>
      <c r="T594" s="107"/>
      <c r="U594" s="107"/>
      <c r="V594" s="107"/>
      <c r="W594" s="107"/>
      <c r="X594" s="107"/>
      <c r="Y594" s="107"/>
      <c r="Z594" s="107"/>
      <c r="AA594" s="107"/>
      <c r="AB594" s="107"/>
      <c r="AC594" s="107"/>
      <c r="AD594" s="107"/>
      <c r="AE594" s="107"/>
      <c r="AF594" s="107"/>
      <c r="AG594" s="107"/>
      <c r="AH594" s="107"/>
      <c r="AI594" s="107"/>
      <c r="AJ594" s="107"/>
      <c r="AK594" s="107"/>
      <c r="AL594" s="107"/>
      <c r="AM594" s="107"/>
      <c r="AN594" s="107"/>
      <c r="AO594" s="107"/>
      <c r="AP594" s="107"/>
      <c r="AQ594" s="107"/>
      <c r="AR594" s="107"/>
      <c r="AS594" s="107"/>
      <c r="AT594" s="107"/>
      <c r="AU594" s="107"/>
      <c r="AV594" s="107"/>
    </row>
    <row r="595" spans="1:48" ht="12.75" customHeight="1">
      <c r="A595" s="313" t="s">
        <v>1020</v>
      </c>
      <c r="B595" s="133" t="s">
        <v>79</v>
      </c>
      <c r="C595" s="134" t="s">
        <v>571</v>
      </c>
      <c r="D595" s="135" t="s">
        <v>81</v>
      </c>
      <c r="E595" s="138">
        <v>2</v>
      </c>
      <c r="F595" s="137"/>
      <c r="G595" s="138"/>
      <c r="H595" s="137"/>
      <c r="I595" s="137"/>
      <c r="J595" s="137"/>
      <c r="K595" s="429">
        <f t="shared" si="9"/>
        <v>0</v>
      </c>
      <c r="L595" s="423" cm="1">
        <f t="array" ref="L595">ROUND(E595*F595,2)</f>
        <v>0</v>
      </c>
      <c r="M595" s="423" cm="1">
        <f t="array" ref="M595">ROUND(E595*H595,2)</f>
        <v>0</v>
      </c>
      <c r="N595" s="423" cm="1">
        <f t="array" ref="N595">ROUND(E595*I595,2)</f>
        <v>0</v>
      </c>
      <c r="O595" s="423" cm="1">
        <f t="array" ref="O595">ROUND(E595*J595,2)</f>
        <v>0</v>
      </c>
      <c r="P595" s="425" cm="1">
        <f t="array" ref="P595">ROUND(SUM(M595:O595),2)</f>
        <v>0</v>
      </c>
      <c r="Q595" s="116"/>
      <c r="R595" s="107"/>
      <c r="S595" s="107"/>
      <c r="T595" s="107"/>
      <c r="U595" s="107"/>
      <c r="V595" s="107"/>
      <c r="W595" s="107"/>
      <c r="X595" s="107"/>
      <c r="Y595" s="107"/>
      <c r="Z595" s="107"/>
      <c r="AA595" s="107"/>
      <c r="AB595" s="107"/>
      <c r="AC595" s="107"/>
      <c r="AD595" s="107"/>
      <c r="AE595" s="107"/>
      <c r="AF595" s="107"/>
      <c r="AG595" s="107"/>
      <c r="AH595" s="107"/>
      <c r="AI595" s="107"/>
      <c r="AJ595" s="107"/>
      <c r="AK595" s="107"/>
      <c r="AL595" s="107"/>
      <c r="AM595" s="107"/>
      <c r="AN595" s="107"/>
      <c r="AO595" s="107"/>
      <c r="AP595" s="107"/>
      <c r="AQ595" s="107"/>
      <c r="AR595" s="107"/>
      <c r="AS595" s="107"/>
      <c r="AT595" s="107"/>
      <c r="AU595" s="107"/>
      <c r="AV595" s="107"/>
    </row>
    <row r="596" spans="1:48" ht="36" customHeight="1">
      <c r="A596" s="313" t="s">
        <v>1021</v>
      </c>
      <c r="B596" s="133" t="s">
        <v>79</v>
      </c>
      <c r="C596" s="134" t="s">
        <v>524</v>
      </c>
      <c r="D596" s="135" t="s">
        <v>100</v>
      </c>
      <c r="E596" s="138">
        <v>10</v>
      </c>
      <c r="F596" s="137"/>
      <c r="G596" s="138"/>
      <c r="H596" s="137"/>
      <c r="I596" s="137"/>
      <c r="J596" s="137"/>
      <c r="K596" s="429">
        <f t="shared" si="9"/>
        <v>0</v>
      </c>
      <c r="L596" s="423" cm="1">
        <f t="array" ref="L596">ROUND(E596*F596,2)</f>
        <v>0</v>
      </c>
      <c r="M596" s="423" cm="1">
        <f t="array" ref="M596">ROUND(E596*H596,2)</f>
        <v>0</v>
      </c>
      <c r="N596" s="423" cm="1">
        <f t="array" ref="N596">ROUND(E596*I596,2)</f>
        <v>0</v>
      </c>
      <c r="O596" s="423" cm="1">
        <f t="array" ref="O596">ROUND(E596*J596,2)</f>
        <v>0</v>
      </c>
      <c r="P596" s="425" cm="1">
        <f t="array" ref="P596">ROUND(SUM(M596:O596),2)</f>
        <v>0</v>
      </c>
      <c r="Q596" s="116"/>
      <c r="R596" s="107"/>
      <c r="S596" s="107"/>
      <c r="T596" s="107"/>
      <c r="U596" s="107"/>
      <c r="V596" s="107"/>
      <c r="W596" s="107"/>
      <c r="X596" s="107"/>
      <c r="Y596" s="107"/>
      <c r="Z596" s="107"/>
      <c r="AA596" s="107"/>
      <c r="AB596" s="107"/>
      <c r="AC596" s="107"/>
      <c r="AD596" s="107"/>
      <c r="AE596" s="107"/>
      <c r="AF596" s="107"/>
      <c r="AG596" s="107"/>
      <c r="AH596" s="107"/>
      <c r="AI596" s="107"/>
      <c r="AJ596" s="107"/>
      <c r="AK596" s="107"/>
      <c r="AL596" s="107"/>
      <c r="AM596" s="107"/>
      <c r="AN596" s="107"/>
      <c r="AO596" s="107"/>
      <c r="AP596" s="107"/>
      <c r="AQ596" s="107"/>
      <c r="AR596" s="107"/>
      <c r="AS596" s="107"/>
      <c r="AT596" s="107"/>
      <c r="AU596" s="107"/>
      <c r="AV596" s="107"/>
    </row>
    <row r="597" spans="1:48" ht="14.25" customHeight="1">
      <c r="A597" s="313" t="s">
        <v>1022</v>
      </c>
      <c r="B597" s="133" t="s">
        <v>79</v>
      </c>
      <c r="C597" s="188" t="s">
        <v>525</v>
      </c>
      <c r="D597" s="135" t="s">
        <v>100</v>
      </c>
      <c r="E597" s="138" cm="1">
        <f t="array" ref="E597">ROUND(E596*1.02,2)</f>
        <v>10.199999999999999</v>
      </c>
      <c r="F597" s="137"/>
      <c r="G597" s="138"/>
      <c r="H597" s="137"/>
      <c r="I597" s="137"/>
      <c r="J597" s="137"/>
      <c r="K597" s="429">
        <f t="shared" si="9"/>
        <v>0</v>
      </c>
      <c r="L597" s="423" cm="1">
        <f t="array" ref="L597">ROUND(E597*F597,2)</f>
        <v>0</v>
      </c>
      <c r="M597" s="423" cm="1">
        <f t="array" ref="M597">ROUND(E597*H597,2)</f>
        <v>0</v>
      </c>
      <c r="N597" s="423" cm="1">
        <f t="array" ref="N597">ROUND(E597*I597,2)</f>
        <v>0</v>
      </c>
      <c r="O597" s="423" cm="1">
        <f t="array" ref="O597">ROUND(E597*J597,2)</f>
        <v>0</v>
      </c>
      <c r="P597" s="425" cm="1">
        <f t="array" ref="P597">ROUND(SUM(M597:O597),2)</f>
        <v>0</v>
      </c>
      <c r="Q597" s="116"/>
      <c r="R597" s="107"/>
      <c r="S597" s="107"/>
      <c r="T597" s="107"/>
      <c r="U597" s="107"/>
      <c r="V597" s="107"/>
      <c r="W597" s="107"/>
      <c r="X597" s="107"/>
      <c r="Y597" s="107"/>
      <c r="Z597" s="107"/>
      <c r="AA597" s="107"/>
      <c r="AB597" s="107"/>
      <c r="AC597" s="107"/>
      <c r="AD597" s="107"/>
      <c r="AE597" s="107"/>
      <c r="AF597" s="107"/>
      <c r="AG597" s="107"/>
      <c r="AH597" s="107"/>
      <c r="AI597" s="107"/>
      <c r="AJ597" s="107"/>
      <c r="AK597" s="107"/>
      <c r="AL597" s="107"/>
      <c r="AM597" s="107"/>
      <c r="AN597" s="107"/>
      <c r="AO597" s="107"/>
      <c r="AP597" s="107"/>
      <c r="AQ597" s="107"/>
      <c r="AR597" s="107"/>
      <c r="AS597" s="107"/>
      <c r="AT597" s="107"/>
      <c r="AU597" s="107"/>
      <c r="AV597" s="107"/>
    </row>
    <row r="598" spans="1:48" ht="14.25" customHeight="1">
      <c r="A598" s="313" t="s">
        <v>1023</v>
      </c>
      <c r="B598" s="133" t="s">
        <v>79</v>
      </c>
      <c r="C598" s="188" t="s">
        <v>526</v>
      </c>
      <c r="D598" s="135" t="s">
        <v>218</v>
      </c>
      <c r="E598" s="138" cm="1">
        <f t="array" ref="E598">ROUND(E597*3,2)</f>
        <v>30.6</v>
      </c>
      <c r="F598" s="137"/>
      <c r="G598" s="138"/>
      <c r="H598" s="137"/>
      <c r="I598" s="137"/>
      <c r="J598" s="137"/>
      <c r="K598" s="429">
        <f t="shared" si="9"/>
        <v>0</v>
      </c>
      <c r="L598" s="423" cm="1">
        <f t="array" ref="L598">ROUND(E598*F598,2)</f>
        <v>0</v>
      </c>
      <c r="M598" s="423" cm="1">
        <f t="array" ref="M598">ROUND(E598*H598,2)</f>
        <v>0</v>
      </c>
      <c r="N598" s="423" cm="1">
        <f t="array" ref="N598">ROUND(E598*I598,2)</f>
        <v>0</v>
      </c>
      <c r="O598" s="423" cm="1">
        <f t="array" ref="O598">ROUND(E598*J598,2)</f>
        <v>0</v>
      </c>
      <c r="P598" s="425" cm="1">
        <f t="array" ref="P598">ROUND(SUM(M598:O598),2)</f>
        <v>0</v>
      </c>
      <c r="Q598" s="116"/>
      <c r="R598" s="107"/>
      <c r="S598" s="107"/>
      <c r="T598" s="107"/>
      <c r="U598" s="107"/>
      <c r="V598" s="107"/>
      <c r="W598" s="107"/>
      <c r="X598" s="107"/>
      <c r="Y598" s="107"/>
      <c r="Z598" s="107"/>
      <c r="AA598" s="107"/>
      <c r="AB598" s="107"/>
      <c r="AC598" s="107"/>
      <c r="AD598" s="107"/>
      <c r="AE598" s="107"/>
      <c r="AF598" s="107"/>
      <c r="AG598" s="107"/>
      <c r="AH598" s="107"/>
      <c r="AI598" s="107"/>
      <c r="AJ598" s="107"/>
      <c r="AK598" s="107"/>
      <c r="AL598" s="107"/>
      <c r="AM598" s="107"/>
      <c r="AN598" s="107"/>
      <c r="AO598" s="107"/>
      <c r="AP598" s="107"/>
      <c r="AQ598" s="107"/>
      <c r="AR598" s="107"/>
      <c r="AS598" s="107"/>
      <c r="AT598" s="107"/>
      <c r="AU598" s="107"/>
      <c r="AV598" s="107"/>
    </row>
    <row r="599" spans="1:48" ht="24" customHeight="1">
      <c r="A599" s="313" t="s">
        <v>1024</v>
      </c>
      <c r="B599" s="133" t="s">
        <v>79</v>
      </c>
      <c r="C599" s="188" t="s">
        <v>132</v>
      </c>
      <c r="D599" s="135" t="s">
        <v>133</v>
      </c>
      <c r="E599" s="138">
        <v>1</v>
      </c>
      <c r="F599" s="137"/>
      <c r="G599" s="138"/>
      <c r="H599" s="137"/>
      <c r="I599" s="137"/>
      <c r="J599" s="137"/>
      <c r="K599" s="429">
        <f t="shared" si="9"/>
        <v>0</v>
      </c>
      <c r="L599" s="423" cm="1">
        <f t="array" ref="L599">ROUND(E599*F599,2)</f>
        <v>0</v>
      </c>
      <c r="M599" s="423" cm="1">
        <f t="array" ref="M599">ROUND(E599*H599,2)</f>
        <v>0</v>
      </c>
      <c r="N599" s="423" cm="1">
        <f t="array" ref="N599">ROUND(E599*I599,2)</f>
        <v>0</v>
      </c>
      <c r="O599" s="423" cm="1">
        <f t="array" ref="O599">ROUND(E599*J599,2)</f>
        <v>0</v>
      </c>
      <c r="P599" s="425" cm="1">
        <f t="array" ref="P599">ROUND(SUM(M599:O599),2)</f>
        <v>0</v>
      </c>
      <c r="Q599" s="116"/>
      <c r="R599" s="107"/>
      <c r="S599" s="107"/>
      <c r="T599" s="107"/>
      <c r="U599" s="107"/>
      <c r="V599" s="107"/>
      <c r="W599" s="107"/>
      <c r="X599" s="107"/>
      <c r="Y599" s="107"/>
      <c r="Z599" s="107"/>
      <c r="AA599" s="107"/>
      <c r="AB599" s="107"/>
      <c r="AC599" s="107"/>
      <c r="AD599" s="107"/>
      <c r="AE599" s="107"/>
      <c r="AF599" s="107"/>
      <c r="AG599" s="107"/>
      <c r="AH599" s="107"/>
      <c r="AI599" s="107"/>
      <c r="AJ599" s="107"/>
      <c r="AK599" s="107"/>
      <c r="AL599" s="107"/>
      <c r="AM599" s="107"/>
      <c r="AN599" s="107"/>
      <c r="AO599" s="107"/>
      <c r="AP599" s="107"/>
      <c r="AQ599" s="107"/>
      <c r="AR599" s="107"/>
      <c r="AS599" s="107"/>
      <c r="AT599" s="107"/>
      <c r="AU599" s="107"/>
      <c r="AV599" s="107"/>
    </row>
    <row r="600" spans="1:48" ht="14.25" customHeight="1">
      <c r="A600" s="313" t="s">
        <v>1025</v>
      </c>
      <c r="B600" s="133" t="s">
        <v>79</v>
      </c>
      <c r="C600" s="188" t="s">
        <v>135</v>
      </c>
      <c r="D600" s="135" t="s">
        <v>133</v>
      </c>
      <c r="E600" s="138">
        <v>1</v>
      </c>
      <c r="F600" s="137"/>
      <c r="G600" s="138"/>
      <c r="H600" s="137"/>
      <c r="I600" s="137"/>
      <c r="J600" s="137"/>
      <c r="K600" s="429">
        <f t="shared" si="9"/>
        <v>0</v>
      </c>
      <c r="L600" s="423" cm="1">
        <f t="array" ref="L600">ROUND(E600*F600,2)</f>
        <v>0</v>
      </c>
      <c r="M600" s="423" cm="1">
        <f t="array" ref="M600">ROUND(E600*H600,2)</f>
        <v>0</v>
      </c>
      <c r="N600" s="423" cm="1">
        <f t="array" ref="N600">ROUND(E600*I600,2)</f>
        <v>0</v>
      </c>
      <c r="O600" s="423" cm="1">
        <f t="array" ref="O600">ROUND(E600*J600,2)</f>
        <v>0</v>
      </c>
      <c r="P600" s="425" cm="1">
        <f t="array" ref="P600">ROUND(SUM(M600:O600),2)</f>
        <v>0</v>
      </c>
      <c r="Q600" s="116"/>
      <c r="R600" s="107"/>
      <c r="S600" s="107"/>
      <c r="T600" s="107"/>
      <c r="U600" s="107"/>
      <c r="V600" s="107"/>
      <c r="W600" s="107"/>
      <c r="X600" s="107"/>
      <c r="Y600" s="107"/>
      <c r="Z600" s="107"/>
      <c r="AA600" s="107"/>
      <c r="AB600" s="107"/>
      <c r="AC600" s="107"/>
      <c r="AD600" s="107"/>
      <c r="AE600" s="107"/>
      <c r="AF600" s="107"/>
      <c r="AG600" s="107"/>
      <c r="AH600" s="107"/>
      <c r="AI600" s="107"/>
      <c r="AJ600" s="107"/>
      <c r="AK600" s="107"/>
      <c r="AL600" s="107"/>
      <c r="AM600" s="107"/>
      <c r="AN600" s="107"/>
      <c r="AO600" s="107"/>
      <c r="AP600" s="107"/>
      <c r="AQ600" s="107"/>
      <c r="AR600" s="107"/>
      <c r="AS600" s="107"/>
      <c r="AT600" s="107"/>
      <c r="AU600" s="107"/>
      <c r="AV600" s="107"/>
    </row>
    <row r="601" spans="1:48" ht="14.25" customHeight="1">
      <c r="A601" s="313" t="s">
        <v>1026</v>
      </c>
      <c r="B601" s="133" t="s">
        <v>79</v>
      </c>
      <c r="C601" s="188" t="s">
        <v>137</v>
      </c>
      <c r="D601" s="135" t="s">
        <v>138</v>
      </c>
      <c r="E601" s="138" cm="1">
        <f t="array" ref="E601">E596/8.5</f>
        <v>1.1764705882352942</v>
      </c>
      <c r="F601" s="137"/>
      <c r="G601" s="138"/>
      <c r="H601" s="137"/>
      <c r="I601" s="137"/>
      <c r="J601" s="137"/>
      <c r="K601" s="429">
        <f t="shared" si="9"/>
        <v>0</v>
      </c>
      <c r="L601" s="423" cm="1">
        <f t="array" ref="L601">ROUND(E601*F601,2)</f>
        <v>0</v>
      </c>
      <c r="M601" s="423" cm="1">
        <f t="array" ref="M601">ROUND(E601*H601,2)</f>
        <v>0</v>
      </c>
      <c r="N601" s="423" cm="1">
        <f t="array" ref="N601">ROUND(E601*I601,2)</f>
        <v>0</v>
      </c>
      <c r="O601" s="423" cm="1">
        <f t="array" ref="O601">ROUND(E601*J601,2)</f>
        <v>0</v>
      </c>
      <c r="P601" s="425" cm="1">
        <f t="array" ref="P601">ROUND(SUM(M601:O601),2)</f>
        <v>0</v>
      </c>
      <c r="Q601" s="116"/>
      <c r="R601" s="107"/>
      <c r="S601" s="107"/>
      <c r="T601" s="107"/>
      <c r="U601" s="107"/>
      <c r="V601" s="107"/>
      <c r="W601" s="107"/>
      <c r="X601" s="107"/>
      <c r="Y601" s="107"/>
      <c r="Z601" s="107"/>
      <c r="AA601" s="107"/>
      <c r="AB601" s="107"/>
      <c r="AC601" s="107"/>
      <c r="AD601" s="107"/>
      <c r="AE601" s="107"/>
      <c r="AF601" s="107"/>
      <c r="AG601" s="107"/>
      <c r="AH601" s="107"/>
      <c r="AI601" s="107"/>
      <c r="AJ601" s="107"/>
      <c r="AK601" s="107"/>
      <c r="AL601" s="107"/>
      <c r="AM601" s="107"/>
      <c r="AN601" s="107"/>
      <c r="AO601" s="107"/>
      <c r="AP601" s="107"/>
      <c r="AQ601" s="107"/>
      <c r="AR601" s="107"/>
      <c r="AS601" s="107"/>
      <c r="AT601" s="107"/>
      <c r="AU601" s="107"/>
      <c r="AV601" s="107"/>
    </row>
    <row r="602" spans="1:48" ht="14.25" customHeight="1">
      <c r="A602" s="313" t="s">
        <v>1027</v>
      </c>
      <c r="B602" s="133" t="s">
        <v>79</v>
      </c>
      <c r="C602" s="285" t="s">
        <v>528</v>
      </c>
      <c r="D602" s="135" t="s">
        <v>83</v>
      </c>
      <c r="E602" s="138" cm="1">
        <f t="array" ref="E602">ROUND(E597/0.175*2,2)</f>
        <v>116.57</v>
      </c>
      <c r="F602" s="137"/>
      <c r="G602" s="138"/>
      <c r="H602" s="137"/>
      <c r="I602" s="137"/>
      <c r="J602" s="137"/>
      <c r="K602" s="429">
        <f t="shared" si="9"/>
        <v>0</v>
      </c>
      <c r="L602" s="423" cm="1">
        <f t="array" ref="L602">ROUND(E602*F602,2)</f>
        <v>0</v>
      </c>
      <c r="M602" s="423" cm="1">
        <f t="array" ref="M602">ROUND(E602*H602,2)</f>
        <v>0</v>
      </c>
      <c r="N602" s="423" cm="1">
        <f t="array" ref="N602">ROUND(E602*I602,2)</f>
        <v>0</v>
      </c>
      <c r="O602" s="423" cm="1">
        <f t="array" ref="O602">ROUND(E602*J602,2)</f>
        <v>0</v>
      </c>
      <c r="P602" s="425" cm="1">
        <f t="array" ref="P602">ROUND(SUM(M602:O602),2)</f>
        <v>0</v>
      </c>
      <c r="Q602" s="116"/>
      <c r="R602" s="107"/>
      <c r="S602" s="107"/>
      <c r="T602" s="107"/>
      <c r="U602" s="107"/>
      <c r="V602" s="107"/>
      <c r="W602" s="107"/>
      <c r="X602" s="107"/>
      <c r="Y602" s="107"/>
      <c r="Z602" s="107"/>
      <c r="AA602" s="107"/>
      <c r="AB602" s="107"/>
      <c r="AC602" s="107"/>
      <c r="AD602" s="107"/>
      <c r="AE602" s="107"/>
      <c r="AF602" s="107"/>
      <c r="AG602" s="107"/>
      <c r="AH602" s="107"/>
      <c r="AI602" s="107"/>
      <c r="AJ602" s="107"/>
      <c r="AK602" s="107"/>
      <c r="AL602" s="107"/>
      <c r="AM602" s="107"/>
      <c r="AN602" s="107"/>
      <c r="AO602" s="107"/>
      <c r="AP602" s="107"/>
      <c r="AQ602" s="107"/>
      <c r="AR602" s="107"/>
      <c r="AS602" s="107"/>
      <c r="AT602" s="107"/>
      <c r="AU602" s="107"/>
      <c r="AV602" s="107"/>
    </row>
    <row r="603" spans="1:48" ht="14.25" customHeight="1">
      <c r="A603" s="313" t="s">
        <v>1028</v>
      </c>
      <c r="B603" s="133" t="s">
        <v>79</v>
      </c>
      <c r="C603" s="188" t="s">
        <v>529</v>
      </c>
      <c r="D603" s="135" t="s">
        <v>83</v>
      </c>
      <c r="E603" s="138" cm="1">
        <f t="array" ref="E603">ROUND(E602*0.45*1.15,2)</f>
        <v>60.32</v>
      </c>
      <c r="F603" s="137"/>
      <c r="G603" s="138"/>
      <c r="H603" s="137"/>
      <c r="I603" s="137"/>
      <c r="J603" s="137"/>
      <c r="K603" s="429">
        <f t="shared" si="9"/>
        <v>0</v>
      </c>
      <c r="L603" s="423" cm="1">
        <f t="array" ref="L603">ROUND(E603*F603,2)</f>
        <v>0</v>
      </c>
      <c r="M603" s="423" cm="1">
        <f t="array" ref="M603">ROUND(E603*H603,2)</f>
        <v>0</v>
      </c>
      <c r="N603" s="423" cm="1">
        <f t="array" ref="N603">ROUND(E603*I603,2)</f>
        <v>0</v>
      </c>
      <c r="O603" s="423" cm="1">
        <f t="array" ref="O603">ROUND(E603*J603,2)</f>
        <v>0</v>
      </c>
      <c r="P603" s="425" cm="1">
        <f t="array" ref="P603">ROUND(SUM(M603:O603),2)</f>
        <v>0</v>
      </c>
      <c r="Q603" s="116"/>
      <c r="R603" s="107"/>
      <c r="S603" s="107"/>
      <c r="T603" s="107"/>
      <c r="U603" s="107"/>
      <c r="V603" s="107"/>
      <c r="W603" s="107"/>
      <c r="X603" s="107"/>
      <c r="Y603" s="107"/>
      <c r="Z603" s="107"/>
      <c r="AA603" s="107"/>
      <c r="AB603" s="107"/>
      <c r="AC603" s="107"/>
      <c r="AD603" s="107"/>
      <c r="AE603" s="107"/>
      <c r="AF603" s="107"/>
      <c r="AG603" s="107"/>
      <c r="AH603" s="107"/>
      <c r="AI603" s="107"/>
      <c r="AJ603" s="107"/>
      <c r="AK603" s="107"/>
      <c r="AL603" s="107"/>
      <c r="AM603" s="107"/>
      <c r="AN603" s="107"/>
      <c r="AO603" s="107"/>
      <c r="AP603" s="107"/>
      <c r="AQ603" s="107"/>
      <c r="AR603" s="107"/>
      <c r="AS603" s="107"/>
      <c r="AT603" s="107"/>
      <c r="AU603" s="107"/>
      <c r="AV603" s="107"/>
    </row>
    <row r="604" spans="1:48" ht="24" customHeight="1">
      <c r="A604" s="313" t="s">
        <v>1029</v>
      </c>
      <c r="B604" s="133" t="s">
        <v>79</v>
      </c>
      <c r="C604" s="188" t="s">
        <v>531</v>
      </c>
      <c r="D604" s="135" t="s">
        <v>218</v>
      </c>
      <c r="E604" s="138" cm="1">
        <f t="array" ref="E604">ROUND(E602*0.55*3.2,2)</f>
        <v>205.16</v>
      </c>
      <c r="F604" s="137"/>
      <c r="G604" s="138"/>
      <c r="H604" s="137"/>
      <c r="I604" s="137"/>
      <c r="J604" s="137"/>
      <c r="K604" s="429">
        <f t="shared" si="9"/>
        <v>0</v>
      </c>
      <c r="L604" s="423" cm="1">
        <f t="array" ref="L604">ROUND(E604*F604,2)</f>
        <v>0</v>
      </c>
      <c r="M604" s="423" cm="1">
        <f t="array" ref="M604">ROUND(E604*H604,2)</f>
        <v>0</v>
      </c>
      <c r="N604" s="423" cm="1">
        <f t="array" ref="N604">ROUND(E604*I604,2)</f>
        <v>0</v>
      </c>
      <c r="O604" s="423" cm="1">
        <f t="array" ref="O604">ROUND(E604*J604,2)</f>
        <v>0</v>
      </c>
      <c r="P604" s="425" cm="1">
        <f t="array" ref="P604">ROUND(SUM(M604:O604),2)</f>
        <v>0</v>
      </c>
      <c r="Q604" s="116"/>
      <c r="R604" s="107"/>
      <c r="S604" s="107"/>
      <c r="T604" s="107"/>
      <c r="U604" s="107"/>
      <c r="V604" s="107"/>
      <c r="W604" s="107"/>
      <c r="X604" s="107"/>
      <c r="Y604" s="107"/>
      <c r="Z604" s="107"/>
      <c r="AA604" s="107"/>
      <c r="AB604" s="107"/>
      <c r="AC604" s="107"/>
      <c r="AD604" s="107"/>
      <c r="AE604" s="107"/>
      <c r="AF604" s="107"/>
      <c r="AG604" s="107"/>
      <c r="AH604" s="107"/>
      <c r="AI604" s="107"/>
      <c r="AJ604" s="107"/>
      <c r="AK604" s="107"/>
      <c r="AL604" s="107"/>
      <c r="AM604" s="107"/>
      <c r="AN604" s="107"/>
      <c r="AO604" s="107"/>
      <c r="AP604" s="107"/>
      <c r="AQ604" s="107"/>
      <c r="AR604" s="107"/>
      <c r="AS604" s="107"/>
      <c r="AT604" s="107"/>
      <c r="AU604" s="107"/>
      <c r="AV604" s="107"/>
    </row>
    <row r="605" spans="1:48" ht="24" customHeight="1">
      <c r="A605" s="313" t="s">
        <v>1030</v>
      </c>
      <c r="B605" s="133" t="s">
        <v>79</v>
      </c>
      <c r="C605" s="188" t="s">
        <v>533</v>
      </c>
      <c r="D605" s="135" t="s">
        <v>89</v>
      </c>
      <c r="E605" s="138" cm="1">
        <f t="array" ref="E605">ROUND(48*1.1,2)</f>
        <v>52.8</v>
      </c>
      <c r="F605" s="137"/>
      <c r="G605" s="138"/>
      <c r="H605" s="137"/>
      <c r="I605" s="137"/>
      <c r="J605" s="137"/>
      <c r="K605" s="429">
        <f t="shared" si="9"/>
        <v>0</v>
      </c>
      <c r="L605" s="423" cm="1">
        <f t="array" ref="L605">ROUND(E605*F605,2)</f>
        <v>0</v>
      </c>
      <c r="M605" s="423" cm="1">
        <f t="array" ref="M605">ROUND(E605*H605,2)</f>
        <v>0</v>
      </c>
      <c r="N605" s="423" cm="1">
        <f t="array" ref="N605">ROUND(E605*I605,2)</f>
        <v>0</v>
      </c>
      <c r="O605" s="423" cm="1">
        <f t="array" ref="O605">ROUND(E605*J605,2)</f>
        <v>0</v>
      </c>
      <c r="P605" s="425" cm="1">
        <f t="array" ref="P605">ROUND(SUM(M605:O605),2)</f>
        <v>0</v>
      </c>
      <c r="Q605" s="116"/>
      <c r="R605" s="107"/>
      <c r="S605" s="107"/>
      <c r="T605" s="107"/>
      <c r="U605" s="107"/>
      <c r="V605" s="107"/>
      <c r="W605" s="107"/>
      <c r="X605" s="107"/>
      <c r="Y605" s="107"/>
      <c r="Z605" s="107"/>
      <c r="AA605" s="107"/>
      <c r="AB605" s="107"/>
      <c r="AC605" s="107"/>
      <c r="AD605" s="107"/>
      <c r="AE605" s="107"/>
      <c r="AF605" s="107"/>
      <c r="AG605" s="107"/>
      <c r="AH605" s="107"/>
      <c r="AI605" s="107"/>
      <c r="AJ605" s="107"/>
      <c r="AK605" s="107"/>
      <c r="AL605" s="107"/>
      <c r="AM605" s="107"/>
      <c r="AN605" s="107"/>
      <c r="AO605" s="107"/>
      <c r="AP605" s="107"/>
      <c r="AQ605" s="107"/>
      <c r="AR605" s="107"/>
      <c r="AS605" s="107"/>
      <c r="AT605" s="107"/>
      <c r="AU605" s="107"/>
      <c r="AV605" s="107"/>
    </row>
    <row r="606" spans="1:48" ht="14.25" customHeight="1">
      <c r="A606" s="313" t="s">
        <v>1031</v>
      </c>
      <c r="B606" s="133" t="s">
        <v>79</v>
      </c>
      <c r="C606" s="188" t="s">
        <v>204</v>
      </c>
      <c r="D606" s="135" t="s">
        <v>133</v>
      </c>
      <c r="E606" s="138">
        <v>1</v>
      </c>
      <c r="F606" s="137"/>
      <c r="G606" s="138"/>
      <c r="H606" s="137"/>
      <c r="I606" s="137"/>
      <c r="J606" s="137"/>
      <c r="K606" s="429">
        <f t="shared" si="9"/>
        <v>0</v>
      </c>
      <c r="L606" s="423" cm="1">
        <f t="array" ref="L606">ROUND(E606*F606,2)</f>
        <v>0</v>
      </c>
      <c r="M606" s="423" cm="1">
        <f t="array" ref="M606">ROUND(E606*H606,2)</f>
        <v>0</v>
      </c>
      <c r="N606" s="423" cm="1">
        <f t="array" ref="N606">ROUND(E606*I606,2)</f>
        <v>0</v>
      </c>
      <c r="O606" s="423" cm="1">
        <f t="array" ref="O606">ROUND(E606*J606,2)</f>
        <v>0</v>
      </c>
      <c r="P606" s="425" cm="1">
        <f t="array" ref="P606">ROUND(SUM(M606:O606),2)</f>
        <v>0</v>
      </c>
      <c r="Q606" s="116"/>
      <c r="R606" s="107"/>
      <c r="S606" s="107"/>
      <c r="T606" s="107"/>
      <c r="U606" s="107"/>
      <c r="V606" s="107"/>
      <c r="W606" s="107"/>
      <c r="X606" s="107"/>
      <c r="Y606" s="107"/>
      <c r="Z606" s="107"/>
      <c r="AA606" s="107"/>
      <c r="AB606" s="107"/>
      <c r="AC606" s="107"/>
      <c r="AD606" s="107"/>
      <c r="AE606" s="107"/>
      <c r="AF606" s="107"/>
      <c r="AG606" s="107"/>
      <c r="AH606" s="107"/>
      <c r="AI606" s="107"/>
      <c r="AJ606" s="107"/>
      <c r="AK606" s="107"/>
      <c r="AL606" s="107"/>
      <c r="AM606" s="107"/>
      <c r="AN606" s="107"/>
      <c r="AO606" s="107"/>
      <c r="AP606" s="107"/>
      <c r="AQ606" s="107"/>
      <c r="AR606" s="107"/>
      <c r="AS606" s="107"/>
      <c r="AT606" s="107"/>
      <c r="AU606" s="107"/>
      <c r="AV606" s="107"/>
    </row>
    <row r="607" spans="1:48" ht="14.25" customHeight="1">
      <c r="A607" s="304"/>
      <c r="B607" s="133"/>
      <c r="C607" s="308" t="s">
        <v>1032</v>
      </c>
      <c r="D607" s="185"/>
      <c r="E607" s="138"/>
      <c r="F607" s="137"/>
      <c r="G607" s="137"/>
      <c r="H607" s="137"/>
      <c r="I607" s="137"/>
      <c r="J607" s="137"/>
      <c r="K607" s="429"/>
      <c r="L607" s="424"/>
      <c r="M607" s="424"/>
      <c r="N607" s="424"/>
      <c r="O607" s="424"/>
      <c r="P607" s="456"/>
      <c r="Q607" s="107"/>
      <c r="R607" s="107"/>
      <c r="S607" s="107"/>
      <c r="T607" s="107"/>
      <c r="U607" s="107"/>
      <c r="V607" s="107"/>
      <c r="W607" s="107"/>
      <c r="X607" s="107"/>
      <c r="Y607" s="107"/>
      <c r="Z607" s="107"/>
      <c r="AA607" s="107"/>
      <c r="AB607" s="107"/>
      <c r="AC607" s="107"/>
      <c r="AD607" s="107"/>
      <c r="AE607" s="107"/>
      <c r="AF607" s="107"/>
      <c r="AG607" s="107"/>
      <c r="AH607" s="107"/>
      <c r="AI607" s="107"/>
      <c r="AJ607" s="107"/>
      <c r="AK607" s="107"/>
      <c r="AL607" s="107"/>
      <c r="AM607" s="107"/>
      <c r="AN607" s="107"/>
      <c r="AO607" s="107"/>
      <c r="AP607" s="107"/>
      <c r="AQ607" s="107"/>
      <c r="AR607" s="107"/>
      <c r="AS607" s="107"/>
      <c r="AT607" s="107"/>
      <c r="AU607" s="107"/>
      <c r="AV607" s="107"/>
    </row>
    <row r="608" spans="1:48" ht="14.25" customHeight="1">
      <c r="A608" s="304"/>
      <c r="B608" s="133"/>
      <c r="C608" s="126" t="s">
        <v>1004</v>
      </c>
      <c r="D608" s="185"/>
      <c r="E608" s="138"/>
      <c r="F608" s="137"/>
      <c r="G608" s="138"/>
      <c r="H608" s="137"/>
      <c r="I608" s="137"/>
      <c r="J608" s="137"/>
      <c r="K608" s="429"/>
      <c r="L608" s="423"/>
      <c r="M608" s="423"/>
      <c r="N608" s="423"/>
      <c r="O608" s="423"/>
      <c r="P608" s="425"/>
      <c r="Q608" s="116"/>
      <c r="R608" s="107"/>
      <c r="S608" s="107"/>
      <c r="T608" s="107"/>
      <c r="U608" s="107"/>
      <c r="V608" s="107"/>
      <c r="W608" s="107"/>
      <c r="X608" s="107"/>
      <c r="Y608" s="107"/>
      <c r="Z608" s="107"/>
      <c r="AA608" s="107"/>
      <c r="AB608" s="107"/>
      <c r="AC608" s="107"/>
      <c r="AD608" s="107"/>
      <c r="AE608" s="107"/>
      <c r="AF608" s="107"/>
      <c r="AG608" s="107"/>
      <c r="AH608" s="107"/>
      <c r="AI608" s="107"/>
      <c r="AJ608" s="107"/>
      <c r="AK608" s="107"/>
      <c r="AL608" s="107"/>
      <c r="AM608" s="107"/>
      <c r="AN608" s="107"/>
      <c r="AO608" s="107"/>
      <c r="AP608" s="107"/>
      <c r="AQ608" s="107"/>
      <c r="AR608" s="107"/>
      <c r="AS608" s="107"/>
      <c r="AT608" s="107"/>
      <c r="AU608" s="107"/>
      <c r="AV608" s="107"/>
    </row>
    <row r="609" spans="1:48" ht="14.25" customHeight="1">
      <c r="A609" s="313" t="s">
        <v>1033</v>
      </c>
      <c r="B609" s="133" t="s">
        <v>79</v>
      </c>
      <c r="C609" s="134" t="s">
        <v>96</v>
      </c>
      <c r="D609" s="135" t="s">
        <v>97</v>
      </c>
      <c r="E609" s="138">
        <v>0.35</v>
      </c>
      <c r="F609" s="137"/>
      <c r="G609" s="138"/>
      <c r="H609" s="137"/>
      <c r="I609" s="137"/>
      <c r="J609" s="137"/>
      <c r="K609" s="429">
        <f t="shared" si="9"/>
        <v>0</v>
      </c>
      <c r="L609" s="423" cm="1">
        <f t="array" ref="L609">ROUND(E609*F609,2)</f>
        <v>0</v>
      </c>
      <c r="M609" s="423" cm="1">
        <f t="array" ref="M609">ROUND(E609*H609,2)</f>
        <v>0</v>
      </c>
      <c r="N609" s="423" cm="1">
        <f t="array" ref="N609">ROUND(E609*I609,2)</f>
        <v>0</v>
      </c>
      <c r="O609" s="423" cm="1">
        <f t="array" ref="O609">ROUND(E609*J609,2)</f>
        <v>0</v>
      </c>
      <c r="P609" s="425" cm="1">
        <f t="array" ref="P609">ROUND(SUM(M609:O609),2)</f>
        <v>0</v>
      </c>
      <c r="Q609" s="116"/>
      <c r="R609" s="107"/>
      <c r="S609" s="107"/>
      <c r="T609" s="107"/>
      <c r="U609" s="107"/>
      <c r="V609" s="107"/>
      <c r="W609" s="107"/>
      <c r="X609" s="107"/>
      <c r="Y609" s="107"/>
      <c r="Z609" s="107"/>
      <c r="AA609" s="107"/>
      <c r="AB609" s="107"/>
      <c r="AC609" s="107"/>
      <c r="AD609" s="107"/>
      <c r="AE609" s="107"/>
      <c r="AF609" s="107"/>
      <c r="AG609" s="107"/>
      <c r="AH609" s="107"/>
      <c r="AI609" s="107"/>
      <c r="AJ609" s="107"/>
      <c r="AK609" s="107"/>
      <c r="AL609" s="107"/>
      <c r="AM609" s="107"/>
      <c r="AN609" s="107"/>
      <c r="AO609" s="107"/>
      <c r="AP609" s="107"/>
      <c r="AQ609" s="107"/>
      <c r="AR609" s="107"/>
      <c r="AS609" s="107"/>
      <c r="AT609" s="107"/>
      <c r="AU609" s="107"/>
      <c r="AV609" s="107"/>
    </row>
    <row r="610" spans="1:48" ht="14.25" customHeight="1">
      <c r="A610" s="313" t="s">
        <v>1034</v>
      </c>
      <c r="B610" s="133" t="s">
        <v>79</v>
      </c>
      <c r="C610" s="134" t="s">
        <v>108</v>
      </c>
      <c r="D610" s="135" t="s">
        <v>83</v>
      </c>
      <c r="E610" s="138">
        <v>35</v>
      </c>
      <c r="F610" s="137"/>
      <c r="G610" s="138"/>
      <c r="H610" s="137"/>
      <c r="I610" s="137"/>
      <c r="J610" s="137"/>
      <c r="K610" s="429">
        <f t="shared" si="9"/>
        <v>0</v>
      </c>
      <c r="L610" s="423" cm="1">
        <f t="array" ref="L610">ROUND(E610*F610,2)</f>
        <v>0</v>
      </c>
      <c r="M610" s="423" cm="1">
        <f t="array" ref="M610">ROUND(E610*H610,2)</f>
        <v>0</v>
      </c>
      <c r="N610" s="423" cm="1">
        <f t="array" ref="N610">ROUND(E610*I610,2)</f>
        <v>0</v>
      </c>
      <c r="O610" s="423" cm="1">
        <f t="array" ref="O610">ROUND(E610*J610,2)</f>
        <v>0</v>
      </c>
      <c r="P610" s="425" cm="1">
        <f t="array" ref="P610">ROUND(SUM(M610:O610),2)</f>
        <v>0</v>
      </c>
      <c r="Q610" s="116"/>
      <c r="R610" s="107"/>
      <c r="S610" s="107"/>
      <c r="T610" s="107"/>
      <c r="U610" s="107"/>
      <c r="V610" s="107"/>
      <c r="W610" s="107"/>
      <c r="X610" s="107"/>
      <c r="Y610" s="107"/>
      <c r="Z610" s="107"/>
      <c r="AA610" s="107"/>
      <c r="AB610" s="107"/>
      <c r="AC610" s="107"/>
      <c r="AD610" s="107"/>
      <c r="AE610" s="107"/>
      <c r="AF610" s="107"/>
      <c r="AG610" s="107"/>
      <c r="AH610" s="107"/>
      <c r="AI610" s="107"/>
      <c r="AJ610" s="107"/>
      <c r="AK610" s="107"/>
      <c r="AL610" s="107"/>
      <c r="AM610" s="107"/>
      <c r="AN610" s="107"/>
      <c r="AO610" s="107"/>
      <c r="AP610" s="107"/>
      <c r="AQ610" s="107"/>
      <c r="AR610" s="107"/>
      <c r="AS610" s="107"/>
      <c r="AT610" s="107"/>
      <c r="AU610" s="107"/>
      <c r="AV610" s="107"/>
    </row>
    <row r="611" spans="1:48" ht="14.25" customHeight="1">
      <c r="A611" s="313" t="s">
        <v>1035</v>
      </c>
      <c r="B611" s="133" t="s">
        <v>79</v>
      </c>
      <c r="C611" s="188" t="s">
        <v>110</v>
      </c>
      <c r="D611" s="135" t="s">
        <v>83</v>
      </c>
      <c r="E611" s="138" cm="1">
        <f t="array" ref="E611">ROUND(E610*1.15,2)</f>
        <v>40.25</v>
      </c>
      <c r="F611" s="137"/>
      <c r="G611" s="138"/>
      <c r="H611" s="137"/>
      <c r="I611" s="137"/>
      <c r="J611" s="137"/>
      <c r="K611" s="429">
        <f t="shared" si="9"/>
        <v>0</v>
      </c>
      <c r="L611" s="423" cm="1">
        <f t="array" ref="L611">ROUND(E611*F611,2)</f>
        <v>0</v>
      </c>
      <c r="M611" s="423" cm="1">
        <f t="array" ref="M611">ROUND(E611*H611,2)</f>
        <v>0</v>
      </c>
      <c r="N611" s="423" cm="1">
        <f t="array" ref="N611">ROUND(E611*I611,2)</f>
        <v>0</v>
      </c>
      <c r="O611" s="423" cm="1">
        <f t="array" ref="O611">ROUND(E611*J611,2)</f>
        <v>0</v>
      </c>
      <c r="P611" s="425" cm="1">
        <f t="array" ref="P611">ROUND(SUM(M611:O611),2)</f>
        <v>0</v>
      </c>
      <c r="Q611" s="116"/>
      <c r="R611" s="107"/>
      <c r="S611" s="107"/>
      <c r="T611" s="107"/>
      <c r="U611" s="107"/>
      <c r="V611" s="107"/>
      <c r="W611" s="107"/>
      <c r="X611" s="107"/>
      <c r="Y611" s="107"/>
      <c r="Z611" s="107"/>
      <c r="AA611" s="107"/>
      <c r="AB611" s="107"/>
      <c r="AC611" s="107"/>
      <c r="AD611" s="107"/>
      <c r="AE611" s="107"/>
      <c r="AF611" s="107"/>
      <c r="AG611" s="107"/>
      <c r="AH611" s="107"/>
      <c r="AI611" s="107"/>
      <c r="AJ611" s="107"/>
      <c r="AK611" s="107"/>
      <c r="AL611" s="107"/>
      <c r="AM611" s="107"/>
      <c r="AN611" s="107"/>
      <c r="AO611" s="107"/>
      <c r="AP611" s="107"/>
      <c r="AQ611" s="107"/>
      <c r="AR611" s="107"/>
      <c r="AS611" s="107"/>
      <c r="AT611" s="107"/>
      <c r="AU611" s="107"/>
      <c r="AV611" s="107"/>
    </row>
    <row r="612" spans="1:48" ht="24" customHeight="1">
      <c r="A612" s="313" t="s">
        <v>1036</v>
      </c>
      <c r="B612" s="133" t="s">
        <v>79</v>
      </c>
      <c r="C612" s="134" t="s">
        <v>511</v>
      </c>
      <c r="D612" s="135" t="s">
        <v>100</v>
      </c>
      <c r="E612" s="138" cm="1">
        <f t="array" ref="E612">E610*0.15</f>
        <v>5.25</v>
      </c>
      <c r="F612" s="137"/>
      <c r="G612" s="138"/>
      <c r="H612" s="137"/>
      <c r="I612" s="137"/>
      <c r="J612" s="137"/>
      <c r="K612" s="429">
        <f t="shared" si="9"/>
        <v>0</v>
      </c>
      <c r="L612" s="423" cm="1">
        <f t="array" ref="L612">ROUND(E612*F612,2)</f>
        <v>0</v>
      </c>
      <c r="M612" s="423" cm="1">
        <f t="array" ref="M612">ROUND(E612*H612,2)</f>
        <v>0</v>
      </c>
      <c r="N612" s="423" cm="1">
        <f t="array" ref="N612">ROUND(E612*I612,2)</f>
        <v>0</v>
      </c>
      <c r="O612" s="423" cm="1">
        <f t="array" ref="O612">ROUND(E612*J612,2)</f>
        <v>0</v>
      </c>
      <c r="P612" s="425" cm="1">
        <f t="array" ref="P612">ROUND(SUM(M612:O612),2)</f>
        <v>0</v>
      </c>
      <c r="Q612" s="116"/>
      <c r="R612" s="107"/>
      <c r="S612" s="107"/>
      <c r="T612" s="107"/>
      <c r="U612" s="107"/>
      <c r="V612" s="107"/>
      <c r="W612" s="107"/>
      <c r="X612" s="107"/>
      <c r="Y612" s="107"/>
      <c r="Z612" s="107"/>
      <c r="AA612" s="107"/>
      <c r="AB612" s="107"/>
      <c r="AC612" s="107"/>
      <c r="AD612" s="107"/>
      <c r="AE612" s="107"/>
      <c r="AF612" s="107"/>
      <c r="AG612" s="107"/>
      <c r="AH612" s="107"/>
      <c r="AI612" s="107"/>
      <c r="AJ612" s="107"/>
      <c r="AK612" s="107"/>
      <c r="AL612" s="107"/>
      <c r="AM612" s="107"/>
      <c r="AN612" s="107"/>
      <c r="AO612" s="107"/>
      <c r="AP612" s="107"/>
      <c r="AQ612" s="107"/>
      <c r="AR612" s="107"/>
      <c r="AS612" s="107"/>
      <c r="AT612" s="107"/>
      <c r="AU612" s="107"/>
      <c r="AV612" s="107"/>
    </row>
    <row r="613" spans="1:48" ht="13.5" customHeight="1">
      <c r="A613" s="313" t="s">
        <v>1037</v>
      </c>
      <c r="B613" s="133" t="s">
        <v>79</v>
      </c>
      <c r="C613" s="188" t="s">
        <v>412</v>
      </c>
      <c r="D613" s="135" t="s">
        <v>100</v>
      </c>
      <c r="E613" s="138" cm="1">
        <f t="array" ref="E613">ROUND(E612*1.25,2)</f>
        <v>6.56</v>
      </c>
      <c r="F613" s="137"/>
      <c r="G613" s="138"/>
      <c r="H613" s="137"/>
      <c r="I613" s="137"/>
      <c r="J613" s="137"/>
      <c r="K613" s="429">
        <f t="shared" si="9"/>
        <v>0</v>
      </c>
      <c r="L613" s="423" cm="1">
        <f t="array" ref="L613">ROUND(E613*F613,2)</f>
        <v>0</v>
      </c>
      <c r="M613" s="423" cm="1">
        <f t="array" ref="M613">ROUND(E613*H613,2)</f>
        <v>0</v>
      </c>
      <c r="N613" s="423" cm="1">
        <f t="array" ref="N613">ROUND(E613*I613,2)</f>
        <v>0</v>
      </c>
      <c r="O613" s="423" cm="1">
        <f t="array" ref="O613">ROUND(E613*J613,2)</f>
        <v>0</v>
      </c>
      <c r="P613" s="425" cm="1">
        <f t="array" ref="P613">ROUND(SUM(M613:O613),2)</f>
        <v>0</v>
      </c>
      <c r="Q613" s="116"/>
      <c r="R613" s="107"/>
      <c r="S613" s="107"/>
      <c r="T613" s="107"/>
      <c r="U613" s="107"/>
      <c r="V613" s="107"/>
      <c r="W613" s="107"/>
      <c r="X613" s="107"/>
      <c r="Y613" s="107"/>
      <c r="Z613" s="107"/>
      <c r="AA613" s="107"/>
      <c r="AB613" s="107"/>
      <c r="AC613" s="107"/>
      <c r="AD613" s="107"/>
      <c r="AE613" s="107"/>
      <c r="AF613" s="107"/>
      <c r="AG613" s="107"/>
      <c r="AH613" s="107"/>
      <c r="AI613" s="107"/>
      <c r="AJ613" s="107"/>
      <c r="AK613" s="107"/>
      <c r="AL613" s="107"/>
      <c r="AM613" s="107"/>
      <c r="AN613" s="107"/>
      <c r="AO613" s="107"/>
      <c r="AP613" s="107"/>
      <c r="AQ613" s="107"/>
      <c r="AR613" s="107"/>
      <c r="AS613" s="107"/>
      <c r="AT613" s="107"/>
      <c r="AU613" s="107"/>
      <c r="AV613" s="107"/>
    </row>
    <row r="614" spans="1:48" ht="24" customHeight="1">
      <c r="A614" s="304"/>
      <c r="B614" s="133"/>
      <c r="C614" s="126" t="s">
        <v>952</v>
      </c>
      <c r="D614" s="185"/>
      <c r="E614" s="138"/>
      <c r="F614" s="137"/>
      <c r="G614" s="138"/>
      <c r="H614" s="137"/>
      <c r="I614" s="137"/>
      <c r="J614" s="137"/>
      <c r="K614" s="429"/>
      <c r="L614" s="423"/>
      <c r="M614" s="423"/>
      <c r="N614" s="423"/>
      <c r="O614" s="423"/>
      <c r="P614" s="425"/>
      <c r="Q614" s="116"/>
      <c r="R614" s="107"/>
      <c r="S614" s="107"/>
      <c r="T614" s="107"/>
      <c r="U614" s="107"/>
      <c r="V614" s="107"/>
      <c r="W614" s="107"/>
      <c r="X614" s="107"/>
      <c r="Y614" s="107"/>
      <c r="Z614" s="107"/>
      <c r="AA614" s="107"/>
      <c r="AB614" s="107"/>
      <c r="AC614" s="107"/>
      <c r="AD614" s="107"/>
      <c r="AE614" s="107"/>
      <c r="AF614" s="107"/>
      <c r="AG614" s="107"/>
      <c r="AH614" s="107"/>
      <c r="AI614" s="107"/>
      <c r="AJ614" s="107"/>
      <c r="AK614" s="107"/>
      <c r="AL614" s="107"/>
      <c r="AM614" s="107"/>
      <c r="AN614" s="107"/>
      <c r="AO614" s="107"/>
      <c r="AP614" s="107"/>
      <c r="AQ614" s="107"/>
      <c r="AR614" s="107"/>
      <c r="AS614" s="107"/>
      <c r="AT614" s="107"/>
      <c r="AU614" s="107"/>
      <c r="AV614" s="107"/>
    </row>
    <row r="615" spans="1:48" ht="12.75" customHeight="1">
      <c r="A615" s="313" t="s">
        <v>1038</v>
      </c>
      <c r="B615" s="133" t="s">
        <v>79</v>
      </c>
      <c r="C615" s="134" t="s">
        <v>514</v>
      </c>
      <c r="D615" s="135" t="s">
        <v>100</v>
      </c>
      <c r="E615" s="138">
        <v>3</v>
      </c>
      <c r="F615" s="137"/>
      <c r="G615" s="138"/>
      <c r="H615" s="137"/>
      <c r="I615" s="137"/>
      <c r="J615" s="137"/>
      <c r="K615" s="429">
        <f t="shared" si="9"/>
        <v>0</v>
      </c>
      <c r="L615" s="423" cm="1">
        <f t="array" ref="L615">ROUND(E615*F615,2)</f>
        <v>0</v>
      </c>
      <c r="M615" s="423" cm="1">
        <f t="array" ref="M615">ROUND(E615*H615,2)</f>
        <v>0</v>
      </c>
      <c r="N615" s="423" cm="1">
        <f t="array" ref="N615">ROUND(E615*I615,2)</f>
        <v>0</v>
      </c>
      <c r="O615" s="423" cm="1">
        <f t="array" ref="O615">ROUND(E615*J615,2)</f>
        <v>0</v>
      </c>
      <c r="P615" s="425" cm="1">
        <f t="array" ref="P615">ROUND(SUM(M615:O615),2)</f>
        <v>0</v>
      </c>
      <c r="Q615" s="116"/>
      <c r="R615" s="107"/>
      <c r="S615" s="107"/>
      <c r="T615" s="107"/>
      <c r="U615" s="107"/>
      <c r="V615" s="107"/>
      <c r="W615" s="107"/>
      <c r="X615" s="107"/>
      <c r="Y615" s="107"/>
      <c r="Z615" s="107"/>
      <c r="AA615" s="107"/>
      <c r="AB615" s="107"/>
      <c r="AC615" s="107"/>
      <c r="AD615" s="107"/>
      <c r="AE615" s="107"/>
      <c r="AF615" s="107"/>
      <c r="AG615" s="107"/>
      <c r="AH615" s="107"/>
      <c r="AI615" s="107"/>
      <c r="AJ615" s="107"/>
      <c r="AK615" s="107"/>
      <c r="AL615" s="107"/>
      <c r="AM615" s="107"/>
      <c r="AN615" s="107"/>
      <c r="AO615" s="107"/>
      <c r="AP615" s="107"/>
      <c r="AQ615" s="107"/>
      <c r="AR615" s="107"/>
      <c r="AS615" s="107"/>
      <c r="AT615" s="107"/>
      <c r="AU615" s="107"/>
      <c r="AV615" s="107"/>
    </row>
    <row r="616" spans="1:48" ht="14.25" customHeight="1">
      <c r="A616" s="313" t="s">
        <v>1039</v>
      </c>
      <c r="B616" s="133" t="s">
        <v>79</v>
      </c>
      <c r="C616" s="188" t="s">
        <v>516</v>
      </c>
      <c r="D616" s="135" t="s">
        <v>100</v>
      </c>
      <c r="E616" s="138" cm="1">
        <f t="array" ref="E616">E615*1.08</f>
        <v>3.24</v>
      </c>
      <c r="F616" s="137"/>
      <c r="G616" s="138"/>
      <c r="H616" s="137"/>
      <c r="I616" s="137"/>
      <c r="J616" s="137"/>
      <c r="K616" s="429">
        <f t="shared" si="9"/>
        <v>0</v>
      </c>
      <c r="L616" s="423" cm="1">
        <f t="array" ref="L616">ROUND(E616*F616,2)</f>
        <v>0</v>
      </c>
      <c r="M616" s="423" cm="1">
        <f t="array" ref="M616">ROUND(E616*H616,2)</f>
        <v>0</v>
      </c>
      <c r="N616" s="423" cm="1">
        <f t="array" ref="N616">ROUND(E616*I616,2)</f>
        <v>0</v>
      </c>
      <c r="O616" s="423" cm="1">
        <f t="array" ref="O616">ROUND(E616*J616,2)</f>
        <v>0</v>
      </c>
      <c r="P616" s="425" cm="1">
        <f t="array" ref="P616">ROUND(SUM(M616:O616),2)</f>
        <v>0</v>
      </c>
      <c r="Q616" s="116"/>
      <c r="R616" s="107"/>
      <c r="S616" s="107"/>
      <c r="T616" s="107"/>
      <c r="U616" s="107"/>
      <c r="V616" s="107"/>
      <c r="W616" s="107"/>
      <c r="X616" s="107"/>
      <c r="Y616" s="107"/>
      <c r="Z616" s="107"/>
      <c r="AA616" s="107"/>
      <c r="AB616" s="107"/>
      <c r="AC616" s="107"/>
      <c r="AD616" s="107"/>
      <c r="AE616" s="107"/>
      <c r="AF616" s="107"/>
      <c r="AG616" s="107"/>
      <c r="AH616" s="107"/>
      <c r="AI616" s="107"/>
      <c r="AJ616" s="107"/>
      <c r="AK616" s="107"/>
      <c r="AL616" s="107"/>
      <c r="AM616" s="107"/>
      <c r="AN616" s="107"/>
      <c r="AO616" s="107"/>
      <c r="AP616" s="107"/>
      <c r="AQ616" s="107"/>
      <c r="AR616" s="107"/>
      <c r="AS616" s="107"/>
      <c r="AT616" s="107"/>
      <c r="AU616" s="107"/>
      <c r="AV616" s="107"/>
    </row>
    <row r="617" spans="1:48" ht="14.25" customHeight="1">
      <c r="A617" s="313" t="s">
        <v>1040</v>
      </c>
      <c r="B617" s="133" t="s">
        <v>79</v>
      </c>
      <c r="C617" s="188" t="s">
        <v>187</v>
      </c>
      <c r="D617" s="135" t="s">
        <v>133</v>
      </c>
      <c r="E617" s="138">
        <v>1</v>
      </c>
      <c r="F617" s="137"/>
      <c r="G617" s="138"/>
      <c r="H617" s="137"/>
      <c r="I617" s="137"/>
      <c r="J617" s="137"/>
      <c r="K617" s="429">
        <f t="shared" si="9"/>
        <v>0</v>
      </c>
      <c r="L617" s="423" cm="1">
        <f t="array" ref="L617">ROUND(E617*F617,2)</f>
        <v>0</v>
      </c>
      <c r="M617" s="423" cm="1">
        <f t="array" ref="M617">ROUND(E617*H617,2)</f>
        <v>0</v>
      </c>
      <c r="N617" s="423" cm="1">
        <f t="array" ref="N617">ROUND(E617*I617,2)</f>
        <v>0</v>
      </c>
      <c r="O617" s="423" cm="1">
        <f t="array" ref="O617">ROUND(E617*J617,2)</f>
        <v>0</v>
      </c>
      <c r="P617" s="425" cm="1">
        <f t="array" ref="P617">ROUND(SUM(M617:O617),2)</f>
        <v>0</v>
      </c>
      <c r="Q617" s="116"/>
      <c r="R617" s="107"/>
      <c r="S617" s="107"/>
      <c r="T617" s="107"/>
      <c r="U617" s="107"/>
      <c r="V617" s="107"/>
      <c r="W617" s="107"/>
      <c r="X617" s="107"/>
      <c r="Y617" s="107"/>
      <c r="Z617" s="107"/>
      <c r="AA617" s="107"/>
      <c r="AB617" s="107"/>
      <c r="AC617" s="107"/>
      <c r="AD617" s="107"/>
      <c r="AE617" s="107"/>
      <c r="AF617" s="107"/>
      <c r="AG617" s="107"/>
      <c r="AH617" s="107"/>
      <c r="AI617" s="107"/>
      <c r="AJ617" s="107"/>
      <c r="AK617" s="107"/>
      <c r="AL617" s="107"/>
      <c r="AM617" s="107"/>
      <c r="AN617" s="107"/>
      <c r="AO617" s="107"/>
      <c r="AP617" s="107"/>
      <c r="AQ617" s="107"/>
      <c r="AR617" s="107"/>
      <c r="AS617" s="107"/>
      <c r="AT617" s="107"/>
      <c r="AU617" s="107"/>
      <c r="AV617" s="107"/>
    </row>
    <row r="618" spans="1:48" ht="14.25" customHeight="1">
      <c r="A618" s="313" t="s">
        <v>1041</v>
      </c>
      <c r="B618" s="133" t="s">
        <v>79</v>
      </c>
      <c r="C618" s="188" t="s">
        <v>135</v>
      </c>
      <c r="D618" s="135" t="s">
        <v>133</v>
      </c>
      <c r="E618" s="138">
        <v>1</v>
      </c>
      <c r="F618" s="137"/>
      <c r="G618" s="138"/>
      <c r="H618" s="137"/>
      <c r="I618" s="137"/>
      <c r="J618" s="137"/>
      <c r="K618" s="429">
        <f t="shared" si="9"/>
        <v>0</v>
      </c>
      <c r="L618" s="423" cm="1">
        <f t="array" ref="L618">ROUND(E618*F618,2)</f>
        <v>0</v>
      </c>
      <c r="M618" s="423" cm="1">
        <f t="array" ref="M618">ROUND(E618*H618,2)</f>
        <v>0</v>
      </c>
      <c r="N618" s="423" cm="1">
        <f t="array" ref="N618">ROUND(E618*I618,2)</f>
        <v>0</v>
      </c>
      <c r="O618" s="423" cm="1">
        <f t="array" ref="O618">ROUND(E618*J618,2)</f>
        <v>0</v>
      </c>
      <c r="P618" s="425" cm="1">
        <f t="array" ref="P618">ROUND(SUM(M618:O618),2)</f>
        <v>0</v>
      </c>
      <c r="Q618" s="116"/>
      <c r="R618" s="107"/>
      <c r="S618" s="107"/>
      <c r="T618" s="107"/>
      <c r="U618" s="107"/>
      <c r="V618" s="107"/>
      <c r="W618" s="107"/>
      <c r="X618" s="107"/>
      <c r="Y618" s="107"/>
      <c r="Z618" s="107"/>
      <c r="AA618" s="107"/>
      <c r="AB618" s="107"/>
      <c r="AC618" s="107"/>
      <c r="AD618" s="107"/>
      <c r="AE618" s="107"/>
      <c r="AF618" s="107"/>
      <c r="AG618" s="107"/>
      <c r="AH618" s="107"/>
      <c r="AI618" s="107"/>
      <c r="AJ618" s="107"/>
      <c r="AK618" s="107"/>
      <c r="AL618" s="107"/>
      <c r="AM618" s="107"/>
      <c r="AN618" s="107"/>
      <c r="AO618" s="107"/>
      <c r="AP618" s="107"/>
      <c r="AQ618" s="107"/>
      <c r="AR618" s="107"/>
      <c r="AS618" s="107"/>
      <c r="AT618" s="107"/>
      <c r="AU618" s="107"/>
      <c r="AV618" s="107"/>
    </row>
    <row r="619" spans="1:48" ht="14.25" customHeight="1">
      <c r="A619" s="313" t="s">
        <v>1042</v>
      </c>
      <c r="B619" s="133" t="s">
        <v>79</v>
      </c>
      <c r="C619" s="188" t="s">
        <v>137</v>
      </c>
      <c r="D619" s="135" t="s">
        <v>138</v>
      </c>
      <c r="E619" s="138" cm="1">
        <f t="array" ref="E619">ROUND(E616/10,2)</f>
        <v>0.32</v>
      </c>
      <c r="F619" s="137"/>
      <c r="G619" s="138"/>
      <c r="H619" s="137"/>
      <c r="I619" s="137"/>
      <c r="J619" s="137"/>
      <c r="K619" s="429">
        <f t="shared" si="9"/>
        <v>0</v>
      </c>
      <c r="L619" s="423" cm="1">
        <f t="array" ref="L619">ROUND(E619*F619,2)</f>
        <v>0</v>
      </c>
      <c r="M619" s="423" cm="1">
        <f t="array" ref="M619">ROUND(E619*H619,2)</f>
        <v>0</v>
      </c>
      <c r="N619" s="423" cm="1">
        <f t="array" ref="N619">ROUND(E619*I619,2)</f>
        <v>0</v>
      </c>
      <c r="O619" s="423" cm="1">
        <f t="array" ref="O619">ROUND(E619*J619,2)</f>
        <v>0</v>
      </c>
      <c r="P619" s="425" cm="1">
        <f t="array" ref="P619">ROUND(SUM(M619:O619),2)</f>
        <v>0</v>
      </c>
      <c r="Q619" s="116"/>
      <c r="R619" s="107"/>
      <c r="S619" s="107"/>
      <c r="T619" s="107"/>
      <c r="U619" s="107"/>
      <c r="V619" s="107"/>
      <c r="W619" s="107"/>
      <c r="X619" s="107"/>
      <c r="Y619" s="107"/>
      <c r="Z619" s="107"/>
      <c r="AA619" s="107"/>
      <c r="AB619" s="107"/>
      <c r="AC619" s="107"/>
      <c r="AD619" s="107"/>
      <c r="AE619" s="107"/>
      <c r="AF619" s="107"/>
      <c r="AG619" s="107"/>
      <c r="AH619" s="107"/>
      <c r="AI619" s="107"/>
      <c r="AJ619" s="107"/>
      <c r="AK619" s="107"/>
      <c r="AL619" s="107"/>
      <c r="AM619" s="107"/>
      <c r="AN619" s="107"/>
      <c r="AO619" s="107"/>
      <c r="AP619" s="107"/>
      <c r="AQ619" s="107"/>
      <c r="AR619" s="107"/>
      <c r="AS619" s="107"/>
      <c r="AT619" s="107"/>
      <c r="AU619" s="107"/>
      <c r="AV619" s="107"/>
    </row>
    <row r="620" spans="1:48" ht="48" customHeight="1">
      <c r="A620" s="313" t="s">
        <v>1043</v>
      </c>
      <c r="B620" s="133" t="s">
        <v>79</v>
      </c>
      <c r="C620" s="134" t="s">
        <v>117</v>
      </c>
      <c r="D620" s="135" t="s">
        <v>118</v>
      </c>
      <c r="E620" s="187">
        <v>1.21</v>
      </c>
      <c r="F620" s="137"/>
      <c r="G620" s="138"/>
      <c r="H620" s="137"/>
      <c r="I620" s="137"/>
      <c r="J620" s="137"/>
      <c r="K620" s="429">
        <f t="shared" si="9"/>
        <v>0</v>
      </c>
      <c r="L620" s="423" cm="1">
        <f t="array" ref="L620">ROUND(E620*F620,2)</f>
        <v>0</v>
      </c>
      <c r="M620" s="423" cm="1">
        <f t="array" ref="M620">ROUND(E620*H620,2)</f>
        <v>0</v>
      </c>
      <c r="N620" s="423" cm="1">
        <f t="array" ref="N620">ROUND(E620*I620,2)</f>
        <v>0</v>
      </c>
      <c r="O620" s="423" cm="1">
        <f t="array" ref="O620">ROUND(E620*J620,2)</f>
        <v>0</v>
      </c>
      <c r="P620" s="425" cm="1">
        <f t="array" ref="P620">ROUND(SUM(M620:O620),2)</f>
        <v>0</v>
      </c>
      <c r="Q620" s="116"/>
      <c r="R620" s="107"/>
      <c r="S620" s="107"/>
      <c r="T620" s="107"/>
      <c r="U620" s="107"/>
      <c r="V620" s="107"/>
      <c r="W620" s="107"/>
      <c r="X620" s="107"/>
      <c r="Y620" s="107"/>
      <c r="Z620" s="107"/>
      <c r="AA620" s="107"/>
      <c r="AB620" s="107"/>
      <c r="AC620" s="107"/>
      <c r="AD620" s="107"/>
      <c r="AE620" s="107"/>
      <c r="AF620" s="107"/>
      <c r="AG620" s="107"/>
      <c r="AH620" s="107"/>
      <c r="AI620" s="107"/>
      <c r="AJ620" s="107"/>
      <c r="AK620" s="107"/>
      <c r="AL620" s="107"/>
      <c r="AM620" s="107"/>
      <c r="AN620" s="107"/>
      <c r="AO620" s="107"/>
      <c r="AP620" s="107"/>
      <c r="AQ620" s="107"/>
      <c r="AR620" s="107"/>
      <c r="AS620" s="107"/>
      <c r="AT620" s="107"/>
      <c r="AU620" s="107"/>
      <c r="AV620" s="107"/>
    </row>
    <row r="621" spans="1:48" ht="14.25" customHeight="1">
      <c r="A621" s="313" t="s">
        <v>1044</v>
      </c>
      <c r="B621" s="133" t="s">
        <v>79</v>
      </c>
      <c r="C621" s="188" t="s">
        <v>520</v>
      </c>
      <c r="D621" s="135" t="s">
        <v>118</v>
      </c>
      <c r="E621" s="187" cm="1">
        <f t="array" ref="E621">ROUND(10/1000*1.1,4)</f>
        <v>1.0999999999999999E-2</v>
      </c>
      <c r="F621" s="137"/>
      <c r="G621" s="138"/>
      <c r="H621" s="137"/>
      <c r="I621" s="137"/>
      <c r="J621" s="137"/>
      <c r="K621" s="429">
        <f t="shared" si="9"/>
        <v>0</v>
      </c>
      <c r="L621" s="423" cm="1">
        <f t="array" ref="L621">ROUND(E621*F621,2)</f>
        <v>0</v>
      </c>
      <c r="M621" s="423" cm="1">
        <f t="array" ref="M621">ROUND(E621*H621,2)</f>
        <v>0</v>
      </c>
      <c r="N621" s="423" cm="1">
        <f t="array" ref="N621">ROUND(E621*I621,2)</f>
        <v>0</v>
      </c>
      <c r="O621" s="423" cm="1">
        <f t="array" ref="O621">ROUND(E621*J621,2)</f>
        <v>0</v>
      </c>
      <c r="P621" s="425" cm="1">
        <f t="array" ref="P621">ROUND(SUM(M621:O621),2)</f>
        <v>0</v>
      </c>
      <c r="Q621" s="116"/>
      <c r="R621" s="107"/>
      <c r="S621" s="107"/>
      <c r="T621" s="107"/>
      <c r="U621" s="107"/>
      <c r="V621" s="107"/>
      <c r="W621" s="107"/>
      <c r="X621" s="107"/>
      <c r="Y621" s="107"/>
      <c r="Z621" s="107"/>
      <c r="AA621" s="107"/>
      <c r="AB621" s="107"/>
      <c r="AC621" s="107"/>
      <c r="AD621" s="107"/>
      <c r="AE621" s="107"/>
      <c r="AF621" s="107"/>
      <c r="AG621" s="107"/>
      <c r="AH621" s="107"/>
      <c r="AI621" s="107"/>
      <c r="AJ621" s="107"/>
      <c r="AK621" s="107"/>
      <c r="AL621" s="107"/>
      <c r="AM621" s="107"/>
      <c r="AN621" s="107"/>
      <c r="AO621" s="107"/>
      <c r="AP621" s="107"/>
      <c r="AQ621" s="107"/>
      <c r="AR621" s="107"/>
      <c r="AS621" s="107"/>
      <c r="AT621" s="107"/>
      <c r="AU621" s="107"/>
      <c r="AV621" s="107"/>
    </row>
    <row r="622" spans="1:48" ht="14.25" customHeight="1">
      <c r="A622" s="313" t="s">
        <v>1045</v>
      </c>
      <c r="B622" s="133" t="s">
        <v>79</v>
      </c>
      <c r="C622" s="188" t="s">
        <v>122</v>
      </c>
      <c r="D622" s="135" t="s">
        <v>118</v>
      </c>
      <c r="E622" s="187" cm="1">
        <f t="array" ref="E622">ROUND(1200/1000*1.1,4)</f>
        <v>1.32</v>
      </c>
      <c r="F622" s="137"/>
      <c r="G622" s="138"/>
      <c r="H622" s="137"/>
      <c r="I622" s="137"/>
      <c r="J622" s="137"/>
      <c r="K622" s="429">
        <f t="shared" si="9"/>
        <v>0</v>
      </c>
      <c r="L622" s="423" cm="1">
        <f t="array" ref="L622">ROUND(E622*F622,2)</f>
        <v>0</v>
      </c>
      <c r="M622" s="423" cm="1">
        <f t="array" ref="M622">ROUND(E622*H622,2)</f>
        <v>0</v>
      </c>
      <c r="N622" s="423" cm="1">
        <f t="array" ref="N622">ROUND(E622*I622,2)</f>
        <v>0</v>
      </c>
      <c r="O622" s="423" cm="1">
        <f t="array" ref="O622">ROUND(E622*J622,2)</f>
        <v>0</v>
      </c>
      <c r="P622" s="425" cm="1">
        <f t="array" ref="P622">ROUND(SUM(M622:O622),2)</f>
        <v>0</v>
      </c>
      <c r="Q622" s="116"/>
      <c r="R622" s="107"/>
      <c r="S622" s="107"/>
      <c r="T622" s="107"/>
      <c r="U622" s="107"/>
      <c r="V622" s="107"/>
      <c r="W622" s="107"/>
      <c r="X622" s="107"/>
      <c r="Y622" s="107"/>
      <c r="Z622" s="107"/>
      <c r="AA622" s="107"/>
      <c r="AB622" s="107"/>
      <c r="AC622" s="107"/>
      <c r="AD622" s="107"/>
      <c r="AE622" s="107"/>
      <c r="AF622" s="107"/>
      <c r="AG622" s="107"/>
      <c r="AH622" s="107"/>
      <c r="AI622" s="107"/>
      <c r="AJ622" s="107"/>
      <c r="AK622" s="107"/>
      <c r="AL622" s="107"/>
      <c r="AM622" s="107"/>
      <c r="AN622" s="107"/>
      <c r="AO622" s="107"/>
      <c r="AP622" s="107"/>
      <c r="AQ622" s="107"/>
      <c r="AR622" s="107"/>
      <c r="AS622" s="107"/>
      <c r="AT622" s="107"/>
      <c r="AU622" s="107"/>
      <c r="AV622" s="107"/>
    </row>
    <row r="623" spans="1:48" ht="14.25" customHeight="1">
      <c r="A623" s="313" t="s">
        <v>1046</v>
      </c>
      <c r="B623" s="133" t="s">
        <v>79</v>
      </c>
      <c r="C623" s="188" t="s">
        <v>124</v>
      </c>
      <c r="D623" s="135" t="s">
        <v>118</v>
      </c>
      <c r="E623" s="187" cm="1">
        <f t="array" ref="E623">ROUND(SUM(E621:E622)*0.035,4)</f>
        <v>4.6600000000000003E-2</v>
      </c>
      <c r="F623" s="137"/>
      <c r="G623" s="138"/>
      <c r="H623" s="137"/>
      <c r="I623" s="137"/>
      <c r="J623" s="137"/>
      <c r="K623" s="429">
        <f t="shared" si="9"/>
        <v>0</v>
      </c>
      <c r="L623" s="423" cm="1">
        <f t="array" ref="L623">ROUND(E623*F623,2)</f>
        <v>0</v>
      </c>
      <c r="M623" s="423" cm="1">
        <f t="array" ref="M623">ROUND(E623*H623,2)</f>
        <v>0</v>
      </c>
      <c r="N623" s="423" cm="1">
        <f t="array" ref="N623">ROUND(E623*I623,2)</f>
        <v>0</v>
      </c>
      <c r="O623" s="423" cm="1">
        <f t="array" ref="O623">ROUND(E623*J623,2)</f>
        <v>0</v>
      </c>
      <c r="P623" s="425" cm="1">
        <f t="array" ref="P623">ROUND(SUM(M623:O623),2)</f>
        <v>0</v>
      </c>
      <c r="Q623" s="116"/>
      <c r="R623" s="107"/>
      <c r="S623" s="107"/>
      <c r="T623" s="107"/>
      <c r="U623" s="107"/>
      <c r="V623" s="107"/>
      <c r="W623" s="107"/>
      <c r="X623" s="107"/>
      <c r="Y623" s="107"/>
      <c r="Z623" s="107"/>
      <c r="AA623" s="107"/>
      <c r="AB623" s="107"/>
      <c r="AC623" s="107"/>
      <c r="AD623" s="107"/>
      <c r="AE623" s="107"/>
      <c r="AF623" s="107"/>
      <c r="AG623" s="107"/>
      <c r="AH623" s="107"/>
      <c r="AI623" s="107"/>
      <c r="AJ623" s="107"/>
      <c r="AK623" s="107"/>
      <c r="AL623" s="107"/>
      <c r="AM623" s="107"/>
      <c r="AN623" s="107"/>
      <c r="AO623" s="107"/>
      <c r="AP623" s="107"/>
      <c r="AQ623" s="107"/>
      <c r="AR623" s="107"/>
      <c r="AS623" s="107"/>
      <c r="AT623" s="107"/>
      <c r="AU623" s="107"/>
      <c r="AV623" s="107"/>
    </row>
    <row r="624" spans="1:48" ht="14.25" customHeight="1">
      <c r="A624" s="313" t="s">
        <v>1047</v>
      </c>
      <c r="B624" s="133" t="s">
        <v>79</v>
      </c>
      <c r="C624" s="188" t="s">
        <v>126</v>
      </c>
      <c r="D624" s="135" t="s">
        <v>81</v>
      </c>
      <c r="E624" s="138" cm="1">
        <f t="array" ref="E624">ROUND(E626/0.3*9,0)</f>
        <v>300</v>
      </c>
      <c r="F624" s="137"/>
      <c r="G624" s="138"/>
      <c r="H624" s="137"/>
      <c r="I624" s="137"/>
      <c r="J624" s="137"/>
      <c r="K624" s="429">
        <f t="shared" si="9"/>
        <v>0</v>
      </c>
      <c r="L624" s="423" cm="1">
        <f t="array" ref="L624">ROUND(E624*F624,2)</f>
        <v>0</v>
      </c>
      <c r="M624" s="423" cm="1">
        <f t="array" ref="M624">ROUND(E624*H624,2)</f>
        <v>0</v>
      </c>
      <c r="N624" s="423" cm="1">
        <f t="array" ref="N624">ROUND(E624*I624,2)</f>
        <v>0</v>
      </c>
      <c r="O624" s="423" cm="1">
        <f t="array" ref="O624">ROUND(E624*J624,2)</f>
        <v>0</v>
      </c>
      <c r="P624" s="425" cm="1">
        <f t="array" ref="P624">ROUND(SUM(M624:O624),2)</f>
        <v>0</v>
      </c>
      <c r="Q624" s="116"/>
      <c r="R624" s="107"/>
      <c r="S624" s="107"/>
      <c r="T624" s="107"/>
      <c r="U624" s="107"/>
      <c r="V624" s="107"/>
      <c r="W624" s="107"/>
      <c r="X624" s="107"/>
      <c r="Y624" s="107"/>
      <c r="Z624" s="107"/>
      <c r="AA624" s="107"/>
      <c r="AB624" s="107"/>
      <c r="AC624" s="107"/>
      <c r="AD624" s="107"/>
      <c r="AE624" s="107"/>
      <c r="AF624" s="107"/>
      <c r="AG624" s="107"/>
      <c r="AH624" s="107"/>
      <c r="AI624" s="107"/>
      <c r="AJ624" s="107"/>
      <c r="AK624" s="107"/>
      <c r="AL624" s="107"/>
      <c r="AM624" s="107"/>
      <c r="AN624" s="107"/>
      <c r="AO624" s="107"/>
      <c r="AP624" s="107"/>
      <c r="AQ624" s="107"/>
      <c r="AR624" s="107"/>
      <c r="AS624" s="107"/>
      <c r="AT624" s="107"/>
      <c r="AU624" s="107"/>
      <c r="AV624" s="107"/>
    </row>
    <row r="625" spans="1:48" ht="12.75" customHeight="1">
      <c r="A625" s="313" t="s">
        <v>1048</v>
      </c>
      <c r="B625" s="133" t="s">
        <v>79</v>
      </c>
      <c r="C625" s="134" t="s">
        <v>571</v>
      </c>
      <c r="D625" s="135" t="s">
        <v>81</v>
      </c>
      <c r="E625" s="138">
        <v>2</v>
      </c>
      <c r="F625" s="137"/>
      <c r="G625" s="138"/>
      <c r="H625" s="137"/>
      <c r="I625" s="137"/>
      <c r="J625" s="137"/>
      <c r="K625" s="429">
        <f t="shared" si="9"/>
        <v>0</v>
      </c>
      <c r="L625" s="423" cm="1">
        <f t="array" ref="L625">ROUND(E625*F625,2)</f>
        <v>0</v>
      </c>
      <c r="M625" s="423" cm="1">
        <f t="array" ref="M625">ROUND(E625*H625,2)</f>
        <v>0</v>
      </c>
      <c r="N625" s="423" cm="1">
        <f t="array" ref="N625">ROUND(E625*I625,2)</f>
        <v>0</v>
      </c>
      <c r="O625" s="423" cm="1">
        <f t="array" ref="O625">ROUND(E625*J625,2)</f>
        <v>0</v>
      </c>
      <c r="P625" s="425" cm="1">
        <f t="array" ref="P625">ROUND(SUM(M625:O625),2)</f>
        <v>0</v>
      </c>
      <c r="Q625" s="116"/>
      <c r="R625" s="107"/>
      <c r="S625" s="107"/>
      <c r="T625" s="107"/>
      <c r="U625" s="107"/>
      <c r="V625" s="107"/>
      <c r="W625" s="107"/>
      <c r="X625" s="107"/>
      <c r="Y625" s="107"/>
      <c r="Z625" s="107"/>
      <c r="AA625" s="107"/>
      <c r="AB625" s="107"/>
      <c r="AC625" s="107"/>
      <c r="AD625" s="107"/>
      <c r="AE625" s="107"/>
      <c r="AF625" s="107"/>
      <c r="AG625" s="107"/>
      <c r="AH625" s="107"/>
      <c r="AI625" s="107"/>
      <c r="AJ625" s="107"/>
      <c r="AK625" s="107"/>
      <c r="AL625" s="107"/>
      <c r="AM625" s="107"/>
      <c r="AN625" s="107"/>
      <c r="AO625" s="107"/>
      <c r="AP625" s="107"/>
      <c r="AQ625" s="107"/>
      <c r="AR625" s="107"/>
      <c r="AS625" s="107"/>
      <c r="AT625" s="107"/>
      <c r="AU625" s="107"/>
      <c r="AV625" s="107"/>
    </row>
    <row r="626" spans="1:48" ht="36" customHeight="1">
      <c r="A626" s="313" t="s">
        <v>1049</v>
      </c>
      <c r="B626" s="133" t="s">
        <v>79</v>
      </c>
      <c r="C626" s="134" t="s">
        <v>524</v>
      </c>
      <c r="D626" s="135" t="s">
        <v>100</v>
      </c>
      <c r="E626" s="138">
        <v>10</v>
      </c>
      <c r="F626" s="137"/>
      <c r="G626" s="138"/>
      <c r="H626" s="137"/>
      <c r="I626" s="137"/>
      <c r="J626" s="137"/>
      <c r="K626" s="429">
        <f t="shared" si="9"/>
        <v>0</v>
      </c>
      <c r="L626" s="423" cm="1">
        <f t="array" ref="L626">ROUND(E626*F626,2)</f>
        <v>0</v>
      </c>
      <c r="M626" s="423" cm="1">
        <f t="array" ref="M626">ROUND(E626*H626,2)</f>
        <v>0</v>
      </c>
      <c r="N626" s="423" cm="1">
        <f t="array" ref="N626">ROUND(E626*I626,2)</f>
        <v>0</v>
      </c>
      <c r="O626" s="423" cm="1">
        <f t="array" ref="O626">ROUND(E626*J626,2)</f>
        <v>0</v>
      </c>
      <c r="P626" s="425" cm="1">
        <f t="array" ref="P626">ROUND(SUM(M626:O626),2)</f>
        <v>0</v>
      </c>
      <c r="Q626" s="116"/>
      <c r="R626" s="107"/>
      <c r="S626" s="107"/>
      <c r="T626" s="107"/>
      <c r="U626" s="107"/>
      <c r="V626" s="107"/>
      <c r="W626" s="107"/>
      <c r="X626" s="107"/>
      <c r="Y626" s="107"/>
      <c r="Z626" s="107"/>
      <c r="AA626" s="107"/>
      <c r="AB626" s="107"/>
      <c r="AC626" s="107"/>
      <c r="AD626" s="107"/>
      <c r="AE626" s="107"/>
      <c r="AF626" s="107"/>
      <c r="AG626" s="107"/>
      <c r="AH626" s="107"/>
      <c r="AI626" s="107"/>
      <c r="AJ626" s="107"/>
      <c r="AK626" s="107"/>
      <c r="AL626" s="107"/>
      <c r="AM626" s="107"/>
      <c r="AN626" s="107"/>
      <c r="AO626" s="107"/>
      <c r="AP626" s="107"/>
      <c r="AQ626" s="107"/>
      <c r="AR626" s="107"/>
      <c r="AS626" s="107"/>
      <c r="AT626" s="107"/>
      <c r="AU626" s="107"/>
      <c r="AV626" s="107"/>
    </row>
    <row r="627" spans="1:48" ht="14.25" customHeight="1">
      <c r="A627" s="313" t="s">
        <v>1050</v>
      </c>
      <c r="B627" s="133" t="s">
        <v>79</v>
      </c>
      <c r="C627" s="188" t="s">
        <v>525</v>
      </c>
      <c r="D627" s="135" t="s">
        <v>100</v>
      </c>
      <c r="E627" s="138" cm="1">
        <f t="array" ref="E627">ROUND(E626*1.02,2)</f>
        <v>10.199999999999999</v>
      </c>
      <c r="F627" s="137"/>
      <c r="G627" s="138"/>
      <c r="H627" s="137"/>
      <c r="I627" s="137"/>
      <c r="J627" s="137"/>
      <c r="K627" s="429">
        <f t="shared" si="9"/>
        <v>0</v>
      </c>
      <c r="L627" s="423" cm="1">
        <f t="array" ref="L627">ROUND(E627*F627,2)</f>
        <v>0</v>
      </c>
      <c r="M627" s="423" cm="1">
        <f t="array" ref="M627">ROUND(E627*H627,2)</f>
        <v>0</v>
      </c>
      <c r="N627" s="423" cm="1">
        <f t="array" ref="N627">ROUND(E627*I627,2)</f>
        <v>0</v>
      </c>
      <c r="O627" s="423" cm="1">
        <f t="array" ref="O627">ROUND(E627*J627,2)</f>
        <v>0</v>
      </c>
      <c r="P627" s="425" cm="1">
        <f t="array" ref="P627">ROUND(SUM(M627:O627),2)</f>
        <v>0</v>
      </c>
      <c r="Q627" s="116"/>
      <c r="R627" s="107"/>
      <c r="S627" s="107"/>
      <c r="T627" s="107"/>
      <c r="U627" s="107"/>
      <c r="V627" s="107"/>
      <c r="W627" s="107"/>
      <c r="X627" s="107"/>
      <c r="Y627" s="107"/>
      <c r="Z627" s="107"/>
      <c r="AA627" s="107"/>
      <c r="AB627" s="107"/>
      <c r="AC627" s="107"/>
      <c r="AD627" s="107"/>
      <c r="AE627" s="107"/>
      <c r="AF627" s="107"/>
      <c r="AG627" s="107"/>
      <c r="AH627" s="107"/>
      <c r="AI627" s="107"/>
      <c r="AJ627" s="107"/>
      <c r="AK627" s="107"/>
      <c r="AL627" s="107"/>
      <c r="AM627" s="107"/>
      <c r="AN627" s="107"/>
      <c r="AO627" s="107"/>
      <c r="AP627" s="107"/>
      <c r="AQ627" s="107"/>
      <c r="AR627" s="107"/>
      <c r="AS627" s="107"/>
      <c r="AT627" s="107"/>
      <c r="AU627" s="107"/>
      <c r="AV627" s="107"/>
    </row>
    <row r="628" spans="1:48" ht="14.25" customHeight="1">
      <c r="A628" s="313" t="s">
        <v>1051</v>
      </c>
      <c r="B628" s="133" t="s">
        <v>79</v>
      </c>
      <c r="C628" s="188" t="s">
        <v>526</v>
      </c>
      <c r="D628" s="135" t="s">
        <v>218</v>
      </c>
      <c r="E628" s="138" cm="1">
        <f t="array" ref="E628">ROUND(E627*3,2)</f>
        <v>30.6</v>
      </c>
      <c r="F628" s="137"/>
      <c r="G628" s="138"/>
      <c r="H628" s="137"/>
      <c r="I628" s="137"/>
      <c r="J628" s="137"/>
      <c r="K628" s="429">
        <f t="shared" si="9"/>
        <v>0</v>
      </c>
      <c r="L628" s="423" cm="1">
        <f t="array" ref="L628">ROUND(E628*F628,2)</f>
        <v>0</v>
      </c>
      <c r="M628" s="423" cm="1">
        <f t="array" ref="M628">ROUND(E628*H628,2)</f>
        <v>0</v>
      </c>
      <c r="N628" s="423" cm="1">
        <f t="array" ref="N628">ROUND(E628*I628,2)</f>
        <v>0</v>
      </c>
      <c r="O628" s="423" cm="1">
        <f t="array" ref="O628">ROUND(E628*J628,2)</f>
        <v>0</v>
      </c>
      <c r="P628" s="425" cm="1">
        <f t="array" ref="P628">ROUND(SUM(M628:O628),2)</f>
        <v>0</v>
      </c>
      <c r="Q628" s="116"/>
      <c r="R628" s="107"/>
      <c r="S628" s="107"/>
      <c r="T628" s="107"/>
      <c r="U628" s="107"/>
      <c r="V628" s="107"/>
      <c r="W628" s="107"/>
      <c r="X628" s="107"/>
      <c r="Y628" s="107"/>
      <c r="Z628" s="107"/>
      <c r="AA628" s="107"/>
      <c r="AB628" s="107"/>
      <c r="AC628" s="107"/>
      <c r="AD628" s="107"/>
      <c r="AE628" s="107"/>
      <c r="AF628" s="107"/>
      <c r="AG628" s="107"/>
      <c r="AH628" s="107"/>
      <c r="AI628" s="107"/>
      <c r="AJ628" s="107"/>
      <c r="AK628" s="107"/>
      <c r="AL628" s="107"/>
      <c r="AM628" s="107"/>
      <c r="AN628" s="107"/>
      <c r="AO628" s="107"/>
      <c r="AP628" s="107"/>
      <c r="AQ628" s="107"/>
      <c r="AR628" s="107"/>
      <c r="AS628" s="107"/>
      <c r="AT628" s="107"/>
      <c r="AU628" s="107"/>
      <c r="AV628" s="107"/>
    </row>
    <row r="629" spans="1:48" ht="24" customHeight="1">
      <c r="A629" s="313" t="s">
        <v>1052</v>
      </c>
      <c r="B629" s="133" t="s">
        <v>79</v>
      </c>
      <c r="C629" s="188" t="s">
        <v>132</v>
      </c>
      <c r="D629" s="135" t="s">
        <v>133</v>
      </c>
      <c r="E629" s="138">
        <v>1</v>
      </c>
      <c r="F629" s="137"/>
      <c r="G629" s="138"/>
      <c r="H629" s="137"/>
      <c r="I629" s="137"/>
      <c r="J629" s="137"/>
      <c r="K629" s="429">
        <f t="shared" si="9"/>
        <v>0</v>
      </c>
      <c r="L629" s="423" cm="1">
        <f t="array" ref="L629">ROUND(E629*F629,2)</f>
        <v>0</v>
      </c>
      <c r="M629" s="423" cm="1">
        <f t="array" ref="M629">ROUND(E629*H629,2)</f>
        <v>0</v>
      </c>
      <c r="N629" s="423" cm="1">
        <f t="array" ref="N629">ROUND(E629*I629,2)</f>
        <v>0</v>
      </c>
      <c r="O629" s="423" cm="1">
        <f t="array" ref="O629">ROUND(E629*J629,2)</f>
        <v>0</v>
      </c>
      <c r="P629" s="425" cm="1">
        <f t="array" ref="P629">ROUND(SUM(M629:O629),2)</f>
        <v>0</v>
      </c>
      <c r="Q629" s="116"/>
      <c r="R629" s="107"/>
      <c r="S629" s="107"/>
      <c r="T629" s="107"/>
      <c r="U629" s="107"/>
      <c r="V629" s="107"/>
      <c r="W629" s="107"/>
      <c r="X629" s="107"/>
      <c r="Y629" s="107"/>
      <c r="Z629" s="107"/>
      <c r="AA629" s="107"/>
      <c r="AB629" s="107"/>
      <c r="AC629" s="107"/>
      <c r="AD629" s="107"/>
      <c r="AE629" s="107"/>
      <c r="AF629" s="107"/>
      <c r="AG629" s="107"/>
      <c r="AH629" s="107"/>
      <c r="AI629" s="107"/>
      <c r="AJ629" s="107"/>
      <c r="AK629" s="107"/>
      <c r="AL629" s="107"/>
      <c r="AM629" s="107"/>
      <c r="AN629" s="107"/>
      <c r="AO629" s="107"/>
      <c r="AP629" s="107"/>
      <c r="AQ629" s="107"/>
      <c r="AR629" s="107"/>
      <c r="AS629" s="107"/>
      <c r="AT629" s="107"/>
      <c r="AU629" s="107"/>
      <c r="AV629" s="107"/>
    </row>
    <row r="630" spans="1:48" ht="14.25" customHeight="1">
      <c r="A630" s="313" t="s">
        <v>1053</v>
      </c>
      <c r="B630" s="133" t="s">
        <v>79</v>
      </c>
      <c r="C630" s="188" t="s">
        <v>135</v>
      </c>
      <c r="D630" s="135" t="s">
        <v>133</v>
      </c>
      <c r="E630" s="138">
        <v>1</v>
      </c>
      <c r="F630" s="137"/>
      <c r="G630" s="138"/>
      <c r="H630" s="137"/>
      <c r="I630" s="137"/>
      <c r="J630" s="137"/>
      <c r="K630" s="429">
        <f t="shared" si="9"/>
        <v>0</v>
      </c>
      <c r="L630" s="423" cm="1">
        <f t="array" ref="L630">ROUND(E630*F630,2)</f>
        <v>0</v>
      </c>
      <c r="M630" s="423" cm="1">
        <f t="array" ref="M630">ROUND(E630*H630,2)</f>
        <v>0</v>
      </c>
      <c r="N630" s="423" cm="1">
        <f t="array" ref="N630">ROUND(E630*I630,2)</f>
        <v>0</v>
      </c>
      <c r="O630" s="423" cm="1">
        <f t="array" ref="O630">ROUND(E630*J630,2)</f>
        <v>0</v>
      </c>
      <c r="P630" s="425" cm="1">
        <f t="array" ref="P630">ROUND(SUM(M630:O630),2)</f>
        <v>0</v>
      </c>
      <c r="Q630" s="116"/>
      <c r="R630" s="107"/>
      <c r="S630" s="107"/>
      <c r="T630" s="107"/>
      <c r="U630" s="107"/>
      <c r="V630" s="107"/>
      <c r="W630" s="107"/>
      <c r="X630" s="107"/>
      <c r="Y630" s="107"/>
      <c r="Z630" s="107"/>
      <c r="AA630" s="107"/>
      <c r="AB630" s="107"/>
      <c r="AC630" s="107"/>
      <c r="AD630" s="107"/>
      <c r="AE630" s="107"/>
      <c r="AF630" s="107"/>
      <c r="AG630" s="107"/>
      <c r="AH630" s="107"/>
      <c r="AI630" s="107"/>
      <c r="AJ630" s="107"/>
      <c r="AK630" s="107"/>
      <c r="AL630" s="107"/>
      <c r="AM630" s="107"/>
      <c r="AN630" s="107"/>
      <c r="AO630" s="107"/>
      <c r="AP630" s="107"/>
      <c r="AQ630" s="107"/>
      <c r="AR630" s="107"/>
      <c r="AS630" s="107"/>
      <c r="AT630" s="107"/>
      <c r="AU630" s="107"/>
      <c r="AV630" s="107"/>
    </row>
    <row r="631" spans="1:48" ht="14.25" customHeight="1">
      <c r="A631" s="313" t="s">
        <v>1054</v>
      </c>
      <c r="B631" s="133" t="s">
        <v>79</v>
      </c>
      <c r="C631" s="188" t="s">
        <v>137</v>
      </c>
      <c r="D631" s="135" t="s">
        <v>138</v>
      </c>
      <c r="E631" s="138" cm="1">
        <f t="array" ref="E631">E626/8.5</f>
        <v>1.1764705882352942</v>
      </c>
      <c r="F631" s="137"/>
      <c r="G631" s="138"/>
      <c r="H631" s="137"/>
      <c r="I631" s="137"/>
      <c r="J631" s="137"/>
      <c r="K631" s="429">
        <f t="shared" si="9"/>
        <v>0</v>
      </c>
      <c r="L631" s="423" cm="1">
        <f t="array" ref="L631">ROUND(E631*F631,2)</f>
        <v>0</v>
      </c>
      <c r="M631" s="423" cm="1">
        <f t="array" ref="M631">ROUND(E631*H631,2)</f>
        <v>0</v>
      </c>
      <c r="N631" s="423" cm="1">
        <f t="array" ref="N631">ROUND(E631*I631,2)</f>
        <v>0</v>
      </c>
      <c r="O631" s="423" cm="1">
        <f t="array" ref="O631">ROUND(E631*J631,2)</f>
        <v>0</v>
      </c>
      <c r="P631" s="425" cm="1">
        <f t="array" ref="P631">ROUND(SUM(M631:O631),2)</f>
        <v>0</v>
      </c>
      <c r="Q631" s="116"/>
      <c r="R631" s="107"/>
      <c r="S631" s="107"/>
      <c r="T631" s="107"/>
      <c r="U631" s="107"/>
      <c r="V631" s="107"/>
      <c r="W631" s="107"/>
      <c r="X631" s="107"/>
      <c r="Y631" s="107"/>
      <c r="Z631" s="107"/>
      <c r="AA631" s="107"/>
      <c r="AB631" s="107"/>
      <c r="AC631" s="107"/>
      <c r="AD631" s="107"/>
      <c r="AE631" s="107"/>
      <c r="AF631" s="107"/>
      <c r="AG631" s="107"/>
      <c r="AH631" s="107"/>
      <c r="AI631" s="107"/>
      <c r="AJ631" s="107"/>
      <c r="AK631" s="107"/>
      <c r="AL631" s="107"/>
      <c r="AM631" s="107"/>
      <c r="AN631" s="107"/>
      <c r="AO631" s="107"/>
      <c r="AP631" s="107"/>
      <c r="AQ631" s="107"/>
      <c r="AR631" s="107"/>
      <c r="AS631" s="107"/>
      <c r="AT631" s="107"/>
      <c r="AU631" s="107"/>
      <c r="AV631" s="107"/>
    </row>
    <row r="632" spans="1:48" ht="14.25" customHeight="1">
      <c r="A632" s="313" t="s">
        <v>1055</v>
      </c>
      <c r="B632" s="133" t="s">
        <v>79</v>
      </c>
      <c r="C632" s="285" t="s">
        <v>528</v>
      </c>
      <c r="D632" s="135" t="s">
        <v>83</v>
      </c>
      <c r="E632" s="138" cm="1">
        <f t="array" ref="E632">ROUND(E627/0.175*2,2)</f>
        <v>116.57</v>
      </c>
      <c r="F632" s="137"/>
      <c r="G632" s="138"/>
      <c r="H632" s="137"/>
      <c r="I632" s="137"/>
      <c r="J632" s="137"/>
      <c r="K632" s="429">
        <f t="shared" si="9"/>
        <v>0</v>
      </c>
      <c r="L632" s="423" cm="1">
        <f t="array" ref="L632">ROUND(E632*F632,2)</f>
        <v>0</v>
      </c>
      <c r="M632" s="423" cm="1">
        <f t="array" ref="M632">ROUND(E632*H632,2)</f>
        <v>0</v>
      </c>
      <c r="N632" s="423" cm="1">
        <f t="array" ref="N632">ROUND(E632*I632,2)</f>
        <v>0</v>
      </c>
      <c r="O632" s="423" cm="1">
        <f t="array" ref="O632">ROUND(E632*J632,2)</f>
        <v>0</v>
      </c>
      <c r="P632" s="425" cm="1">
        <f t="array" ref="P632">ROUND(SUM(M632:O632),2)</f>
        <v>0</v>
      </c>
      <c r="Q632" s="116"/>
      <c r="R632" s="107"/>
      <c r="S632" s="107"/>
      <c r="T632" s="107"/>
      <c r="U632" s="107"/>
      <c r="V632" s="107"/>
      <c r="W632" s="107"/>
      <c r="X632" s="107"/>
      <c r="Y632" s="107"/>
      <c r="Z632" s="107"/>
      <c r="AA632" s="107"/>
      <c r="AB632" s="107"/>
      <c r="AC632" s="107"/>
      <c r="AD632" s="107"/>
      <c r="AE632" s="107"/>
      <c r="AF632" s="107"/>
      <c r="AG632" s="107"/>
      <c r="AH632" s="107"/>
      <c r="AI632" s="107"/>
      <c r="AJ632" s="107"/>
      <c r="AK632" s="107"/>
      <c r="AL632" s="107"/>
      <c r="AM632" s="107"/>
      <c r="AN632" s="107"/>
      <c r="AO632" s="107"/>
      <c r="AP632" s="107"/>
      <c r="AQ632" s="107"/>
      <c r="AR632" s="107"/>
      <c r="AS632" s="107"/>
      <c r="AT632" s="107"/>
      <c r="AU632" s="107"/>
      <c r="AV632" s="107"/>
    </row>
    <row r="633" spans="1:48" ht="14.25" customHeight="1">
      <c r="A633" s="313" t="s">
        <v>1056</v>
      </c>
      <c r="B633" s="133" t="s">
        <v>79</v>
      </c>
      <c r="C633" s="188" t="s">
        <v>529</v>
      </c>
      <c r="D633" s="135" t="s">
        <v>83</v>
      </c>
      <c r="E633" s="138" cm="1">
        <f t="array" ref="E633">ROUND(E632*0.45*1.15,2)</f>
        <v>60.32</v>
      </c>
      <c r="F633" s="137"/>
      <c r="G633" s="138"/>
      <c r="H633" s="137"/>
      <c r="I633" s="137"/>
      <c r="J633" s="137"/>
      <c r="K633" s="429">
        <f t="shared" si="9"/>
        <v>0</v>
      </c>
      <c r="L633" s="423" cm="1">
        <f t="array" ref="L633">ROUND(E633*F633,2)</f>
        <v>0</v>
      </c>
      <c r="M633" s="423" cm="1">
        <f t="array" ref="M633">ROUND(E633*H633,2)</f>
        <v>0</v>
      </c>
      <c r="N633" s="423" cm="1">
        <f t="array" ref="N633">ROUND(E633*I633,2)</f>
        <v>0</v>
      </c>
      <c r="O633" s="423" cm="1">
        <f t="array" ref="O633">ROUND(E633*J633,2)</f>
        <v>0</v>
      </c>
      <c r="P633" s="425" cm="1">
        <f t="array" ref="P633">ROUND(SUM(M633:O633),2)</f>
        <v>0</v>
      </c>
      <c r="Q633" s="116"/>
      <c r="R633" s="107"/>
      <c r="S633" s="107"/>
      <c r="T633" s="107"/>
      <c r="U633" s="107"/>
      <c r="V633" s="107"/>
      <c r="W633" s="107"/>
      <c r="X633" s="107"/>
      <c r="Y633" s="107"/>
      <c r="Z633" s="107"/>
      <c r="AA633" s="107"/>
      <c r="AB633" s="107"/>
      <c r="AC633" s="107"/>
      <c r="AD633" s="107"/>
      <c r="AE633" s="107"/>
      <c r="AF633" s="107"/>
      <c r="AG633" s="107"/>
      <c r="AH633" s="107"/>
      <c r="AI633" s="107"/>
      <c r="AJ633" s="107"/>
      <c r="AK633" s="107"/>
      <c r="AL633" s="107"/>
      <c r="AM633" s="107"/>
      <c r="AN633" s="107"/>
      <c r="AO633" s="107"/>
      <c r="AP633" s="107"/>
      <c r="AQ633" s="107"/>
      <c r="AR633" s="107"/>
      <c r="AS633" s="107"/>
      <c r="AT633" s="107"/>
      <c r="AU633" s="107"/>
      <c r="AV633" s="107"/>
    </row>
    <row r="634" spans="1:48" ht="24" customHeight="1">
      <c r="A634" s="313" t="s">
        <v>1057</v>
      </c>
      <c r="B634" s="133" t="s">
        <v>79</v>
      </c>
      <c r="C634" s="188" t="s">
        <v>531</v>
      </c>
      <c r="D634" s="135" t="s">
        <v>218</v>
      </c>
      <c r="E634" s="138" cm="1">
        <f t="array" ref="E634">ROUND(E632*0.55*3.2,2)</f>
        <v>205.16</v>
      </c>
      <c r="F634" s="137"/>
      <c r="G634" s="138"/>
      <c r="H634" s="137"/>
      <c r="I634" s="137"/>
      <c r="J634" s="137"/>
      <c r="K634" s="429">
        <f t="shared" si="9"/>
        <v>0</v>
      </c>
      <c r="L634" s="423" cm="1">
        <f t="array" ref="L634">ROUND(E634*F634,2)</f>
        <v>0</v>
      </c>
      <c r="M634" s="423" cm="1">
        <f t="array" ref="M634">ROUND(E634*H634,2)</f>
        <v>0</v>
      </c>
      <c r="N634" s="423" cm="1">
        <f t="array" ref="N634">ROUND(E634*I634,2)</f>
        <v>0</v>
      </c>
      <c r="O634" s="423" cm="1">
        <f t="array" ref="O634">ROUND(E634*J634,2)</f>
        <v>0</v>
      </c>
      <c r="P634" s="425" cm="1">
        <f t="array" ref="P634">ROUND(SUM(M634:O634),2)</f>
        <v>0</v>
      </c>
      <c r="Q634" s="116"/>
      <c r="R634" s="107"/>
      <c r="S634" s="107"/>
      <c r="T634" s="107"/>
      <c r="U634" s="107"/>
      <c r="V634" s="107"/>
      <c r="W634" s="107"/>
      <c r="X634" s="107"/>
      <c r="Y634" s="107"/>
      <c r="Z634" s="107"/>
      <c r="AA634" s="107"/>
      <c r="AB634" s="107"/>
      <c r="AC634" s="107"/>
      <c r="AD634" s="107"/>
      <c r="AE634" s="107"/>
      <c r="AF634" s="107"/>
      <c r="AG634" s="107"/>
      <c r="AH634" s="107"/>
      <c r="AI634" s="107"/>
      <c r="AJ634" s="107"/>
      <c r="AK634" s="107"/>
      <c r="AL634" s="107"/>
      <c r="AM634" s="107"/>
      <c r="AN634" s="107"/>
      <c r="AO634" s="107"/>
      <c r="AP634" s="107"/>
      <c r="AQ634" s="107"/>
      <c r="AR634" s="107"/>
      <c r="AS634" s="107"/>
      <c r="AT634" s="107"/>
      <c r="AU634" s="107"/>
      <c r="AV634" s="107"/>
    </row>
    <row r="635" spans="1:48" ht="24" customHeight="1">
      <c r="A635" s="313" t="s">
        <v>1058</v>
      </c>
      <c r="B635" s="133" t="s">
        <v>79</v>
      </c>
      <c r="C635" s="188" t="s">
        <v>533</v>
      </c>
      <c r="D635" s="135" t="s">
        <v>89</v>
      </c>
      <c r="E635" s="138" cm="1">
        <f t="array" ref="E635">ROUND(48*1.1,2)</f>
        <v>52.8</v>
      </c>
      <c r="F635" s="137"/>
      <c r="G635" s="138"/>
      <c r="H635" s="137"/>
      <c r="I635" s="137"/>
      <c r="J635" s="137"/>
      <c r="K635" s="429">
        <f t="shared" si="9"/>
        <v>0</v>
      </c>
      <c r="L635" s="423" cm="1">
        <f t="array" ref="L635">ROUND(E635*F635,2)</f>
        <v>0</v>
      </c>
      <c r="M635" s="423" cm="1">
        <f t="array" ref="M635">ROUND(E635*H635,2)</f>
        <v>0</v>
      </c>
      <c r="N635" s="423" cm="1">
        <f t="array" ref="N635">ROUND(E635*I635,2)</f>
        <v>0</v>
      </c>
      <c r="O635" s="423" cm="1">
        <f t="array" ref="O635">ROUND(E635*J635,2)</f>
        <v>0</v>
      </c>
      <c r="P635" s="425" cm="1">
        <f t="array" ref="P635">ROUND(SUM(M635:O635),2)</f>
        <v>0</v>
      </c>
      <c r="Q635" s="116"/>
      <c r="R635" s="107"/>
      <c r="S635" s="107"/>
      <c r="T635" s="107"/>
      <c r="U635" s="107"/>
      <c r="V635" s="107"/>
      <c r="W635" s="107"/>
      <c r="X635" s="107"/>
      <c r="Y635" s="107"/>
      <c r="Z635" s="107"/>
      <c r="AA635" s="107"/>
      <c r="AB635" s="107"/>
      <c r="AC635" s="107"/>
      <c r="AD635" s="107"/>
      <c r="AE635" s="107"/>
      <c r="AF635" s="107"/>
      <c r="AG635" s="107"/>
      <c r="AH635" s="107"/>
      <c r="AI635" s="107"/>
      <c r="AJ635" s="107"/>
      <c r="AK635" s="107"/>
      <c r="AL635" s="107"/>
      <c r="AM635" s="107"/>
      <c r="AN635" s="107"/>
      <c r="AO635" s="107"/>
      <c r="AP635" s="107"/>
      <c r="AQ635" s="107"/>
      <c r="AR635" s="107"/>
      <c r="AS635" s="107"/>
      <c r="AT635" s="107"/>
      <c r="AU635" s="107"/>
      <c r="AV635" s="107"/>
    </row>
    <row r="636" spans="1:48" ht="14.25" customHeight="1">
      <c r="A636" s="313" t="s">
        <v>1059</v>
      </c>
      <c r="B636" s="133" t="s">
        <v>79</v>
      </c>
      <c r="C636" s="188" t="s">
        <v>204</v>
      </c>
      <c r="D636" s="135" t="s">
        <v>133</v>
      </c>
      <c r="E636" s="138">
        <v>1</v>
      </c>
      <c r="F636" s="137"/>
      <c r="G636" s="138"/>
      <c r="H636" s="137"/>
      <c r="I636" s="137"/>
      <c r="J636" s="137"/>
      <c r="K636" s="429">
        <f t="shared" si="9"/>
        <v>0</v>
      </c>
      <c r="L636" s="423" cm="1">
        <f t="array" ref="L636">ROUND(E636*F636,2)</f>
        <v>0</v>
      </c>
      <c r="M636" s="423" cm="1">
        <f t="array" ref="M636">ROUND(E636*H636,2)</f>
        <v>0</v>
      </c>
      <c r="N636" s="423" cm="1">
        <f t="array" ref="N636">ROUND(E636*I636,2)</f>
        <v>0</v>
      </c>
      <c r="O636" s="423" cm="1">
        <f t="array" ref="O636">ROUND(E636*J636,2)</f>
        <v>0</v>
      </c>
      <c r="P636" s="425" cm="1">
        <f t="array" ref="P636">ROUND(SUM(M636:O636),2)</f>
        <v>0</v>
      </c>
      <c r="Q636" s="116"/>
      <c r="R636" s="107"/>
      <c r="S636" s="107"/>
      <c r="T636" s="107"/>
      <c r="U636" s="107"/>
      <c r="V636" s="107"/>
      <c r="W636" s="107"/>
      <c r="X636" s="107"/>
      <c r="Y636" s="107"/>
      <c r="Z636" s="107"/>
      <c r="AA636" s="107"/>
      <c r="AB636" s="107"/>
      <c r="AC636" s="107"/>
      <c r="AD636" s="107"/>
      <c r="AE636" s="107"/>
      <c r="AF636" s="107"/>
      <c r="AG636" s="107"/>
      <c r="AH636" s="107"/>
      <c r="AI636" s="107"/>
      <c r="AJ636" s="107"/>
      <c r="AK636" s="107"/>
      <c r="AL636" s="107"/>
      <c r="AM636" s="107"/>
      <c r="AN636" s="107"/>
      <c r="AO636" s="107"/>
      <c r="AP636" s="107"/>
      <c r="AQ636" s="107"/>
      <c r="AR636" s="107"/>
      <c r="AS636" s="107"/>
      <c r="AT636" s="107"/>
      <c r="AU636" s="107"/>
      <c r="AV636" s="107"/>
    </row>
    <row r="637" spans="1:48" ht="14.25" customHeight="1">
      <c r="A637" s="304"/>
      <c r="B637" s="133"/>
      <c r="C637" s="308" t="s">
        <v>1060</v>
      </c>
      <c r="D637" s="185"/>
      <c r="E637" s="138"/>
      <c r="F637" s="137"/>
      <c r="G637" s="137"/>
      <c r="H637" s="137"/>
      <c r="I637" s="137"/>
      <c r="J637" s="137"/>
      <c r="K637" s="429"/>
      <c r="L637" s="424"/>
      <c r="M637" s="424"/>
      <c r="N637" s="424"/>
      <c r="O637" s="424"/>
      <c r="P637" s="456"/>
      <c r="Q637" s="107"/>
      <c r="R637" s="107"/>
      <c r="S637" s="107"/>
      <c r="T637" s="107"/>
      <c r="U637" s="107"/>
      <c r="V637" s="107"/>
      <c r="W637" s="107"/>
      <c r="X637" s="107"/>
      <c r="Y637" s="107"/>
      <c r="Z637" s="107"/>
      <c r="AA637" s="107"/>
      <c r="AB637" s="107"/>
      <c r="AC637" s="107"/>
      <c r="AD637" s="107"/>
      <c r="AE637" s="107"/>
      <c r="AF637" s="107"/>
      <c r="AG637" s="107"/>
      <c r="AH637" s="107"/>
      <c r="AI637" s="107"/>
      <c r="AJ637" s="107"/>
      <c r="AK637" s="107"/>
      <c r="AL637" s="107"/>
      <c r="AM637" s="107"/>
      <c r="AN637" s="107"/>
      <c r="AO637" s="107"/>
      <c r="AP637" s="107"/>
      <c r="AQ637" s="107"/>
      <c r="AR637" s="107"/>
      <c r="AS637" s="107"/>
      <c r="AT637" s="107"/>
      <c r="AU637" s="107"/>
      <c r="AV637" s="107"/>
    </row>
    <row r="638" spans="1:48" ht="14.25" customHeight="1">
      <c r="A638" s="304"/>
      <c r="B638" s="133"/>
      <c r="C638" s="126" t="s">
        <v>1004</v>
      </c>
      <c r="D638" s="185"/>
      <c r="E638" s="138"/>
      <c r="F638" s="137"/>
      <c r="G638" s="138"/>
      <c r="H638" s="137"/>
      <c r="I638" s="137"/>
      <c r="J638" s="137"/>
      <c r="K638" s="429"/>
      <c r="L638" s="423"/>
      <c r="M638" s="423"/>
      <c r="N638" s="423"/>
      <c r="O638" s="423"/>
      <c r="P638" s="425"/>
      <c r="Q638" s="116"/>
      <c r="R638" s="107"/>
      <c r="S638" s="107"/>
      <c r="T638" s="107"/>
      <c r="U638" s="107"/>
      <c r="V638" s="107"/>
      <c r="W638" s="107"/>
      <c r="X638" s="107"/>
      <c r="Y638" s="107"/>
      <c r="Z638" s="107"/>
      <c r="AA638" s="107"/>
      <c r="AB638" s="107"/>
      <c r="AC638" s="107"/>
      <c r="AD638" s="107"/>
      <c r="AE638" s="107"/>
      <c r="AF638" s="107"/>
      <c r="AG638" s="107"/>
      <c r="AH638" s="107"/>
      <c r="AI638" s="107"/>
      <c r="AJ638" s="107"/>
      <c r="AK638" s="107"/>
      <c r="AL638" s="107"/>
      <c r="AM638" s="107"/>
      <c r="AN638" s="107"/>
      <c r="AO638" s="107"/>
      <c r="AP638" s="107"/>
      <c r="AQ638" s="107"/>
      <c r="AR638" s="107"/>
      <c r="AS638" s="107"/>
      <c r="AT638" s="107"/>
      <c r="AU638" s="107"/>
      <c r="AV638" s="107"/>
    </row>
    <row r="639" spans="1:48" ht="14.25" customHeight="1">
      <c r="A639" s="313" t="s">
        <v>1061</v>
      </c>
      <c r="B639" s="133" t="s">
        <v>79</v>
      </c>
      <c r="C639" s="134" t="s">
        <v>96</v>
      </c>
      <c r="D639" s="135" t="s">
        <v>97</v>
      </c>
      <c r="E639" s="138">
        <v>0.35</v>
      </c>
      <c r="F639" s="137"/>
      <c r="G639" s="138"/>
      <c r="H639" s="137"/>
      <c r="I639" s="137"/>
      <c r="J639" s="137"/>
      <c r="K639" s="429">
        <f t="shared" si="9"/>
        <v>0</v>
      </c>
      <c r="L639" s="423" cm="1">
        <f t="array" ref="L639">ROUND(E639*F639,2)</f>
        <v>0</v>
      </c>
      <c r="M639" s="423" cm="1">
        <f t="array" ref="M639">ROUND(E639*H639,2)</f>
        <v>0</v>
      </c>
      <c r="N639" s="423" cm="1">
        <f t="array" ref="N639">ROUND(E639*I639,2)</f>
        <v>0</v>
      </c>
      <c r="O639" s="423" cm="1">
        <f t="array" ref="O639">ROUND(E639*J639,2)</f>
        <v>0</v>
      </c>
      <c r="P639" s="425" cm="1">
        <f t="array" ref="P639">ROUND(SUM(M639:O639),2)</f>
        <v>0</v>
      </c>
      <c r="Q639" s="116"/>
      <c r="R639" s="107"/>
      <c r="S639" s="107"/>
      <c r="T639" s="107"/>
      <c r="U639" s="107"/>
      <c r="V639" s="107"/>
      <c r="W639" s="107"/>
      <c r="X639" s="107"/>
      <c r="Y639" s="107"/>
      <c r="Z639" s="107"/>
      <c r="AA639" s="107"/>
      <c r="AB639" s="107"/>
      <c r="AC639" s="107"/>
      <c r="AD639" s="107"/>
      <c r="AE639" s="107"/>
      <c r="AF639" s="107"/>
      <c r="AG639" s="107"/>
      <c r="AH639" s="107"/>
      <c r="AI639" s="107"/>
      <c r="AJ639" s="107"/>
      <c r="AK639" s="107"/>
      <c r="AL639" s="107"/>
      <c r="AM639" s="107"/>
      <c r="AN639" s="107"/>
      <c r="AO639" s="107"/>
      <c r="AP639" s="107"/>
      <c r="AQ639" s="107"/>
      <c r="AR639" s="107"/>
      <c r="AS639" s="107"/>
      <c r="AT639" s="107"/>
      <c r="AU639" s="107"/>
      <c r="AV639" s="107"/>
    </row>
    <row r="640" spans="1:48" ht="14.25" customHeight="1">
      <c r="A640" s="313" t="s">
        <v>1062</v>
      </c>
      <c r="B640" s="133" t="s">
        <v>79</v>
      </c>
      <c r="C640" s="134" t="s">
        <v>108</v>
      </c>
      <c r="D640" s="135" t="s">
        <v>83</v>
      </c>
      <c r="E640" s="138">
        <v>35</v>
      </c>
      <c r="F640" s="137"/>
      <c r="G640" s="138"/>
      <c r="H640" s="137"/>
      <c r="I640" s="137"/>
      <c r="J640" s="137"/>
      <c r="K640" s="429">
        <f t="shared" si="9"/>
        <v>0</v>
      </c>
      <c r="L640" s="423" cm="1">
        <f t="array" ref="L640">ROUND(E640*F640,2)</f>
        <v>0</v>
      </c>
      <c r="M640" s="423" cm="1">
        <f t="array" ref="M640">ROUND(E640*H640,2)</f>
        <v>0</v>
      </c>
      <c r="N640" s="423" cm="1">
        <f t="array" ref="N640">ROUND(E640*I640,2)</f>
        <v>0</v>
      </c>
      <c r="O640" s="423" cm="1">
        <f t="array" ref="O640">ROUND(E640*J640,2)</f>
        <v>0</v>
      </c>
      <c r="P640" s="425" cm="1">
        <f t="array" ref="P640">ROUND(SUM(M640:O640),2)</f>
        <v>0</v>
      </c>
      <c r="Q640" s="116"/>
      <c r="R640" s="107"/>
      <c r="S640" s="107"/>
      <c r="T640" s="107"/>
      <c r="U640" s="107"/>
      <c r="V640" s="107"/>
      <c r="W640" s="107"/>
      <c r="X640" s="107"/>
      <c r="Y640" s="107"/>
      <c r="Z640" s="107"/>
      <c r="AA640" s="107"/>
      <c r="AB640" s="107"/>
      <c r="AC640" s="107"/>
      <c r="AD640" s="107"/>
      <c r="AE640" s="107"/>
      <c r="AF640" s="107"/>
      <c r="AG640" s="107"/>
      <c r="AH640" s="107"/>
      <c r="AI640" s="107"/>
      <c r="AJ640" s="107"/>
      <c r="AK640" s="107"/>
      <c r="AL640" s="107"/>
      <c r="AM640" s="107"/>
      <c r="AN640" s="107"/>
      <c r="AO640" s="107"/>
      <c r="AP640" s="107"/>
      <c r="AQ640" s="107"/>
      <c r="AR640" s="107"/>
      <c r="AS640" s="107"/>
      <c r="AT640" s="107"/>
      <c r="AU640" s="107"/>
      <c r="AV640" s="107"/>
    </row>
    <row r="641" spans="1:48" ht="14.25" customHeight="1">
      <c r="A641" s="313" t="s">
        <v>1063</v>
      </c>
      <c r="B641" s="133" t="s">
        <v>79</v>
      </c>
      <c r="C641" s="188" t="s">
        <v>110</v>
      </c>
      <c r="D641" s="135" t="s">
        <v>83</v>
      </c>
      <c r="E641" s="138" cm="1">
        <f t="array" ref="E641">ROUND(E640*1.15,2)</f>
        <v>40.25</v>
      </c>
      <c r="F641" s="137"/>
      <c r="G641" s="138"/>
      <c r="H641" s="137"/>
      <c r="I641" s="137"/>
      <c r="J641" s="137"/>
      <c r="K641" s="429">
        <f t="shared" si="9"/>
        <v>0</v>
      </c>
      <c r="L641" s="423" cm="1">
        <f t="array" ref="L641">ROUND(E641*F641,2)</f>
        <v>0</v>
      </c>
      <c r="M641" s="423" cm="1">
        <f t="array" ref="M641">ROUND(E641*H641,2)</f>
        <v>0</v>
      </c>
      <c r="N641" s="423" cm="1">
        <f t="array" ref="N641">ROUND(E641*I641,2)</f>
        <v>0</v>
      </c>
      <c r="O641" s="423" cm="1">
        <f t="array" ref="O641">ROUND(E641*J641,2)</f>
        <v>0</v>
      </c>
      <c r="P641" s="425" cm="1">
        <f t="array" ref="P641">ROUND(SUM(M641:O641),2)</f>
        <v>0</v>
      </c>
      <c r="Q641" s="116"/>
      <c r="R641" s="107"/>
      <c r="S641" s="107"/>
      <c r="T641" s="107"/>
      <c r="U641" s="107"/>
      <c r="V641" s="107"/>
      <c r="W641" s="107"/>
      <c r="X641" s="107"/>
      <c r="Y641" s="107"/>
      <c r="Z641" s="107"/>
      <c r="AA641" s="107"/>
      <c r="AB641" s="107"/>
      <c r="AC641" s="107"/>
      <c r="AD641" s="107"/>
      <c r="AE641" s="107"/>
      <c r="AF641" s="107"/>
      <c r="AG641" s="107"/>
      <c r="AH641" s="107"/>
      <c r="AI641" s="107"/>
      <c r="AJ641" s="107"/>
      <c r="AK641" s="107"/>
      <c r="AL641" s="107"/>
      <c r="AM641" s="107"/>
      <c r="AN641" s="107"/>
      <c r="AO641" s="107"/>
      <c r="AP641" s="107"/>
      <c r="AQ641" s="107"/>
      <c r="AR641" s="107"/>
      <c r="AS641" s="107"/>
      <c r="AT641" s="107"/>
      <c r="AU641" s="107"/>
      <c r="AV641" s="107"/>
    </row>
    <row r="642" spans="1:48" ht="24" customHeight="1">
      <c r="A642" s="313" t="s">
        <v>1064</v>
      </c>
      <c r="B642" s="133" t="s">
        <v>79</v>
      </c>
      <c r="C642" s="134" t="s">
        <v>511</v>
      </c>
      <c r="D642" s="135" t="s">
        <v>100</v>
      </c>
      <c r="E642" s="138" cm="1">
        <f t="array" ref="E642">E640*0.15</f>
        <v>5.25</v>
      </c>
      <c r="F642" s="137"/>
      <c r="G642" s="138"/>
      <c r="H642" s="137"/>
      <c r="I642" s="137"/>
      <c r="J642" s="137"/>
      <c r="K642" s="429">
        <f t="shared" si="9"/>
        <v>0</v>
      </c>
      <c r="L642" s="423" cm="1">
        <f t="array" ref="L642">ROUND(E642*F642,2)</f>
        <v>0</v>
      </c>
      <c r="M642" s="423" cm="1">
        <f t="array" ref="M642">ROUND(E642*H642,2)</f>
        <v>0</v>
      </c>
      <c r="N642" s="423" cm="1">
        <f t="array" ref="N642">ROUND(E642*I642,2)</f>
        <v>0</v>
      </c>
      <c r="O642" s="423" cm="1">
        <f t="array" ref="O642">ROUND(E642*J642,2)</f>
        <v>0</v>
      </c>
      <c r="P642" s="425" cm="1">
        <f t="array" ref="P642">ROUND(SUM(M642:O642),2)</f>
        <v>0</v>
      </c>
      <c r="Q642" s="116"/>
      <c r="R642" s="107"/>
      <c r="S642" s="107"/>
      <c r="T642" s="107"/>
      <c r="U642" s="107"/>
      <c r="V642" s="107"/>
      <c r="W642" s="107"/>
      <c r="X642" s="107"/>
      <c r="Y642" s="107"/>
      <c r="Z642" s="107"/>
      <c r="AA642" s="107"/>
      <c r="AB642" s="107"/>
      <c r="AC642" s="107"/>
      <c r="AD642" s="107"/>
      <c r="AE642" s="107"/>
      <c r="AF642" s="107"/>
      <c r="AG642" s="107"/>
      <c r="AH642" s="107"/>
      <c r="AI642" s="107"/>
      <c r="AJ642" s="107"/>
      <c r="AK642" s="107"/>
      <c r="AL642" s="107"/>
      <c r="AM642" s="107"/>
      <c r="AN642" s="107"/>
      <c r="AO642" s="107"/>
      <c r="AP642" s="107"/>
      <c r="AQ642" s="107"/>
      <c r="AR642" s="107"/>
      <c r="AS642" s="107"/>
      <c r="AT642" s="107"/>
      <c r="AU642" s="107"/>
      <c r="AV642" s="107"/>
    </row>
    <row r="643" spans="1:48" ht="13.5" customHeight="1">
      <c r="A643" s="313" t="s">
        <v>1065</v>
      </c>
      <c r="B643" s="133" t="s">
        <v>79</v>
      </c>
      <c r="C643" s="188" t="s">
        <v>412</v>
      </c>
      <c r="D643" s="135" t="s">
        <v>100</v>
      </c>
      <c r="E643" s="138" cm="1">
        <f t="array" ref="E643">ROUND(E642*1.25,2)</f>
        <v>6.56</v>
      </c>
      <c r="F643" s="137"/>
      <c r="G643" s="138"/>
      <c r="H643" s="137"/>
      <c r="I643" s="137"/>
      <c r="J643" s="137"/>
      <c r="K643" s="429">
        <f t="shared" si="9"/>
        <v>0</v>
      </c>
      <c r="L643" s="423" cm="1">
        <f t="array" ref="L643">ROUND(E643*F643,2)</f>
        <v>0</v>
      </c>
      <c r="M643" s="423" cm="1">
        <f t="array" ref="M643">ROUND(E643*H643,2)</f>
        <v>0</v>
      </c>
      <c r="N643" s="423" cm="1">
        <f t="array" ref="N643">ROUND(E643*I643,2)</f>
        <v>0</v>
      </c>
      <c r="O643" s="423" cm="1">
        <f t="array" ref="O643">ROUND(E643*J643,2)</f>
        <v>0</v>
      </c>
      <c r="P643" s="425" cm="1">
        <f t="array" ref="P643">ROUND(SUM(M643:O643),2)</f>
        <v>0</v>
      </c>
      <c r="Q643" s="116"/>
      <c r="R643" s="107"/>
      <c r="S643" s="107"/>
      <c r="T643" s="107"/>
      <c r="U643" s="107"/>
      <c r="V643" s="107"/>
      <c r="W643" s="107"/>
      <c r="X643" s="107"/>
      <c r="Y643" s="107"/>
      <c r="Z643" s="107"/>
      <c r="AA643" s="107"/>
      <c r="AB643" s="107"/>
      <c r="AC643" s="107"/>
      <c r="AD643" s="107"/>
      <c r="AE643" s="107"/>
      <c r="AF643" s="107"/>
      <c r="AG643" s="107"/>
      <c r="AH643" s="107"/>
      <c r="AI643" s="107"/>
      <c r="AJ643" s="107"/>
      <c r="AK643" s="107"/>
      <c r="AL643" s="107"/>
      <c r="AM643" s="107"/>
      <c r="AN643" s="107"/>
      <c r="AO643" s="107"/>
      <c r="AP643" s="107"/>
      <c r="AQ643" s="107"/>
      <c r="AR643" s="107"/>
      <c r="AS643" s="107"/>
      <c r="AT643" s="107"/>
      <c r="AU643" s="107"/>
      <c r="AV643" s="107"/>
    </row>
    <row r="644" spans="1:48" ht="24" customHeight="1">
      <c r="A644" s="304"/>
      <c r="B644" s="133"/>
      <c r="C644" s="126" t="s">
        <v>952</v>
      </c>
      <c r="D644" s="185"/>
      <c r="E644" s="138"/>
      <c r="F644" s="137"/>
      <c r="G644" s="138"/>
      <c r="H644" s="137"/>
      <c r="I644" s="137"/>
      <c r="J644" s="137"/>
      <c r="K644" s="429">
        <f t="shared" si="9"/>
        <v>0</v>
      </c>
      <c r="L644" s="423"/>
      <c r="M644" s="423"/>
      <c r="N644" s="423"/>
      <c r="O644" s="423"/>
      <c r="P644" s="425"/>
      <c r="Q644" s="116"/>
      <c r="R644" s="107"/>
      <c r="S644" s="107"/>
      <c r="T644" s="107"/>
      <c r="U644" s="107"/>
      <c r="V644" s="107"/>
      <c r="W644" s="107"/>
      <c r="X644" s="107"/>
      <c r="Y644" s="107"/>
      <c r="Z644" s="107"/>
      <c r="AA644" s="107"/>
      <c r="AB644" s="107"/>
      <c r="AC644" s="107"/>
      <c r="AD644" s="107"/>
      <c r="AE644" s="107"/>
      <c r="AF644" s="107"/>
      <c r="AG644" s="107"/>
      <c r="AH644" s="107"/>
      <c r="AI644" s="107"/>
      <c r="AJ644" s="107"/>
      <c r="AK644" s="107"/>
      <c r="AL644" s="107"/>
      <c r="AM644" s="107"/>
      <c r="AN644" s="107"/>
      <c r="AO644" s="107"/>
      <c r="AP644" s="107"/>
      <c r="AQ644" s="107"/>
      <c r="AR644" s="107"/>
      <c r="AS644" s="107"/>
      <c r="AT644" s="107"/>
      <c r="AU644" s="107"/>
      <c r="AV644" s="107"/>
    </row>
    <row r="645" spans="1:48" ht="12.75" customHeight="1">
      <c r="A645" s="313" t="s">
        <v>1066</v>
      </c>
      <c r="B645" s="133" t="s">
        <v>79</v>
      </c>
      <c r="C645" s="134" t="s">
        <v>514</v>
      </c>
      <c r="D645" s="135" t="s">
        <v>100</v>
      </c>
      <c r="E645" s="138">
        <v>3</v>
      </c>
      <c r="F645" s="137"/>
      <c r="G645" s="138"/>
      <c r="H645" s="137"/>
      <c r="I645" s="137"/>
      <c r="J645" s="137"/>
      <c r="K645" s="429">
        <f t="shared" si="9"/>
        <v>0</v>
      </c>
      <c r="L645" s="423" cm="1">
        <f t="array" ref="L645">ROUND(E645*F645,2)</f>
        <v>0</v>
      </c>
      <c r="M645" s="423" cm="1">
        <f t="array" ref="M645">ROUND(E645*H645,2)</f>
        <v>0</v>
      </c>
      <c r="N645" s="423" cm="1">
        <f t="array" ref="N645">ROUND(E645*I645,2)</f>
        <v>0</v>
      </c>
      <c r="O645" s="423" cm="1">
        <f t="array" ref="O645">ROUND(E645*J645,2)</f>
        <v>0</v>
      </c>
      <c r="P645" s="425" cm="1">
        <f t="array" ref="P645">ROUND(SUM(M645:O645),2)</f>
        <v>0</v>
      </c>
      <c r="Q645" s="116"/>
      <c r="R645" s="107"/>
      <c r="S645" s="107"/>
      <c r="T645" s="107"/>
      <c r="U645" s="107"/>
      <c r="V645" s="107"/>
      <c r="W645" s="107"/>
      <c r="X645" s="107"/>
      <c r="Y645" s="107"/>
      <c r="Z645" s="107"/>
      <c r="AA645" s="107"/>
      <c r="AB645" s="107"/>
      <c r="AC645" s="107"/>
      <c r="AD645" s="107"/>
      <c r="AE645" s="107"/>
      <c r="AF645" s="107"/>
      <c r="AG645" s="107"/>
      <c r="AH645" s="107"/>
      <c r="AI645" s="107"/>
      <c r="AJ645" s="107"/>
      <c r="AK645" s="107"/>
      <c r="AL645" s="107"/>
      <c r="AM645" s="107"/>
      <c r="AN645" s="107"/>
      <c r="AO645" s="107"/>
      <c r="AP645" s="107"/>
      <c r="AQ645" s="107"/>
      <c r="AR645" s="107"/>
      <c r="AS645" s="107"/>
      <c r="AT645" s="107"/>
      <c r="AU645" s="107"/>
      <c r="AV645" s="107"/>
    </row>
    <row r="646" spans="1:48" ht="14.25" customHeight="1">
      <c r="A646" s="313" t="s">
        <v>1067</v>
      </c>
      <c r="B646" s="133" t="s">
        <v>79</v>
      </c>
      <c r="C646" s="188" t="s">
        <v>516</v>
      </c>
      <c r="D646" s="135" t="s">
        <v>100</v>
      </c>
      <c r="E646" s="138" cm="1">
        <f t="array" ref="E646">E645*1.08</f>
        <v>3.24</v>
      </c>
      <c r="F646" s="137"/>
      <c r="G646" s="138"/>
      <c r="H646" s="137"/>
      <c r="I646" s="137"/>
      <c r="J646" s="137"/>
      <c r="K646" s="429">
        <f t="shared" si="9"/>
        <v>0</v>
      </c>
      <c r="L646" s="423" cm="1">
        <f t="array" ref="L646">ROUND(E646*F646,2)</f>
        <v>0</v>
      </c>
      <c r="M646" s="423" cm="1">
        <f t="array" ref="M646">ROUND(E646*H646,2)</f>
        <v>0</v>
      </c>
      <c r="N646" s="423" cm="1">
        <f t="array" ref="N646">ROUND(E646*I646,2)</f>
        <v>0</v>
      </c>
      <c r="O646" s="423" cm="1">
        <f t="array" ref="O646">ROUND(E646*J646,2)</f>
        <v>0</v>
      </c>
      <c r="P646" s="425" cm="1">
        <f t="array" ref="P646">ROUND(SUM(M646:O646),2)</f>
        <v>0</v>
      </c>
      <c r="Q646" s="116"/>
      <c r="R646" s="107"/>
      <c r="S646" s="107"/>
      <c r="T646" s="107"/>
      <c r="U646" s="107"/>
      <c r="V646" s="107"/>
      <c r="W646" s="107"/>
      <c r="X646" s="107"/>
      <c r="Y646" s="107"/>
      <c r="Z646" s="107"/>
      <c r="AA646" s="107"/>
      <c r="AB646" s="107"/>
      <c r="AC646" s="107"/>
      <c r="AD646" s="107"/>
      <c r="AE646" s="107"/>
      <c r="AF646" s="107"/>
      <c r="AG646" s="107"/>
      <c r="AH646" s="107"/>
      <c r="AI646" s="107"/>
      <c r="AJ646" s="107"/>
      <c r="AK646" s="107"/>
      <c r="AL646" s="107"/>
      <c r="AM646" s="107"/>
      <c r="AN646" s="107"/>
      <c r="AO646" s="107"/>
      <c r="AP646" s="107"/>
      <c r="AQ646" s="107"/>
      <c r="AR646" s="107"/>
      <c r="AS646" s="107"/>
      <c r="AT646" s="107"/>
      <c r="AU646" s="107"/>
      <c r="AV646" s="107"/>
    </row>
    <row r="647" spans="1:48" ht="14.25" customHeight="1">
      <c r="A647" s="313" t="s">
        <v>1068</v>
      </c>
      <c r="B647" s="133" t="s">
        <v>79</v>
      </c>
      <c r="C647" s="188" t="s">
        <v>187</v>
      </c>
      <c r="D647" s="135" t="s">
        <v>133</v>
      </c>
      <c r="E647" s="138">
        <v>1</v>
      </c>
      <c r="F647" s="137"/>
      <c r="G647" s="138"/>
      <c r="H647" s="137"/>
      <c r="I647" s="137"/>
      <c r="J647" s="137"/>
      <c r="K647" s="429">
        <f t="shared" si="9"/>
        <v>0</v>
      </c>
      <c r="L647" s="423" cm="1">
        <f t="array" ref="L647">ROUND(E647*F647,2)</f>
        <v>0</v>
      </c>
      <c r="M647" s="423" cm="1">
        <f t="array" ref="M647">ROUND(E647*H647,2)</f>
        <v>0</v>
      </c>
      <c r="N647" s="423" cm="1">
        <f t="array" ref="N647">ROUND(E647*I647,2)</f>
        <v>0</v>
      </c>
      <c r="O647" s="423" cm="1">
        <f t="array" ref="O647">ROUND(E647*J647,2)</f>
        <v>0</v>
      </c>
      <c r="P647" s="425" cm="1">
        <f t="array" ref="P647">ROUND(SUM(M647:O647),2)</f>
        <v>0</v>
      </c>
      <c r="Q647" s="116"/>
      <c r="R647" s="107"/>
      <c r="S647" s="107"/>
      <c r="T647" s="107"/>
      <c r="U647" s="107"/>
      <c r="V647" s="107"/>
      <c r="W647" s="107"/>
      <c r="X647" s="107"/>
      <c r="Y647" s="107"/>
      <c r="Z647" s="107"/>
      <c r="AA647" s="107"/>
      <c r="AB647" s="107"/>
      <c r="AC647" s="107"/>
      <c r="AD647" s="107"/>
      <c r="AE647" s="107"/>
      <c r="AF647" s="107"/>
      <c r="AG647" s="107"/>
      <c r="AH647" s="107"/>
      <c r="AI647" s="107"/>
      <c r="AJ647" s="107"/>
      <c r="AK647" s="107"/>
      <c r="AL647" s="107"/>
      <c r="AM647" s="107"/>
      <c r="AN647" s="107"/>
      <c r="AO647" s="107"/>
      <c r="AP647" s="107"/>
      <c r="AQ647" s="107"/>
      <c r="AR647" s="107"/>
      <c r="AS647" s="107"/>
      <c r="AT647" s="107"/>
      <c r="AU647" s="107"/>
      <c r="AV647" s="107"/>
    </row>
    <row r="648" spans="1:48" ht="14.25" customHeight="1">
      <c r="A648" s="313" t="s">
        <v>1069</v>
      </c>
      <c r="B648" s="133" t="s">
        <v>79</v>
      </c>
      <c r="C648" s="188" t="s">
        <v>135</v>
      </c>
      <c r="D648" s="135" t="s">
        <v>133</v>
      </c>
      <c r="E648" s="138">
        <v>1</v>
      </c>
      <c r="F648" s="137"/>
      <c r="G648" s="138"/>
      <c r="H648" s="137"/>
      <c r="I648" s="137"/>
      <c r="J648" s="137"/>
      <c r="K648" s="429">
        <f t="shared" si="9"/>
        <v>0</v>
      </c>
      <c r="L648" s="423" cm="1">
        <f t="array" ref="L648">ROUND(E648*F648,2)</f>
        <v>0</v>
      </c>
      <c r="M648" s="423" cm="1">
        <f t="array" ref="M648">ROUND(E648*H648,2)</f>
        <v>0</v>
      </c>
      <c r="N648" s="423" cm="1">
        <f t="array" ref="N648">ROUND(E648*I648,2)</f>
        <v>0</v>
      </c>
      <c r="O648" s="423" cm="1">
        <f t="array" ref="O648">ROUND(E648*J648,2)</f>
        <v>0</v>
      </c>
      <c r="P648" s="425" cm="1">
        <f t="array" ref="P648">ROUND(SUM(M648:O648),2)</f>
        <v>0</v>
      </c>
      <c r="Q648" s="116"/>
      <c r="R648" s="107"/>
      <c r="S648" s="107"/>
      <c r="T648" s="107"/>
      <c r="U648" s="107"/>
      <c r="V648" s="107"/>
      <c r="W648" s="107"/>
      <c r="X648" s="107"/>
      <c r="Y648" s="107"/>
      <c r="Z648" s="107"/>
      <c r="AA648" s="107"/>
      <c r="AB648" s="107"/>
      <c r="AC648" s="107"/>
      <c r="AD648" s="107"/>
      <c r="AE648" s="107"/>
      <c r="AF648" s="107"/>
      <c r="AG648" s="107"/>
      <c r="AH648" s="107"/>
      <c r="AI648" s="107"/>
      <c r="AJ648" s="107"/>
      <c r="AK648" s="107"/>
      <c r="AL648" s="107"/>
      <c r="AM648" s="107"/>
      <c r="AN648" s="107"/>
      <c r="AO648" s="107"/>
      <c r="AP648" s="107"/>
      <c r="AQ648" s="107"/>
      <c r="AR648" s="107"/>
      <c r="AS648" s="107"/>
      <c r="AT648" s="107"/>
      <c r="AU648" s="107"/>
      <c r="AV648" s="107"/>
    </row>
    <row r="649" spans="1:48" ht="14.25" customHeight="1">
      <c r="A649" s="313" t="s">
        <v>1070</v>
      </c>
      <c r="B649" s="133" t="s">
        <v>79</v>
      </c>
      <c r="C649" s="188" t="s">
        <v>137</v>
      </c>
      <c r="D649" s="135" t="s">
        <v>138</v>
      </c>
      <c r="E649" s="138" cm="1">
        <f t="array" ref="E649">ROUND(E646/10,2)</f>
        <v>0.32</v>
      </c>
      <c r="F649" s="137"/>
      <c r="G649" s="138"/>
      <c r="H649" s="137"/>
      <c r="I649" s="137"/>
      <c r="J649" s="137"/>
      <c r="K649" s="429">
        <f t="shared" si="9"/>
        <v>0</v>
      </c>
      <c r="L649" s="423" cm="1">
        <f t="array" ref="L649">ROUND(E649*F649,2)</f>
        <v>0</v>
      </c>
      <c r="M649" s="423" cm="1">
        <f t="array" ref="M649">ROUND(E649*H649,2)</f>
        <v>0</v>
      </c>
      <c r="N649" s="423" cm="1">
        <f t="array" ref="N649">ROUND(E649*I649,2)</f>
        <v>0</v>
      </c>
      <c r="O649" s="423" cm="1">
        <f t="array" ref="O649">ROUND(E649*J649,2)</f>
        <v>0</v>
      </c>
      <c r="P649" s="425" cm="1">
        <f t="array" ref="P649">ROUND(SUM(M649:O649),2)</f>
        <v>0</v>
      </c>
      <c r="Q649" s="116"/>
      <c r="R649" s="107"/>
      <c r="S649" s="107"/>
      <c r="T649" s="107"/>
      <c r="U649" s="107"/>
      <c r="V649" s="107"/>
      <c r="W649" s="107"/>
      <c r="X649" s="107"/>
      <c r="Y649" s="107"/>
      <c r="Z649" s="107"/>
      <c r="AA649" s="107"/>
      <c r="AB649" s="107"/>
      <c r="AC649" s="107"/>
      <c r="AD649" s="107"/>
      <c r="AE649" s="107"/>
      <c r="AF649" s="107"/>
      <c r="AG649" s="107"/>
      <c r="AH649" s="107"/>
      <c r="AI649" s="107"/>
      <c r="AJ649" s="107"/>
      <c r="AK649" s="107"/>
      <c r="AL649" s="107"/>
      <c r="AM649" s="107"/>
      <c r="AN649" s="107"/>
      <c r="AO649" s="107"/>
      <c r="AP649" s="107"/>
      <c r="AQ649" s="107"/>
      <c r="AR649" s="107"/>
      <c r="AS649" s="107"/>
      <c r="AT649" s="107"/>
      <c r="AU649" s="107"/>
      <c r="AV649" s="107"/>
    </row>
    <row r="650" spans="1:48" ht="48" customHeight="1">
      <c r="A650" s="313" t="s">
        <v>1071</v>
      </c>
      <c r="B650" s="133" t="s">
        <v>79</v>
      </c>
      <c r="C650" s="134" t="s">
        <v>117</v>
      </c>
      <c r="D650" s="135" t="s">
        <v>118</v>
      </c>
      <c r="E650" s="187">
        <v>1.21</v>
      </c>
      <c r="F650" s="137"/>
      <c r="G650" s="138"/>
      <c r="H650" s="137"/>
      <c r="I650" s="137"/>
      <c r="J650" s="137"/>
      <c r="K650" s="429">
        <f t="shared" si="9"/>
        <v>0</v>
      </c>
      <c r="L650" s="423" cm="1">
        <f t="array" ref="L650">ROUND(E650*F650,2)</f>
        <v>0</v>
      </c>
      <c r="M650" s="423" cm="1">
        <f t="array" ref="M650">ROUND(E650*H650,2)</f>
        <v>0</v>
      </c>
      <c r="N650" s="423" cm="1">
        <f t="array" ref="N650">ROUND(E650*I650,2)</f>
        <v>0</v>
      </c>
      <c r="O650" s="423" cm="1">
        <f t="array" ref="O650">ROUND(E650*J650,2)</f>
        <v>0</v>
      </c>
      <c r="P650" s="425" cm="1">
        <f t="array" ref="P650">ROUND(SUM(M650:O650),2)</f>
        <v>0</v>
      </c>
      <c r="Q650" s="116"/>
      <c r="R650" s="107"/>
      <c r="S650" s="107"/>
      <c r="T650" s="107"/>
      <c r="U650" s="107"/>
      <c r="V650" s="107"/>
      <c r="W650" s="107"/>
      <c r="X650" s="107"/>
      <c r="Y650" s="107"/>
      <c r="Z650" s="107"/>
      <c r="AA650" s="107"/>
      <c r="AB650" s="107"/>
      <c r="AC650" s="107"/>
      <c r="AD650" s="107"/>
      <c r="AE650" s="107"/>
      <c r="AF650" s="107"/>
      <c r="AG650" s="107"/>
      <c r="AH650" s="107"/>
      <c r="AI650" s="107"/>
      <c r="AJ650" s="107"/>
      <c r="AK650" s="107"/>
      <c r="AL650" s="107"/>
      <c r="AM650" s="107"/>
      <c r="AN650" s="107"/>
      <c r="AO650" s="107"/>
      <c r="AP650" s="107"/>
      <c r="AQ650" s="107"/>
      <c r="AR650" s="107"/>
      <c r="AS650" s="107"/>
      <c r="AT650" s="107"/>
      <c r="AU650" s="107"/>
      <c r="AV650" s="107"/>
    </row>
    <row r="651" spans="1:48" ht="14.25" customHeight="1">
      <c r="A651" s="313" t="s">
        <v>1072</v>
      </c>
      <c r="B651" s="133" t="s">
        <v>79</v>
      </c>
      <c r="C651" s="188" t="s">
        <v>520</v>
      </c>
      <c r="D651" s="135" t="s">
        <v>118</v>
      </c>
      <c r="E651" s="187" cm="1">
        <f t="array" ref="E651">ROUND(10/1000*1.1,4)</f>
        <v>1.0999999999999999E-2</v>
      </c>
      <c r="F651" s="137"/>
      <c r="G651" s="138"/>
      <c r="H651" s="137"/>
      <c r="I651" s="137"/>
      <c r="J651" s="137"/>
      <c r="K651" s="429">
        <f t="shared" si="9"/>
        <v>0</v>
      </c>
      <c r="L651" s="423" cm="1">
        <f t="array" ref="L651">ROUND(E651*F651,2)</f>
        <v>0</v>
      </c>
      <c r="M651" s="423" cm="1">
        <f t="array" ref="M651">ROUND(E651*H651,2)</f>
        <v>0</v>
      </c>
      <c r="N651" s="423" cm="1">
        <f t="array" ref="N651">ROUND(E651*I651,2)</f>
        <v>0</v>
      </c>
      <c r="O651" s="423" cm="1">
        <f t="array" ref="O651">ROUND(E651*J651,2)</f>
        <v>0</v>
      </c>
      <c r="P651" s="425" cm="1">
        <f t="array" ref="P651">ROUND(SUM(M651:O651),2)</f>
        <v>0</v>
      </c>
      <c r="Q651" s="116"/>
      <c r="R651" s="107"/>
      <c r="S651" s="107"/>
      <c r="T651" s="107"/>
      <c r="U651" s="107"/>
      <c r="V651" s="107"/>
      <c r="W651" s="107"/>
      <c r="X651" s="107"/>
      <c r="Y651" s="107"/>
      <c r="Z651" s="107"/>
      <c r="AA651" s="107"/>
      <c r="AB651" s="107"/>
      <c r="AC651" s="107"/>
      <c r="AD651" s="107"/>
      <c r="AE651" s="107"/>
      <c r="AF651" s="107"/>
      <c r="AG651" s="107"/>
      <c r="AH651" s="107"/>
      <c r="AI651" s="107"/>
      <c r="AJ651" s="107"/>
      <c r="AK651" s="107"/>
      <c r="AL651" s="107"/>
      <c r="AM651" s="107"/>
      <c r="AN651" s="107"/>
      <c r="AO651" s="107"/>
      <c r="AP651" s="107"/>
      <c r="AQ651" s="107"/>
      <c r="AR651" s="107"/>
      <c r="AS651" s="107"/>
      <c r="AT651" s="107"/>
      <c r="AU651" s="107"/>
      <c r="AV651" s="107"/>
    </row>
    <row r="652" spans="1:48" ht="14.25" customHeight="1">
      <c r="A652" s="313" t="s">
        <v>1073</v>
      </c>
      <c r="B652" s="133" t="s">
        <v>79</v>
      </c>
      <c r="C652" s="188" t="s">
        <v>122</v>
      </c>
      <c r="D652" s="135" t="s">
        <v>118</v>
      </c>
      <c r="E652" s="187" cm="1">
        <f t="array" ref="E652">ROUND(1200/1000*1.1,4)</f>
        <v>1.32</v>
      </c>
      <c r="F652" s="137"/>
      <c r="G652" s="138"/>
      <c r="H652" s="137"/>
      <c r="I652" s="137"/>
      <c r="J652" s="137"/>
      <c r="K652" s="429">
        <f t="shared" si="9"/>
        <v>0</v>
      </c>
      <c r="L652" s="423" cm="1">
        <f t="array" ref="L652">ROUND(E652*F652,2)</f>
        <v>0</v>
      </c>
      <c r="M652" s="423" cm="1">
        <f t="array" ref="M652">ROUND(E652*H652,2)</f>
        <v>0</v>
      </c>
      <c r="N652" s="423" cm="1">
        <f t="array" ref="N652">ROUND(E652*I652,2)</f>
        <v>0</v>
      </c>
      <c r="O652" s="423" cm="1">
        <f t="array" ref="O652">ROUND(E652*J652,2)</f>
        <v>0</v>
      </c>
      <c r="P652" s="425" cm="1">
        <f t="array" ref="P652">ROUND(SUM(M652:O652),2)</f>
        <v>0</v>
      </c>
      <c r="Q652" s="116"/>
      <c r="R652" s="107"/>
      <c r="S652" s="107"/>
      <c r="T652" s="107"/>
      <c r="U652" s="107"/>
      <c r="V652" s="107"/>
      <c r="W652" s="107"/>
      <c r="X652" s="107"/>
      <c r="Y652" s="107"/>
      <c r="Z652" s="107"/>
      <c r="AA652" s="107"/>
      <c r="AB652" s="107"/>
      <c r="AC652" s="107"/>
      <c r="AD652" s="107"/>
      <c r="AE652" s="107"/>
      <c r="AF652" s="107"/>
      <c r="AG652" s="107"/>
      <c r="AH652" s="107"/>
      <c r="AI652" s="107"/>
      <c r="AJ652" s="107"/>
      <c r="AK652" s="107"/>
      <c r="AL652" s="107"/>
      <c r="AM652" s="107"/>
      <c r="AN652" s="107"/>
      <c r="AO652" s="107"/>
      <c r="AP652" s="107"/>
      <c r="AQ652" s="107"/>
      <c r="AR652" s="107"/>
      <c r="AS652" s="107"/>
      <c r="AT652" s="107"/>
      <c r="AU652" s="107"/>
      <c r="AV652" s="107"/>
    </row>
    <row r="653" spans="1:48" ht="14.25" customHeight="1">
      <c r="A653" s="313" t="s">
        <v>1074</v>
      </c>
      <c r="B653" s="133" t="s">
        <v>79</v>
      </c>
      <c r="C653" s="188" t="s">
        <v>124</v>
      </c>
      <c r="D653" s="135" t="s">
        <v>118</v>
      </c>
      <c r="E653" s="187" cm="1">
        <f t="array" ref="E653">ROUND(SUM(E651:E652)*0.035,4)</f>
        <v>4.6600000000000003E-2</v>
      </c>
      <c r="F653" s="137"/>
      <c r="G653" s="138"/>
      <c r="H653" s="137"/>
      <c r="I653" s="137"/>
      <c r="J653" s="137"/>
      <c r="K653" s="429">
        <f t="shared" si="9"/>
        <v>0</v>
      </c>
      <c r="L653" s="423" cm="1">
        <f t="array" ref="L653">ROUND(E653*F653,2)</f>
        <v>0</v>
      </c>
      <c r="M653" s="423" cm="1">
        <f t="array" ref="M653">ROUND(E653*H653,2)</f>
        <v>0</v>
      </c>
      <c r="N653" s="423" cm="1">
        <f t="array" ref="N653">ROUND(E653*I653,2)</f>
        <v>0</v>
      </c>
      <c r="O653" s="423" cm="1">
        <f t="array" ref="O653">ROUND(E653*J653,2)</f>
        <v>0</v>
      </c>
      <c r="P653" s="425" cm="1">
        <f t="array" ref="P653">ROUND(SUM(M653:O653),2)</f>
        <v>0</v>
      </c>
      <c r="Q653" s="116"/>
      <c r="R653" s="107"/>
      <c r="S653" s="107"/>
      <c r="T653" s="107"/>
      <c r="U653" s="107"/>
      <c r="V653" s="107"/>
      <c r="W653" s="107"/>
      <c r="X653" s="107"/>
      <c r="Y653" s="107"/>
      <c r="Z653" s="107"/>
      <c r="AA653" s="107"/>
      <c r="AB653" s="107"/>
      <c r="AC653" s="107"/>
      <c r="AD653" s="107"/>
      <c r="AE653" s="107"/>
      <c r="AF653" s="107"/>
      <c r="AG653" s="107"/>
      <c r="AH653" s="107"/>
      <c r="AI653" s="107"/>
      <c r="AJ653" s="107"/>
      <c r="AK653" s="107"/>
      <c r="AL653" s="107"/>
      <c r="AM653" s="107"/>
      <c r="AN653" s="107"/>
      <c r="AO653" s="107"/>
      <c r="AP653" s="107"/>
      <c r="AQ653" s="107"/>
      <c r="AR653" s="107"/>
      <c r="AS653" s="107"/>
      <c r="AT653" s="107"/>
      <c r="AU653" s="107"/>
      <c r="AV653" s="107"/>
    </row>
    <row r="654" spans="1:48" ht="14.25" customHeight="1">
      <c r="A654" s="313" t="s">
        <v>1075</v>
      </c>
      <c r="B654" s="133" t="s">
        <v>79</v>
      </c>
      <c r="C654" s="188" t="s">
        <v>126</v>
      </c>
      <c r="D654" s="135" t="s">
        <v>81</v>
      </c>
      <c r="E654" s="138" cm="1">
        <f t="array" ref="E654">ROUND(E656/0.3*9,0)</f>
        <v>300</v>
      </c>
      <c r="F654" s="137"/>
      <c r="G654" s="138"/>
      <c r="H654" s="137"/>
      <c r="I654" s="137"/>
      <c r="J654" s="137"/>
      <c r="K654" s="429">
        <f t="shared" si="9"/>
        <v>0</v>
      </c>
      <c r="L654" s="423" cm="1">
        <f t="array" ref="L654">ROUND(E654*F654,2)</f>
        <v>0</v>
      </c>
      <c r="M654" s="423" cm="1">
        <f t="array" ref="M654">ROUND(E654*H654,2)</f>
        <v>0</v>
      </c>
      <c r="N654" s="423" cm="1">
        <f t="array" ref="N654">ROUND(E654*I654,2)</f>
        <v>0</v>
      </c>
      <c r="O654" s="423" cm="1">
        <f t="array" ref="O654">ROUND(E654*J654,2)</f>
        <v>0</v>
      </c>
      <c r="P654" s="425" cm="1">
        <f t="array" ref="P654">ROUND(SUM(M654:O654),2)</f>
        <v>0</v>
      </c>
      <c r="Q654" s="116"/>
      <c r="R654" s="107"/>
      <c r="S654" s="107"/>
      <c r="T654" s="107"/>
      <c r="U654" s="107"/>
      <c r="V654" s="107"/>
      <c r="W654" s="107"/>
      <c r="X654" s="107"/>
      <c r="Y654" s="107"/>
      <c r="Z654" s="107"/>
      <c r="AA654" s="107"/>
      <c r="AB654" s="107"/>
      <c r="AC654" s="107"/>
      <c r="AD654" s="107"/>
      <c r="AE654" s="107"/>
      <c r="AF654" s="107"/>
      <c r="AG654" s="107"/>
      <c r="AH654" s="107"/>
      <c r="AI654" s="107"/>
      <c r="AJ654" s="107"/>
      <c r="AK654" s="107"/>
      <c r="AL654" s="107"/>
      <c r="AM654" s="107"/>
      <c r="AN654" s="107"/>
      <c r="AO654" s="107"/>
      <c r="AP654" s="107"/>
      <c r="AQ654" s="107"/>
      <c r="AR654" s="107"/>
      <c r="AS654" s="107"/>
      <c r="AT654" s="107"/>
      <c r="AU654" s="107"/>
      <c r="AV654" s="107"/>
    </row>
    <row r="655" spans="1:48" ht="12.75" customHeight="1">
      <c r="A655" s="313" t="s">
        <v>1076</v>
      </c>
      <c r="B655" s="133" t="s">
        <v>79</v>
      </c>
      <c r="C655" s="134" t="s">
        <v>571</v>
      </c>
      <c r="D655" s="135" t="s">
        <v>81</v>
      </c>
      <c r="E655" s="138">
        <v>2</v>
      </c>
      <c r="F655" s="137"/>
      <c r="G655" s="138"/>
      <c r="H655" s="137"/>
      <c r="I655" s="137"/>
      <c r="J655" s="137"/>
      <c r="K655" s="429">
        <f t="shared" si="9"/>
        <v>0</v>
      </c>
      <c r="L655" s="423" cm="1">
        <f t="array" ref="L655">ROUND(E655*F655,2)</f>
        <v>0</v>
      </c>
      <c r="M655" s="423" cm="1">
        <f t="array" ref="M655">ROUND(E655*H655,2)</f>
        <v>0</v>
      </c>
      <c r="N655" s="423" cm="1">
        <f t="array" ref="N655">ROUND(E655*I655,2)</f>
        <v>0</v>
      </c>
      <c r="O655" s="423" cm="1">
        <f t="array" ref="O655">ROUND(E655*J655,2)</f>
        <v>0</v>
      </c>
      <c r="P655" s="425" cm="1">
        <f t="array" ref="P655">ROUND(SUM(M655:O655),2)</f>
        <v>0</v>
      </c>
      <c r="Q655" s="116"/>
      <c r="R655" s="107"/>
      <c r="S655" s="107"/>
      <c r="T655" s="107"/>
      <c r="U655" s="107"/>
      <c r="V655" s="107"/>
      <c r="W655" s="107"/>
      <c r="X655" s="107"/>
      <c r="Y655" s="107"/>
      <c r="Z655" s="107"/>
      <c r="AA655" s="107"/>
      <c r="AB655" s="107"/>
      <c r="AC655" s="107"/>
      <c r="AD655" s="107"/>
      <c r="AE655" s="107"/>
      <c r="AF655" s="107"/>
      <c r="AG655" s="107"/>
      <c r="AH655" s="107"/>
      <c r="AI655" s="107"/>
      <c r="AJ655" s="107"/>
      <c r="AK655" s="107"/>
      <c r="AL655" s="107"/>
      <c r="AM655" s="107"/>
      <c r="AN655" s="107"/>
      <c r="AO655" s="107"/>
      <c r="AP655" s="107"/>
      <c r="AQ655" s="107"/>
      <c r="AR655" s="107"/>
      <c r="AS655" s="107"/>
      <c r="AT655" s="107"/>
      <c r="AU655" s="107"/>
      <c r="AV655" s="107"/>
    </row>
    <row r="656" spans="1:48" ht="36" customHeight="1">
      <c r="A656" s="313" t="s">
        <v>1077</v>
      </c>
      <c r="B656" s="133" t="s">
        <v>79</v>
      </c>
      <c r="C656" s="134" t="s">
        <v>524</v>
      </c>
      <c r="D656" s="135" t="s">
        <v>100</v>
      </c>
      <c r="E656" s="138">
        <v>10</v>
      </c>
      <c r="F656" s="137"/>
      <c r="G656" s="138"/>
      <c r="H656" s="137"/>
      <c r="I656" s="137"/>
      <c r="J656" s="137"/>
      <c r="K656" s="429">
        <f t="shared" si="9"/>
        <v>0</v>
      </c>
      <c r="L656" s="423" cm="1">
        <f t="array" ref="L656">ROUND(E656*F656,2)</f>
        <v>0</v>
      </c>
      <c r="M656" s="423" cm="1">
        <f t="array" ref="M656">ROUND(E656*H656,2)</f>
        <v>0</v>
      </c>
      <c r="N656" s="423" cm="1">
        <f t="array" ref="N656">ROUND(E656*I656,2)</f>
        <v>0</v>
      </c>
      <c r="O656" s="423" cm="1">
        <f t="array" ref="O656">ROUND(E656*J656,2)</f>
        <v>0</v>
      </c>
      <c r="P656" s="425" cm="1">
        <f t="array" ref="P656">ROUND(SUM(M656:O656),2)</f>
        <v>0</v>
      </c>
      <c r="Q656" s="116"/>
      <c r="R656" s="107"/>
      <c r="S656" s="107"/>
      <c r="T656" s="107"/>
      <c r="U656" s="107"/>
      <c r="V656" s="107"/>
      <c r="W656" s="107"/>
      <c r="X656" s="107"/>
      <c r="Y656" s="107"/>
      <c r="Z656" s="107"/>
      <c r="AA656" s="107"/>
      <c r="AB656" s="107"/>
      <c r="AC656" s="107"/>
      <c r="AD656" s="107"/>
      <c r="AE656" s="107"/>
      <c r="AF656" s="107"/>
      <c r="AG656" s="107"/>
      <c r="AH656" s="107"/>
      <c r="AI656" s="107"/>
      <c r="AJ656" s="107"/>
      <c r="AK656" s="107"/>
      <c r="AL656" s="107"/>
      <c r="AM656" s="107"/>
      <c r="AN656" s="107"/>
      <c r="AO656" s="107"/>
      <c r="AP656" s="107"/>
      <c r="AQ656" s="107"/>
      <c r="AR656" s="107"/>
      <c r="AS656" s="107"/>
      <c r="AT656" s="107"/>
      <c r="AU656" s="107"/>
      <c r="AV656" s="107"/>
    </row>
    <row r="657" spans="1:48" ht="14.25" customHeight="1">
      <c r="A657" s="313" t="s">
        <v>1078</v>
      </c>
      <c r="B657" s="133" t="s">
        <v>79</v>
      </c>
      <c r="C657" s="188" t="s">
        <v>525</v>
      </c>
      <c r="D657" s="135" t="s">
        <v>100</v>
      </c>
      <c r="E657" s="138" cm="1">
        <f t="array" ref="E657">ROUND(E656*1.02,2)</f>
        <v>10.199999999999999</v>
      </c>
      <c r="F657" s="137"/>
      <c r="G657" s="138"/>
      <c r="H657" s="137"/>
      <c r="I657" s="137"/>
      <c r="J657" s="137"/>
      <c r="K657" s="429">
        <f t="shared" ref="K657:K667" si="10">SUM(H657:J657)</f>
        <v>0</v>
      </c>
      <c r="L657" s="423" cm="1">
        <f t="array" ref="L657">ROUND(E657*F657,2)</f>
        <v>0</v>
      </c>
      <c r="M657" s="423" cm="1">
        <f t="array" ref="M657">ROUND(E657*H657,2)</f>
        <v>0</v>
      </c>
      <c r="N657" s="423" cm="1">
        <f t="array" ref="N657">ROUND(E657*I657,2)</f>
        <v>0</v>
      </c>
      <c r="O657" s="423" cm="1">
        <f t="array" ref="O657">ROUND(E657*J657,2)</f>
        <v>0</v>
      </c>
      <c r="P657" s="425" cm="1">
        <f t="array" ref="P657">ROUND(SUM(M657:O657),2)</f>
        <v>0</v>
      </c>
      <c r="Q657" s="116"/>
      <c r="R657" s="107"/>
      <c r="S657" s="107"/>
      <c r="T657" s="107"/>
      <c r="U657" s="107"/>
      <c r="V657" s="107"/>
      <c r="W657" s="107"/>
      <c r="X657" s="107"/>
      <c r="Y657" s="107"/>
      <c r="Z657" s="107"/>
      <c r="AA657" s="107"/>
      <c r="AB657" s="107"/>
      <c r="AC657" s="107"/>
      <c r="AD657" s="107"/>
      <c r="AE657" s="107"/>
      <c r="AF657" s="107"/>
      <c r="AG657" s="107"/>
      <c r="AH657" s="107"/>
      <c r="AI657" s="107"/>
      <c r="AJ657" s="107"/>
      <c r="AK657" s="107"/>
      <c r="AL657" s="107"/>
      <c r="AM657" s="107"/>
      <c r="AN657" s="107"/>
      <c r="AO657" s="107"/>
      <c r="AP657" s="107"/>
      <c r="AQ657" s="107"/>
      <c r="AR657" s="107"/>
      <c r="AS657" s="107"/>
      <c r="AT657" s="107"/>
      <c r="AU657" s="107"/>
      <c r="AV657" s="107"/>
    </row>
    <row r="658" spans="1:48" ht="14.25" customHeight="1">
      <c r="A658" s="313" t="s">
        <v>1079</v>
      </c>
      <c r="B658" s="133" t="s">
        <v>79</v>
      </c>
      <c r="C658" s="188" t="s">
        <v>526</v>
      </c>
      <c r="D658" s="135" t="s">
        <v>218</v>
      </c>
      <c r="E658" s="138" cm="1">
        <f t="array" ref="E658">ROUND(E657*3,2)</f>
        <v>30.6</v>
      </c>
      <c r="F658" s="137"/>
      <c r="G658" s="138"/>
      <c r="H658" s="137"/>
      <c r="I658" s="137"/>
      <c r="J658" s="137"/>
      <c r="K658" s="429">
        <f t="shared" si="10"/>
        <v>0</v>
      </c>
      <c r="L658" s="423" cm="1">
        <f t="array" ref="L658">ROUND(E658*F658,2)</f>
        <v>0</v>
      </c>
      <c r="M658" s="423" cm="1">
        <f t="array" ref="M658">ROUND(E658*H658,2)</f>
        <v>0</v>
      </c>
      <c r="N658" s="423" cm="1">
        <f t="array" ref="N658">ROUND(E658*I658,2)</f>
        <v>0</v>
      </c>
      <c r="O658" s="423" cm="1">
        <f t="array" ref="O658">ROUND(E658*J658,2)</f>
        <v>0</v>
      </c>
      <c r="P658" s="425" cm="1">
        <f t="array" ref="P658">ROUND(SUM(M658:O658),2)</f>
        <v>0</v>
      </c>
      <c r="Q658" s="116"/>
      <c r="R658" s="107"/>
      <c r="S658" s="107"/>
      <c r="T658" s="107"/>
      <c r="U658" s="107"/>
      <c r="V658" s="107"/>
      <c r="W658" s="107"/>
      <c r="X658" s="107"/>
      <c r="Y658" s="107"/>
      <c r="Z658" s="107"/>
      <c r="AA658" s="107"/>
      <c r="AB658" s="107"/>
      <c r="AC658" s="107"/>
      <c r="AD658" s="107"/>
      <c r="AE658" s="107"/>
      <c r="AF658" s="107"/>
      <c r="AG658" s="107"/>
      <c r="AH658" s="107"/>
      <c r="AI658" s="107"/>
      <c r="AJ658" s="107"/>
      <c r="AK658" s="107"/>
      <c r="AL658" s="107"/>
      <c r="AM658" s="107"/>
      <c r="AN658" s="107"/>
      <c r="AO658" s="107"/>
      <c r="AP658" s="107"/>
      <c r="AQ658" s="107"/>
      <c r="AR658" s="107"/>
      <c r="AS658" s="107"/>
      <c r="AT658" s="107"/>
      <c r="AU658" s="107"/>
      <c r="AV658" s="107"/>
    </row>
    <row r="659" spans="1:48" ht="24" customHeight="1">
      <c r="A659" s="313" t="s">
        <v>1080</v>
      </c>
      <c r="B659" s="133" t="s">
        <v>79</v>
      </c>
      <c r="C659" s="188" t="s">
        <v>132</v>
      </c>
      <c r="D659" s="135" t="s">
        <v>133</v>
      </c>
      <c r="E659" s="138">
        <v>1</v>
      </c>
      <c r="F659" s="137"/>
      <c r="G659" s="138"/>
      <c r="H659" s="137"/>
      <c r="I659" s="137"/>
      <c r="J659" s="137"/>
      <c r="K659" s="429">
        <f t="shared" si="10"/>
        <v>0</v>
      </c>
      <c r="L659" s="423" cm="1">
        <f t="array" ref="L659">ROUND(E659*F659,2)</f>
        <v>0</v>
      </c>
      <c r="M659" s="423" cm="1">
        <f t="array" ref="M659">ROUND(E659*H659,2)</f>
        <v>0</v>
      </c>
      <c r="N659" s="423" cm="1">
        <f t="array" ref="N659">ROUND(E659*I659,2)</f>
        <v>0</v>
      </c>
      <c r="O659" s="423" cm="1">
        <f t="array" ref="O659">ROUND(E659*J659,2)</f>
        <v>0</v>
      </c>
      <c r="P659" s="425" cm="1">
        <f t="array" ref="P659">ROUND(SUM(M659:O659),2)</f>
        <v>0</v>
      </c>
      <c r="Q659" s="116"/>
      <c r="R659" s="107"/>
      <c r="S659" s="107"/>
      <c r="T659" s="107"/>
      <c r="U659" s="107"/>
      <c r="V659" s="107"/>
      <c r="W659" s="107"/>
      <c r="X659" s="107"/>
      <c r="Y659" s="107"/>
      <c r="Z659" s="107"/>
      <c r="AA659" s="107"/>
      <c r="AB659" s="107"/>
      <c r="AC659" s="107"/>
      <c r="AD659" s="107"/>
      <c r="AE659" s="107"/>
      <c r="AF659" s="107"/>
      <c r="AG659" s="107"/>
      <c r="AH659" s="107"/>
      <c r="AI659" s="107"/>
      <c r="AJ659" s="107"/>
      <c r="AK659" s="107"/>
      <c r="AL659" s="107"/>
      <c r="AM659" s="107"/>
      <c r="AN659" s="107"/>
      <c r="AO659" s="107"/>
      <c r="AP659" s="107"/>
      <c r="AQ659" s="107"/>
      <c r="AR659" s="107"/>
      <c r="AS659" s="107"/>
      <c r="AT659" s="107"/>
      <c r="AU659" s="107"/>
      <c r="AV659" s="107"/>
    </row>
    <row r="660" spans="1:48" ht="14.25" customHeight="1">
      <c r="A660" s="313" t="s">
        <v>1081</v>
      </c>
      <c r="B660" s="133" t="s">
        <v>79</v>
      </c>
      <c r="C660" s="188" t="s">
        <v>135</v>
      </c>
      <c r="D660" s="135" t="s">
        <v>133</v>
      </c>
      <c r="E660" s="138">
        <v>1</v>
      </c>
      <c r="F660" s="137"/>
      <c r="G660" s="138"/>
      <c r="H660" s="137"/>
      <c r="I660" s="137"/>
      <c r="J660" s="137"/>
      <c r="K660" s="429">
        <f t="shared" si="10"/>
        <v>0</v>
      </c>
      <c r="L660" s="423" cm="1">
        <f t="array" ref="L660">ROUND(E660*F660,2)</f>
        <v>0</v>
      </c>
      <c r="M660" s="423" cm="1">
        <f t="array" ref="M660">ROUND(E660*H660,2)</f>
        <v>0</v>
      </c>
      <c r="N660" s="423" cm="1">
        <f t="array" ref="N660">ROUND(E660*I660,2)</f>
        <v>0</v>
      </c>
      <c r="O660" s="423" cm="1">
        <f t="array" ref="O660">ROUND(E660*J660,2)</f>
        <v>0</v>
      </c>
      <c r="P660" s="425" cm="1">
        <f t="array" ref="P660">ROUND(SUM(M660:O660),2)</f>
        <v>0</v>
      </c>
      <c r="Q660" s="116"/>
      <c r="R660" s="107"/>
      <c r="S660" s="107"/>
      <c r="T660" s="107"/>
      <c r="U660" s="107"/>
      <c r="V660" s="107"/>
      <c r="W660" s="107"/>
      <c r="X660" s="107"/>
      <c r="Y660" s="107"/>
      <c r="Z660" s="107"/>
      <c r="AA660" s="107"/>
      <c r="AB660" s="107"/>
      <c r="AC660" s="107"/>
      <c r="AD660" s="107"/>
      <c r="AE660" s="107"/>
      <c r="AF660" s="107"/>
      <c r="AG660" s="107"/>
      <c r="AH660" s="107"/>
      <c r="AI660" s="107"/>
      <c r="AJ660" s="107"/>
      <c r="AK660" s="107"/>
      <c r="AL660" s="107"/>
      <c r="AM660" s="107"/>
      <c r="AN660" s="107"/>
      <c r="AO660" s="107"/>
      <c r="AP660" s="107"/>
      <c r="AQ660" s="107"/>
      <c r="AR660" s="107"/>
      <c r="AS660" s="107"/>
      <c r="AT660" s="107"/>
      <c r="AU660" s="107"/>
      <c r="AV660" s="107"/>
    </row>
    <row r="661" spans="1:48" ht="14.25" customHeight="1">
      <c r="A661" s="313" t="s">
        <v>1082</v>
      </c>
      <c r="B661" s="133" t="s">
        <v>79</v>
      </c>
      <c r="C661" s="188" t="s">
        <v>137</v>
      </c>
      <c r="D661" s="135" t="s">
        <v>138</v>
      </c>
      <c r="E661" s="138" cm="1">
        <f t="array" ref="E661">E656/8.5</f>
        <v>1.1764705882352942</v>
      </c>
      <c r="F661" s="137"/>
      <c r="G661" s="138"/>
      <c r="H661" s="137"/>
      <c r="I661" s="137"/>
      <c r="J661" s="137"/>
      <c r="K661" s="429">
        <f t="shared" si="10"/>
        <v>0</v>
      </c>
      <c r="L661" s="423" cm="1">
        <f t="array" ref="L661">ROUND(E661*F661,2)</f>
        <v>0</v>
      </c>
      <c r="M661" s="423" cm="1">
        <f t="array" ref="M661">ROUND(E661*H661,2)</f>
        <v>0</v>
      </c>
      <c r="N661" s="423" cm="1">
        <f t="array" ref="N661">ROUND(E661*I661,2)</f>
        <v>0</v>
      </c>
      <c r="O661" s="423" cm="1">
        <f t="array" ref="O661">ROUND(E661*J661,2)</f>
        <v>0</v>
      </c>
      <c r="P661" s="425" cm="1">
        <f t="array" ref="P661">ROUND(SUM(M661:O661),2)</f>
        <v>0</v>
      </c>
      <c r="Q661" s="116"/>
      <c r="R661" s="107"/>
      <c r="S661" s="107"/>
      <c r="T661" s="107"/>
      <c r="U661" s="107"/>
      <c r="V661" s="107"/>
      <c r="W661" s="107"/>
      <c r="X661" s="107"/>
      <c r="Y661" s="107"/>
      <c r="Z661" s="107"/>
      <c r="AA661" s="107"/>
      <c r="AB661" s="107"/>
      <c r="AC661" s="107"/>
      <c r="AD661" s="107"/>
      <c r="AE661" s="107"/>
      <c r="AF661" s="107"/>
      <c r="AG661" s="107"/>
      <c r="AH661" s="107"/>
      <c r="AI661" s="107"/>
      <c r="AJ661" s="107"/>
      <c r="AK661" s="107"/>
      <c r="AL661" s="107"/>
      <c r="AM661" s="107"/>
      <c r="AN661" s="107"/>
      <c r="AO661" s="107"/>
      <c r="AP661" s="107"/>
      <c r="AQ661" s="107"/>
      <c r="AR661" s="107"/>
      <c r="AS661" s="107"/>
      <c r="AT661" s="107"/>
      <c r="AU661" s="107"/>
      <c r="AV661" s="107"/>
    </row>
    <row r="662" spans="1:48" ht="14.25" customHeight="1">
      <c r="A662" s="313" t="s">
        <v>1083</v>
      </c>
      <c r="B662" s="133" t="s">
        <v>79</v>
      </c>
      <c r="C662" s="285" t="s">
        <v>528</v>
      </c>
      <c r="D662" s="135" t="s">
        <v>83</v>
      </c>
      <c r="E662" s="138" cm="1">
        <f t="array" ref="E662">ROUND(E657/0.175*2,2)</f>
        <v>116.57</v>
      </c>
      <c r="F662" s="137"/>
      <c r="G662" s="138"/>
      <c r="H662" s="137"/>
      <c r="I662" s="137"/>
      <c r="J662" s="137"/>
      <c r="K662" s="429">
        <f t="shared" si="10"/>
        <v>0</v>
      </c>
      <c r="L662" s="423" cm="1">
        <f t="array" ref="L662">ROUND(E662*F662,2)</f>
        <v>0</v>
      </c>
      <c r="M662" s="423" cm="1">
        <f t="array" ref="M662">ROUND(E662*H662,2)</f>
        <v>0</v>
      </c>
      <c r="N662" s="423" cm="1">
        <f t="array" ref="N662">ROUND(E662*I662,2)</f>
        <v>0</v>
      </c>
      <c r="O662" s="423" cm="1">
        <f t="array" ref="O662">ROUND(E662*J662,2)</f>
        <v>0</v>
      </c>
      <c r="P662" s="425" cm="1">
        <f t="array" ref="P662">ROUND(SUM(M662:O662),2)</f>
        <v>0</v>
      </c>
      <c r="Q662" s="116"/>
      <c r="R662" s="107"/>
      <c r="S662" s="107"/>
      <c r="T662" s="107"/>
      <c r="U662" s="107"/>
      <c r="V662" s="107"/>
      <c r="W662" s="107"/>
      <c r="X662" s="107"/>
      <c r="Y662" s="107"/>
      <c r="Z662" s="107"/>
      <c r="AA662" s="107"/>
      <c r="AB662" s="107"/>
      <c r="AC662" s="107"/>
      <c r="AD662" s="107"/>
      <c r="AE662" s="107"/>
      <c r="AF662" s="107"/>
      <c r="AG662" s="107"/>
      <c r="AH662" s="107"/>
      <c r="AI662" s="107"/>
      <c r="AJ662" s="107"/>
      <c r="AK662" s="107"/>
      <c r="AL662" s="107"/>
      <c r="AM662" s="107"/>
      <c r="AN662" s="107"/>
      <c r="AO662" s="107"/>
      <c r="AP662" s="107"/>
      <c r="AQ662" s="107"/>
      <c r="AR662" s="107"/>
      <c r="AS662" s="107"/>
      <c r="AT662" s="107"/>
      <c r="AU662" s="107"/>
      <c r="AV662" s="107"/>
    </row>
    <row r="663" spans="1:48" ht="14.25" customHeight="1">
      <c r="A663" s="313" t="s">
        <v>1084</v>
      </c>
      <c r="B663" s="133" t="s">
        <v>79</v>
      </c>
      <c r="C663" s="188" t="s">
        <v>529</v>
      </c>
      <c r="D663" s="135" t="s">
        <v>83</v>
      </c>
      <c r="E663" s="138" cm="1">
        <f t="array" ref="E663">ROUND(E662*0.45*1.15,2)</f>
        <v>60.32</v>
      </c>
      <c r="F663" s="137"/>
      <c r="G663" s="138"/>
      <c r="H663" s="137"/>
      <c r="I663" s="137"/>
      <c r="J663" s="137"/>
      <c r="K663" s="429">
        <f t="shared" si="10"/>
        <v>0</v>
      </c>
      <c r="L663" s="423" cm="1">
        <f t="array" ref="L663">ROUND(E663*F663,2)</f>
        <v>0</v>
      </c>
      <c r="M663" s="423" cm="1">
        <f t="array" ref="M663">ROUND(E663*H663,2)</f>
        <v>0</v>
      </c>
      <c r="N663" s="423" cm="1">
        <f t="array" ref="N663">ROUND(E663*I663,2)</f>
        <v>0</v>
      </c>
      <c r="O663" s="423" cm="1">
        <f t="array" ref="O663">ROUND(E663*J663,2)</f>
        <v>0</v>
      </c>
      <c r="P663" s="425" cm="1">
        <f t="array" ref="P663">ROUND(SUM(M663:O663),2)</f>
        <v>0</v>
      </c>
      <c r="Q663" s="116"/>
      <c r="R663" s="107"/>
      <c r="S663" s="107"/>
      <c r="T663" s="107"/>
      <c r="U663" s="107"/>
      <c r="V663" s="107"/>
      <c r="W663" s="107"/>
      <c r="X663" s="107"/>
      <c r="Y663" s="107"/>
      <c r="Z663" s="107"/>
      <c r="AA663" s="107"/>
      <c r="AB663" s="107"/>
      <c r="AC663" s="107"/>
      <c r="AD663" s="107"/>
      <c r="AE663" s="107"/>
      <c r="AF663" s="107"/>
      <c r="AG663" s="107"/>
      <c r="AH663" s="107"/>
      <c r="AI663" s="107"/>
      <c r="AJ663" s="107"/>
      <c r="AK663" s="107"/>
      <c r="AL663" s="107"/>
      <c r="AM663" s="107"/>
      <c r="AN663" s="107"/>
      <c r="AO663" s="107"/>
      <c r="AP663" s="107"/>
      <c r="AQ663" s="107"/>
      <c r="AR663" s="107"/>
      <c r="AS663" s="107"/>
      <c r="AT663" s="107"/>
      <c r="AU663" s="107"/>
      <c r="AV663" s="107"/>
    </row>
    <row r="664" spans="1:48" ht="24" customHeight="1">
      <c r="A664" s="313" t="s">
        <v>1085</v>
      </c>
      <c r="B664" s="133" t="s">
        <v>79</v>
      </c>
      <c r="C664" s="188" t="s">
        <v>531</v>
      </c>
      <c r="D664" s="135" t="s">
        <v>218</v>
      </c>
      <c r="E664" s="138" cm="1">
        <f t="array" ref="E664">ROUND(E662*0.55*3.2,2)</f>
        <v>205.16</v>
      </c>
      <c r="F664" s="137"/>
      <c r="G664" s="138"/>
      <c r="H664" s="137"/>
      <c r="I664" s="137"/>
      <c r="J664" s="137"/>
      <c r="K664" s="429">
        <f t="shared" si="10"/>
        <v>0</v>
      </c>
      <c r="L664" s="423" cm="1">
        <f t="array" ref="L664">ROUND(E664*F664,2)</f>
        <v>0</v>
      </c>
      <c r="M664" s="423" cm="1">
        <f t="array" ref="M664">ROUND(E664*H664,2)</f>
        <v>0</v>
      </c>
      <c r="N664" s="423" cm="1">
        <f t="array" ref="N664">ROUND(E664*I664,2)</f>
        <v>0</v>
      </c>
      <c r="O664" s="423" cm="1">
        <f t="array" ref="O664">ROUND(E664*J664,2)</f>
        <v>0</v>
      </c>
      <c r="P664" s="425" cm="1">
        <f t="array" ref="P664">ROUND(SUM(M664:O664),2)</f>
        <v>0</v>
      </c>
      <c r="Q664" s="116"/>
      <c r="R664" s="107"/>
      <c r="S664" s="107"/>
      <c r="T664" s="107"/>
      <c r="U664" s="107"/>
      <c r="V664" s="107"/>
      <c r="W664" s="107"/>
      <c r="X664" s="107"/>
      <c r="Y664" s="107"/>
      <c r="Z664" s="107"/>
      <c r="AA664" s="107"/>
      <c r="AB664" s="107"/>
      <c r="AC664" s="107"/>
      <c r="AD664" s="107"/>
      <c r="AE664" s="107"/>
      <c r="AF664" s="107"/>
      <c r="AG664" s="107"/>
      <c r="AH664" s="107"/>
      <c r="AI664" s="107"/>
      <c r="AJ664" s="107"/>
      <c r="AK664" s="107"/>
      <c r="AL664" s="107"/>
      <c r="AM664" s="107"/>
      <c r="AN664" s="107"/>
      <c r="AO664" s="107"/>
      <c r="AP664" s="107"/>
      <c r="AQ664" s="107"/>
      <c r="AR664" s="107"/>
      <c r="AS664" s="107"/>
      <c r="AT664" s="107"/>
      <c r="AU664" s="107"/>
      <c r="AV664" s="107"/>
    </row>
    <row r="665" spans="1:48" ht="24" customHeight="1">
      <c r="A665" s="313" t="s">
        <v>1086</v>
      </c>
      <c r="B665" s="133" t="s">
        <v>79</v>
      </c>
      <c r="C665" s="188" t="s">
        <v>533</v>
      </c>
      <c r="D665" s="135" t="s">
        <v>89</v>
      </c>
      <c r="E665" s="138" cm="1">
        <f t="array" ref="E665">ROUND(48*1.1,2)</f>
        <v>52.8</v>
      </c>
      <c r="F665" s="137"/>
      <c r="G665" s="138"/>
      <c r="H665" s="137"/>
      <c r="I665" s="137"/>
      <c r="J665" s="137"/>
      <c r="K665" s="429">
        <f t="shared" si="10"/>
        <v>0</v>
      </c>
      <c r="L665" s="423" cm="1">
        <f t="array" ref="L665">ROUND(E665*F665,2)</f>
        <v>0</v>
      </c>
      <c r="M665" s="423" cm="1">
        <f t="array" ref="M665">ROUND(E665*H665,2)</f>
        <v>0</v>
      </c>
      <c r="N665" s="423" cm="1">
        <f t="array" ref="N665">ROUND(E665*I665,2)</f>
        <v>0</v>
      </c>
      <c r="O665" s="423" cm="1">
        <f t="array" ref="O665">ROUND(E665*J665,2)</f>
        <v>0</v>
      </c>
      <c r="P665" s="425" cm="1">
        <f t="array" ref="P665">ROUND(SUM(M665:O665),2)</f>
        <v>0</v>
      </c>
      <c r="Q665" s="116"/>
      <c r="R665" s="107"/>
      <c r="S665" s="107"/>
      <c r="T665" s="107"/>
      <c r="U665" s="107"/>
      <c r="V665" s="107"/>
      <c r="W665" s="107"/>
      <c r="X665" s="107"/>
      <c r="Y665" s="107"/>
      <c r="Z665" s="107"/>
      <c r="AA665" s="107"/>
      <c r="AB665" s="107"/>
      <c r="AC665" s="107"/>
      <c r="AD665" s="107"/>
      <c r="AE665" s="107"/>
      <c r="AF665" s="107"/>
      <c r="AG665" s="107"/>
      <c r="AH665" s="107"/>
      <c r="AI665" s="107"/>
      <c r="AJ665" s="107"/>
      <c r="AK665" s="107"/>
      <c r="AL665" s="107"/>
      <c r="AM665" s="107"/>
      <c r="AN665" s="107"/>
      <c r="AO665" s="107"/>
      <c r="AP665" s="107"/>
      <c r="AQ665" s="107"/>
      <c r="AR665" s="107"/>
      <c r="AS665" s="107"/>
      <c r="AT665" s="107"/>
      <c r="AU665" s="107"/>
      <c r="AV665" s="107"/>
    </row>
    <row r="666" spans="1:48" ht="13.5" customHeight="1">
      <c r="A666" s="313" t="s">
        <v>1087</v>
      </c>
      <c r="B666" s="133" t="s">
        <v>79</v>
      </c>
      <c r="C666" s="188" t="s">
        <v>412</v>
      </c>
      <c r="D666" s="135" t="s">
        <v>100</v>
      </c>
      <c r="E666" s="138" cm="1">
        <f t="array" ref="E666">ROUND(E665*1.25,2)</f>
        <v>66</v>
      </c>
      <c r="F666" s="137"/>
      <c r="G666" s="138"/>
      <c r="H666" s="137"/>
      <c r="I666" s="137"/>
      <c r="J666" s="137"/>
      <c r="K666" s="429">
        <f t="shared" si="10"/>
        <v>0</v>
      </c>
      <c r="L666" s="423" cm="1">
        <f t="array" ref="L666">ROUND(E666*F666,2)</f>
        <v>0</v>
      </c>
      <c r="M666" s="423" cm="1">
        <f t="array" ref="M666">ROUND(E666*H666,2)</f>
        <v>0</v>
      </c>
      <c r="N666" s="423" cm="1">
        <f t="array" ref="N666">ROUND(E666*I666,2)</f>
        <v>0</v>
      </c>
      <c r="O666" s="423" cm="1">
        <f t="array" ref="O666">ROUND(E666*J666,2)</f>
        <v>0</v>
      </c>
      <c r="P666" s="425" cm="1">
        <f t="array" ref="P666">ROUND(SUM(M666:O666),2)</f>
        <v>0</v>
      </c>
      <c r="Q666" s="116"/>
      <c r="R666" s="107"/>
      <c r="S666" s="107"/>
      <c r="T666" s="107"/>
      <c r="U666" s="107"/>
      <c r="V666" s="107"/>
      <c r="W666" s="107"/>
      <c r="X666" s="107"/>
      <c r="Y666" s="107"/>
      <c r="Z666" s="107"/>
      <c r="AA666" s="107"/>
      <c r="AB666" s="107"/>
      <c r="AC666" s="107"/>
      <c r="AD666" s="107"/>
      <c r="AE666" s="107"/>
      <c r="AF666" s="107"/>
      <c r="AG666" s="107"/>
      <c r="AH666" s="107"/>
      <c r="AI666" s="107"/>
      <c r="AJ666" s="107"/>
      <c r="AK666" s="107"/>
      <c r="AL666" s="107"/>
      <c r="AM666" s="107"/>
      <c r="AN666" s="107"/>
      <c r="AO666" s="107"/>
      <c r="AP666" s="107"/>
      <c r="AQ666" s="107"/>
      <c r="AR666" s="107"/>
      <c r="AS666" s="107"/>
      <c r="AT666" s="107"/>
      <c r="AU666" s="107"/>
      <c r="AV666" s="107"/>
    </row>
    <row r="667" spans="1:48" ht="13.75" customHeight="1">
      <c r="A667" s="314" t="s">
        <v>1088</v>
      </c>
      <c r="B667" s="143" t="s">
        <v>79</v>
      </c>
      <c r="C667" s="297" t="s">
        <v>204</v>
      </c>
      <c r="D667" s="145" t="s">
        <v>133</v>
      </c>
      <c r="E667" s="148">
        <v>1</v>
      </c>
      <c r="F667" s="147"/>
      <c r="G667" s="148"/>
      <c r="H667" s="147"/>
      <c r="I667" s="147"/>
      <c r="J667" s="147"/>
      <c r="K667" s="429">
        <f t="shared" si="10"/>
        <v>0</v>
      </c>
      <c r="L667" s="427" cm="1">
        <f t="array" ref="L667">ROUND(E667*F667,2)</f>
        <v>0</v>
      </c>
      <c r="M667" s="427" cm="1">
        <f t="array" ref="M667">ROUND(E667*H667,2)</f>
        <v>0</v>
      </c>
      <c r="N667" s="427" cm="1">
        <f t="array" ref="N667">ROUND(E667*I667,2)</f>
        <v>0</v>
      </c>
      <c r="O667" s="427" cm="1">
        <f t="array" ref="O667">ROUND(E667*J667,2)</f>
        <v>0</v>
      </c>
      <c r="P667" s="428" cm="1">
        <f t="array" ref="P667">ROUND(SUM(M667:O667),2)</f>
        <v>0</v>
      </c>
      <c r="Q667" s="116"/>
      <c r="R667" s="107"/>
      <c r="S667" s="107"/>
      <c r="T667" s="107"/>
      <c r="U667" s="107"/>
      <c r="V667" s="107"/>
      <c r="W667" s="107"/>
      <c r="X667" s="107"/>
      <c r="Y667" s="107"/>
      <c r="Z667" s="107"/>
      <c r="AA667" s="107"/>
      <c r="AB667" s="107"/>
      <c r="AC667" s="107"/>
      <c r="AD667" s="107"/>
      <c r="AE667" s="107"/>
      <c r="AF667" s="107"/>
      <c r="AG667" s="107"/>
      <c r="AH667" s="107"/>
      <c r="AI667" s="107"/>
      <c r="AJ667" s="107"/>
      <c r="AK667" s="107"/>
      <c r="AL667" s="107"/>
      <c r="AM667" s="107"/>
      <c r="AN667" s="107"/>
      <c r="AO667" s="107"/>
      <c r="AP667" s="107"/>
      <c r="AQ667" s="107"/>
      <c r="AR667" s="107"/>
      <c r="AS667" s="107"/>
      <c r="AT667" s="107"/>
      <c r="AU667" s="107"/>
      <c r="AV667" s="107"/>
    </row>
    <row r="668" spans="1:48" ht="25.5" customHeight="1">
      <c r="A668" s="152"/>
      <c r="B668" s="153"/>
      <c r="C668" s="154" t="s">
        <v>91</v>
      </c>
      <c r="D668" s="155"/>
      <c r="E668" s="27"/>
      <c r="F668" s="156"/>
      <c r="G668" s="156"/>
      <c r="H668" s="156"/>
      <c r="I668" s="156"/>
      <c r="J668" s="156"/>
      <c r="K668" s="430"/>
      <c r="L668" s="431" cm="1">
        <f t="array" ref="L668">SUM(L17:L667)</f>
        <v>0</v>
      </c>
      <c r="M668" s="431" cm="1">
        <f t="array" ref="M668">SUM(M17:M667)</f>
        <v>0</v>
      </c>
      <c r="N668" s="431" cm="1">
        <f t="array" ref="N668">SUM(N17:N667)</f>
        <v>0</v>
      </c>
      <c r="O668" s="431" cm="1">
        <f t="array" ref="O668">SUM(O17:O667)</f>
        <v>0</v>
      </c>
      <c r="P668" s="432" cm="1">
        <f t="array" ref="P668">SUM(M668:O668)</f>
        <v>0</v>
      </c>
      <c r="Q668" s="116"/>
      <c r="R668" s="107"/>
      <c r="S668" s="107"/>
      <c r="T668" s="107"/>
      <c r="U668" s="107"/>
      <c r="V668" s="107"/>
      <c r="W668" s="107"/>
      <c r="X668" s="107"/>
      <c r="Y668" s="107"/>
      <c r="Z668" s="107"/>
      <c r="AA668" s="107"/>
      <c r="AB668" s="107"/>
      <c r="AC668" s="107"/>
      <c r="AD668" s="107"/>
      <c r="AE668" s="107"/>
      <c r="AF668" s="107"/>
      <c r="AG668" s="107"/>
      <c r="AH668" s="107"/>
      <c r="AI668" s="107"/>
      <c r="AJ668" s="107"/>
      <c r="AK668" s="107"/>
      <c r="AL668" s="107"/>
      <c r="AM668" s="107"/>
      <c r="AN668" s="107"/>
      <c r="AO668" s="107"/>
      <c r="AP668" s="107"/>
      <c r="AQ668" s="107"/>
      <c r="AR668" s="107"/>
      <c r="AS668" s="107"/>
      <c r="AT668" s="107"/>
      <c r="AU668" s="107"/>
      <c r="AV668" s="107"/>
    </row>
    <row r="669" spans="1:48" ht="13.5" customHeight="1">
      <c r="A669" s="159"/>
      <c r="B669" s="159"/>
      <c r="C669" s="159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07"/>
      <c r="R669" s="107"/>
      <c r="S669" s="107"/>
      <c r="T669" s="107"/>
      <c r="U669" s="107"/>
      <c r="V669" s="107"/>
      <c r="W669" s="107"/>
      <c r="X669" s="107"/>
      <c r="Y669" s="107"/>
      <c r="Z669" s="107"/>
      <c r="AA669" s="107"/>
      <c r="AB669" s="107"/>
      <c r="AC669" s="107"/>
      <c r="AD669" s="107"/>
      <c r="AE669" s="107"/>
      <c r="AF669" s="107"/>
      <c r="AG669" s="107"/>
      <c r="AH669" s="107"/>
      <c r="AI669" s="107"/>
      <c r="AJ669" s="107"/>
      <c r="AK669" s="107"/>
      <c r="AL669" s="107"/>
      <c r="AM669" s="107"/>
      <c r="AN669" s="107"/>
      <c r="AO669" s="107"/>
      <c r="AP669" s="107"/>
      <c r="AQ669" s="107"/>
      <c r="AR669" s="107"/>
      <c r="AS669" s="107"/>
      <c r="AT669" s="107"/>
      <c r="AU669" s="107"/>
      <c r="AV669" s="107"/>
    </row>
    <row r="670" spans="1:48" ht="14.25" customHeight="1">
      <c r="A670" s="162" t="s">
        <v>18</v>
      </c>
      <c r="B670" s="4"/>
      <c r="C670" s="4"/>
      <c r="D670" s="107"/>
      <c r="E670" s="107"/>
      <c r="F670" s="107"/>
      <c r="G670" s="107"/>
      <c r="H670" s="107"/>
      <c r="I670" s="107"/>
      <c r="J670" s="107"/>
      <c r="K670" s="107"/>
      <c r="L670" s="107"/>
      <c r="M670" s="107"/>
      <c r="N670" s="107"/>
      <c r="O670" s="107"/>
      <c r="P670" s="107"/>
      <c r="Q670" s="107"/>
      <c r="R670" s="107"/>
      <c r="S670" s="107"/>
      <c r="T670" s="107"/>
      <c r="U670" s="107"/>
      <c r="V670" s="107"/>
      <c r="W670" s="107"/>
      <c r="X670" s="107"/>
      <c r="Y670" s="107"/>
      <c r="Z670" s="107"/>
      <c r="AA670" s="107"/>
      <c r="AB670" s="107"/>
      <c r="AC670" s="107"/>
      <c r="AD670" s="107"/>
      <c r="AE670" s="107"/>
      <c r="AF670" s="107"/>
      <c r="AG670" s="107"/>
      <c r="AH670" s="107"/>
      <c r="AI670" s="107"/>
      <c r="AJ670" s="107"/>
      <c r="AK670" s="107"/>
      <c r="AL670" s="107"/>
      <c r="AM670" s="107"/>
      <c r="AN670" s="107"/>
      <c r="AO670" s="107"/>
      <c r="AP670" s="107"/>
      <c r="AQ670" s="107"/>
      <c r="AR670" s="107"/>
      <c r="AS670" s="107"/>
      <c r="AT670" s="107"/>
      <c r="AU670" s="107"/>
      <c r="AV670" s="107"/>
    </row>
    <row r="671" spans="1:48" ht="14.25" customHeight="1">
      <c r="A671" s="162" t="s">
        <v>58</v>
      </c>
      <c r="B671" s="46"/>
      <c r="C671" s="46"/>
      <c r="D671" s="46"/>
      <c r="E671" s="46"/>
      <c r="F671" s="46"/>
      <c r="G671" s="107"/>
      <c r="H671" s="107"/>
      <c r="I671" s="107"/>
      <c r="J671" s="107"/>
      <c r="K671" s="107"/>
      <c r="L671" s="107"/>
      <c r="M671" s="107"/>
      <c r="N671" s="107"/>
      <c r="O671" s="107"/>
      <c r="P671" s="107"/>
      <c r="Q671" s="107"/>
      <c r="R671" s="107"/>
      <c r="S671" s="107"/>
      <c r="T671" s="107"/>
      <c r="U671" s="107"/>
      <c r="V671" s="107"/>
      <c r="W671" s="107"/>
      <c r="X671" s="107"/>
      <c r="Y671" s="107"/>
      <c r="Z671" s="107"/>
      <c r="AA671" s="107"/>
      <c r="AB671" s="107"/>
      <c r="AC671" s="107"/>
      <c r="AD671" s="107"/>
      <c r="AE671" s="107"/>
      <c r="AF671" s="107"/>
      <c r="AG671" s="107"/>
      <c r="AH671" s="107"/>
      <c r="AI671" s="107"/>
      <c r="AJ671" s="107"/>
      <c r="AK671" s="107"/>
      <c r="AL671" s="107"/>
      <c r="AM671" s="107"/>
      <c r="AN671" s="107"/>
      <c r="AO671" s="107"/>
      <c r="AP671" s="107"/>
      <c r="AQ671" s="107"/>
      <c r="AR671" s="107"/>
      <c r="AS671" s="107"/>
      <c r="AT671" s="107"/>
      <c r="AU671" s="107"/>
      <c r="AV671" s="107"/>
    </row>
    <row r="672" spans="1:48" ht="14.25" customHeight="1">
      <c r="A672" s="106" t="s">
        <v>10</v>
      </c>
      <c r="B672" s="4"/>
      <c r="C672" s="4"/>
      <c r="D672" s="107"/>
      <c r="E672" s="107"/>
      <c r="F672" s="107"/>
      <c r="G672" s="107"/>
      <c r="H672" s="107"/>
      <c r="I672" s="107"/>
      <c r="J672" s="163"/>
      <c r="K672" s="107"/>
      <c r="L672" s="107"/>
      <c r="M672" s="107"/>
      <c r="N672" s="107"/>
      <c r="O672" s="107"/>
      <c r="P672" s="107"/>
      <c r="Q672" s="107"/>
      <c r="R672" s="107"/>
      <c r="S672" s="107"/>
      <c r="T672" s="107"/>
      <c r="U672" s="107"/>
      <c r="V672" s="107"/>
      <c r="W672" s="107"/>
      <c r="X672" s="107"/>
      <c r="Y672" s="107"/>
      <c r="Z672" s="107"/>
      <c r="AA672" s="107"/>
      <c r="AB672" s="107"/>
      <c r="AC672" s="107"/>
      <c r="AD672" s="107"/>
      <c r="AE672" s="107"/>
      <c r="AF672" s="107"/>
      <c r="AG672" s="107"/>
      <c r="AH672" s="107"/>
      <c r="AI672" s="107"/>
      <c r="AJ672" s="107"/>
      <c r="AK672" s="107"/>
      <c r="AL672" s="107"/>
      <c r="AM672" s="107"/>
      <c r="AN672" s="107"/>
      <c r="AO672" s="107"/>
      <c r="AP672" s="107"/>
      <c r="AQ672" s="107"/>
      <c r="AR672" s="107"/>
      <c r="AS672" s="107"/>
      <c r="AT672" s="107"/>
      <c r="AU672" s="107"/>
      <c r="AV672" s="107"/>
    </row>
    <row r="673" spans="1:48" ht="14.25" customHeight="1">
      <c r="A673" s="48"/>
      <c r="B673" s="48"/>
      <c r="C673" s="315"/>
      <c r="D673" s="107"/>
      <c r="E673" s="107"/>
      <c r="F673" s="107"/>
      <c r="G673" s="107"/>
      <c r="H673" s="107"/>
      <c r="I673" s="107"/>
      <c r="J673" s="163"/>
      <c r="K673" s="163"/>
      <c r="L673" s="163"/>
      <c r="M673" s="163"/>
      <c r="N673" s="163"/>
      <c r="O673" s="163"/>
      <c r="P673" s="163"/>
      <c r="Q673" s="107"/>
      <c r="R673" s="107"/>
      <c r="S673" s="107"/>
      <c r="T673" s="107"/>
      <c r="U673" s="107"/>
      <c r="V673" s="107"/>
      <c r="W673" s="107"/>
      <c r="X673" s="107"/>
      <c r="Y673" s="107"/>
      <c r="Z673" s="107"/>
      <c r="AA673" s="107"/>
      <c r="AB673" s="107"/>
      <c r="AC673" s="107"/>
      <c r="AD673" s="107"/>
      <c r="AE673" s="107"/>
      <c r="AF673" s="107"/>
      <c r="AG673" s="107"/>
      <c r="AH673" s="107"/>
      <c r="AI673" s="107"/>
      <c r="AJ673" s="107"/>
      <c r="AK673" s="107"/>
      <c r="AL673" s="107"/>
      <c r="AM673" s="107"/>
      <c r="AN673" s="107"/>
      <c r="AO673" s="107"/>
      <c r="AP673" s="107"/>
      <c r="AQ673" s="107"/>
      <c r="AR673" s="107"/>
      <c r="AS673" s="107"/>
      <c r="AT673" s="107"/>
      <c r="AU673" s="107"/>
      <c r="AV673" s="107"/>
    </row>
  </sheetData>
  <mergeCells count="14">
    <mergeCell ref="A1:P1"/>
    <mergeCell ref="A2:P2"/>
    <mergeCell ref="A3:P3"/>
    <mergeCell ref="F10:K11"/>
    <mergeCell ref="L10:P11"/>
    <mergeCell ref="A8:G8"/>
    <mergeCell ref="H8:I8"/>
    <mergeCell ref="O8:P8"/>
    <mergeCell ref="K9:P9"/>
    <mergeCell ref="A10:A12"/>
    <mergeCell ref="B10:B12"/>
    <mergeCell ref="C10:C12"/>
    <mergeCell ref="D10:D12"/>
    <mergeCell ref="E10:E12"/>
  </mergeCells>
  <pageMargins left="0.19685" right="0.19685" top="0.78740200000000005" bottom="0.472441" header="0.31496099999999999" footer="0.31496099999999999"/>
  <pageSetup scale="78" orientation="landscape"/>
  <headerFooter>
    <oddFooter>&amp;C&amp;"Arial,Regular"&amp;10&amp;K000000&amp;8&amp;P no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56"/>
  <sheetViews>
    <sheetView showGridLines="0" topLeftCell="A21" workbookViewId="0">
      <selection activeCell="K27" sqref="K27"/>
    </sheetView>
  </sheetViews>
  <sheetFormatPr baseColWidth="10" defaultColWidth="8.83203125" defaultRowHeight="12" customHeight="1"/>
  <cols>
    <col min="1" max="1" width="8" style="1" customWidth="1"/>
    <col min="2" max="2" width="10.5" style="1" customWidth="1"/>
    <col min="3" max="3" width="40.5" style="1" customWidth="1"/>
    <col min="4" max="5" width="9.5" style="1" customWidth="1"/>
    <col min="6" max="6" width="8.1640625" style="1" customWidth="1"/>
    <col min="7" max="7" width="9.6640625" style="1" customWidth="1"/>
    <col min="8" max="8" width="8.1640625" style="1" customWidth="1"/>
    <col min="9" max="9" width="10.6640625" style="1" customWidth="1"/>
    <col min="10" max="11" width="10.1640625" style="1" customWidth="1"/>
    <col min="12" max="12" width="11.5" style="1" customWidth="1"/>
    <col min="13" max="13" width="9.1640625" style="1" customWidth="1"/>
    <col min="14" max="14" width="11.1640625" style="1" customWidth="1"/>
    <col min="15" max="15" width="11.5" style="1" customWidth="1"/>
    <col min="16" max="16" width="10.1640625" style="1" customWidth="1"/>
    <col min="17" max="18" width="9.1640625" style="1" customWidth="1"/>
    <col min="19" max="19" width="8.83203125" style="1" customWidth="1"/>
    <col min="20" max="16384" width="8.83203125" style="1"/>
  </cols>
  <sheetData>
    <row r="1" spans="1:18" ht="15" customHeight="1">
      <c r="A1" s="414" t="s">
        <v>1089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107"/>
      <c r="R1" s="107"/>
    </row>
    <row r="2" spans="1:18" ht="19.5" customHeight="1">
      <c r="A2" s="416" t="s">
        <v>45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107"/>
      <c r="R2" s="107"/>
    </row>
    <row r="3" spans="1:18" ht="14.25" customHeight="1">
      <c r="A3" s="393" t="s">
        <v>363</v>
      </c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107"/>
      <c r="R3" s="107"/>
    </row>
    <row r="4" spans="1:18" ht="14.25" customHeight="1">
      <c r="A4" s="316"/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107"/>
      <c r="R4" s="107"/>
    </row>
    <row r="5" spans="1:18" ht="14.25" customHeight="1">
      <c r="A5" s="10" t="s">
        <v>6</v>
      </c>
      <c r="B5" s="54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107"/>
      <c r="R5" s="107"/>
    </row>
    <row r="6" spans="1:18" ht="12.75" customHeight="1">
      <c r="A6" s="10" t="s">
        <v>7</v>
      </c>
      <c r="B6" s="54"/>
      <c r="C6" s="108"/>
      <c r="D6" s="108"/>
      <c r="E6" s="108"/>
      <c r="F6" s="108"/>
      <c r="G6" s="108"/>
      <c r="H6" s="108"/>
      <c r="I6" s="108"/>
      <c r="J6" s="107"/>
      <c r="K6" s="107"/>
      <c r="L6" s="107"/>
      <c r="M6" s="107"/>
      <c r="N6" s="107"/>
      <c r="O6" s="107"/>
      <c r="P6" s="107"/>
      <c r="Q6" s="107"/>
      <c r="R6" s="107"/>
    </row>
    <row r="7" spans="1:18" ht="12.75" customHeight="1">
      <c r="A7" s="10" t="s">
        <v>8</v>
      </c>
      <c r="B7" s="54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</row>
    <row r="8" spans="1:18" ht="12.75" customHeight="1">
      <c r="A8" s="13" t="s">
        <v>9</v>
      </c>
      <c r="B8" s="54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</row>
    <row r="9" spans="1:18" ht="18.75" customHeight="1">
      <c r="A9" s="391" t="s">
        <v>93</v>
      </c>
      <c r="B9" s="382"/>
      <c r="C9" s="382"/>
      <c r="D9" s="382"/>
      <c r="E9" s="382"/>
      <c r="F9" s="382"/>
      <c r="G9" s="382"/>
      <c r="H9" s="383" cm="1">
        <f t="array" ref="H9">P50</f>
        <v>0</v>
      </c>
      <c r="I9" s="384"/>
      <c r="J9" s="110" t="s">
        <v>62</v>
      </c>
      <c r="K9" s="14"/>
      <c r="L9" s="107"/>
      <c r="M9" s="14"/>
      <c r="N9" s="111"/>
      <c r="O9" s="360"/>
      <c r="P9" s="360"/>
      <c r="Q9" s="107"/>
      <c r="R9" s="107"/>
    </row>
    <row r="10" spans="1:18" ht="18.75" customHeight="1">
      <c r="A10" s="113"/>
      <c r="B10" s="113"/>
      <c r="C10" s="113"/>
      <c r="D10" s="113"/>
      <c r="E10" s="113"/>
      <c r="F10" s="113"/>
      <c r="G10" s="113"/>
      <c r="H10" s="114"/>
      <c r="I10" s="114"/>
      <c r="J10" s="115"/>
      <c r="K10" s="386"/>
      <c r="L10" s="386"/>
      <c r="M10" s="386"/>
      <c r="N10" s="386"/>
      <c r="O10" s="386"/>
      <c r="P10" s="386"/>
      <c r="Q10" s="107"/>
      <c r="R10" s="107"/>
    </row>
    <row r="11" spans="1:18" ht="12.75" customHeight="1">
      <c r="A11" s="418" t="s">
        <v>11</v>
      </c>
      <c r="B11" s="419" t="s">
        <v>63</v>
      </c>
      <c r="C11" s="364" t="s">
        <v>64</v>
      </c>
      <c r="D11" s="420" t="s">
        <v>65</v>
      </c>
      <c r="E11" s="420" t="s">
        <v>66</v>
      </c>
      <c r="F11" s="367" t="s">
        <v>67</v>
      </c>
      <c r="G11" s="368"/>
      <c r="H11" s="368"/>
      <c r="I11" s="368"/>
      <c r="J11" s="368"/>
      <c r="K11" s="368"/>
      <c r="L11" s="370" t="s">
        <v>68</v>
      </c>
      <c r="M11" s="368"/>
      <c r="N11" s="369"/>
      <c r="O11" s="368"/>
      <c r="P11" s="371"/>
      <c r="Q11" s="116"/>
      <c r="R11" s="107"/>
    </row>
    <row r="12" spans="1:18" ht="12.75" customHeight="1">
      <c r="A12" s="362"/>
      <c r="B12" s="378"/>
      <c r="C12" s="365"/>
      <c r="D12" s="368"/>
      <c r="E12" s="368"/>
      <c r="F12" s="369"/>
      <c r="G12" s="369"/>
      <c r="H12" s="369"/>
      <c r="I12" s="369"/>
      <c r="J12" s="369"/>
      <c r="K12" s="369"/>
      <c r="L12" s="372"/>
      <c r="M12" s="371"/>
      <c r="N12" s="373"/>
      <c r="O12" s="371"/>
      <c r="P12" s="374"/>
      <c r="Q12" s="116"/>
      <c r="R12" s="107"/>
    </row>
    <row r="13" spans="1:18" ht="48.75" customHeight="1">
      <c r="A13" s="363"/>
      <c r="B13" s="379"/>
      <c r="C13" s="366"/>
      <c r="D13" s="369"/>
      <c r="E13" s="369"/>
      <c r="F13" s="119" t="s">
        <v>69</v>
      </c>
      <c r="G13" s="119" t="s">
        <v>70</v>
      </c>
      <c r="H13" s="119" t="s">
        <v>71</v>
      </c>
      <c r="I13" s="119" t="s">
        <v>72</v>
      </c>
      <c r="J13" s="119" t="s">
        <v>73</v>
      </c>
      <c r="K13" s="119" t="s">
        <v>74</v>
      </c>
      <c r="L13" s="119" t="s">
        <v>75</v>
      </c>
      <c r="M13" s="119" t="s">
        <v>71</v>
      </c>
      <c r="N13" s="119" t="s">
        <v>72</v>
      </c>
      <c r="O13" s="119" t="s">
        <v>73</v>
      </c>
      <c r="P13" s="120" t="s">
        <v>76</v>
      </c>
      <c r="Q13" s="116"/>
      <c r="R13" s="107"/>
    </row>
    <row r="14" spans="1:18" ht="14.25" customHeight="1">
      <c r="A14" s="166">
        <v>1</v>
      </c>
      <c r="B14" s="63">
        <v>2</v>
      </c>
      <c r="C14" s="63">
        <v>3</v>
      </c>
      <c r="D14" s="123">
        <v>4</v>
      </c>
      <c r="E14" s="123">
        <v>5</v>
      </c>
      <c r="F14" s="123">
        <v>6</v>
      </c>
      <c r="G14" s="123">
        <v>7</v>
      </c>
      <c r="H14" s="123">
        <v>8</v>
      </c>
      <c r="I14" s="123">
        <v>9</v>
      </c>
      <c r="J14" s="123">
        <v>10</v>
      </c>
      <c r="K14" s="123">
        <v>11</v>
      </c>
      <c r="L14" s="123">
        <v>12</v>
      </c>
      <c r="M14" s="123">
        <v>13</v>
      </c>
      <c r="N14" s="123">
        <v>14</v>
      </c>
      <c r="O14" s="123">
        <v>15</v>
      </c>
      <c r="P14" s="124">
        <v>16</v>
      </c>
      <c r="Q14" s="116"/>
      <c r="R14" s="107"/>
    </row>
    <row r="15" spans="1:18" ht="15" customHeight="1">
      <c r="A15" s="222">
        <v>1</v>
      </c>
      <c r="B15" s="198" t="s">
        <v>1090</v>
      </c>
      <c r="C15" s="223" t="s">
        <v>1091</v>
      </c>
      <c r="D15" s="185"/>
      <c r="E15" s="138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86"/>
      <c r="Q15" s="116"/>
      <c r="R15" s="107"/>
    </row>
    <row r="16" spans="1:18" ht="36" customHeight="1">
      <c r="A16" s="173">
        <v>1.1000000000000001</v>
      </c>
      <c r="B16" s="135" t="s">
        <v>79</v>
      </c>
      <c r="C16" s="134" t="s">
        <v>1092</v>
      </c>
      <c r="D16" s="135" t="s">
        <v>89</v>
      </c>
      <c r="E16" s="138">
        <v>20.7</v>
      </c>
      <c r="F16" s="137"/>
      <c r="G16" s="138"/>
      <c r="H16" s="137"/>
      <c r="I16" s="137"/>
      <c r="J16" s="137"/>
      <c r="K16" s="429">
        <f t="shared" ref="K16:K48" si="0">SUM(H16:J16)</f>
        <v>0</v>
      </c>
      <c r="L16" s="140" cm="1">
        <f t="array" ref="L16">ROUND(E16*F16,2)</f>
        <v>0</v>
      </c>
      <c r="M16" s="140" cm="1">
        <f t="array" ref="M16">ROUND(E16*H16,2)</f>
        <v>0</v>
      </c>
      <c r="N16" s="140" cm="1">
        <f t="array" ref="N16">ROUND(E16*I16,2)</f>
        <v>0</v>
      </c>
      <c r="O16" s="140" cm="1">
        <f t="array" ref="O16">ROUND(E16*J16,2)</f>
        <v>0</v>
      </c>
      <c r="P16" s="141" cm="1">
        <f t="array" ref="P16">ROUND(SUM(M16:O16),2)</f>
        <v>0</v>
      </c>
      <c r="Q16" s="116"/>
      <c r="R16" s="107"/>
    </row>
    <row r="17" spans="1:18" ht="36" customHeight="1">
      <c r="A17" s="173">
        <v>1.2</v>
      </c>
      <c r="B17" s="135" t="s">
        <v>79</v>
      </c>
      <c r="C17" s="134" t="s">
        <v>1093</v>
      </c>
      <c r="D17" s="135" t="s">
        <v>89</v>
      </c>
      <c r="E17" s="138">
        <v>15</v>
      </c>
      <c r="F17" s="137"/>
      <c r="G17" s="138"/>
      <c r="H17" s="137"/>
      <c r="I17" s="137"/>
      <c r="J17" s="137"/>
      <c r="K17" s="429">
        <f t="shared" si="0"/>
        <v>0</v>
      </c>
      <c r="L17" s="140" cm="1">
        <f t="array" ref="L17">ROUND(E17*F17,2)</f>
        <v>0</v>
      </c>
      <c r="M17" s="140" cm="1">
        <f t="array" ref="M17">ROUND(E17*H17,2)</f>
        <v>0</v>
      </c>
      <c r="N17" s="140" cm="1">
        <f t="array" ref="N17">ROUND(E17*I17,2)</f>
        <v>0</v>
      </c>
      <c r="O17" s="140" cm="1">
        <f t="array" ref="O17">ROUND(E17*J17,2)</f>
        <v>0</v>
      </c>
      <c r="P17" s="141" cm="1">
        <f t="array" ref="P17">ROUND(SUM(M17:O17),2)</f>
        <v>0</v>
      </c>
      <c r="Q17" s="116"/>
      <c r="R17" s="107"/>
    </row>
    <row r="18" spans="1:18" ht="36" customHeight="1">
      <c r="A18" s="173">
        <v>1.3</v>
      </c>
      <c r="B18" s="135" t="s">
        <v>79</v>
      </c>
      <c r="C18" s="134" t="s">
        <v>1094</v>
      </c>
      <c r="D18" s="135" t="s">
        <v>89</v>
      </c>
      <c r="E18" s="138">
        <v>20</v>
      </c>
      <c r="F18" s="137"/>
      <c r="G18" s="138"/>
      <c r="H18" s="137"/>
      <c r="I18" s="137"/>
      <c r="J18" s="137"/>
      <c r="K18" s="429">
        <f t="shared" si="0"/>
        <v>0</v>
      </c>
      <c r="L18" s="140" cm="1">
        <f t="array" ref="L18">ROUND(E18*F18,2)</f>
        <v>0</v>
      </c>
      <c r="M18" s="140" cm="1">
        <f t="array" ref="M18">ROUND(E18*H18,2)</f>
        <v>0</v>
      </c>
      <c r="N18" s="140" cm="1">
        <f t="array" ref="N18">ROUND(E18*I18,2)</f>
        <v>0</v>
      </c>
      <c r="O18" s="140" cm="1">
        <f t="array" ref="O18">ROUND(E18*J18,2)</f>
        <v>0</v>
      </c>
      <c r="P18" s="141" cm="1">
        <f t="array" ref="P18">ROUND(SUM(M18:O18),2)</f>
        <v>0</v>
      </c>
      <c r="Q18" s="116"/>
      <c r="R18" s="107"/>
    </row>
    <row r="19" spans="1:18" ht="36" customHeight="1">
      <c r="A19" s="173">
        <v>1.4</v>
      </c>
      <c r="B19" s="135" t="s">
        <v>79</v>
      </c>
      <c r="C19" s="134" t="s">
        <v>1095</v>
      </c>
      <c r="D19" s="135" t="s">
        <v>89</v>
      </c>
      <c r="E19" s="138">
        <v>20.7</v>
      </c>
      <c r="F19" s="137"/>
      <c r="G19" s="138"/>
      <c r="H19" s="137"/>
      <c r="I19" s="137"/>
      <c r="J19" s="137"/>
      <c r="K19" s="429">
        <f t="shared" si="0"/>
        <v>0</v>
      </c>
      <c r="L19" s="140" cm="1">
        <f t="array" ref="L19">ROUND(E19*F19,2)</f>
        <v>0</v>
      </c>
      <c r="M19" s="140" cm="1">
        <f t="array" ref="M19">ROUND(E19*H19,2)</f>
        <v>0</v>
      </c>
      <c r="N19" s="140" cm="1">
        <f t="array" ref="N19">ROUND(E19*I19,2)</f>
        <v>0</v>
      </c>
      <c r="O19" s="140" cm="1">
        <f t="array" ref="O19">ROUND(E19*J19,2)</f>
        <v>0</v>
      </c>
      <c r="P19" s="141" cm="1">
        <f t="array" ref="P19">ROUND(SUM(M19:O19),2)</f>
        <v>0</v>
      </c>
      <c r="Q19" s="116"/>
      <c r="R19" s="107"/>
    </row>
    <row r="20" spans="1:18" ht="36" customHeight="1">
      <c r="A20" s="173">
        <v>1.5</v>
      </c>
      <c r="B20" s="135" t="s">
        <v>79</v>
      </c>
      <c r="C20" s="134" t="s">
        <v>1096</v>
      </c>
      <c r="D20" s="135" t="s">
        <v>89</v>
      </c>
      <c r="E20" s="138">
        <v>15</v>
      </c>
      <c r="F20" s="137"/>
      <c r="G20" s="138"/>
      <c r="H20" s="137"/>
      <c r="I20" s="137"/>
      <c r="J20" s="137"/>
      <c r="K20" s="429">
        <f t="shared" si="0"/>
        <v>0</v>
      </c>
      <c r="L20" s="140" cm="1">
        <f t="array" ref="L20">ROUND(E20*F20,2)</f>
        <v>0</v>
      </c>
      <c r="M20" s="140" cm="1">
        <f t="array" ref="M20">ROUND(E20*H20,2)</f>
        <v>0</v>
      </c>
      <c r="N20" s="140" cm="1">
        <f t="array" ref="N20">ROUND(E20*I20,2)</f>
        <v>0</v>
      </c>
      <c r="O20" s="140" cm="1">
        <f t="array" ref="O20">ROUND(E20*J20,2)</f>
        <v>0</v>
      </c>
      <c r="P20" s="141" cm="1">
        <f t="array" ref="P20">ROUND(SUM(M20:O20),2)</f>
        <v>0</v>
      </c>
      <c r="Q20" s="116"/>
      <c r="R20" s="107"/>
    </row>
    <row r="21" spans="1:18" ht="36.75" customHeight="1">
      <c r="A21" s="173">
        <v>1.6</v>
      </c>
      <c r="B21" s="135" t="s">
        <v>79</v>
      </c>
      <c r="C21" s="134" t="s">
        <v>1097</v>
      </c>
      <c r="D21" s="135" t="s">
        <v>89</v>
      </c>
      <c r="E21" s="138">
        <v>20</v>
      </c>
      <c r="F21" s="137"/>
      <c r="G21" s="138"/>
      <c r="H21" s="137"/>
      <c r="I21" s="137"/>
      <c r="J21" s="137"/>
      <c r="K21" s="429">
        <f t="shared" si="0"/>
        <v>0</v>
      </c>
      <c r="L21" s="140" cm="1">
        <f t="array" ref="L21">ROUND(E21*F21,2)</f>
        <v>0</v>
      </c>
      <c r="M21" s="140" cm="1">
        <f t="array" ref="M21">ROUND(E21*H21,2)</f>
        <v>0</v>
      </c>
      <c r="N21" s="140" cm="1">
        <f t="array" ref="N21">ROUND(E21*I21,2)</f>
        <v>0</v>
      </c>
      <c r="O21" s="140" cm="1">
        <f t="array" ref="O21">ROUND(E21*J21,2)</f>
        <v>0</v>
      </c>
      <c r="P21" s="141" cm="1">
        <f t="array" ref="P21">ROUND(SUM(M21:O21),2)</f>
        <v>0</v>
      </c>
      <c r="Q21" s="116"/>
      <c r="R21" s="107"/>
    </row>
    <row r="22" spans="1:18" ht="14.25" customHeight="1">
      <c r="A22" s="173">
        <v>1.7</v>
      </c>
      <c r="B22" s="135" t="s">
        <v>79</v>
      </c>
      <c r="C22" s="134" t="s">
        <v>1098</v>
      </c>
      <c r="D22" s="135" t="s">
        <v>81</v>
      </c>
      <c r="E22" s="138">
        <v>1</v>
      </c>
      <c r="F22" s="137"/>
      <c r="G22" s="138"/>
      <c r="H22" s="137"/>
      <c r="I22" s="137"/>
      <c r="J22" s="137"/>
      <c r="K22" s="429">
        <f t="shared" si="0"/>
        <v>0</v>
      </c>
      <c r="L22" s="140" cm="1">
        <f t="array" ref="L22">ROUND(E22*F22,2)</f>
        <v>0</v>
      </c>
      <c r="M22" s="140" cm="1">
        <f t="array" ref="M22">ROUND(E22*H22,2)</f>
        <v>0</v>
      </c>
      <c r="N22" s="140" cm="1">
        <f t="array" ref="N22">ROUND(E22*I22,2)</f>
        <v>0</v>
      </c>
      <c r="O22" s="140" cm="1">
        <f t="array" ref="O22">ROUND(E22*J22,2)</f>
        <v>0</v>
      </c>
      <c r="P22" s="141" cm="1">
        <f t="array" ref="P22">ROUND(SUM(M22:O22),2)</f>
        <v>0</v>
      </c>
      <c r="Q22" s="116"/>
      <c r="R22" s="107"/>
    </row>
    <row r="23" spans="1:18" ht="14.25" customHeight="1">
      <c r="A23" s="173">
        <v>1.8</v>
      </c>
      <c r="B23" s="135" t="s">
        <v>79</v>
      </c>
      <c r="C23" s="134" t="s">
        <v>1099</v>
      </c>
      <c r="D23" s="135" t="s">
        <v>81</v>
      </c>
      <c r="E23" s="138">
        <v>7</v>
      </c>
      <c r="F23" s="137"/>
      <c r="G23" s="138"/>
      <c r="H23" s="137"/>
      <c r="I23" s="137"/>
      <c r="J23" s="137"/>
      <c r="K23" s="429">
        <f t="shared" si="0"/>
        <v>0</v>
      </c>
      <c r="L23" s="140" cm="1">
        <f t="array" ref="L23">ROUND(E23*F23,2)</f>
        <v>0</v>
      </c>
      <c r="M23" s="140" cm="1">
        <f t="array" ref="M23">ROUND(E23*H23,2)</f>
        <v>0</v>
      </c>
      <c r="N23" s="140" cm="1">
        <f t="array" ref="N23">ROUND(E23*I23,2)</f>
        <v>0</v>
      </c>
      <c r="O23" s="140" cm="1">
        <f t="array" ref="O23">ROUND(E23*J23,2)</f>
        <v>0</v>
      </c>
      <c r="P23" s="141" cm="1">
        <f t="array" ref="P23">ROUND(SUM(M23:O23),2)</f>
        <v>0</v>
      </c>
      <c r="Q23" s="116"/>
      <c r="R23" s="107"/>
    </row>
    <row r="24" spans="1:18" ht="24" customHeight="1">
      <c r="A24" s="173">
        <v>1.9</v>
      </c>
      <c r="B24" s="135" t="s">
        <v>79</v>
      </c>
      <c r="C24" s="134" t="s">
        <v>1100</v>
      </c>
      <c r="D24" s="135" t="s">
        <v>85</v>
      </c>
      <c r="E24" s="138">
        <v>3</v>
      </c>
      <c r="F24" s="137"/>
      <c r="G24" s="138"/>
      <c r="H24" s="137"/>
      <c r="I24" s="137"/>
      <c r="J24" s="137"/>
      <c r="K24" s="429">
        <f t="shared" si="0"/>
        <v>0</v>
      </c>
      <c r="L24" s="140" cm="1">
        <f t="array" ref="L24">ROUND(E24*F24,2)</f>
        <v>0</v>
      </c>
      <c r="M24" s="140" cm="1">
        <f t="array" ref="M24">ROUND(E24*H24,2)</f>
        <v>0</v>
      </c>
      <c r="N24" s="140" cm="1">
        <f t="array" ref="N24">ROUND(E24*I24,2)</f>
        <v>0</v>
      </c>
      <c r="O24" s="140" cm="1">
        <f t="array" ref="O24">ROUND(E24*J24,2)</f>
        <v>0</v>
      </c>
      <c r="P24" s="141" cm="1">
        <f t="array" ref="P24">ROUND(SUM(M24:O24),2)</f>
        <v>0</v>
      </c>
      <c r="Q24" s="116"/>
      <c r="R24" s="107"/>
    </row>
    <row r="25" spans="1:18" ht="24" customHeight="1">
      <c r="A25" s="173">
        <v>2</v>
      </c>
      <c r="B25" s="135" t="s">
        <v>79</v>
      </c>
      <c r="C25" s="134" t="s">
        <v>1101</v>
      </c>
      <c r="D25" s="135" t="s">
        <v>85</v>
      </c>
      <c r="E25" s="138">
        <v>1</v>
      </c>
      <c r="F25" s="137"/>
      <c r="G25" s="138"/>
      <c r="H25" s="137"/>
      <c r="I25" s="137"/>
      <c r="J25" s="137"/>
      <c r="K25" s="429">
        <f t="shared" si="0"/>
        <v>0</v>
      </c>
      <c r="L25" s="140" cm="1">
        <f t="array" ref="L25">ROUND(E25*F25,2)</f>
        <v>0</v>
      </c>
      <c r="M25" s="140" cm="1">
        <f t="array" ref="M25">ROUND(E25*H25,2)</f>
        <v>0</v>
      </c>
      <c r="N25" s="140" cm="1">
        <f t="array" ref="N25">ROUND(E25*I25,2)</f>
        <v>0</v>
      </c>
      <c r="O25" s="140" cm="1">
        <f t="array" ref="O25">ROUND(E25*J25,2)</f>
        <v>0</v>
      </c>
      <c r="P25" s="141" cm="1">
        <f t="array" ref="P25">ROUND(SUM(M25:O25),2)</f>
        <v>0</v>
      </c>
      <c r="Q25" s="116"/>
      <c r="R25" s="107"/>
    </row>
    <row r="26" spans="1:18" ht="14.25" customHeight="1">
      <c r="A26" s="317"/>
      <c r="B26" s="185"/>
      <c r="C26" s="318"/>
      <c r="D26" s="185"/>
      <c r="E26" s="190"/>
      <c r="F26" s="137"/>
      <c r="G26" s="138"/>
      <c r="H26" s="137"/>
      <c r="I26" s="137"/>
      <c r="J26" s="137"/>
      <c r="K26" s="429"/>
      <c r="L26" s="140"/>
      <c r="M26" s="140"/>
      <c r="N26" s="140"/>
      <c r="O26" s="140"/>
      <c r="P26" s="141"/>
      <c r="Q26" s="116"/>
      <c r="R26" s="107"/>
    </row>
    <row r="27" spans="1:18" ht="14.25" customHeight="1">
      <c r="A27" s="222">
        <v>2</v>
      </c>
      <c r="B27" s="169" t="s">
        <v>1090</v>
      </c>
      <c r="C27" s="126" t="s">
        <v>1102</v>
      </c>
      <c r="D27" s="185"/>
      <c r="E27" s="138"/>
      <c r="F27" s="137"/>
      <c r="G27" s="137"/>
      <c r="H27" s="137"/>
      <c r="I27" s="137"/>
      <c r="J27" s="137"/>
      <c r="K27" s="429"/>
      <c r="L27" s="137"/>
      <c r="M27" s="137"/>
      <c r="N27" s="137"/>
      <c r="O27" s="137"/>
      <c r="P27" s="186"/>
      <c r="Q27" s="116"/>
      <c r="R27" s="107"/>
    </row>
    <row r="28" spans="1:18" ht="36" customHeight="1">
      <c r="A28" s="173">
        <v>2.1</v>
      </c>
      <c r="B28" s="135" t="s">
        <v>79</v>
      </c>
      <c r="C28" s="134" t="s">
        <v>1094</v>
      </c>
      <c r="D28" s="135" t="s">
        <v>89</v>
      </c>
      <c r="E28" s="138">
        <v>15</v>
      </c>
      <c r="F28" s="137"/>
      <c r="G28" s="138"/>
      <c r="H28" s="137"/>
      <c r="I28" s="137"/>
      <c r="J28" s="137"/>
      <c r="K28" s="429">
        <f t="shared" si="0"/>
        <v>0</v>
      </c>
      <c r="L28" s="140" cm="1">
        <f t="array" ref="L28">ROUND(E28*F28,2)</f>
        <v>0</v>
      </c>
      <c r="M28" s="140" cm="1">
        <f t="array" ref="M28">ROUND(E28*H28,2)</f>
        <v>0</v>
      </c>
      <c r="N28" s="140" cm="1">
        <f t="array" ref="N28">ROUND(E28*I28,2)</f>
        <v>0</v>
      </c>
      <c r="O28" s="140" cm="1">
        <f t="array" ref="O28">ROUND(E28*J28,2)</f>
        <v>0</v>
      </c>
      <c r="P28" s="141" cm="1">
        <f t="array" ref="P28">ROUND(SUM(M28:O28),2)</f>
        <v>0</v>
      </c>
      <c r="Q28" s="116"/>
      <c r="R28" s="107"/>
    </row>
    <row r="29" spans="1:18" ht="36" customHeight="1">
      <c r="A29" s="173">
        <v>2.2000000000000002</v>
      </c>
      <c r="B29" s="135" t="s">
        <v>79</v>
      </c>
      <c r="C29" s="134" t="s">
        <v>1103</v>
      </c>
      <c r="D29" s="135" t="s">
        <v>89</v>
      </c>
      <c r="E29" s="138">
        <v>15</v>
      </c>
      <c r="F29" s="137"/>
      <c r="G29" s="138"/>
      <c r="H29" s="137"/>
      <c r="I29" s="137"/>
      <c r="J29" s="137"/>
      <c r="K29" s="429">
        <f t="shared" si="0"/>
        <v>0</v>
      </c>
      <c r="L29" s="140" cm="1">
        <f t="array" ref="L29">ROUND(E29*F29,2)</f>
        <v>0</v>
      </c>
      <c r="M29" s="140" cm="1">
        <f t="array" ref="M29">ROUND(E29*H29,2)</f>
        <v>0</v>
      </c>
      <c r="N29" s="140" cm="1">
        <f t="array" ref="N29">ROUND(E29*I29,2)</f>
        <v>0</v>
      </c>
      <c r="O29" s="140" cm="1">
        <f t="array" ref="O29">ROUND(E29*J29,2)</f>
        <v>0</v>
      </c>
      <c r="P29" s="141" cm="1">
        <f t="array" ref="P29">ROUND(SUM(M29:O29),2)</f>
        <v>0</v>
      </c>
      <c r="Q29" s="116"/>
      <c r="R29" s="107"/>
    </row>
    <row r="30" spans="1:18" ht="14.25" customHeight="1">
      <c r="A30" s="173">
        <v>2.2999999999999998</v>
      </c>
      <c r="B30" s="135" t="s">
        <v>79</v>
      </c>
      <c r="C30" s="134" t="s">
        <v>1104</v>
      </c>
      <c r="D30" s="135" t="s">
        <v>81</v>
      </c>
      <c r="E30" s="138">
        <v>3</v>
      </c>
      <c r="F30" s="137"/>
      <c r="G30" s="138"/>
      <c r="H30" s="137"/>
      <c r="I30" s="137"/>
      <c r="J30" s="137"/>
      <c r="K30" s="429">
        <f t="shared" si="0"/>
        <v>0</v>
      </c>
      <c r="L30" s="140" cm="1">
        <f t="array" ref="L30">ROUND(E30*F30,2)</f>
        <v>0</v>
      </c>
      <c r="M30" s="140" cm="1">
        <f t="array" ref="M30">ROUND(E30*H30,2)</f>
        <v>0</v>
      </c>
      <c r="N30" s="140" cm="1">
        <f t="array" ref="N30">ROUND(E30*I30,2)</f>
        <v>0</v>
      </c>
      <c r="O30" s="140" cm="1">
        <f t="array" ref="O30">ROUND(E30*J30,2)</f>
        <v>0</v>
      </c>
      <c r="P30" s="141" cm="1">
        <f t="array" ref="P30">ROUND(SUM(M30:O30),2)</f>
        <v>0</v>
      </c>
      <c r="Q30" s="116"/>
      <c r="R30" s="107"/>
    </row>
    <row r="31" spans="1:18" ht="14.25" customHeight="1">
      <c r="A31" s="173">
        <v>2.4</v>
      </c>
      <c r="B31" s="135" t="s">
        <v>79</v>
      </c>
      <c r="C31" s="134" t="s">
        <v>1105</v>
      </c>
      <c r="D31" s="135" t="s">
        <v>81</v>
      </c>
      <c r="E31" s="138">
        <v>4</v>
      </c>
      <c r="F31" s="137"/>
      <c r="G31" s="138"/>
      <c r="H31" s="137"/>
      <c r="I31" s="137"/>
      <c r="J31" s="137"/>
      <c r="K31" s="429">
        <f t="shared" si="0"/>
        <v>0</v>
      </c>
      <c r="L31" s="140" cm="1">
        <f t="array" ref="L31">ROUND(E31*F31,2)</f>
        <v>0</v>
      </c>
      <c r="M31" s="140" cm="1">
        <f t="array" ref="M31">ROUND(E31*H31,2)</f>
        <v>0</v>
      </c>
      <c r="N31" s="140" cm="1">
        <f t="array" ref="N31">ROUND(E31*I31,2)</f>
        <v>0</v>
      </c>
      <c r="O31" s="140" cm="1">
        <f t="array" ref="O31">ROUND(E31*J31,2)</f>
        <v>0</v>
      </c>
      <c r="P31" s="141" cm="1">
        <f t="array" ref="P31">ROUND(SUM(M31:O31),2)</f>
        <v>0</v>
      </c>
      <c r="Q31" s="116"/>
      <c r="R31" s="107"/>
    </row>
    <row r="32" spans="1:18" ht="24" customHeight="1">
      <c r="A32" s="173">
        <v>2.5</v>
      </c>
      <c r="B32" s="135" t="s">
        <v>79</v>
      </c>
      <c r="C32" s="134" t="s">
        <v>1100</v>
      </c>
      <c r="D32" s="135" t="s">
        <v>85</v>
      </c>
      <c r="E32" s="138">
        <v>2</v>
      </c>
      <c r="F32" s="137"/>
      <c r="G32" s="138"/>
      <c r="H32" s="137"/>
      <c r="I32" s="137"/>
      <c r="J32" s="137"/>
      <c r="K32" s="429">
        <f t="shared" si="0"/>
        <v>0</v>
      </c>
      <c r="L32" s="140" cm="1">
        <f t="array" ref="L32">ROUND(E32*F32,2)</f>
        <v>0</v>
      </c>
      <c r="M32" s="140" cm="1">
        <f t="array" ref="M32">ROUND(E32*H32,2)</f>
        <v>0</v>
      </c>
      <c r="N32" s="140" cm="1">
        <f t="array" ref="N32">ROUND(E32*I32,2)</f>
        <v>0</v>
      </c>
      <c r="O32" s="140" cm="1">
        <f t="array" ref="O32">ROUND(E32*J32,2)</f>
        <v>0</v>
      </c>
      <c r="P32" s="141" cm="1">
        <f t="array" ref="P32">ROUND(SUM(M32:O32),2)</f>
        <v>0</v>
      </c>
      <c r="Q32" s="116"/>
      <c r="R32" s="107"/>
    </row>
    <row r="33" spans="1:18" ht="36" customHeight="1">
      <c r="A33" s="173">
        <v>2.6</v>
      </c>
      <c r="B33" s="135" t="s">
        <v>79</v>
      </c>
      <c r="C33" s="134" t="s">
        <v>1106</v>
      </c>
      <c r="D33" s="135" t="s">
        <v>81</v>
      </c>
      <c r="E33" s="138">
        <v>2</v>
      </c>
      <c r="F33" s="137"/>
      <c r="G33" s="138"/>
      <c r="H33" s="137"/>
      <c r="I33" s="137"/>
      <c r="J33" s="137"/>
      <c r="K33" s="429">
        <f t="shared" si="0"/>
        <v>0</v>
      </c>
      <c r="L33" s="140" cm="1">
        <f t="array" ref="L33">ROUND(E33*F33,2)</f>
        <v>0</v>
      </c>
      <c r="M33" s="140" cm="1">
        <f t="array" ref="M33">ROUND(E33*H33,2)</f>
        <v>0</v>
      </c>
      <c r="N33" s="140" cm="1">
        <f t="array" ref="N33">ROUND(E33*I33,2)</f>
        <v>0</v>
      </c>
      <c r="O33" s="140" cm="1">
        <f t="array" ref="O33">ROUND(E33*J33,2)</f>
        <v>0</v>
      </c>
      <c r="P33" s="141" cm="1">
        <f t="array" ref="P33">ROUND(SUM(M33:O33),2)</f>
        <v>0</v>
      </c>
      <c r="Q33" s="116"/>
      <c r="R33" s="107"/>
    </row>
    <row r="34" spans="1:18" ht="36" customHeight="1">
      <c r="A34" s="173">
        <v>2.7</v>
      </c>
      <c r="B34" s="135" t="s">
        <v>79</v>
      </c>
      <c r="C34" s="134" t="s">
        <v>1107</v>
      </c>
      <c r="D34" s="135" t="s">
        <v>81</v>
      </c>
      <c r="E34" s="138">
        <v>1</v>
      </c>
      <c r="F34" s="137"/>
      <c r="G34" s="138"/>
      <c r="H34" s="137"/>
      <c r="I34" s="137"/>
      <c r="J34" s="137"/>
      <c r="K34" s="429">
        <f t="shared" si="0"/>
        <v>0</v>
      </c>
      <c r="L34" s="140" cm="1">
        <f t="array" ref="L34">ROUND(E34*F34,2)</f>
        <v>0</v>
      </c>
      <c r="M34" s="140" cm="1">
        <f t="array" ref="M34">ROUND(E34*H34,2)</f>
        <v>0</v>
      </c>
      <c r="N34" s="140" cm="1">
        <f t="array" ref="N34">ROUND(E34*I34,2)</f>
        <v>0</v>
      </c>
      <c r="O34" s="140" cm="1">
        <f t="array" ref="O34">ROUND(E34*J34,2)</f>
        <v>0</v>
      </c>
      <c r="P34" s="141" cm="1">
        <f t="array" ref="P34">ROUND(SUM(M34:O34),2)</f>
        <v>0</v>
      </c>
      <c r="Q34" s="116"/>
      <c r="R34" s="107"/>
    </row>
    <row r="35" spans="1:18" ht="36" customHeight="1">
      <c r="A35" s="173">
        <v>2.8</v>
      </c>
      <c r="B35" s="135" t="s">
        <v>79</v>
      </c>
      <c r="C35" s="134" t="s">
        <v>1108</v>
      </c>
      <c r="D35" s="135" t="s">
        <v>81</v>
      </c>
      <c r="E35" s="138">
        <v>1</v>
      </c>
      <c r="F35" s="137"/>
      <c r="G35" s="138"/>
      <c r="H35" s="137"/>
      <c r="I35" s="137"/>
      <c r="J35" s="137"/>
      <c r="K35" s="429">
        <f t="shared" si="0"/>
        <v>0</v>
      </c>
      <c r="L35" s="140" cm="1">
        <f t="array" ref="L35">ROUND(E35*F35,2)</f>
        <v>0</v>
      </c>
      <c r="M35" s="140" cm="1">
        <f t="array" ref="M35">ROUND(E35*H35,2)</f>
        <v>0</v>
      </c>
      <c r="N35" s="140" cm="1">
        <f t="array" ref="N35">ROUND(E35*I35,2)</f>
        <v>0</v>
      </c>
      <c r="O35" s="140" cm="1">
        <f t="array" ref="O35">ROUND(E35*J35,2)</f>
        <v>0</v>
      </c>
      <c r="P35" s="141" cm="1">
        <f t="array" ref="P35">ROUND(SUM(M35:O35),2)</f>
        <v>0</v>
      </c>
      <c r="Q35" s="116"/>
      <c r="R35" s="107"/>
    </row>
    <row r="36" spans="1:18" ht="24" customHeight="1">
      <c r="A36" s="173">
        <v>2.9</v>
      </c>
      <c r="B36" s="135" t="s">
        <v>79</v>
      </c>
      <c r="C36" s="134" t="s">
        <v>1109</v>
      </c>
      <c r="D36" s="135" t="s">
        <v>85</v>
      </c>
      <c r="E36" s="138">
        <v>1</v>
      </c>
      <c r="F36" s="137"/>
      <c r="G36" s="138"/>
      <c r="H36" s="137"/>
      <c r="I36" s="137"/>
      <c r="J36" s="137"/>
      <c r="K36" s="429">
        <f t="shared" si="0"/>
        <v>0</v>
      </c>
      <c r="L36" s="140" cm="1">
        <f t="array" ref="L36">ROUND(E36*F36,2)</f>
        <v>0</v>
      </c>
      <c r="M36" s="140" cm="1">
        <f t="array" ref="M36">ROUND(E36*H36,2)</f>
        <v>0</v>
      </c>
      <c r="N36" s="140" cm="1">
        <f t="array" ref="N36">ROUND(E36*I36,2)</f>
        <v>0</v>
      </c>
      <c r="O36" s="140" cm="1">
        <f t="array" ref="O36">ROUND(E36*J36,2)</f>
        <v>0</v>
      </c>
      <c r="P36" s="141" cm="1">
        <f t="array" ref="P36">ROUND(SUM(M36:O36),2)</f>
        <v>0</v>
      </c>
      <c r="Q36" s="116"/>
      <c r="R36" s="107"/>
    </row>
    <row r="37" spans="1:18" ht="24" customHeight="1">
      <c r="A37" s="173">
        <v>3</v>
      </c>
      <c r="B37" s="135" t="s">
        <v>79</v>
      </c>
      <c r="C37" s="134" t="s">
        <v>1101</v>
      </c>
      <c r="D37" s="135" t="s">
        <v>85</v>
      </c>
      <c r="E37" s="138">
        <v>1</v>
      </c>
      <c r="F37" s="137"/>
      <c r="G37" s="138"/>
      <c r="H37" s="137"/>
      <c r="I37" s="137"/>
      <c r="J37" s="137"/>
      <c r="K37" s="429">
        <f t="shared" si="0"/>
        <v>0</v>
      </c>
      <c r="L37" s="140" cm="1">
        <f t="array" ref="L37">ROUND(E37*F37,2)</f>
        <v>0</v>
      </c>
      <c r="M37" s="140" cm="1">
        <f t="array" ref="M37">ROUND(E37*H37,2)</f>
        <v>0</v>
      </c>
      <c r="N37" s="140" cm="1">
        <f t="array" ref="N37">ROUND(E37*I37,2)</f>
        <v>0</v>
      </c>
      <c r="O37" s="140" cm="1">
        <f t="array" ref="O37">ROUND(E37*J37,2)</f>
        <v>0</v>
      </c>
      <c r="P37" s="141" cm="1">
        <f t="array" ref="P37">ROUND(SUM(M37:O37),2)</f>
        <v>0</v>
      </c>
      <c r="Q37" s="116"/>
      <c r="R37" s="107"/>
    </row>
    <row r="38" spans="1:18" ht="14.25" customHeight="1">
      <c r="A38" s="317"/>
      <c r="B38" s="185"/>
      <c r="C38" s="318"/>
      <c r="D38" s="185"/>
      <c r="E38" s="190"/>
      <c r="F38" s="137"/>
      <c r="G38" s="138"/>
      <c r="H38" s="137"/>
      <c r="I38" s="137"/>
      <c r="J38" s="137"/>
      <c r="K38" s="429"/>
      <c r="L38" s="140"/>
      <c r="M38" s="140"/>
      <c r="N38" s="140"/>
      <c r="O38" s="140"/>
      <c r="P38" s="141"/>
      <c r="Q38" s="116"/>
      <c r="R38" s="107"/>
    </row>
    <row r="39" spans="1:18" ht="14.25" customHeight="1">
      <c r="A39" s="222">
        <v>3</v>
      </c>
      <c r="B39" s="169" t="s">
        <v>1110</v>
      </c>
      <c r="C39" s="126" t="s">
        <v>1111</v>
      </c>
      <c r="D39" s="185"/>
      <c r="E39" s="138"/>
      <c r="F39" s="137"/>
      <c r="G39" s="137"/>
      <c r="H39" s="137"/>
      <c r="I39" s="137"/>
      <c r="J39" s="137"/>
      <c r="K39" s="429"/>
      <c r="L39" s="137"/>
      <c r="M39" s="137"/>
      <c r="N39" s="137"/>
      <c r="O39" s="137"/>
      <c r="P39" s="186"/>
      <c r="Q39" s="116"/>
      <c r="R39" s="107"/>
    </row>
    <row r="40" spans="1:18" ht="36" customHeight="1">
      <c r="A40" s="173">
        <v>3.1</v>
      </c>
      <c r="B40" s="135" t="s">
        <v>79</v>
      </c>
      <c r="C40" s="134" t="s">
        <v>1112</v>
      </c>
      <c r="D40" s="135" t="s">
        <v>89</v>
      </c>
      <c r="E40" s="138">
        <v>13</v>
      </c>
      <c r="F40" s="137"/>
      <c r="G40" s="138"/>
      <c r="H40" s="137"/>
      <c r="I40" s="137"/>
      <c r="J40" s="137"/>
      <c r="K40" s="429">
        <f t="shared" si="0"/>
        <v>0</v>
      </c>
      <c r="L40" s="140" cm="1">
        <f t="array" ref="L40">ROUND(E40*F40,2)</f>
        <v>0</v>
      </c>
      <c r="M40" s="140" cm="1">
        <f t="array" ref="M40">ROUND(E40*H40,2)</f>
        <v>0</v>
      </c>
      <c r="N40" s="140" cm="1">
        <f t="array" ref="N40">ROUND(E40*I40,2)</f>
        <v>0</v>
      </c>
      <c r="O40" s="140" cm="1">
        <f t="array" ref="O40">ROUND(E40*J40,2)</f>
        <v>0</v>
      </c>
      <c r="P40" s="141" cm="1">
        <f t="array" ref="P40">ROUND(SUM(M40:O40),2)</f>
        <v>0</v>
      </c>
      <c r="Q40" s="116"/>
      <c r="R40" s="107"/>
    </row>
    <row r="41" spans="1:18" ht="36" customHeight="1">
      <c r="A41" s="173">
        <v>3.2</v>
      </c>
      <c r="B41" s="135" t="s">
        <v>79</v>
      </c>
      <c r="C41" s="134" t="s">
        <v>1113</v>
      </c>
      <c r="D41" s="135" t="s">
        <v>89</v>
      </c>
      <c r="E41" s="138">
        <v>6</v>
      </c>
      <c r="F41" s="137"/>
      <c r="G41" s="138"/>
      <c r="H41" s="137"/>
      <c r="I41" s="137"/>
      <c r="J41" s="137"/>
      <c r="K41" s="429">
        <f t="shared" si="0"/>
        <v>0</v>
      </c>
      <c r="L41" s="140" cm="1">
        <f t="array" ref="L41">ROUND(E41*F41,2)</f>
        <v>0</v>
      </c>
      <c r="M41" s="140" cm="1">
        <f t="array" ref="M41">ROUND(E41*H41,2)</f>
        <v>0</v>
      </c>
      <c r="N41" s="140" cm="1">
        <f t="array" ref="N41">ROUND(E41*I41,2)</f>
        <v>0</v>
      </c>
      <c r="O41" s="140" cm="1">
        <f t="array" ref="O41">ROUND(E41*J41,2)</f>
        <v>0</v>
      </c>
      <c r="P41" s="141" cm="1">
        <f t="array" ref="P41">ROUND(SUM(M41:O41),2)</f>
        <v>0</v>
      </c>
      <c r="Q41" s="116"/>
      <c r="R41" s="107"/>
    </row>
    <row r="42" spans="1:18" ht="36" customHeight="1">
      <c r="A42" s="173">
        <v>3.3</v>
      </c>
      <c r="B42" s="135" t="s">
        <v>79</v>
      </c>
      <c r="C42" s="134" t="s">
        <v>1114</v>
      </c>
      <c r="D42" s="135" t="s">
        <v>81</v>
      </c>
      <c r="E42" s="138">
        <v>2</v>
      </c>
      <c r="F42" s="137"/>
      <c r="G42" s="138"/>
      <c r="H42" s="137"/>
      <c r="I42" s="137"/>
      <c r="J42" s="137"/>
      <c r="K42" s="429">
        <f t="shared" si="0"/>
        <v>0</v>
      </c>
      <c r="L42" s="140" cm="1">
        <f t="array" ref="L42">ROUND(E42*F42,2)</f>
        <v>0</v>
      </c>
      <c r="M42" s="140" cm="1">
        <f t="array" ref="M42">ROUND(E42*H42,2)</f>
        <v>0</v>
      </c>
      <c r="N42" s="140" cm="1">
        <f t="array" ref="N42">ROUND(E42*I42,2)</f>
        <v>0</v>
      </c>
      <c r="O42" s="140" cm="1">
        <f t="array" ref="O42">ROUND(E42*J42,2)</f>
        <v>0</v>
      </c>
      <c r="P42" s="141" cm="1">
        <f t="array" ref="P42">ROUND(SUM(M42:O42),2)</f>
        <v>0</v>
      </c>
      <c r="Q42" s="116"/>
      <c r="R42" s="107"/>
    </row>
    <row r="43" spans="1:18" ht="36" customHeight="1">
      <c r="A43" s="173">
        <v>3.4</v>
      </c>
      <c r="B43" s="135" t="s">
        <v>79</v>
      </c>
      <c r="C43" s="134" t="s">
        <v>1115</v>
      </c>
      <c r="D43" s="135" t="s">
        <v>81</v>
      </c>
      <c r="E43" s="138">
        <v>2</v>
      </c>
      <c r="F43" s="137"/>
      <c r="G43" s="138"/>
      <c r="H43" s="137"/>
      <c r="I43" s="137"/>
      <c r="J43" s="137"/>
      <c r="K43" s="429">
        <f t="shared" si="0"/>
        <v>0</v>
      </c>
      <c r="L43" s="140" cm="1">
        <f t="array" ref="L43">ROUND(E43*F43,2)</f>
        <v>0</v>
      </c>
      <c r="M43" s="140" cm="1">
        <f t="array" ref="M43">ROUND(E43*H43,2)</f>
        <v>0</v>
      </c>
      <c r="N43" s="140" cm="1">
        <f t="array" ref="N43">ROUND(E43*I43,2)</f>
        <v>0</v>
      </c>
      <c r="O43" s="140" cm="1">
        <f t="array" ref="O43">ROUND(E43*J43,2)</f>
        <v>0</v>
      </c>
      <c r="P43" s="141" cm="1">
        <f t="array" ref="P43">ROUND(SUM(M43:O43),2)</f>
        <v>0</v>
      </c>
      <c r="Q43" s="116"/>
      <c r="R43" s="107"/>
    </row>
    <row r="44" spans="1:18" ht="36" customHeight="1">
      <c r="A44" s="173">
        <v>3.5</v>
      </c>
      <c r="B44" s="135" t="s">
        <v>79</v>
      </c>
      <c r="C44" s="134" t="s">
        <v>1116</v>
      </c>
      <c r="D44" s="135" t="s">
        <v>81</v>
      </c>
      <c r="E44" s="138">
        <v>1</v>
      </c>
      <c r="F44" s="137"/>
      <c r="G44" s="138"/>
      <c r="H44" s="137"/>
      <c r="I44" s="137"/>
      <c r="J44" s="137"/>
      <c r="K44" s="429">
        <f t="shared" si="0"/>
        <v>0</v>
      </c>
      <c r="L44" s="140" cm="1">
        <f t="array" ref="L44">ROUND(E44*F44,2)</f>
        <v>0</v>
      </c>
      <c r="M44" s="140" cm="1">
        <f t="array" ref="M44">ROUND(E44*H44,2)</f>
        <v>0</v>
      </c>
      <c r="N44" s="140" cm="1">
        <f t="array" ref="N44">ROUND(E44*I44,2)</f>
        <v>0</v>
      </c>
      <c r="O44" s="140" cm="1">
        <f t="array" ref="O44">ROUND(E44*J44,2)</f>
        <v>0</v>
      </c>
      <c r="P44" s="141" cm="1">
        <f t="array" ref="P44">ROUND(SUM(M44:O44),2)</f>
        <v>0</v>
      </c>
      <c r="Q44" s="116"/>
      <c r="R44" s="107"/>
    </row>
    <row r="45" spans="1:18" ht="24" customHeight="1">
      <c r="A45" s="173">
        <v>3.6</v>
      </c>
      <c r="B45" s="135" t="s">
        <v>79</v>
      </c>
      <c r="C45" s="134" t="s">
        <v>1117</v>
      </c>
      <c r="D45" s="135" t="s">
        <v>85</v>
      </c>
      <c r="E45" s="138">
        <v>2</v>
      </c>
      <c r="F45" s="137"/>
      <c r="G45" s="138"/>
      <c r="H45" s="137"/>
      <c r="I45" s="137"/>
      <c r="J45" s="137"/>
      <c r="K45" s="429">
        <f t="shared" si="0"/>
        <v>0</v>
      </c>
      <c r="L45" s="140" cm="1">
        <f t="array" ref="L45">ROUND(E45*F45,2)</f>
        <v>0</v>
      </c>
      <c r="M45" s="140" cm="1">
        <f t="array" ref="M45">ROUND(E45*H45,2)</f>
        <v>0</v>
      </c>
      <c r="N45" s="140" cm="1">
        <f t="array" ref="N45">ROUND(E45*I45,2)</f>
        <v>0</v>
      </c>
      <c r="O45" s="140" cm="1">
        <f t="array" ref="O45">ROUND(E45*J45,2)</f>
        <v>0</v>
      </c>
      <c r="P45" s="141" cm="1">
        <f t="array" ref="P45">ROUND(SUM(M45:O45),2)</f>
        <v>0</v>
      </c>
      <c r="Q45" s="116"/>
      <c r="R45" s="107"/>
    </row>
    <row r="46" spans="1:18" ht="36" customHeight="1">
      <c r="A46" s="173">
        <v>3.7</v>
      </c>
      <c r="B46" s="135" t="s">
        <v>79</v>
      </c>
      <c r="C46" s="134" t="s">
        <v>1118</v>
      </c>
      <c r="D46" s="135" t="s">
        <v>81</v>
      </c>
      <c r="E46" s="138">
        <v>1</v>
      </c>
      <c r="F46" s="137"/>
      <c r="G46" s="138"/>
      <c r="H46" s="137"/>
      <c r="I46" s="137"/>
      <c r="J46" s="137"/>
      <c r="K46" s="429">
        <f t="shared" si="0"/>
        <v>0</v>
      </c>
      <c r="L46" s="140" cm="1">
        <f t="array" ref="L46">ROUND(E46*F46,2)</f>
        <v>0</v>
      </c>
      <c r="M46" s="140" cm="1">
        <f t="array" ref="M46">ROUND(E46*H46,2)</f>
        <v>0</v>
      </c>
      <c r="N46" s="140" cm="1">
        <f t="array" ref="N46">ROUND(E46*I46,2)</f>
        <v>0</v>
      </c>
      <c r="O46" s="140" cm="1">
        <f t="array" ref="O46">ROUND(E46*J46,2)</f>
        <v>0</v>
      </c>
      <c r="P46" s="141" cm="1">
        <f t="array" ref="P46">ROUND(SUM(M46:O46),2)</f>
        <v>0</v>
      </c>
      <c r="Q46" s="116"/>
      <c r="R46" s="107"/>
    </row>
    <row r="47" spans="1:18" ht="24" customHeight="1">
      <c r="A47" s="173">
        <v>3.8</v>
      </c>
      <c r="B47" s="135" t="s">
        <v>79</v>
      </c>
      <c r="C47" s="134" t="s">
        <v>1119</v>
      </c>
      <c r="D47" s="135" t="s">
        <v>81</v>
      </c>
      <c r="E47" s="138">
        <v>1</v>
      </c>
      <c r="F47" s="137"/>
      <c r="G47" s="138"/>
      <c r="H47" s="137"/>
      <c r="I47" s="137"/>
      <c r="J47" s="137"/>
      <c r="K47" s="429">
        <f t="shared" si="0"/>
        <v>0</v>
      </c>
      <c r="L47" s="140" cm="1">
        <f t="array" ref="L47">ROUND(E47*F47,2)</f>
        <v>0</v>
      </c>
      <c r="M47" s="140" cm="1">
        <f t="array" ref="M47">ROUND(E47*H47,2)</f>
        <v>0</v>
      </c>
      <c r="N47" s="140" cm="1">
        <f t="array" ref="N47">ROUND(E47*I47,2)</f>
        <v>0</v>
      </c>
      <c r="O47" s="140" cm="1">
        <f t="array" ref="O47">ROUND(E47*J47,2)</f>
        <v>0</v>
      </c>
      <c r="P47" s="141" cm="1">
        <f t="array" ref="P47">ROUND(SUM(M47:O47),2)</f>
        <v>0</v>
      </c>
      <c r="Q47" s="116"/>
      <c r="R47" s="107"/>
    </row>
    <row r="48" spans="1:18" ht="24" customHeight="1">
      <c r="A48" s="173">
        <v>3.9</v>
      </c>
      <c r="B48" s="135" t="s">
        <v>79</v>
      </c>
      <c r="C48" s="134" t="s">
        <v>1120</v>
      </c>
      <c r="D48" s="135" t="s">
        <v>81</v>
      </c>
      <c r="E48" s="138">
        <v>1</v>
      </c>
      <c r="F48" s="137"/>
      <c r="G48" s="138"/>
      <c r="H48" s="137"/>
      <c r="I48" s="137"/>
      <c r="J48" s="137"/>
      <c r="K48" s="429">
        <f t="shared" si="0"/>
        <v>0</v>
      </c>
      <c r="L48" s="140" cm="1">
        <f t="array" ref="L48">ROUND(E48*F48,2)</f>
        <v>0</v>
      </c>
      <c r="M48" s="140" cm="1">
        <f t="array" ref="M48">ROUND(E48*H48,2)</f>
        <v>0</v>
      </c>
      <c r="N48" s="140" cm="1">
        <f t="array" ref="N48">ROUND(E48*I48,2)</f>
        <v>0</v>
      </c>
      <c r="O48" s="140" cm="1">
        <f t="array" ref="O48">ROUND(E48*J48,2)</f>
        <v>0</v>
      </c>
      <c r="P48" s="141" cm="1">
        <f t="array" ref="P48">ROUND(SUM(M48:O48),2)</f>
        <v>0</v>
      </c>
      <c r="Q48" s="116"/>
      <c r="R48" s="107"/>
    </row>
    <row r="49" spans="1:18" ht="15" customHeight="1">
      <c r="A49" s="193"/>
      <c r="B49" s="145"/>
      <c r="C49" s="319"/>
      <c r="D49" s="215"/>
      <c r="E49" s="320"/>
      <c r="F49" s="147"/>
      <c r="G49" s="148"/>
      <c r="H49" s="147"/>
      <c r="I49" s="147"/>
      <c r="J49" s="147"/>
      <c r="K49" s="149"/>
      <c r="L49" s="150"/>
      <c r="M49" s="150"/>
      <c r="N49" s="150"/>
      <c r="O49" s="150"/>
      <c r="P49" s="151"/>
      <c r="Q49" s="116"/>
      <c r="R49" s="107"/>
    </row>
    <row r="50" spans="1:18" ht="25.5" customHeight="1">
      <c r="A50" s="118"/>
      <c r="B50" s="117"/>
      <c r="C50" s="154" t="s">
        <v>1121</v>
      </c>
      <c r="D50" s="155"/>
      <c r="E50" s="27"/>
      <c r="F50" s="156"/>
      <c r="G50" s="156"/>
      <c r="H50" s="156"/>
      <c r="I50" s="156"/>
      <c r="J50" s="156"/>
      <c r="K50" s="156"/>
      <c r="L50" s="157" cm="1">
        <f t="array" ref="L50">SUM(L15:L49)</f>
        <v>0</v>
      </c>
      <c r="M50" s="157" cm="1">
        <f t="array" ref="M50">SUM(M15:M49)</f>
        <v>0</v>
      </c>
      <c r="N50" s="157" cm="1">
        <f t="array" ref="N50">SUM(N15:N49)</f>
        <v>0</v>
      </c>
      <c r="O50" s="157" cm="1">
        <f t="array" ref="O50">SUM(O15:O49)</f>
        <v>0</v>
      </c>
      <c r="P50" s="158" cm="1">
        <f t="array" ref="P50">SUM(M50:O50)</f>
        <v>0</v>
      </c>
      <c r="Q50" s="116"/>
      <c r="R50" s="107"/>
    </row>
    <row r="51" spans="1:18" ht="13.5" customHeight="1">
      <c r="A51" s="160"/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07"/>
      <c r="R51" s="161"/>
    </row>
    <row r="52" spans="1:18" ht="12.75" customHeight="1">
      <c r="A52" s="107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61"/>
    </row>
    <row r="53" spans="1:18" ht="14.25" customHeight="1">
      <c r="A53" s="181" t="s">
        <v>18</v>
      </c>
      <c r="B53" s="4"/>
      <c r="C53" s="4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</row>
    <row r="54" spans="1:18" ht="14.25" customHeight="1">
      <c r="A54" s="181" t="s">
        <v>58</v>
      </c>
      <c r="B54" s="46"/>
      <c r="C54" s="46"/>
      <c r="D54" s="46"/>
      <c r="E54" s="46"/>
      <c r="F54" s="46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</row>
    <row r="55" spans="1:18" ht="14.25" customHeight="1">
      <c r="A55" s="106" t="s">
        <v>10</v>
      </c>
      <c r="B55" s="4"/>
      <c r="C55" s="4"/>
      <c r="D55" s="107"/>
      <c r="E55" s="107"/>
      <c r="F55" s="107"/>
      <c r="G55" s="107"/>
      <c r="H55" s="107"/>
      <c r="I55" s="107"/>
      <c r="J55" s="163"/>
      <c r="K55" s="107"/>
      <c r="L55" s="107"/>
      <c r="M55" s="107"/>
      <c r="N55" s="107"/>
      <c r="O55" s="107"/>
      <c r="P55" s="107"/>
      <c r="Q55" s="107"/>
      <c r="R55" s="107"/>
    </row>
    <row r="56" spans="1:18" ht="14.25" customHeight="1">
      <c r="A56" s="107"/>
      <c r="B56" s="107"/>
      <c r="C56" s="182"/>
      <c r="D56" s="107"/>
      <c r="E56" s="107"/>
      <c r="F56" s="107"/>
      <c r="G56" s="107"/>
      <c r="H56" s="107"/>
      <c r="I56" s="107"/>
      <c r="J56" s="163"/>
      <c r="K56" s="163"/>
      <c r="L56" s="163"/>
      <c r="M56" s="163"/>
      <c r="N56" s="163"/>
      <c r="O56" s="163"/>
      <c r="P56" s="163"/>
      <c r="Q56" s="107"/>
      <c r="R56" s="107"/>
    </row>
  </sheetData>
  <mergeCells count="14">
    <mergeCell ref="A1:P1"/>
    <mergeCell ref="A2:P2"/>
    <mergeCell ref="A3:P3"/>
    <mergeCell ref="F11:K12"/>
    <mergeCell ref="L11:P12"/>
    <mergeCell ref="A9:G9"/>
    <mergeCell ref="H9:I9"/>
    <mergeCell ref="O9:P9"/>
    <mergeCell ref="K10:P10"/>
    <mergeCell ref="A11:A13"/>
    <mergeCell ref="B11:B13"/>
    <mergeCell ref="C11:C13"/>
    <mergeCell ref="D11:D13"/>
    <mergeCell ref="E11:E13"/>
  </mergeCells>
  <pageMargins left="0.19685" right="0.19685" top="0.78740200000000005" bottom="0.472441" header="0.31496099999999999" footer="0.31496099999999999"/>
  <pageSetup scale="76" orientation="landscape"/>
  <headerFooter>
    <oddFooter>&amp;C&amp;"Arial,Regular"&amp;10&amp;K000000&amp;8&amp;P no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9"/>
  <sheetViews>
    <sheetView showGridLines="0" workbookViewId="0">
      <selection activeCell="K16" sqref="K16:P44"/>
    </sheetView>
  </sheetViews>
  <sheetFormatPr baseColWidth="10" defaultColWidth="8.83203125" defaultRowHeight="12" customHeight="1"/>
  <cols>
    <col min="1" max="1" width="5.83203125" style="1" customWidth="1"/>
    <col min="2" max="2" width="10.83203125" style="1" customWidth="1"/>
    <col min="3" max="3" width="40.5" style="1" customWidth="1"/>
    <col min="4" max="5" width="9.5" style="1" customWidth="1"/>
    <col min="6" max="6" width="8.1640625" style="1" customWidth="1"/>
    <col min="7" max="7" width="9.6640625" style="1" customWidth="1"/>
    <col min="8" max="8" width="8.1640625" style="1" customWidth="1"/>
    <col min="9" max="9" width="11.1640625" style="1" customWidth="1"/>
    <col min="10" max="10" width="10.1640625" style="1" customWidth="1"/>
    <col min="11" max="11" width="11.5" style="1" customWidth="1"/>
    <col min="12" max="12" width="10.5" style="1" customWidth="1"/>
    <col min="13" max="13" width="9.1640625" style="1" customWidth="1"/>
    <col min="14" max="14" width="11" style="1" customWidth="1"/>
    <col min="15" max="16" width="11.5" style="1" customWidth="1"/>
    <col min="17" max="17" width="9.1640625" style="1" customWidth="1"/>
    <col min="18" max="18" width="8.83203125" style="1" customWidth="1"/>
    <col min="19" max="16384" width="8.83203125" style="1"/>
  </cols>
  <sheetData>
    <row r="1" spans="1:17" ht="15" customHeight="1">
      <c r="A1" s="414" t="s">
        <v>1122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107"/>
    </row>
    <row r="2" spans="1:17" ht="19.5" customHeight="1">
      <c r="A2" s="416" t="s">
        <v>1123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107"/>
    </row>
    <row r="3" spans="1:17" ht="14.25" customHeight="1">
      <c r="A3" s="393" t="s">
        <v>363</v>
      </c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107"/>
    </row>
    <row r="4" spans="1:17" ht="14.25" customHeight="1">
      <c r="A4" s="316"/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107"/>
    </row>
    <row r="5" spans="1:17" ht="16.5" customHeight="1">
      <c r="A5" s="10" t="s">
        <v>6</v>
      </c>
      <c r="B5" s="54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107"/>
    </row>
    <row r="6" spans="1:17" ht="16.5" customHeight="1">
      <c r="A6" s="10" t="s">
        <v>7</v>
      </c>
      <c r="B6" s="54"/>
      <c r="C6" s="108"/>
      <c r="D6" s="108"/>
      <c r="E6" s="108"/>
      <c r="F6" s="108"/>
      <c r="G6" s="108"/>
      <c r="H6" s="108"/>
      <c r="I6" s="108"/>
      <c r="J6" s="107"/>
      <c r="K6" s="107"/>
      <c r="L6" s="107"/>
      <c r="M6" s="107"/>
      <c r="N6" s="107"/>
      <c r="O6" s="107"/>
      <c r="P6" s="107"/>
      <c r="Q6" s="107"/>
    </row>
    <row r="7" spans="1:17" ht="16.5" customHeight="1">
      <c r="A7" s="10" t="s">
        <v>8</v>
      </c>
      <c r="B7" s="54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</row>
    <row r="8" spans="1:17" ht="16.5" customHeight="1">
      <c r="A8" s="13" t="s">
        <v>9</v>
      </c>
      <c r="B8" s="54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spans="1:17" ht="18.75" customHeight="1">
      <c r="A9" s="391" t="s">
        <v>93</v>
      </c>
      <c r="B9" s="382"/>
      <c r="C9" s="382"/>
      <c r="D9" s="382"/>
      <c r="E9" s="382"/>
      <c r="F9" s="382"/>
      <c r="G9" s="382"/>
      <c r="H9" s="383" cm="1">
        <f t="array" ref="H9">P43</f>
        <v>0</v>
      </c>
      <c r="I9" s="384"/>
      <c r="J9" s="110" t="s">
        <v>62</v>
      </c>
      <c r="K9" s="14"/>
      <c r="L9" s="107"/>
      <c r="M9" s="14"/>
      <c r="N9" s="111"/>
      <c r="O9" s="360"/>
      <c r="P9" s="360"/>
      <c r="Q9" s="107"/>
    </row>
    <row r="10" spans="1:17" ht="18.75" customHeight="1">
      <c r="A10" s="113"/>
      <c r="B10" s="113"/>
      <c r="C10" s="113"/>
      <c r="D10" s="113"/>
      <c r="E10" s="113"/>
      <c r="F10" s="113"/>
      <c r="G10" s="113"/>
      <c r="H10" s="114"/>
      <c r="I10" s="114"/>
      <c r="J10" s="115"/>
      <c r="K10" s="386"/>
      <c r="L10" s="386"/>
      <c r="M10" s="386"/>
      <c r="N10" s="386"/>
      <c r="O10" s="386"/>
      <c r="P10" s="386"/>
      <c r="Q10" s="107"/>
    </row>
    <row r="11" spans="1:17" ht="12.75" customHeight="1">
      <c r="A11" s="418" t="s">
        <v>11</v>
      </c>
      <c r="B11" s="419" t="s">
        <v>63</v>
      </c>
      <c r="C11" s="364" t="s">
        <v>64</v>
      </c>
      <c r="D11" s="420" t="s">
        <v>65</v>
      </c>
      <c r="E11" s="420" t="s">
        <v>66</v>
      </c>
      <c r="F11" s="367" t="s">
        <v>67</v>
      </c>
      <c r="G11" s="368"/>
      <c r="H11" s="368"/>
      <c r="I11" s="368"/>
      <c r="J11" s="368"/>
      <c r="K11" s="368"/>
      <c r="L11" s="370" t="s">
        <v>68</v>
      </c>
      <c r="M11" s="368"/>
      <c r="N11" s="369"/>
      <c r="O11" s="368"/>
      <c r="P11" s="371"/>
      <c r="Q11" s="116"/>
    </row>
    <row r="12" spans="1:17" ht="12.75" customHeight="1">
      <c r="A12" s="362"/>
      <c r="B12" s="378"/>
      <c r="C12" s="365"/>
      <c r="D12" s="368"/>
      <c r="E12" s="368"/>
      <c r="F12" s="369"/>
      <c r="G12" s="369"/>
      <c r="H12" s="369"/>
      <c r="I12" s="369"/>
      <c r="J12" s="369"/>
      <c r="K12" s="369"/>
      <c r="L12" s="372"/>
      <c r="M12" s="371"/>
      <c r="N12" s="373"/>
      <c r="O12" s="371"/>
      <c r="P12" s="374"/>
      <c r="Q12" s="116"/>
    </row>
    <row r="13" spans="1:17" ht="48.75" customHeight="1">
      <c r="A13" s="363"/>
      <c r="B13" s="379"/>
      <c r="C13" s="366"/>
      <c r="D13" s="369"/>
      <c r="E13" s="369"/>
      <c r="F13" s="119" t="s">
        <v>69</v>
      </c>
      <c r="G13" s="119" t="s">
        <v>70</v>
      </c>
      <c r="H13" s="119" t="s">
        <v>71</v>
      </c>
      <c r="I13" s="119" t="s">
        <v>72</v>
      </c>
      <c r="J13" s="119" t="s">
        <v>73</v>
      </c>
      <c r="K13" s="119" t="s">
        <v>74</v>
      </c>
      <c r="L13" s="119" t="s">
        <v>75</v>
      </c>
      <c r="M13" s="119" t="s">
        <v>71</v>
      </c>
      <c r="N13" s="119" t="s">
        <v>72</v>
      </c>
      <c r="O13" s="119" t="s">
        <v>73</v>
      </c>
      <c r="P13" s="120" t="s">
        <v>76</v>
      </c>
      <c r="Q13" s="116"/>
    </row>
    <row r="14" spans="1:17" ht="14.25" customHeight="1">
      <c r="A14" s="166">
        <v>1</v>
      </c>
      <c r="B14" s="123">
        <v>2</v>
      </c>
      <c r="C14" s="123">
        <v>3</v>
      </c>
      <c r="D14" s="123">
        <v>4</v>
      </c>
      <c r="E14" s="123">
        <v>5</v>
      </c>
      <c r="F14" s="123">
        <v>6</v>
      </c>
      <c r="G14" s="63">
        <v>7</v>
      </c>
      <c r="H14" s="123">
        <v>8</v>
      </c>
      <c r="I14" s="123">
        <v>9</v>
      </c>
      <c r="J14" s="123">
        <v>10</v>
      </c>
      <c r="K14" s="123">
        <v>11</v>
      </c>
      <c r="L14" s="123">
        <v>12</v>
      </c>
      <c r="M14" s="123">
        <v>13</v>
      </c>
      <c r="N14" s="123">
        <v>14</v>
      </c>
      <c r="O14" s="123">
        <v>15</v>
      </c>
      <c r="P14" s="124">
        <v>16</v>
      </c>
      <c r="Q14" s="116"/>
    </row>
    <row r="15" spans="1:17" ht="13.5" customHeight="1">
      <c r="A15" s="177"/>
      <c r="B15" s="135"/>
      <c r="C15" s="318"/>
      <c r="D15" s="185"/>
      <c r="E15" s="189"/>
      <c r="F15" s="137"/>
      <c r="G15" s="321"/>
      <c r="H15" s="137"/>
      <c r="I15" s="137"/>
      <c r="J15" s="137"/>
      <c r="K15" s="139"/>
      <c r="L15" s="140"/>
      <c r="M15" s="140"/>
      <c r="N15" s="140"/>
      <c r="O15" s="140"/>
      <c r="P15" s="141"/>
      <c r="Q15" s="116"/>
    </row>
    <row r="16" spans="1:17" ht="12.75" customHeight="1">
      <c r="A16" s="222">
        <v>1</v>
      </c>
      <c r="B16" s="169" t="s">
        <v>1124</v>
      </c>
      <c r="C16" s="126" t="s">
        <v>1125</v>
      </c>
      <c r="D16" s="185"/>
      <c r="E16" s="189"/>
      <c r="F16" s="137"/>
      <c r="G16" s="138"/>
      <c r="H16" s="137"/>
      <c r="I16" s="137"/>
      <c r="J16" s="137"/>
      <c r="K16" s="429"/>
      <c r="L16" s="423"/>
      <c r="M16" s="423"/>
      <c r="N16" s="423"/>
      <c r="O16" s="423"/>
      <c r="P16" s="425"/>
      <c r="Q16" s="116"/>
    </row>
    <row r="17" spans="1:17" ht="24" customHeight="1">
      <c r="A17" s="173">
        <v>1.1000000000000001</v>
      </c>
      <c r="B17" s="135" t="s">
        <v>79</v>
      </c>
      <c r="C17" s="134" t="s">
        <v>1126</v>
      </c>
      <c r="D17" s="135" t="s">
        <v>85</v>
      </c>
      <c r="E17" s="138">
        <v>1</v>
      </c>
      <c r="F17" s="137"/>
      <c r="G17" s="138"/>
      <c r="H17" s="137"/>
      <c r="I17" s="137"/>
      <c r="J17" s="137"/>
      <c r="K17" s="429">
        <f t="shared" ref="K17" si="0">SUM(H17:J17)</f>
        <v>0</v>
      </c>
      <c r="L17" s="423" cm="1">
        <f t="array" ref="L17">ROUND(E17*F17,2)</f>
        <v>0</v>
      </c>
      <c r="M17" s="423" cm="1">
        <f t="array" ref="M17">ROUND(E17*H17,2)</f>
        <v>0</v>
      </c>
      <c r="N17" s="423" cm="1">
        <f t="array" ref="N17">ROUND(E17*I17,2)</f>
        <v>0</v>
      </c>
      <c r="O17" s="423" cm="1">
        <f t="array" ref="O17">ROUND(E17*J17,2)</f>
        <v>0</v>
      </c>
      <c r="P17" s="425" cm="1">
        <f t="array" ref="P17">ROUND(SUM(M17:O17),2)</f>
        <v>0</v>
      </c>
      <c r="Q17" s="116"/>
    </row>
    <row r="18" spans="1:17" ht="17.25" customHeight="1">
      <c r="A18" s="173">
        <v>1.2</v>
      </c>
      <c r="B18" s="135" t="s">
        <v>79</v>
      </c>
      <c r="C18" s="134" t="s">
        <v>1127</v>
      </c>
      <c r="D18" s="135" t="s">
        <v>85</v>
      </c>
      <c r="E18" s="138">
        <v>1</v>
      </c>
      <c r="F18" s="137"/>
      <c r="G18" s="138"/>
      <c r="H18" s="137"/>
      <c r="I18" s="137"/>
      <c r="J18" s="137"/>
      <c r="K18" s="429" cm="1">
        <f t="array" ref="K18">SUM(H18:J18)</f>
        <v>0</v>
      </c>
      <c r="L18" s="423" cm="1">
        <f t="array" ref="L18">ROUND(E18*F18,2)</f>
        <v>0</v>
      </c>
      <c r="M18" s="423" cm="1">
        <f t="array" ref="M18">ROUND(E18*H18,2)</f>
        <v>0</v>
      </c>
      <c r="N18" s="423" cm="1">
        <f t="array" ref="N18">ROUND(E18*I18,2)</f>
        <v>0</v>
      </c>
      <c r="O18" s="423" cm="1">
        <f t="array" ref="O18">ROUND(E18*J18,2)</f>
        <v>0</v>
      </c>
      <c r="P18" s="425" cm="1">
        <f t="array" ref="P18">ROUND(SUM(M18:O18),2)</f>
        <v>0</v>
      </c>
      <c r="Q18" s="116"/>
    </row>
    <row r="19" spans="1:17" ht="17.25" customHeight="1">
      <c r="A19" s="173">
        <v>1.3</v>
      </c>
      <c r="B19" s="135" t="s">
        <v>79</v>
      </c>
      <c r="C19" s="134" t="s">
        <v>1128</v>
      </c>
      <c r="D19" s="135" t="s">
        <v>81</v>
      </c>
      <c r="E19" s="138">
        <v>13</v>
      </c>
      <c r="F19" s="137"/>
      <c r="G19" s="138"/>
      <c r="H19" s="137"/>
      <c r="I19" s="137"/>
      <c r="J19" s="137"/>
      <c r="K19" s="429" cm="1">
        <f t="array" ref="K19">SUM(H19:J19)</f>
        <v>0</v>
      </c>
      <c r="L19" s="423" cm="1">
        <f t="array" ref="L19">ROUND(E19*F19,2)</f>
        <v>0</v>
      </c>
      <c r="M19" s="423" cm="1">
        <f t="array" ref="M19">ROUND(E19*H19,2)</f>
        <v>0</v>
      </c>
      <c r="N19" s="423" cm="1">
        <f t="array" ref="N19">ROUND(E19*I19,2)</f>
        <v>0</v>
      </c>
      <c r="O19" s="423" cm="1">
        <f t="array" ref="O19">ROUND(E19*J19,2)</f>
        <v>0</v>
      </c>
      <c r="P19" s="425" cm="1">
        <f t="array" ref="P19">ROUND(SUM(M19:O19),2)</f>
        <v>0</v>
      </c>
      <c r="Q19" s="116"/>
    </row>
    <row r="20" spans="1:17" ht="17.25" customHeight="1">
      <c r="A20" s="173">
        <v>1.4</v>
      </c>
      <c r="B20" s="135" t="s">
        <v>79</v>
      </c>
      <c r="C20" s="134" t="s">
        <v>1129</v>
      </c>
      <c r="D20" s="135" t="s">
        <v>81</v>
      </c>
      <c r="E20" s="138">
        <v>14</v>
      </c>
      <c r="F20" s="137"/>
      <c r="G20" s="138"/>
      <c r="H20" s="137"/>
      <c r="I20" s="137"/>
      <c r="J20" s="137"/>
      <c r="K20" s="429" cm="1">
        <f t="array" ref="K20">SUM(H20:J20)</f>
        <v>0</v>
      </c>
      <c r="L20" s="423" cm="1">
        <f t="array" ref="L20">ROUND(E20*F20,2)</f>
        <v>0</v>
      </c>
      <c r="M20" s="423" cm="1">
        <f t="array" ref="M20">ROUND(E20*H20,2)</f>
        <v>0</v>
      </c>
      <c r="N20" s="423" cm="1">
        <f t="array" ref="N20">ROUND(E20*I20,2)</f>
        <v>0</v>
      </c>
      <c r="O20" s="423" cm="1">
        <f t="array" ref="O20">ROUND(E20*J20,2)</f>
        <v>0</v>
      </c>
      <c r="P20" s="425" cm="1">
        <f t="array" ref="P20">ROUND(SUM(M20:O20),2)</f>
        <v>0</v>
      </c>
      <c r="Q20" s="116"/>
    </row>
    <row r="21" spans="1:17" ht="17.25" customHeight="1">
      <c r="A21" s="173">
        <v>1.5</v>
      </c>
      <c r="B21" s="135" t="s">
        <v>79</v>
      </c>
      <c r="C21" s="134" t="s">
        <v>1130</v>
      </c>
      <c r="D21" s="135" t="s">
        <v>81</v>
      </c>
      <c r="E21" s="138">
        <v>18</v>
      </c>
      <c r="F21" s="137"/>
      <c r="G21" s="138"/>
      <c r="H21" s="137"/>
      <c r="I21" s="137"/>
      <c r="J21" s="137"/>
      <c r="K21" s="429" cm="1">
        <f t="array" ref="K21">SUM(H21:J21)</f>
        <v>0</v>
      </c>
      <c r="L21" s="423" cm="1">
        <f t="array" ref="L21">ROUND(E21*F21,2)</f>
        <v>0</v>
      </c>
      <c r="M21" s="423" cm="1">
        <f t="array" ref="M21">ROUND(E21*H21,2)</f>
        <v>0</v>
      </c>
      <c r="N21" s="423" cm="1">
        <f t="array" ref="N21">ROUND(E21*I21,2)</f>
        <v>0</v>
      </c>
      <c r="O21" s="423" cm="1">
        <f t="array" ref="O21">ROUND(E21*J21,2)</f>
        <v>0</v>
      </c>
      <c r="P21" s="425" cm="1">
        <f t="array" ref="P21">ROUND(SUM(M21:O21),2)</f>
        <v>0</v>
      </c>
      <c r="Q21" s="116"/>
    </row>
    <row r="22" spans="1:17" ht="17.25" customHeight="1">
      <c r="A22" s="173">
        <v>1.6</v>
      </c>
      <c r="B22" s="135" t="s">
        <v>79</v>
      </c>
      <c r="C22" s="134" t="s">
        <v>1131</v>
      </c>
      <c r="D22" s="135" t="s">
        <v>89</v>
      </c>
      <c r="E22" s="138">
        <v>80</v>
      </c>
      <c r="F22" s="137"/>
      <c r="G22" s="138"/>
      <c r="H22" s="137"/>
      <c r="I22" s="137"/>
      <c r="J22" s="137"/>
      <c r="K22" s="429" cm="1">
        <f t="array" ref="K22">SUM(H22:J22)</f>
        <v>0</v>
      </c>
      <c r="L22" s="423" cm="1">
        <f t="array" ref="L22">ROUND(E22*F22,2)</f>
        <v>0</v>
      </c>
      <c r="M22" s="423" cm="1">
        <f t="array" ref="M22">ROUND(E22*H22,2)</f>
        <v>0</v>
      </c>
      <c r="N22" s="423" cm="1">
        <f t="array" ref="N22">ROUND(E22*I22,2)</f>
        <v>0</v>
      </c>
      <c r="O22" s="423" cm="1">
        <f t="array" ref="O22">ROUND(E22*J22,2)</f>
        <v>0</v>
      </c>
      <c r="P22" s="425" cm="1">
        <f t="array" ref="P22">ROUND(SUM(M22:O22),2)</f>
        <v>0</v>
      </c>
      <c r="Q22" s="116"/>
    </row>
    <row r="23" spans="1:17" ht="17.25" customHeight="1">
      <c r="A23" s="173">
        <v>1.7</v>
      </c>
      <c r="B23" s="135" t="s">
        <v>79</v>
      </c>
      <c r="C23" s="134" t="s">
        <v>1132</v>
      </c>
      <c r="D23" s="135" t="s">
        <v>89</v>
      </c>
      <c r="E23" s="138">
        <v>65</v>
      </c>
      <c r="F23" s="137"/>
      <c r="G23" s="138"/>
      <c r="H23" s="137"/>
      <c r="I23" s="137"/>
      <c r="J23" s="137"/>
      <c r="K23" s="429" cm="1">
        <f t="array" ref="K23">SUM(H23:J23)</f>
        <v>0</v>
      </c>
      <c r="L23" s="423" cm="1">
        <f t="array" ref="L23">ROUND(E23*F23,2)</f>
        <v>0</v>
      </c>
      <c r="M23" s="423" cm="1">
        <f t="array" ref="M23">ROUND(E23*H23,2)</f>
        <v>0</v>
      </c>
      <c r="N23" s="423" cm="1">
        <f t="array" ref="N23">ROUND(E23*I23,2)</f>
        <v>0</v>
      </c>
      <c r="O23" s="423" cm="1">
        <f t="array" ref="O23">ROUND(E23*J23,2)</f>
        <v>0</v>
      </c>
      <c r="P23" s="425" cm="1">
        <f t="array" ref="P23">ROUND(SUM(M23:O23),2)</f>
        <v>0</v>
      </c>
      <c r="Q23" s="116"/>
    </row>
    <row r="24" spans="1:17" ht="17.25" customHeight="1">
      <c r="A24" s="173">
        <v>1.8</v>
      </c>
      <c r="B24" s="135" t="s">
        <v>79</v>
      </c>
      <c r="C24" s="134" t="s">
        <v>1133</v>
      </c>
      <c r="D24" s="135" t="s">
        <v>89</v>
      </c>
      <c r="E24" s="138">
        <v>300</v>
      </c>
      <c r="F24" s="137"/>
      <c r="G24" s="138"/>
      <c r="H24" s="137"/>
      <c r="I24" s="137"/>
      <c r="J24" s="137"/>
      <c r="K24" s="429" cm="1">
        <f t="array" ref="K24">SUM(H24:J24)</f>
        <v>0</v>
      </c>
      <c r="L24" s="423" cm="1">
        <f t="array" ref="L24">ROUND(E24*F24,2)</f>
        <v>0</v>
      </c>
      <c r="M24" s="423" cm="1">
        <f t="array" ref="M24">ROUND(E24*H24,2)</f>
        <v>0</v>
      </c>
      <c r="N24" s="423" cm="1">
        <f t="array" ref="N24">ROUND(E24*I24,2)</f>
        <v>0</v>
      </c>
      <c r="O24" s="423" cm="1">
        <f t="array" ref="O24">ROUND(E24*J24,2)</f>
        <v>0</v>
      </c>
      <c r="P24" s="425" cm="1">
        <f t="array" ref="P24">ROUND(SUM(M24:O24),2)</f>
        <v>0</v>
      </c>
      <c r="Q24" s="116"/>
    </row>
    <row r="25" spans="1:17" ht="17.25" customHeight="1">
      <c r="A25" s="173">
        <v>1.9</v>
      </c>
      <c r="B25" s="135" t="s">
        <v>79</v>
      </c>
      <c r="C25" s="134" t="s">
        <v>1134</v>
      </c>
      <c r="D25" s="135" t="s">
        <v>89</v>
      </c>
      <c r="E25" s="138">
        <v>70</v>
      </c>
      <c r="F25" s="137"/>
      <c r="G25" s="138"/>
      <c r="H25" s="137"/>
      <c r="I25" s="137"/>
      <c r="J25" s="137"/>
      <c r="K25" s="429" cm="1">
        <f t="array" ref="K25">SUM(H25:J25)</f>
        <v>0</v>
      </c>
      <c r="L25" s="423" cm="1">
        <f t="array" ref="L25">ROUND(E25*F25,2)</f>
        <v>0</v>
      </c>
      <c r="M25" s="423" cm="1">
        <f t="array" ref="M25">ROUND(E25*H25,2)</f>
        <v>0</v>
      </c>
      <c r="N25" s="423" cm="1">
        <f t="array" ref="N25">ROUND(E25*I25,2)</f>
        <v>0</v>
      </c>
      <c r="O25" s="423" cm="1">
        <f t="array" ref="O25">ROUND(E25*J25,2)</f>
        <v>0</v>
      </c>
      <c r="P25" s="425" cm="1">
        <f t="array" ref="P25">ROUND(SUM(M25:O25),2)</f>
        <v>0</v>
      </c>
      <c r="Q25" s="116"/>
    </row>
    <row r="26" spans="1:17" ht="17.25" customHeight="1">
      <c r="A26" s="322">
        <v>1.1000000000000001</v>
      </c>
      <c r="B26" s="135" t="s">
        <v>79</v>
      </c>
      <c r="C26" s="134" t="s">
        <v>1135</v>
      </c>
      <c r="D26" s="135" t="s">
        <v>89</v>
      </c>
      <c r="E26" s="138">
        <v>50</v>
      </c>
      <c r="F26" s="137"/>
      <c r="G26" s="138"/>
      <c r="H26" s="137"/>
      <c r="I26" s="137"/>
      <c r="J26" s="137"/>
      <c r="K26" s="429" cm="1">
        <f t="array" ref="K26">SUM(H26:J26)</f>
        <v>0</v>
      </c>
      <c r="L26" s="423" cm="1">
        <f t="array" ref="L26">ROUND(E26*F26,2)</f>
        <v>0</v>
      </c>
      <c r="M26" s="423" cm="1">
        <f t="array" ref="M26">ROUND(E26*H26,2)</f>
        <v>0</v>
      </c>
      <c r="N26" s="423" cm="1">
        <f t="array" ref="N26">ROUND(E26*I26,2)</f>
        <v>0</v>
      </c>
      <c r="O26" s="423" cm="1">
        <f t="array" ref="O26">ROUND(E26*J26,2)</f>
        <v>0</v>
      </c>
      <c r="P26" s="425" cm="1">
        <f t="array" ref="P26">ROUND(SUM(M26:O26),2)</f>
        <v>0</v>
      </c>
      <c r="Q26" s="116"/>
    </row>
    <row r="27" spans="1:17" ht="17.25" customHeight="1">
      <c r="A27" s="173">
        <v>1.1100000000000001</v>
      </c>
      <c r="B27" s="135" t="s">
        <v>79</v>
      </c>
      <c r="C27" s="134" t="s">
        <v>1136</v>
      </c>
      <c r="D27" s="135" t="s">
        <v>89</v>
      </c>
      <c r="E27" s="138">
        <v>46</v>
      </c>
      <c r="F27" s="137"/>
      <c r="G27" s="138"/>
      <c r="H27" s="137"/>
      <c r="I27" s="137"/>
      <c r="J27" s="137"/>
      <c r="K27" s="429" cm="1">
        <f t="array" ref="K27">SUM(H27:J27)</f>
        <v>0</v>
      </c>
      <c r="L27" s="423" cm="1">
        <f t="array" ref="L27">ROUND(E27*F27,2)</f>
        <v>0</v>
      </c>
      <c r="M27" s="423" cm="1">
        <f t="array" ref="M27">ROUND(E27*H27,2)</f>
        <v>0</v>
      </c>
      <c r="N27" s="423" cm="1">
        <f t="array" ref="N27">ROUND(E27*I27,2)</f>
        <v>0</v>
      </c>
      <c r="O27" s="423" cm="1">
        <f t="array" ref="O27">ROUND(E27*J27,2)</f>
        <v>0</v>
      </c>
      <c r="P27" s="425" cm="1">
        <f t="array" ref="P27">ROUND(SUM(M27:O27),2)</f>
        <v>0</v>
      </c>
      <c r="Q27" s="116"/>
    </row>
    <row r="28" spans="1:17" ht="17.25" customHeight="1">
      <c r="A28" s="173">
        <v>1.1200000000000001</v>
      </c>
      <c r="B28" s="135" t="s">
        <v>79</v>
      </c>
      <c r="C28" s="134" t="s">
        <v>1137</v>
      </c>
      <c r="D28" s="135" t="s">
        <v>85</v>
      </c>
      <c r="E28" s="138">
        <v>1</v>
      </c>
      <c r="F28" s="137"/>
      <c r="G28" s="138"/>
      <c r="H28" s="137"/>
      <c r="I28" s="137"/>
      <c r="J28" s="137"/>
      <c r="K28" s="429" cm="1">
        <f t="array" ref="K28">SUM(H28:J28)</f>
        <v>0</v>
      </c>
      <c r="L28" s="423" cm="1">
        <f t="array" ref="L28">ROUND(E28*F28,2)</f>
        <v>0</v>
      </c>
      <c r="M28" s="423" cm="1">
        <f t="array" ref="M28">ROUND(E28*H28,2)</f>
        <v>0</v>
      </c>
      <c r="N28" s="423" cm="1">
        <f t="array" ref="N28">ROUND(E28*I28,2)</f>
        <v>0</v>
      </c>
      <c r="O28" s="423" cm="1">
        <f t="array" ref="O28">ROUND(E28*J28,2)</f>
        <v>0</v>
      </c>
      <c r="P28" s="425" cm="1">
        <f t="array" ref="P28">ROUND(SUM(M28:O28),2)</f>
        <v>0</v>
      </c>
      <c r="Q28" s="116"/>
    </row>
    <row r="29" spans="1:17" ht="24" customHeight="1">
      <c r="A29" s="222">
        <v>2</v>
      </c>
      <c r="B29" s="169" t="s">
        <v>1124</v>
      </c>
      <c r="C29" s="126" t="s">
        <v>1138</v>
      </c>
      <c r="D29" s="185"/>
      <c r="E29" s="189"/>
      <c r="F29" s="137"/>
      <c r="G29" s="138"/>
      <c r="H29" s="137"/>
      <c r="I29" s="137"/>
      <c r="J29" s="137"/>
      <c r="K29" s="429"/>
      <c r="L29" s="423"/>
      <c r="M29" s="423"/>
      <c r="N29" s="423"/>
      <c r="O29" s="423"/>
      <c r="P29" s="425"/>
      <c r="Q29" s="116"/>
    </row>
    <row r="30" spans="1:17" ht="24" customHeight="1">
      <c r="A30" s="173">
        <v>2.1</v>
      </c>
      <c r="B30" s="135" t="s">
        <v>79</v>
      </c>
      <c r="C30" s="134" t="s">
        <v>1139</v>
      </c>
      <c r="D30" s="135" t="s">
        <v>81</v>
      </c>
      <c r="E30" s="138">
        <v>4</v>
      </c>
      <c r="F30" s="137"/>
      <c r="G30" s="138"/>
      <c r="H30" s="137"/>
      <c r="I30" s="137"/>
      <c r="J30" s="137"/>
      <c r="K30" s="429" cm="1">
        <f t="array" ref="K30">SUM(H30:J30)</f>
        <v>0</v>
      </c>
      <c r="L30" s="423" cm="1">
        <f t="array" ref="L30">ROUND(E30*F30,2)</f>
        <v>0</v>
      </c>
      <c r="M30" s="423" cm="1">
        <f t="array" ref="M30">ROUND(E30*H30,2)</f>
        <v>0</v>
      </c>
      <c r="N30" s="423" cm="1">
        <f t="array" ref="N30">ROUND(E30*I30,2)</f>
        <v>0</v>
      </c>
      <c r="O30" s="423" cm="1">
        <f t="array" ref="O30">ROUND(E30*J30,2)</f>
        <v>0</v>
      </c>
      <c r="P30" s="425" cm="1">
        <f t="array" ref="P30">ROUND(SUM(M30:O30),2)</f>
        <v>0</v>
      </c>
      <c r="Q30" s="116"/>
    </row>
    <row r="31" spans="1:17" ht="24" customHeight="1">
      <c r="A31" s="173">
        <v>2.2000000000000002</v>
      </c>
      <c r="B31" s="135" t="s">
        <v>79</v>
      </c>
      <c r="C31" s="134" t="s">
        <v>1140</v>
      </c>
      <c r="D31" s="135" t="s">
        <v>81</v>
      </c>
      <c r="E31" s="138">
        <v>10</v>
      </c>
      <c r="F31" s="137"/>
      <c r="G31" s="138"/>
      <c r="H31" s="137"/>
      <c r="I31" s="137"/>
      <c r="J31" s="137"/>
      <c r="K31" s="429" cm="1">
        <f t="array" ref="K31">SUM(H31:J31)</f>
        <v>0</v>
      </c>
      <c r="L31" s="423" cm="1">
        <f t="array" ref="L31">ROUND(E31*F31,2)</f>
        <v>0</v>
      </c>
      <c r="M31" s="423" cm="1">
        <f t="array" ref="M31">ROUND(E31*H31,2)</f>
        <v>0</v>
      </c>
      <c r="N31" s="423" cm="1">
        <f t="array" ref="N31">ROUND(E31*I31,2)</f>
        <v>0</v>
      </c>
      <c r="O31" s="423" cm="1">
        <f t="array" ref="O31">ROUND(E31*J31,2)</f>
        <v>0</v>
      </c>
      <c r="P31" s="425" cm="1">
        <f t="array" ref="P31">ROUND(SUM(M31:O31),2)</f>
        <v>0</v>
      </c>
      <c r="Q31" s="116"/>
    </row>
    <row r="32" spans="1:17" ht="24" customHeight="1">
      <c r="A32" s="173">
        <v>2.2999999999999998</v>
      </c>
      <c r="B32" s="135" t="s">
        <v>79</v>
      </c>
      <c r="C32" s="134" t="s">
        <v>1141</v>
      </c>
      <c r="D32" s="135" t="s">
        <v>81</v>
      </c>
      <c r="E32" s="138">
        <v>8</v>
      </c>
      <c r="F32" s="137"/>
      <c r="G32" s="138"/>
      <c r="H32" s="137"/>
      <c r="I32" s="137"/>
      <c r="J32" s="137"/>
      <c r="K32" s="429" cm="1">
        <f t="array" ref="K32">SUM(H32:J32)</f>
        <v>0</v>
      </c>
      <c r="L32" s="423" cm="1">
        <f t="array" ref="L32">ROUND(E32*F32,2)</f>
        <v>0</v>
      </c>
      <c r="M32" s="423" cm="1">
        <f t="array" ref="M32">ROUND(E32*H32,2)</f>
        <v>0</v>
      </c>
      <c r="N32" s="423" cm="1">
        <f t="array" ref="N32">ROUND(E32*I32,2)</f>
        <v>0</v>
      </c>
      <c r="O32" s="423" cm="1">
        <f t="array" ref="O32">ROUND(E32*J32,2)</f>
        <v>0</v>
      </c>
      <c r="P32" s="425" cm="1">
        <f t="array" ref="P32">ROUND(SUM(M32:O32),2)</f>
        <v>0</v>
      </c>
      <c r="Q32" s="116"/>
    </row>
    <row r="33" spans="1:17" ht="24" customHeight="1">
      <c r="A33" s="173">
        <v>2.4</v>
      </c>
      <c r="B33" s="135" t="s">
        <v>79</v>
      </c>
      <c r="C33" s="134" t="s">
        <v>1142</v>
      </c>
      <c r="D33" s="135" t="s">
        <v>81</v>
      </c>
      <c r="E33" s="138">
        <v>11</v>
      </c>
      <c r="F33" s="137"/>
      <c r="G33" s="138"/>
      <c r="H33" s="137"/>
      <c r="I33" s="137"/>
      <c r="J33" s="137"/>
      <c r="K33" s="429" cm="1">
        <f t="array" ref="K33">SUM(H33:J33)</f>
        <v>0</v>
      </c>
      <c r="L33" s="423" cm="1">
        <f t="array" ref="L33">ROUND(E33*F33,2)</f>
        <v>0</v>
      </c>
      <c r="M33" s="423" cm="1">
        <f t="array" ref="M33">ROUND(E33*H33,2)</f>
        <v>0</v>
      </c>
      <c r="N33" s="423" cm="1">
        <f t="array" ref="N33">ROUND(E33*I33,2)</f>
        <v>0</v>
      </c>
      <c r="O33" s="423" cm="1">
        <f t="array" ref="O33">ROUND(E33*J33,2)</f>
        <v>0</v>
      </c>
      <c r="P33" s="425" cm="1">
        <f t="array" ref="P33">ROUND(SUM(M33:O33),2)</f>
        <v>0</v>
      </c>
      <c r="Q33" s="116"/>
    </row>
    <row r="34" spans="1:17" ht="12.75" customHeight="1">
      <c r="A34" s="173">
        <v>2.5</v>
      </c>
      <c r="B34" s="135" t="s">
        <v>79</v>
      </c>
      <c r="C34" s="134" t="s">
        <v>1143</v>
      </c>
      <c r="D34" s="135" t="s">
        <v>81</v>
      </c>
      <c r="E34" s="138">
        <v>6</v>
      </c>
      <c r="F34" s="137"/>
      <c r="G34" s="138"/>
      <c r="H34" s="137"/>
      <c r="I34" s="137"/>
      <c r="J34" s="137"/>
      <c r="K34" s="429" cm="1">
        <f t="array" ref="K34">SUM(H34:J34)</f>
        <v>0</v>
      </c>
      <c r="L34" s="423" cm="1">
        <f t="array" ref="L34">ROUND(E34*F34,2)</f>
        <v>0</v>
      </c>
      <c r="M34" s="423" cm="1">
        <f t="array" ref="M34">ROUND(E34*H34,2)</f>
        <v>0</v>
      </c>
      <c r="N34" s="423" cm="1">
        <f t="array" ref="N34">ROUND(E34*I34,2)</f>
        <v>0</v>
      </c>
      <c r="O34" s="423" cm="1">
        <f t="array" ref="O34">ROUND(E34*J34,2)</f>
        <v>0</v>
      </c>
      <c r="P34" s="425" cm="1">
        <f t="array" ref="P34">ROUND(SUM(M34:O34),2)</f>
        <v>0</v>
      </c>
      <c r="Q34" s="116"/>
    </row>
    <row r="35" spans="1:17" ht="12.75" customHeight="1">
      <c r="A35" s="173">
        <v>2.6</v>
      </c>
      <c r="B35" s="135" t="s">
        <v>79</v>
      </c>
      <c r="C35" s="134" t="s">
        <v>1144</v>
      </c>
      <c r="D35" s="135" t="s">
        <v>81</v>
      </c>
      <c r="E35" s="138">
        <v>6</v>
      </c>
      <c r="F35" s="137"/>
      <c r="G35" s="138"/>
      <c r="H35" s="137"/>
      <c r="I35" s="137"/>
      <c r="J35" s="137"/>
      <c r="K35" s="429" cm="1">
        <f t="array" ref="K35">SUM(H35:J35)</f>
        <v>0</v>
      </c>
      <c r="L35" s="423" cm="1">
        <f t="array" ref="L35">ROUND(E35*F35,2)</f>
        <v>0</v>
      </c>
      <c r="M35" s="423" cm="1">
        <f t="array" ref="M35">ROUND(E35*H35,2)</f>
        <v>0</v>
      </c>
      <c r="N35" s="423" cm="1">
        <f t="array" ref="N35">ROUND(E35*I35,2)</f>
        <v>0</v>
      </c>
      <c r="O35" s="423" cm="1">
        <f t="array" ref="O35">ROUND(E35*J35,2)</f>
        <v>0</v>
      </c>
      <c r="P35" s="425" cm="1">
        <f t="array" ref="P35">ROUND(SUM(M35:O35),2)</f>
        <v>0</v>
      </c>
      <c r="Q35" s="116"/>
    </row>
    <row r="36" spans="1:17" ht="12.75" customHeight="1">
      <c r="A36" s="173">
        <v>2.7</v>
      </c>
      <c r="B36" s="135" t="s">
        <v>79</v>
      </c>
      <c r="C36" s="134" t="s">
        <v>1145</v>
      </c>
      <c r="D36" s="135" t="s">
        <v>81</v>
      </c>
      <c r="E36" s="138">
        <v>3</v>
      </c>
      <c r="F36" s="137"/>
      <c r="G36" s="138"/>
      <c r="H36" s="137"/>
      <c r="I36" s="137"/>
      <c r="J36" s="137"/>
      <c r="K36" s="429" cm="1">
        <f t="array" ref="K36">SUM(H36:J36)</f>
        <v>0</v>
      </c>
      <c r="L36" s="423" cm="1">
        <f t="array" ref="L36">ROUND(E36*F36,2)</f>
        <v>0</v>
      </c>
      <c r="M36" s="423" cm="1">
        <f t="array" ref="M36">ROUND(E36*H36,2)</f>
        <v>0</v>
      </c>
      <c r="N36" s="423" cm="1">
        <f t="array" ref="N36">ROUND(E36*I36,2)</f>
        <v>0</v>
      </c>
      <c r="O36" s="423" cm="1">
        <f t="array" ref="O36">ROUND(E36*J36,2)</f>
        <v>0</v>
      </c>
      <c r="P36" s="425" cm="1">
        <f t="array" ref="P36">ROUND(SUM(M36:O36),2)</f>
        <v>0</v>
      </c>
      <c r="Q36" s="116"/>
    </row>
    <row r="37" spans="1:17" ht="12.75" customHeight="1">
      <c r="A37" s="173">
        <v>2.8</v>
      </c>
      <c r="B37" s="135" t="s">
        <v>79</v>
      </c>
      <c r="C37" s="134" t="s">
        <v>1132</v>
      </c>
      <c r="D37" s="135" t="s">
        <v>89</v>
      </c>
      <c r="E37" s="138">
        <v>200</v>
      </c>
      <c r="F37" s="137"/>
      <c r="G37" s="138"/>
      <c r="H37" s="137"/>
      <c r="I37" s="137"/>
      <c r="J37" s="137"/>
      <c r="K37" s="429" cm="1">
        <f t="array" ref="K37">SUM(H37:J37)</f>
        <v>0</v>
      </c>
      <c r="L37" s="423" cm="1">
        <f t="array" ref="L37">ROUND(E37*F37,2)</f>
        <v>0</v>
      </c>
      <c r="M37" s="423" cm="1">
        <f t="array" ref="M37">ROUND(E37*H37,2)</f>
        <v>0</v>
      </c>
      <c r="N37" s="423" cm="1">
        <f t="array" ref="N37">ROUND(E37*I37,2)</f>
        <v>0</v>
      </c>
      <c r="O37" s="423" cm="1">
        <f t="array" ref="O37">ROUND(E37*J37,2)</f>
        <v>0</v>
      </c>
      <c r="P37" s="425" cm="1">
        <f t="array" ref="P37">ROUND(SUM(M37:O37),2)</f>
        <v>0</v>
      </c>
      <c r="Q37" s="116"/>
    </row>
    <row r="38" spans="1:17" ht="12.75" customHeight="1">
      <c r="A38" s="173">
        <v>2.9</v>
      </c>
      <c r="B38" s="135" t="s">
        <v>79</v>
      </c>
      <c r="C38" s="134" t="s">
        <v>1146</v>
      </c>
      <c r="D38" s="135" t="s">
        <v>89</v>
      </c>
      <c r="E38" s="138">
        <v>300</v>
      </c>
      <c r="F38" s="137"/>
      <c r="G38" s="138"/>
      <c r="H38" s="137"/>
      <c r="I38" s="137"/>
      <c r="J38" s="137"/>
      <c r="K38" s="429" cm="1">
        <f t="array" ref="K38">SUM(H38:J38)</f>
        <v>0</v>
      </c>
      <c r="L38" s="423" cm="1">
        <f t="array" ref="L38">ROUND(E38*F38,2)</f>
        <v>0</v>
      </c>
      <c r="M38" s="423" cm="1">
        <f t="array" ref="M38">ROUND(E38*H38,2)</f>
        <v>0</v>
      </c>
      <c r="N38" s="423" cm="1">
        <f t="array" ref="N38">ROUND(E38*I38,2)</f>
        <v>0</v>
      </c>
      <c r="O38" s="423" cm="1">
        <f t="array" ref="O38">ROUND(E38*J38,2)</f>
        <v>0</v>
      </c>
      <c r="P38" s="425" cm="1">
        <f t="array" ref="P38">ROUND(SUM(M38:O38),2)</f>
        <v>0</v>
      </c>
      <c r="Q38" s="116"/>
    </row>
    <row r="39" spans="1:17" ht="12.75" customHeight="1">
      <c r="A39" s="322">
        <v>2.1</v>
      </c>
      <c r="B39" s="135" t="s">
        <v>79</v>
      </c>
      <c r="C39" s="134" t="s">
        <v>1147</v>
      </c>
      <c r="D39" s="135" t="s">
        <v>89</v>
      </c>
      <c r="E39" s="138">
        <v>60</v>
      </c>
      <c r="F39" s="137"/>
      <c r="G39" s="138"/>
      <c r="H39" s="137"/>
      <c r="I39" s="137"/>
      <c r="J39" s="137"/>
      <c r="K39" s="429" cm="1">
        <f t="array" ref="K39">SUM(H39:J39)</f>
        <v>0</v>
      </c>
      <c r="L39" s="423" cm="1">
        <f t="array" ref="L39">ROUND(E39*F39,2)</f>
        <v>0</v>
      </c>
      <c r="M39" s="423" cm="1">
        <f t="array" ref="M39">ROUND(E39*H39,2)</f>
        <v>0</v>
      </c>
      <c r="N39" s="423" cm="1">
        <f t="array" ref="N39">ROUND(E39*I39,2)</f>
        <v>0</v>
      </c>
      <c r="O39" s="423" cm="1">
        <f t="array" ref="O39">ROUND(E39*J39,2)</f>
        <v>0</v>
      </c>
      <c r="P39" s="425" cm="1">
        <f t="array" ref="P39">ROUND(SUM(M39:O39),2)</f>
        <v>0</v>
      </c>
      <c r="Q39" s="116"/>
    </row>
    <row r="40" spans="1:17" ht="24" customHeight="1">
      <c r="A40" s="173">
        <v>2.11</v>
      </c>
      <c r="B40" s="135" t="s">
        <v>79</v>
      </c>
      <c r="C40" s="134" t="s">
        <v>1148</v>
      </c>
      <c r="D40" s="135" t="s">
        <v>89</v>
      </c>
      <c r="E40" s="138">
        <v>60</v>
      </c>
      <c r="F40" s="137"/>
      <c r="G40" s="138"/>
      <c r="H40" s="137"/>
      <c r="I40" s="137"/>
      <c r="J40" s="137"/>
      <c r="K40" s="429" cm="1">
        <f t="array" ref="K40">SUM(H40:J40)</f>
        <v>0</v>
      </c>
      <c r="L40" s="423" cm="1">
        <f t="array" ref="L40">ROUND(E40*F40,2)</f>
        <v>0</v>
      </c>
      <c r="M40" s="423" cm="1">
        <f t="array" ref="M40">ROUND(E40*H40,2)</f>
        <v>0</v>
      </c>
      <c r="N40" s="423" cm="1">
        <f t="array" ref="N40">ROUND(E40*I40,2)</f>
        <v>0</v>
      </c>
      <c r="O40" s="423" cm="1">
        <f t="array" ref="O40">ROUND(E40*J40,2)</f>
        <v>0</v>
      </c>
      <c r="P40" s="425" cm="1">
        <f t="array" ref="P40">ROUND(SUM(M40:O40),2)</f>
        <v>0</v>
      </c>
      <c r="Q40" s="116"/>
    </row>
    <row r="41" spans="1:17" ht="12.75" customHeight="1">
      <c r="A41" s="322">
        <v>2.12</v>
      </c>
      <c r="B41" s="135" t="s">
        <v>79</v>
      </c>
      <c r="C41" s="134" t="s">
        <v>1137</v>
      </c>
      <c r="D41" s="135" t="s">
        <v>85</v>
      </c>
      <c r="E41" s="138">
        <v>1</v>
      </c>
      <c r="F41" s="137"/>
      <c r="G41" s="138"/>
      <c r="H41" s="137"/>
      <c r="I41" s="137"/>
      <c r="J41" s="137"/>
      <c r="K41" s="429" cm="1">
        <f t="array" ref="K41">SUM(H41:J41)</f>
        <v>0</v>
      </c>
      <c r="L41" s="423" cm="1">
        <f t="array" ref="L41">ROUND(E41*F41,2)</f>
        <v>0</v>
      </c>
      <c r="M41" s="423" cm="1">
        <f t="array" ref="M41">ROUND(E41*H41,2)</f>
        <v>0</v>
      </c>
      <c r="N41" s="423" cm="1">
        <f t="array" ref="N41">ROUND(E41*I41,2)</f>
        <v>0</v>
      </c>
      <c r="O41" s="423" cm="1">
        <f t="array" ref="O41">ROUND(E41*J41,2)</f>
        <v>0</v>
      </c>
      <c r="P41" s="425" cm="1">
        <f t="array" ref="P41">ROUND(SUM(M41:O41),2)</f>
        <v>0</v>
      </c>
      <c r="Q41" s="116"/>
    </row>
    <row r="42" spans="1:17" ht="13.5" customHeight="1">
      <c r="A42" s="193"/>
      <c r="B42" s="145"/>
      <c r="C42" s="319"/>
      <c r="D42" s="215"/>
      <c r="E42" s="323"/>
      <c r="F42" s="147"/>
      <c r="G42" s="148"/>
      <c r="H42" s="147"/>
      <c r="I42" s="147"/>
      <c r="J42" s="147"/>
      <c r="K42" s="457"/>
      <c r="L42" s="427"/>
      <c r="M42" s="427"/>
      <c r="N42" s="427"/>
      <c r="O42" s="427"/>
      <c r="P42" s="428"/>
      <c r="Q42" s="116"/>
    </row>
    <row r="43" spans="1:17" ht="25.5" customHeight="1">
      <c r="A43" s="118"/>
      <c r="B43" s="117"/>
      <c r="C43" s="154" t="s">
        <v>91</v>
      </c>
      <c r="D43" s="155"/>
      <c r="E43" s="27"/>
      <c r="F43" s="156"/>
      <c r="G43" s="156"/>
      <c r="H43" s="156"/>
      <c r="I43" s="156"/>
      <c r="J43" s="156"/>
      <c r="K43" s="430"/>
      <c r="L43" s="431" cm="1">
        <f t="array" ref="L43">SUM(L16:L41)</f>
        <v>0</v>
      </c>
      <c r="M43" s="431" cm="1">
        <f t="array" ref="M43">SUM(M16:M41)</f>
        <v>0</v>
      </c>
      <c r="N43" s="431" cm="1">
        <f t="array" ref="N43">SUM(N16:N41)</f>
        <v>0</v>
      </c>
      <c r="O43" s="431" cm="1">
        <f t="array" ref="O43">SUM(O16:O41)</f>
        <v>0</v>
      </c>
      <c r="P43" s="432" cm="1">
        <f t="array" ref="P43">SUM(M43:O43)</f>
        <v>0</v>
      </c>
      <c r="Q43" s="116"/>
    </row>
    <row r="44" spans="1:17" ht="13.5" customHeight="1">
      <c r="A44" s="160"/>
      <c r="B44" s="160"/>
      <c r="C44" s="160"/>
      <c r="D44" s="160"/>
      <c r="E44" s="160"/>
      <c r="F44" s="160"/>
      <c r="G44" s="160"/>
      <c r="H44" s="160"/>
      <c r="I44" s="160"/>
      <c r="J44" s="160"/>
      <c r="K44" s="439"/>
      <c r="L44" s="439"/>
      <c r="M44" s="439"/>
      <c r="N44" s="439"/>
      <c r="O44" s="439"/>
      <c r="P44" s="439"/>
      <c r="Q44" s="107"/>
    </row>
    <row r="45" spans="1:17" ht="12.75" customHeight="1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</row>
    <row r="46" spans="1:17" ht="14.25" customHeight="1">
      <c r="A46" s="181" t="s">
        <v>18</v>
      </c>
      <c r="B46" s="4"/>
      <c r="C46" s="4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</row>
    <row r="47" spans="1:17" ht="14.25" customHeight="1">
      <c r="A47" s="181" t="s">
        <v>58</v>
      </c>
      <c r="B47" s="46"/>
      <c r="C47" s="46"/>
      <c r="D47" s="46"/>
      <c r="E47" s="46"/>
      <c r="F47" s="46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</row>
    <row r="48" spans="1:17" ht="14.25" customHeight="1">
      <c r="A48" s="106" t="s">
        <v>10</v>
      </c>
      <c r="B48" s="4"/>
      <c r="C48" s="4"/>
      <c r="D48" s="107"/>
      <c r="E48" s="107"/>
      <c r="F48" s="107"/>
      <c r="G48" s="107"/>
      <c r="H48" s="107"/>
      <c r="I48" s="107"/>
      <c r="J48" s="163"/>
      <c r="K48" s="107"/>
      <c r="L48" s="107"/>
      <c r="M48" s="107"/>
      <c r="N48" s="107"/>
      <c r="O48" s="107"/>
      <c r="P48" s="107"/>
      <c r="Q48" s="107"/>
    </row>
    <row r="49" spans="1:17" ht="14.25" customHeight="1">
      <c r="A49" s="107"/>
      <c r="B49" s="107"/>
      <c r="C49" s="182"/>
      <c r="D49" s="107"/>
      <c r="E49" s="107"/>
      <c r="F49" s="107"/>
      <c r="G49" s="107"/>
      <c r="H49" s="107"/>
      <c r="I49" s="107"/>
      <c r="J49" s="163"/>
      <c r="K49" s="163"/>
      <c r="L49" s="163"/>
      <c r="M49" s="163"/>
      <c r="N49" s="163"/>
      <c r="O49" s="163"/>
      <c r="P49" s="163"/>
      <c r="Q49" s="107"/>
    </row>
  </sheetData>
  <mergeCells count="14">
    <mergeCell ref="A1:P1"/>
    <mergeCell ref="A2:P2"/>
    <mergeCell ref="A3:P3"/>
    <mergeCell ref="F11:K12"/>
    <mergeCell ref="L11:P12"/>
    <mergeCell ref="A9:G9"/>
    <mergeCell ref="H9:I9"/>
    <mergeCell ref="O9:P9"/>
    <mergeCell ref="K10:P10"/>
    <mergeCell ref="A11:A13"/>
    <mergeCell ref="B11:B13"/>
    <mergeCell ref="C11:C13"/>
    <mergeCell ref="D11:D13"/>
    <mergeCell ref="E11:E13"/>
  </mergeCells>
  <pageMargins left="0.19685" right="0.19685" top="0.78740200000000005" bottom="0.472441" header="0.31496099999999999" footer="0.31496099999999999"/>
  <pageSetup scale="74" orientation="landscape"/>
  <headerFooter>
    <oddFooter>&amp;C&amp;"Arial,Regular"&amp;10&amp;K000000&amp;8&amp;P no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48"/>
  <sheetViews>
    <sheetView showGridLines="0" topLeftCell="A5" workbookViewId="0">
      <selection activeCell="L27" sqref="L27"/>
    </sheetView>
  </sheetViews>
  <sheetFormatPr baseColWidth="10" defaultColWidth="8.83203125" defaultRowHeight="12" customHeight="1"/>
  <cols>
    <col min="1" max="1" width="8" style="1" customWidth="1"/>
    <col min="2" max="2" width="10.5" style="1" customWidth="1"/>
    <col min="3" max="3" width="40.5" style="1" customWidth="1"/>
    <col min="4" max="5" width="9.5" style="1" customWidth="1"/>
    <col min="6" max="6" width="8.1640625" style="1" customWidth="1"/>
    <col min="7" max="7" width="9.33203125" style="1" customWidth="1"/>
    <col min="8" max="8" width="8.1640625" style="1" customWidth="1"/>
    <col min="9" max="9" width="10.33203125" style="1" customWidth="1"/>
    <col min="10" max="10" width="9.83203125" style="1" customWidth="1"/>
    <col min="11" max="11" width="11.5" style="1" customWidth="1"/>
    <col min="12" max="12" width="10.83203125" style="1" customWidth="1"/>
    <col min="13" max="13" width="9.1640625" style="1" customWidth="1"/>
    <col min="14" max="14" width="11" style="1" customWidth="1"/>
    <col min="15" max="15" width="9.1640625" style="1" customWidth="1"/>
    <col min="16" max="16" width="11.5" style="1" customWidth="1"/>
    <col min="17" max="17" width="9.1640625" style="1" customWidth="1"/>
    <col min="18" max="18" width="8.83203125" style="1" customWidth="1"/>
    <col min="19" max="16384" width="8.83203125" style="1"/>
  </cols>
  <sheetData>
    <row r="1" spans="1:17" ht="15" customHeight="1">
      <c r="A1" s="414" t="s">
        <v>1149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107"/>
    </row>
    <row r="2" spans="1:17" ht="25.5" customHeight="1">
      <c r="A2" s="416" t="s">
        <v>47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107"/>
    </row>
    <row r="3" spans="1:17" ht="14.25" customHeight="1">
      <c r="A3" s="393" t="s">
        <v>363</v>
      </c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107"/>
    </row>
    <row r="4" spans="1:17" ht="9" customHeight="1">
      <c r="A4" s="316"/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107"/>
    </row>
    <row r="5" spans="1:17" ht="18.75" customHeight="1">
      <c r="A5" s="10" t="s">
        <v>6</v>
      </c>
      <c r="B5" s="54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107"/>
    </row>
    <row r="6" spans="1:17" ht="18.75" customHeight="1">
      <c r="A6" s="10" t="s">
        <v>7</v>
      </c>
      <c r="B6" s="54"/>
      <c r="C6" s="108"/>
      <c r="D6" s="108"/>
      <c r="E6" s="108"/>
      <c r="F6" s="108"/>
      <c r="G6" s="108"/>
      <c r="H6" s="108"/>
      <c r="I6" s="108"/>
      <c r="J6" s="107"/>
      <c r="K6" s="107"/>
      <c r="L6" s="107"/>
      <c r="M6" s="107"/>
      <c r="N6" s="107"/>
      <c r="O6" s="107"/>
      <c r="P6" s="107"/>
      <c r="Q6" s="107"/>
    </row>
    <row r="7" spans="1:17" ht="18.75" customHeight="1">
      <c r="A7" s="10" t="s">
        <v>8</v>
      </c>
      <c r="B7" s="54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</row>
    <row r="8" spans="1:17" ht="18.75" customHeight="1">
      <c r="A8" s="13" t="s">
        <v>9</v>
      </c>
      <c r="B8" s="54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spans="1:17" ht="18.75" customHeight="1">
      <c r="A9" s="391" t="s">
        <v>93</v>
      </c>
      <c r="B9" s="382"/>
      <c r="C9" s="382"/>
      <c r="D9" s="382"/>
      <c r="E9" s="382"/>
      <c r="F9" s="382"/>
      <c r="G9" s="382"/>
      <c r="H9" s="383" cm="1">
        <f t="array" ref="H9">P42</f>
        <v>0</v>
      </c>
      <c r="I9" s="384"/>
      <c r="J9" s="110" t="s">
        <v>62</v>
      </c>
      <c r="K9" s="14"/>
      <c r="L9" s="107"/>
      <c r="M9" s="14"/>
      <c r="N9" s="111"/>
      <c r="O9" s="360"/>
      <c r="P9" s="360"/>
      <c r="Q9" s="107"/>
    </row>
    <row r="10" spans="1:17" ht="18.75" customHeight="1">
      <c r="A10" s="113"/>
      <c r="B10" s="113"/>
      <c r="C10" s="113"/>
      <c r="D10" s="113"/>
      <c r="E10" s="113"/>
      <c r="F10" s="113"/>
      <c r="G10" s="113"/>
      <c r="H10" s="114"/>
      <c r="I10" s="114"/>
      <c r="J10" s="115"/>
      <c r="K10" s="386"/>
      <c r="L10" s="386"/>
      <c r="M10" s="386"/>
      <c r="N10" s="386"/>
      <c r="O10" s="386"/>
      <c r="P10" s="386"/>
      <c r="Q10" s="107"/>
    </row>
    <row r="11" spans="1:17" ht="9" customHeight="1">
      <c r="A11" s="418" t="s">
        <v>11</v>
      </c>
      <c r="B11" s="419" t="s">
        <v>63</v>
      </c>
      <c r="C11" s="364" t="s">
        <v>64</v>
      </c>
      <c r="D11" s="420" t="s">
        <v>65</v>
      </c>
      <c r="E11" s="420" t="s">
        <v>66</v>
      </c>
      <c r="F11" s="367" t="s">
        <v>67</v>
      </c>
      <c r="G11" s="368"/>
      <c r="H11" s="368"/>
      <c r="I11" s="368"/>
      <c r="J11" s="368"/>
      <c r="K11" s="368"/>
      <c r="L11" s="370" t="s">
        <v>68</v>
      </c>
      <c r="M11" s="368"/>
      <c r="N11" s="369"/>
      <c r="O11" s="368"/>
      <c r="P11" s="371"/>
      <c r="Q11" s="116"/>
    </row>
    <row r="12" spans="1:17" ht="9" customHeight="1">
      <c r="A12" s="362"/>
      <c r="B12" s="378"/>
      <c r="C12" s="365"/>
      <c r="D12" s="368"/>
      <c r="E12" s="368"/>
      <c r="F12" s="369"/>
      <c r="G12" s="369"/>
      <c r="H12" s="369"/>
      <c r="I12" s="369"/>
      <c r="J12" s="369"/>
      <c r="K12" s="369"/>
      <c r="L12" s="372"/>
      <c r="M12" s="371"/>
      <c r="N12" s="373"/>
      <c r="O12" s="371"/>
      <c r="P12" s="374"/>
      <c r="Q12" s="116"/>
    </row>
    <row r="13" spans="1:17" ht="48.75" customHeight="1">
      <c r="A13" s="363"/>
      <c r="B13" s="379"/>
      <c r="C13" s="366"/>
      <c r="D13" s="369"/>
      <c r="E13" s="369"/>
      <c r="F13" s="119" t="s">
        <v>69</v>
      </c>
      <c r="G13" s="119" t="s">
        <v>70</v>
      </c>
      <c r="H13" s="119" t="s">
        <v>71</v>
      </c>
      <c r="I13" s="119" t="s">
        <v>72</v>
      </c>
      <c r="J13" s="119" t="s">
        <v>73</v>
      </c>
      <c r="K13" s="119" t="s">
        <v>74</v>
      </c>
      <c r="L13" s="119" t="s">
        <v>75</v>
      </c>
      <c r="M13" s="119" t="s">
        <v>71</v>
      </c>
      <c r="N13" s="119" t="s">
        <v>72</v>
      </c>
      <c r="O13" s="119" t="s">
        <v>73</v>
      </c>
      <c r="P13" s="120" t="s">
        <v>76</v>
      </c>
      <c r="Q13" s="116"/>
    </row>
    <row r="14" spans="1:17" ht="14.25" customHeight="1">
      <c r="A14" s="166">
        <v>1</v>
      </c>
      <c r="B14" s="123">
        <v>2</v>
      </c>
      <c r="C14" s="123">
        <v>3</v>
      </c>
      <c r="D14" s="123">
        <v>4</v>
      </c>
      <c r="E14" s="123">
        <v>5</v>
      </c>
      <c r="F14" s="123">
        <v>6</v>
      </c>
      <c r="G14" s="63">
        <v>7</v>
      </c>
      <c r="H14" s="123">
        <v>8</v>
      </c>
      <c r="I14" s="123">
        <v>9</v>
      </c>
      <c r="J14" s="123">
        <v>10</v>
      </c>
      <c r="K14" s="123">
        <v>11</v>
      </c>
      <c r="L14" s="123">
        <v>12</v>
      </c>
      <c r="M14" s="123">
        <v>13</v>
      </c>
      <c r="N14" s="123">
        <v>14</v>
      </c>
      <c r="O14" s="123">
        <v>15</v>
      </c>
      <c r="P14" s="124">
        <v>16</v>
      </c>
      <c r="Q14" s="116"/>
    </row>
    <row r="15" spans="1:17" ht="13.5" customHeight="1">
      <c r="A15" s="177"/>
      <c r="B15" s="135"/>
      <c r="C15" s="318"/>
      <c r="D15" s="185"/>
      <c r="E15" s="189"/>
      <c r="F15" s="137"/>
      <c r="G15" s="321"/>
      <c r="H15" s="137"/>
      <c r="I15" s="137"/>
      <c r="J15" s="137"/>
      <c r="K15" s="139"/>
      <c r="L15" s="140"/>
      <c r="M15" s="140"/>
      <c r="N15" s="140"/>
      <c r="O15" s="140"/>
      <c r="P15" s="141"/>
      <c r="Q15" s="116"/>
    </row>
    <row r="16" spans="1:17" ht="12.75" customHeight="1">
      <c r="A16" s="222">
        <v>1</v>
      </c>
      <c r="B16" s="169" t="s">
        <v>1150</v>
      </c>
      <c r="C16" s="126" t="s">
        <v>1151</v>
      </c>
      <c r="D16" s="185"/>
      <c r="E16" s="189"/>
      <c r="F16" s="137"/>
      <c r="G16" s="138"/>
      <c r="H16" s="137"/>
      <c r="I16" s="137"/>
      <c r="J16" s="137"/>
      <c r="K16" s="139"/>
      <c r="L16" s="140"/>
      <c r="M16" s="140"/>
      <c r="N16" s="140"/>
      <c r="O16" s="140"/>
      <c r="P16" s="141"/>
      <c r="Q16" s="116"/>
    </row>
    <row r="17" spans="1:17" ht="48" customHeight="1">
      <c r="A17" s="173">
        <v>1.1000000000000001</v>
      </c>
      <c r="B17" s="135" t="s">
        <v>79</v>
      </c>
      <c r="C17" s="134" t="s">
        <v>1152</v>
      </c>
      <c r="D17" s="135" t="s">
        <v>85</v>
      </c>
      <c r="E17" s="138">
        <v>1</v>
      </c>
      <c r="F17" s="137"/>
      <c r="G17" s="138"/>
      <c r="H17" s="137"/>
      <c r="I17" s="137"/>
      <c r="J17" s="137"/>
      <c r="K17" s="429">
        <f t="shared" ref="K17:K40" si="0">SUM(H17:J17)</f>
        <v>0</v>
      </c>
      <c r="L17" s="140" cm="1">
        <f t="array" ref="L17">ROUND(E17*F17,2)</f>
        <v>0</v>
      </c>
      <c r="M17" s="140" cm="1">
        <f t="array" ref="M17">ROUND(E17*H17,2)</f>
        <v>0</v>
      </c>
      <c r="N17" s="140" cm="1">
        <f t="array" ref="N17">ROUND(E17*I17,2)</f>
        <v>0</v>
      </c>
      <c r="O17" s="140" cm="1">
        <f t="array" ref="O17">ROUND(E17*J17,2)</f>
        <v>0</v>
      </c>
      <c r="P17" s="141" cm="1">
        <f t="array" ref="P17">ROUND(SUM(M17:O17),2)</f>
        <v>0</v>
      </c>
      <c r="Q17" s="116"/>
    </row>
    <row r="18" spans="1:17" ht="36" customHeight="1">
      <c r="A18" s="173">
        <v>1.2</v>
      </c>
      <c r="B18" s="135" t="s">
        <v>79</v>
      </c>
      <c r="C18" s="134" t="s">
        <v>1153</v>
      </c>
      <c r="D18" s="135" t="s">
        <v>81</v>
      </c>
      <c r="E18" s="138">
        <v>2</v>
      </c>
      <c r="F18" s="137"/>
      <c r="G18" s="138"/>
      <c r="H18" s="137"/>
      <c r="I18" s="137"/>
      <c r="J18" s="137"/>
      <c r="K18" s="429">
        <f t="shared" si="0"/>
        <v>0</v>
      </c>
      <c r="L18" s="140" cm="1">
        <f t="array" ref="L18">ROUND(E18*F18,2)</f>
        <v>0</v>
      </c>
      <c r="M18" s="140" cm="1">
        <f t="array" ref="M18">ROUND(E18*H18,2)</f>
        <v>0</v>
      </c>
      <c r="N18" s="140" cm="1">
        <f t="array" ref="N18">ROUND(E18*I18,2)</f>
        <v>0</v>
      </c>
      <c r="O18" s="140" cm="1">
        <f t="array" ref="O18">ROUND(E18*J18,2)</f>
        <v>0</v>
      </c>
      <c r="P18" s="141" cm="1">
        <f t="array" ref="P18">ROUND(SUM(M18:O18),2)</f>
        <v>0</v>
      </c>
      <c r="Q18" s="116"/>
    </row>
    <row r="19" spans="1:17" ht="24" customHeight="1">
      <c r="A19" s="173">
        <v>1.3</v>
      </c>
      <c r="B19" s="135" t="s">
        <v>79</v>
      </c>
      <c r="C19" s="134" t="s">
        <v>1154</v>
      </c>
      <c r="D19" s="135" t="s">
        <v>81</v>
      </c>
      <c r="E19" s="138">
        <v>2</v>
      </c>
      <c r="F19" s="137"/>
      <c r="G19" s="138"/>
      <c r="H19" s="137"/>
      <c r="I19" s="137"/>
      <c r="J19" s="137"/>
      <c r="K19" s="429">
        <f t="shared" si="0"/>
        <v>0</v>
      </c>
      <c r="L19" s="140" cm="1">
        <f t="array" ref="L19">ROUND(E19*F19,2)</f>
        <v>0</v>
      </c>
      <c r="M19" s="140" cm="1">
        <f t="array" ref="M19">ROUND(E19*H19,2)</f>
        <v>0</v>
      </c>
      <c r="N19" s="140" cm="1">
        <f t="array" ref="N19">ROUND(E19*I19,2)</f>
        <v>0</v>
      </c>
      <c r="O19" s="140" cm="1">
        <f t="array" ref="O19">ROUND(E19*J19,2)</f>
        <v>0</v>
      </c>
      <c r="P19" s="141" cm="1">
        <f t="array" ref="P19">ROUND(SUM(M19:O19),2)</f>
        <v>0</v>
      </c>
      <c r="Q19" s="116"/>
    </row>
    <row r="20" spans="1:17" ht="36.75" customHeight="1">
      <c r="A20" s="173">
        <v>1.4</v>
      </c>
      <c r="B20" s="135" t="s">
        <v>79</v>
      </c>
      <c r="C20" s="134" t="s">
        <v>1155</v>
      </c>
      <c r="D20" s="135" t="s">
        <v>81</v>
      </c>
      <c r="E20" s="138">
        <v>2</v>
      </c>
      <c r="F20" s="137"/>
      <c r="G20" s="138"/>
      <c r="H20" s="137"/>
      <c r="I20" s="137"/>
      <c r="J20" s="137"/>
      <c r="K20" s="429">
        <f t="shared" si="0"/>
        <v>0</v>
      </c>
      <c r="L20" s="140" cm="1">
        <f t="array" ref="L20">ROUND(E20*F20,2)</f>
        <v>0</v>
      </c>
      <c r="M20" s="140" cm="1">
        <f t="array" ref="M20">ROUND(E20*H20,2)</f>
        <v>0</v>
      </c>
      <c r="N20" s="140" cm="1">
        <f t="array" ref="N20">ROUND(E20*I20,2)</f>
        <v>0</v>
      </c>
      <c r="O20" s="140" cm="1">
        <f t="array" ref="O20">ROUND(E20*J20,2)</f>
        <v>0</v>
      </c>
      <c r="P20" s="141" cm="1">
        <f t="array" ref="P20">ROUND(SUM(M20:O20),2)</f>
        <v>0</v>
      </c>
      <c r="Q20" s="116"/>
    </row>
    <row r="21" spans="1:17" ht="36" customHeight="1">
      <c r="A21" s="173">
        <v>1.5</v>
      </c>
      <c r="B21" s="135" t="s">
        <v>79</v>
      </c>
      <c r="C21" s="134" t="s">
        <v>1156</v>
      </c>
      <c r="D21" s="135" t="s">
        <v>81</v>
      </c>
      <c r="E21" s="138">
        <v>12</v>
      </c>
      <c r="F21" s="137"/>
      <c r="G21" s="138"/>
      <c r="H21" s="137"/>
      <c r="I21" s="137"/>
      <c r="J21" s="137"/>
      <c r="K21" s="429">
        <f t="shared" si="0"/>
        <v>0</v>
      </c>
      <c r="L21" s="140" cm="1">
        <f t="array" ref="L21">ROUND(E21*F21,2)</f>
        <v>0</v>
      </c>
      <c r="M21" s="140" cm="1">
        <f t="array" ref="M21">ROUND(E21*H21,2)</f>
        <v>0</v>
      </c>
      <c r="N21" s="140" cm="1">
        <f t="array" ref="N21">ROUND(E21*I21,2)</f>
        <v>0</v>
      </c>
      <c r="O21" s="140" cm="1">
        <f t="array" ref="O21">ROUND(E21*J21,2)</f>
        <v>0</v>
      </c>
      <c r="P21" s="141" cm="1">
        <f t="array" ref="P21">ROUND(SUM(M21:O21),2)</f>
        <v>0</v>
      </c>
      <c r="Q21" s="116"/>
    </row>
    <row r="22" spans="1:17" ht="24" customHeight="1">
      <c r="A22" s="173">
        <v>1.6</v>
      </c>
      <c r="B22" s="135" t="s">
        <v>79</v>
      </c>
      <c r="C22" s="134" t="s">
        <v>1157</v>
      </c>
      <c r="D22" s="135" t="s">
        <v>89</v>
      </c>
      <c r="E22" s="138">
        <v>30</v>
      </c>
      <c r="F22" s="137"/>
      <c r="G22" s="138"/>
      <c r="H22" s="137"/>
      <c r="I22" s="137"/>
      <c r="J22" s="137"/>
      <c r="K22" s="429">
        <f t="shared" si="0"/>
        <v>0</v>
      </c>
      <c r="L22" s="140" cm="1">
        <f t="array" ref="L22">ROUND(E22*F22,2)</f>
        <v>0</v>
      </c>
      <c r="M22" s="140" cm="1">
        <f t="array" ref="M22">ROUND(E22*H22,2)</f>
        <v>0</v>
      </c>
      <c r="N22" s="140" cm="1">
        <f t="array" ref="N22">ROUND(E22*I22,2)</f>
        <v>0</v>
      </c>
      <c r="O22" s="140" cm="1">
        <f t="array" ref="O22">ROUND(E22*J22,2)</f>
        <v>0</v>
      </c>
      <c r="P22" s="141" cm="1">
        <f t="array" ref="P22">ROUND(SUM(M22:O22),2)</f>
        <v>0</v>
      </c>
      <c r="Q22" s="116"/>
    </row>
    <row r="23" spans="1:17" ht="24" customHeight="1">
      <c r="A23" s="173">
        <v>1.7</v>
      </c>
      <c r="B23" s="135" t="s">
        <v>79</v>
      </c>
      <c r="C23" s="134" t="s">
        <v>1158</v>
      </c>
      <c r="D23" s="135" t="s">
        <v>89</v>
      </c>
      <c r="E23" s="138">
        <v>14</v>
      </c>
      <c r="F23" s="137"/>
      <c r="G23" s="138"/>
      <c r="H23" s="137"/>
      <c r="I23" s="137"/>
      <c r="J23" s="137"/>
      <c r="K23" s="429">
        <f t="shared" si="0"/>
        <v>0</v>
      </c>
      <c r="L23" s="140" cm="1">
        <f t="array" ref="L23">ROUND(E23*F23,2)</f>
        <v>0</v>
      </c>
      <c r="M23" s="140" cm="1">
        <f t="array" ref="M23">ROUND(E23*H23,2)</f>
        <v>0</v>
      </c>
      <c r="N23" s="140" cm="1">
        <f t="array" ref="N23">ROUND(E23*I23,2)</f>
        <v>0</v>
      </c>
      <c r="O23" s="140" cm="1">
        <f t="array" ref="O23">ROUND(E23*J23,2)</f>
        <v>0</v>
      </c>
      <c r="P23" s="141" cm="1">
        <f t="array" ref="P23">ROUND(SUM(M23:O23),2)</f>
        <v>0</v>
      </c>
      <c r="Q23" s="116"/>
    </row>
    <row r="24" spans="1:17" ht="24" customHeight="1">
      <c r="A24" s="173">
        <v>1.8</v>
      </c>
      <c r="B24" s="135" t="s">
        <v>79</v>
      </c>
      <c r="C24" s="134" t="s">
        <v>1159</v>
      </c>
      <c r="D24" s="135" t="s">
        <v>89</v>
      </c>
      <c r="E24" s="138">
        <v>14</v>
      </c>
      <c r="F24" s="137"/>
      <c r="G24" s="138"/>
      <c r="H24" s="137"/>
      <c r="I24" s="137"/>
      <c r="J24" s="137"/>
      <c r="K24" s="429">
        <f t="shared" si="0"/>
        <v>0</v>
      </c>
      <c r="L24" s="140" cm="1">
        <f t="array" ref="L24">ROUND(E24*F24,2)</f>
        <v>0</v>
      </c>
      <c r="M24" s="140" cm="1">
        <f t="array" ref="M24">ROUND(E24*H24,2)</f>
        <v>0</v>
      </c>
      <c r="N24" s="140" cm="1">
        <f t="array" ref="N24">ROUND(E24*I24,2)</f>
        <v>0</v>
      </c>
      <c r="O24" s="140" cm="1">
        <f t="array" ref="O24">ROUND(E24*J24,2)</f>
        <v>0</v>
      </c>
      <c r="P24" s="141" cm="1">
        <f t="array" ref="P24">ROUND(SUM(M24:O24),2)</f>
        <v>0</v>
      </c>
      <c r="Q24" s="116"/>
    </row>
    <row r="25" spans="1:17" ht="24" customHeight="1">
      <c r="A25" s="173">
        <v>1.9</v>
      </c>
      <c r="B25" s="135" t="s">
        <v>79</v>
      </c>
      <c r="C25" s="134" t="s">
        <v>1160</v>
      </c>
      <c r="D25" s="135" t="s">
        <v>89</v>
      </c>
      <c r="E25" s="138">
        <v>30</v>
      </c>
      <c r="F25" s="137"/>
      <c r="G25" s="138"/>
      <c r="H25" s="137"/>
      <c r="I25" s="137"/>
      <c r="J25" s="137"/>
      <c r="K25" s="429">
        <f t="shared" si="0"/>
        <v>0</v>
      </c>
      <c r="L25" s="140" cm="1">
        <f t="array" ref="L25">ROUND(E25*F25,2)</f>
        <v>0</v>
      </c>
      <c r="M25" s="140" cm="1">
        <f t="array" ref="M25">ROUND(E25*H25,2)</f>
        <v>0</v>
      </c>
      <c r="N25" s="140" cm="1">
        <f t="array" ref="N25">ROUND(E25*I25,2)</f>
        <v>0</v>
      </c>
      <c r="O25" s="140" cm="1">
        <f t="array" ref="O25">ROUND(E25*J25,2)</f>
        <v>0</v>
      </c>
      <c r="P25" s="141" cm="1">
        <f t="array" ref="P25">ROUND(SUM(M25:O25),2)</f>
        <v>0</v>
      </c>
      <c r="Q25" s="116"/>
    </row>
    <row r="26" spans="1:17" ht="24" customHeight="1">
      <c r="A26" s="322">
        <v>1.1000000000000001</v>
      </c>
      <c r="B26" s="135" t="s">
        <v>79</v>
      </c>
      <c r="C26" s="134" t="s">
        <v>1161</v>
      </c>
      <c r="D26" s="135" t="s">
        <v>89</v>
      </c>
      <c r="E26" s="138">
        <v>2</v>
      </c>
      <c r="F26" s="137"/>
      <c r="G26" s="138"/>
      <c r="H26" s="137"/>
      <c r="I26" s="137"/>
      <c r="J26" s="137"/>
      <c r="K26" s="429">
        <f t="shared" si="0"/>
        <v>0</v>
      </c>
      <c r="L26" s="140" cm="1">
        <f t="array" ref="L26">ROUND(E26*F26,2)</f>
        <v>0</v>
      </c>
      <c r="M26" s="140" cm="1">
        <f t="array" ref="M26">ROUND(E26*H26,2)</f>
        <v>0</v>
      </c>
      <c r="N26" s="140" cm="1">
        <f t="array" ref="N26">ROUND(E26*I26,2)</f>
        <v>0</v>
      </c>
      <c r="O26" s="140" cm="1">
        <f t="array" ref="O26">ROUND(E26*J26,2)</f>
        <v>0</v>
      </c>
      <c r="P26" s="141" cm="1">
        <f t="array" ref="P26">ROUND(SUM(M26:O26),2)</f>
        <v>0</v>
      </c>
      <c r="Q26" s="116"/>
    </row>
    <row r="27" spans="1:17" ht="24" customHeight="1">
      <c r="A27" s="322">
        <v>1.1100000000000001</v>
      </c>
      <c r="B27" s="135" t="s">
        <v>79</v>
      </c>
      <c r="C27" s="134" t="s">
        <v>1162</v>
      </c>
      <c r="D27" s="135" t="s">
        <v>1163</v>
      </c>
      <c r="E27" s="138">
        <v>10</v>
      </c>
      <c r="F27" s="137"/>
      <c r="G27" s="138"/>
      <c r="H27" s="137"/>
      <c r="I27" s="137"/>
      <c r="J27" s="137"/>
      <c r="K27" s="429">
        <f t="shared" si="0"/>
        <v>0</v>
      </c>
      <c r="L27" s="140" cm="1">
        <f t="array" ref="L27">ROUND(E27*F27,2)</f>
        <v>0</v>
      </c>
      <c r="M27" s="140" cm="1">
        <f t="array" ref="M27">ROUND(E27*H27,2)</f>
        <v>0</v>
      </c>
      <c r="N27" s="140" cm="1">
        <f t="array" ref="N27">ROUND(E27*I27,2)</f>
        <v>0</v>
      </c>
      <c r="O27" s="140" cm="1">
        <f t="array" ref="O27">ROUND(E27*J27,2)</f>
        <v>0</v>
      </c>
      <c r="P27" s="141" cm="1">
        <f t="array" ref="P27">ROUND(SUM(M27:O27),2)</f>
        <v>0</v>
      </c>
      <c r="Q27" s="116"/>
    </row>
    <row r="28" spans="1:17" ht="12.75" customHeight="1">
      <c r="A28" s="322">
        <v>1.1200000000000001</v>
      </c>
      <c r="B28" s="135" t="s">
        <v>79</v>
      </c>
      <c r="C28" s="134" t="s">
        <v>1164</v>
      </c>
      <c r="D28" s="135" t="s">
        <v>85</v>
      </c>
      <c r="E28" s="138">
        <v>1</v>
      </c>
      <c r="F28" s="137"/>
      <c r="G28" s="138"/>
      <c r="H28" s="137"/>
      <c r="I28" s="137"/>
      <c r="J28" s="137"/>
      <c r="K28" s="429">
        <f t="shared" si="0"/>
        <v>0</v>
      </c>
      <c r="L28" s="140" cm="1">
        <f t="array" ref="L28">ROUND(E28*F28,2)</f>
        <v>0</v>
      </c>
      <c r="M28" s="140" cm="1">
        <f t="array" ref="M28">ROUND(E28*H28,2)</f>
        <v>0</v>
      </c>
      <c r="N28" s="140" cm="1">
        <f t="array" ref="N28">ROUND(E28*I28,2)</f>
        <v>0</v>
      </c>
      <c r="O28" s="140" cm="1">
        <f t="array" ref="O28">ROUND(E28*J28,2)</f>
        <v>0</v>
      </c>
      <c r="P28" s="141" cm="1">
        <f t="array" ref="P28">ROUND(SUM(M28:O28),2)</f>
        <v>0</v>
      </c>
      <c r="Q28" s="116"/>
    </row>
    <row r="29" spans="1:17" ht="12.75" customHeight="1">
      <c r="A29" s="322">
        <v>1.1299999999999999</v>
      </c>
      <c r="B29" s="135" t="s">
        <v>79</v>
      </c>
      <c r="C29" s="134" t="s">
        <v>1165</v>
      </c>
      <c r="D29" s="135" t="s">
        <v>85</v>
      </c>
      <c r="E29" s="138">
        <v>1</v>
      </c>
      <c r="F29" s="137"/>
      <c r="G29" s="138"/>
      <c r="H29" s="137"/>
      <c r="I29" s="137"/>
      <c r="J29" s="137"/>
      <c r="K29" s="429">
        <f t="shared" si="0"/>
        <v>0</v>
      </c>
      <c r="L29" s="140" cm="1">
        <f t="array" ref="L29">ROUND(E29*F29,2)</f>
        <v>0</v>
      </c>
      <c r="M29" s="140" cm="1">
        <f t="array" ref="M29">ROUND(E29*H29,2)</f>
        <v>0</v>
      </c>
      <c r="N29" s="140" cm="1">
        <f t="array" ref="N29">ROUND(E29*I29,2)</f>
        <v>0</v>
      </c>
      <c r="O29" s="140" cm="1">
        <f t="array" ref="O29">ROUND(E29*J29,2)</f>
        <v>0</v>
      </c>
      <c r="P29" s="141" cm="1">
        <f t="array" ref="P29">ROUND(SUM(M29:O29),2)</f>
        <v>0</v>
      </c>
      <c r="Q29" s="116"/>
    </row>
    <row r="30" spans="1:17" ht="12.75" customHeight="1">
      <c r="A30" s="322">
        <v>1.1399999999999999</v>
      </c>
      <c r="B30" s="135" t="s">
        <v>79</v>
      </c>
      <c r="C30" s="134" t="s">
        <v>1166</v>
      </c>
      <c r="D30" s="135" t="s">
        <v>85</v>
      </c>
      <c r="E30" s="138">
        <v>1</v>
      </c>
      <c r="F30" s="137"/>
      <c r="G30" s="138"/>
      <c r="H30" s="137"/>
      <c r="I30" s="137"/>
      <c r="J30" s="137"/>
      <c r="K30" s="429">
        <f t="shared" si="0"/>
        <v>0</v>
      </c>
      <c r="L30" s="140" cm="1">
        <f t="array" ref="L30">ROUND(E30*F30,2)</f>
        <v>0</v>
      </c>
      <c r="M30" s="140" cm="1">
        <f t="array" ref="M30">ROUND(E30*H30,2)</f>
        <v>0</v>
      </c>
      <c r="N30" s="140" cm="1">
        <f t="array" ref="N30">ROUND(E30*I30,2)</f>
        <v>0</v>
      </c>
      <c r="O30" s="140" cm="1">
        <f t="array" ref="O30">ROUND(E30*J30,2)</f>
        <v>0</v>
      </c>
      <c r="P30" s="141" cm="1">
        <f t="array" ref="P30">ROUND(SUM(M30:O30),2)</f>
        <v>0</v>
      </c>
      <c r="Q30" s="116"/>
    </row>
    <row r="31" spans="1:17" ht="12.75" customHeight="1">
      <c r="A31" s="322">
        <v>1.1499999999999999</v>
      </c>
      <c r="B31" s="135" t="s">
        <v>79</v>
      </c>
      <c r="C31" s="134" t="s">
        <v>1167</v>
      </c>
      <c r="D31" s="135" t="s">
        <v>85</v>
      </c>
      <c r="E31" s="138">
        <v>1</v>
      </c>
      <c r="F31" s="137"/>
      <c r="G31" s="138"/>
      <c r="H31" s="137"/>
      <c r="I31" s="137"/>
      <c r="J31" s="137"/>
      <c r="K31" s="429">
        <f t="shared" si="0"/>
        <v>0</v>
      </c>
      <c r="L31" s="140" cm="1">
        <f t="array" ref="L31">ROUND(E31*F31,2)</f>
        <v>0</v>
      </c>
      <c r="M31" s="140" cm="1">
        <f t="array" ref="M31">ROUND(E31*H31,2)</f>
        <v>0</v>
      </c>
      <c r="N31" s="140" cm="1">
        <f t="array" ref="N31">ROUND(E31*I31,2)</f>
        <v>0</v>
      </c>
      <c r="O31" s="140" cm="1">
        <f t="array" ref="O31">ROUND(E31*J31,2)</f>
        <v>0</v>
      </c>
      <c r="P31" s="141" cm="1">
        <f t="array" ref="P31">ROUND(SUM(M31:O31),2)</f>
        <v>0</v>
      </c>
      <c r="Q31" s="116"/>
    </row>
    <row r="32" spans="1:17" ht="12.75" customHeight="1">
      <c r="A32" s="317"/>
      <c r="B32" s="185"/>
      <c r="C32" s="318"/>
      <c r="D32" s="185"/>
      <c r="E32" s="138"/>
      <c r="F32" s="137"/>
      <c r="G32" s="138"/>
      <c r="H32" s="137"/>
      <c r="I32" s="137"/>
      <c r="J32" s="137"/>
      <c r="K32" s="429"/>
      <c r="L32" s="140"/>
      <c r="M32" s="140"/>
      <c r="N32" s="140"/>
      <c r="O32" s="140"/>
      <c r="P32" s="141"/>
      <c r="Q32" s="116"/>
    </row>
    <row r="33" spans="1:17" ht="12.75" customHeight="1">
      <c r="A33" s="222">
        <v>2</v>
      </c>
      <c r="B33" s="169" t="s">
        <v>1150</v>
      </c>
      <c r="C33" s="126" t="s">
        <v>1168</v>
      </c>
      <c r="D33" s="185"/>
      <c r="E33" s="138"/>
      <c r="F33" s="137"/>
      <c r="G33" s="138"/>
      <c r="H33" s="137"/>
      <c r="I33" s="137"/>
      <c r="J33" s="137"/>
      <c r="K33" s="429"/>
      <c r="L33" s="140"/>
      <c r="M33" s="140"/>
      <c r="N33" s="140"/>
      <c r="O33" s="140"/>
      <c r="P33" s="141"/>
      <c r="Q33" s="116"/>
    </row>
    <row r="34" spans="1:17" ht="36" customHeight="1">
      <c r="A34" s="173">
        <v>2.1</v>
      </c>
      <c r="B34" s="135" t="s">
        <v>79</v>
      </c>
      <c r="C34" s="134" t="s">
        <v>1169</v>
      </c>
      <c r="D34" s="135" t="s">
        <v>81</v>
      </c>
      <c r="E34" s="138">
        <v>3</v>
      </c>
      <c r="F34" s="137"/>
      <c r="G34" s="138"/>
      <c r="H34" s="137"/>
      <c r="I34" s="137"/>
      <c r="J34" s="137"/>
      <c r="K34" s="429">
        <f t="shared" si="0"/>
        <v>0</v>
      </c>
      <c r="L34" s="140" cm="1">
        <f t="array" ref="L34">ROUND(E34*F34,2)</f>
        <v>0</v>
      </c>
      <c r="M34" s="140" cm="1">
        <f t="array" ref="M34">ROUND(E34*H34,2)</f>
        <v>0</v>
      </c>
      <c r="N34" s="140" cm="1">
        <f t="array" ref="N34">ROUND(E34*I34,2)</f>
        <v>0</v>
      </c>
      <c r="O34" s="140" cm="1">
        <f t="array" ref="O34">ROUND(E34*J34,2)</f>
        <v>0</v>
      </c>
      <c r="P34" s="141" cm="1">
        <f t="array" ref="P34">ROUND(SUM(M34:O34),2)</f>
        <v>0</v>
      </c>
      <c r="Q34" s="116"/>
    </row>
    <row r="35" spans="1:17" ht="24" customHeight="1">
      <c r="A35" s="173">
        <v>2.2000000000000002</v>
      </c>
      <c r="B35" s="135" t="s">
        <v>79</v>
      </c>
      <c r="C35" s="134" t="s">
        <v>1170</v>
      </c>
      <c r="D35" s="135" t="s">
        <v>81</v>
      </c>
      <c r="E35" s="138">
        <v>1</v>
      </c>
      <c r="F35" s="137"/>
      <c r="G35" s="138"/>
      <c r="H35" s="137"/>
      <c r="I35" s="137"/>
      <c r="J35" s="137"/>
      <c r="K35" s="429">
        <f t="shared" si="0"/>
        <v>0</v>
      </c>
      <c r="L35" s="140" cm="1">
        <f t="array" ref="L35">ROUND(E35*F35,2)</f>
        <v>0</v>
      </c>
      <c r="M35" s="140" cm="1">
        <f t="array" ref="M35">ROUND(E35*H35,2)</f>
        <v>0</v>
      </c>
      <c r="N35" s="140" cm="1">
        <f t="array" ref="N35">ROUND(E35*I35,2)</f>
        <v>0</v>
      </c>
      <c r="O35" s="140" cm="1">
        <f t="array" ref="O35">ROUND(E35*J35,2)</f>
        <v>0</v>
      </c>
      <c r="P35" s="141" cm="1">
        <f t="array" ref="P35">ROUND(SUM(M35:O35),2)</f>
        <v>0</v>
      </c>
      <c r="Q35" s="116"/>
    </row>
    <row r="36" spans="1:17" ht="24" customHeight="1">
      <c r="A36" s="173">
        <v>2.2999999999999998</v>
      </c>
      <c r="B36" s="135" t="s">
        <v>79</v>
      </c>
      <c r="C36" s="134" t="s">
        <v>1171</v>
      </c>
      <c r="D36" s="135" t="s">
        <v>89</v>
      </c>
      <c r="E36" s="138">
        <v>8</v>
      </c>
      <c r="F36" s="137"/>
      <c r="G36" s="138"/>
      <c r="H36" s="137"/>
      <c r="I36" s="137"/>
      <c r="J36" s="137"/>
      <c r="K36" s="429">
        <f t="shared" si="0"/>
        <v>0</v>
      </c>
      <c r="L36" s="140" cm="1">
        <f t="array" ref="L36">ROUND(E36*F36,2)</f>
        <v>0</v>
      </c>
      <c r="M36" s="140" cm="1">
        <f t="array" ref="M36">ROUND(E36*H36,2)</f>
        <v>0</v>
      </c>
      <c r="N36" s="140" cm="1">
        <f t="array" ref="N36">ROUND(E36*I36,2)</f>
        <v>0</v>
      </c>
      <c r="O36" s="140" cm="1">
        <f t="array" ref="O36">ROUND(E36*J36,2)</f>
        <v>0</v>
      </c>
      <c r="P36" s="141" cm="1">
        <f t="array" ref="P36">ROUND(SUM(M36:O36),2)</f>
        <v>0</v>
      </c>
      <c r="Q36" s="116"/>
    </row>
    <row r="37" spans="1:17" ht="24" customHeight="1">
      <c r="A37" s="173">
        <v>2.4</v>
      </c>
      <c r="B37" s="135" t="s">
        <v>79</v>
      </c>
      <c r="C37" s="134" t="s">
        <v>1172</v>
      </c>
      <c r="D37" s="135" t="s">
        <v>89</v>
      </c>
      <c r="E37" s="138">
        <v>2</v>
      </c>
      <c r="F37" s="137"/>
      <c r="G37" s="138"/>
      <c r="H37" s="137"/>
      <c r="I37" s="137"/>
      <c r="J37" s="137"/>
      <c r="K37" s="429">
        <f t="shared" si="0"/>
        <v>0</v>
      </c>
      <c r="L37" s="140" cm="1">
        <f t="array" ref="L37">ROUND(E37*F37,2)</f>
        <v>0</v>
      </c>
      <c r="M37" s="140" cm="1">
        <f t="array" ref="M37">ROUND(E37*H37,2)</f>
        <v>0</v>
      </c>
      <c r="N37" s="140" cm="1">
        <f t="array" ref="N37">ROUND(E37*I37,2)</f>
        <v>0</v>
      </c>
      <c r="O37" s="140" cm="1">
        <f t="array" ref="O37">ROUND(E37*J37,2)</f>
        <v>0</v>
      </c>
      <c r="P37" s="141" cm="1">
        <f t="array" ref="P37">ROUND(SUM(M37:O37),2)</f>
        <v>0</v>
      </c>
      <c r="Q37" s="116"/>
    </row>
    <row r="38" spans="1:17" ht="12.75" customHeight="1">
      <c r="A38" s="173">
        <v>2.5</v>
      </c>
      <c r="B38" s="135" t="s">
        <v>79</v>
      </c>
      <c r="C38" s="134" t="s">
        <v>1164</v>
      </c>
      <c r="D38" s="135" t="s">
        <v>85</v>
      </c>
      <c r="E38" s="138">
        <v>1</v>
      </c>
      <c r="F38" s="137"/>
      <c r="G38" s="138"/>
      <c r="H38" s="137"/>
      <c r="I38" s="137"/>
      <c r="J38" s="137"/>
      <c r="K38" s="429">
        <f t="shared" si="0"/>
        <v>0</v>
      </c>
      <c r="L38" s="140" cm="1">
        <f t="array" ref="L38">ROUND(E38*F38,2)</f>
        <v>0</v>
      </c>
      <c r="M38" s="140" cm="1">
        <f t="array" ref="M38">ROUND(E38*H38,2)</f>
        <v>0</v>
      </c>
      <c r="N38" s="140" cm="1">
        <f t="array" ref="N38">ROUND(E38*I38,2)</f>
        <v>0</v>
      </c>
      <c r="O38" s="140" cm="1">
        <f t="array" ref="O38">ROUND(E38*J38,2)</f>
        <v>0</v>
      </c>
      <c r="P38" s="141" cm="1">
        <f t="array" ref="P38">ROUND(SUM(M38:O38),2)</f>
        <v>0</v>
      </c>
      <c r="Q38" s="116"/>
    </row>
    <row r="39" spans="1:17" ht="12.75" customHeight="1">
      <c r="A39" s="173">
        <v>2.6</v>
      </c>
      <c r="B39" s="135" t="s">
        <v>79</v>
      </c>
      <c r="C39" s="134" t="s">
        <v>1166</v>
      </c>
      <c r="D39" s="135" t="s">
        <v>85</v>
      </c>
      <c r="E39" s="138">
        <v>1</v>
      </c>
      <c r="F39" s="137"/>
      <c r="G39" s="138"/>
      <c r="H39" s="137"/>
      <c r="I39" s="137"/>
      <c r="J39" s="137"/>
      <c r="K39" s="429">
        <f t="shared" si="0"/>
        <v>0</v>
      </c>
      <c r="L39" s="140" cm="1">
        <f t="array" ref="L39">ROUND(E39*F39,2)</f>
        <v>0</v>
      </c>
      <c r="M39" s="140" cm="1">
        <f t="array" ref="M39">ROUND(E39*H39,2)</f>
        <v>0</v>
      </c>
      <c r="N39" s="140" cm="1">
        <f t="array" ref="N39">ROUND(E39*I39,2)</f>
        <v>0</v>
      </c>
      <c r="O39" s="140" cm="1">
        <f t="array" ref="O39">ROUND(E39*J39,2)</f>
        <v>0</v>
      </c>
      <c r="P39" s="141" cm="1">
        <f t="array" ref="P39">ROUND(SUM(M39:O39),2)</f>
        <v>0</v>
      </c>
      <c r="Q39" s="116"/>
    </row>
    <row r="40" spans="1:17" ht="12.75" customHeight="1">
      <c r="A40" s="173">
        <v>2.7</v>
      </c>
      <c r="B40" s="135" t="s">
        <v>79</v>
      </c>
      <c r="C40" s="134" t="s">
        <v>1167</v>
      </c>
      <c r="D40" s="135" t="s">
        <v>85</v>
      </c>
      <c r="E40" s="138">
        <v>1</v>
      </c>
      <c r="F40" s="137"/>
      <c r="G40" s="138"/>
      <c r="H40" s="137"/>
      <c r="I40" s="137"/>
      <c r="J40" s="137"/>
      <c r="K40" s="429">
        <f t="shared" si="0"/>
        <v>0</v>
      </c>
      <c r="L40" s="140" cm="1">
        <f t="array" ref="L40">ROUND(E40*F40,2)</f>
        <v>0</v>
      </c>
      <c r="M40" s="140" cm="1">
        <f t="array" ref="M40">ROUND(E40*H40,2)</f>
        <v>0</v>
      </c>
      <c r="N40" s="140" cm="1">
        <f t="array" ref="N40">ROUND(E40*I40,2)</f>
        <v>0</v>
      </c>
      <c r="O40" s="140" cm="1">
        <f t="array" ref="O40">ROUND(E40*J40,2)</f>
        <v>0</v>
      </c>
      <c r="P40" s="141" cm="1">
        <f t="array" ref="P40">ROUND(SUM(M40:O40),2)</f>
        <v>0</v>
      </c>
      <c r="Q40" s="116"/>
    </row>
    <row r="41" spans="1:17" ht="13.5" customHeight="1">
      <c r="A41" s="193"/>
      <c r="B41" s="145"/>
      <c r="C41" s="319"/>
      <c r="D41" s="215"/>
      <c r="E41" s="323"/>
      <c r="F41" s="147"/>
      <c r="G41" s="148"/>
      <c r="H41" s="147"/>
      <c r="I41" s="147"/>
      <c r="J41" s="147"/>
      <c r="K41" s="149"/>
      <c r="L41" s="150"/>
      <c r="M41" s="150"/>
      <c r="N41" s="150"/>
      <c r="O41" s="150"/>
      <c r="P41" s="151"/>
      <c r="Q41" s="116"/>
    </row>
    <row r="42" spans="1:17" ht="25.5" customHeight="1">
      <c r="A42" s="118"/>
      <c r="B42" s="117"/>
      <c r="C42" s="154" t="s">
        <v>91</v>
      </c>
      <c r="D42" s="155"/>
      <c r="E42" s="27"/>
      <c r="F42" s="156"/>
      <c r="G42" s="156"/>
      <c r="H42" s="156"/>
      <c r="I42" s="156"/>
      <c r="J42" s="156"/>
      <c r="K42" s="156"/>
      <c r="L42" s="157" cm="1">
        <f t="array" ref="L42">SUM(L16:L40)</f>
        <v>0</v>
      </c>
      <c r="M42" s="157" cm="1">
        <f t="array" ref="M42">SUM(M16:M40)</f>
        <v>0</v>
      </c>
      <c r="N42" s="157" cm="1">
        <f t="array" ref="N42">SUM(N16:N40)</f>
        <v>0</v>
      </c>
      <c r="O42" s="157" cm="1">
        <f t="array" ref="O42">SUM(O16:O40)</f>
        <v>0</v>
      </c>
      <c r="P42" s="158" cm="1">
        <f t="array" ref="P42">SUM(M42:O42)</f>
        <v>0</v>
      </c>
      <c r="Q42" s="116"/>
    </row>
    <row r="43" spans="1:17" ht="13.5" customHeight="1">
      <c r="A43" s="160"/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07"/>
    </row>
    <row r="44" spans="1:17" ht="12.75" customHeight="1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</row>
    <row r="45" spans="1:17" ht="14.25" customHeight="1">
      <c r="A45" s="181" t="s">
        <v>18</v>
      </c>
      <c r="B45" s="4"/>
      <c r="C45" s="4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</row>
    <row r="46" spans="1:17" ht="14.25" customHeight="1">
      <c r="A46" s="181" t="s">
        <v>58</v>
      </c>
      <c r="B46" s="46"/>
      <c r="C46" s="46"/>
      <c r="D46" s="46"/>
      <c r="E46" s="46"/>
      <c r="F46" s="46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</row>
    <row r="47" spans="1:17" ht="14.25" customHeight="1">
      <c r="A47" s="106" t="s">
        <v>10</v>
      </c>
      <c r="B47" s="4"/>
      <c r="C47" s="4"/>
      <c r="D47" s="107"/>
      <c r="E47" s="107"/>
      <c r="F47" s="107"/>
      <c r="G47" s="107"/>
      <c r="H47" s="107"/>
      <c r="I47" s="107"/>
      <c r="J47" s="163"/>
      <c r="K47" s="107"/>
      <c r="L47" s="107"/>
      <c r="M47" s="107"/>
      <c r="N47" s="107"/>
      <c r="O47" s="107"/>
      <c r="P47" s="107"/>
      <c r="Q47" s="107"/>
    </row>
    <row r="48" spans="1:17" ht="14.25" customHeight="1">
      <c r="A48" s="107"/>
      <c r="B48" s="107"/>
      <c r="C48" s="182"/>
      <c r="D48" s="107"/>
      <c r="E48" s="107"/>
      <c r="F48" s="107"/>
      <c r="G48" s="107"/>
      <c r="H48" s="107"/>
      <c r="I48" s="107"/>
      <c r="J48" s="163"/>
      <c r="K48" s="163"/>
      <c r="L48" s="163"/>
      <c r="M48" s="163"/>
      <c r="N48" s="163"/>
      <c r="O48" s="163"/>
      <c r="P48" s="163"/>
      <c r="Q48" s="107"/>
    </row>
  </sheetData>
  <mergeCells count="14">
    <mergeCell ref="A1:P1"/>
    <mergeCell ref="A2:P2"/>
    <mergeCell ref="A3:P3"/>
    <mergeCell ref="F11:K12"/>
    <mergeCell ref="L11:P12"/>
    <mergeCell ref="A9:G9"/>
    <mergeCell ref="H9:I9"/>
    <mergeCell ref="O9:P9"/>
    <mergeCell ref="K10:P10"/>
    <mergeCell ref="A11:A13"/>
    <mergeCell ref="B11:B13"/>
    <mergeCell ref="C11:C13"/>
    <mergeCell ref="D11:D13"/>
    <mergeCell ref="E11:E13"/>
  </mergeCells>
  <pageMargins left="0.19685" right="0.19685" top="0.78740200000000005" bottom="0.472441" header="0.31496099999999999" footer="0.31496099999999999"/>
  <pageSetup scale="78" orientation="landscape"/>
  <headerFooter>
    <oddFooter>&amp;C&amp;"Arial,Regular"&amp;10&amp;K000000&amp;8&amp;P no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02"/>
  <sheetViews>
    <sheetView showGridLines="0" topLeftCell="A69" workbookViewId="0">
      <selection activeCell="M32" sqref="M32"/>
    </sheetView>
  </sheetViews>
  <sheetFormatPr baseColWidth="10" defaultColWidth="8.83203125" defaultRowHeight="12" customHeight="1"/>
  <cols>
    <col min="1" max="1" width="8" style="1" customWidth="1"/>
    <col min="2" max="2" width="10.6640625" style="1" customWidth="1"/>
    <col min="3" max="3" width="40.5" style="1" customWidth="1"/>
    <col min="4" max="5" width="9.5" style="1" customWidth="1"/>
    <col min="6" max="6" width="8.1640625" style="1" customWidth="1"/>
    <col min="7" max="7" width="9.6640625" style="1" customWidth="1"/>
    <col min="8" max="8" width="8.1640625" style="1" customWidth="1"/>
    <col min="9" max="9" width="10.6640625" style="1" customWidth="1"/>
    <col min="10" max="10" width="10.33203125" style="1" customWidth="1"/>
    <col min="11" max="11" width="10.1640625" style="1" customWidth="1"/>
    <col min="12" max="12" width="10.83203125" style="1" customWidth="1"/>
    <col min="13" max="13" width="10.1640625" style="1" customWidth="1"/>
    <col min="14" max="14" width="10.83203125" style="1" customWidth="1"/>
    <col min="15" max="15" width="10.1640625" style="1" customWidth="1"/>
    <col min="16" max="16" width="10.83203125" style="1" customWidth="1"/>
    <col min="17" max="17" width="8.83203125" style="1" customWidth="1"/>
    <col min="18" max="16384" width="8.83203125" style="1"/>
  </cols>
  <sheetData>
    <row r="1" spans="1:16" ht="15" customHeight="1">
      <c r="A1" s="414" t="s">
        <v>1173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</row>
    <row r="2" spans="1:16" ht="15" customHeight="1">
      <c r="A2" s="421" t="s">
        <v>49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14.25" customHeight="1">
      <c r="A3" s="393" t="s">
        <v>363</v>
      </c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</row>
    <row r="4" spans="1:16" ht="14.25" customHeight="1">
      <c r="A4" s="316"/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</row>
    <row r="5" spans="1:16" ht="14.25" customHeight="1">
      <c r="A5" s="10" t="s">
        <v>6</v>
      </c>
      <c r="B5" s="54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</row>
    <row r="6" spans="1:16" ht="12.75" customHeight="1">
      <c r="A6" s="10" t="s">
        <v>7</v>
      </c>
      <c r="B6" s="54"/>
      <c r="C6" s="108"/>
      <c r="D6" s="108"/>
      <c r="E6" s="108"/>
      <c r="F6" s="108"/>
      <c r="G6" s="108"/>
      <c r="H6" s="108"/>
      <c r="I6" s="108"/>
      <c r="J6" s="107"/>
      <c r="K6" s="107"/>
      <c r="L6" s="107"/>
      <c r="M6" s="107"/>
      <c r="N6" s="107"/>
      <c r="O6" s="107"/>
      <c r="P6" s="107"/>
    </row>
    <row r="7" spans="1:16" ht="12.75" customHeight="1">
      <c r="A7" s="10" t="s">
        <v>8</v>
      </c>
      <c r="B7" s="54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8" spans="1:16" ht="12.75" customHeight="1">
      <c r="A8" s="13" t="s">
        <v>9</v>
      </c>
      <c r="B8" s="54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</row>
    <row r="9" spans="1:16" ht="18.75" customHeight="1">
      <c r="A9" s="391" t="s">
        <v>93</v>
      </c>
      <c r="B9" s="382"/>
      <c r="C9" s="382"/>
      <c r="D9" s="382"/>
      <c r="E9" s="382"/>
      <c r="F9" s="382"/>
      <c r="G9" s="382"/>
      <c r="H9" s="383" cm="1">
        <f t="array" ref="H9">P96</f>
        <v>0</v>
      </c>
      <c r="I9" s="384"/>
      <c r="J9" s="110" t="s">
        <v>62</v>
      </c>
      <c r="K9" s="14"/>
      <c r="L9" s="107"/>
      <c r="M9" s="14"/>
      <c r="N9" s="111"/>
      <c r="O9" s="360"/>
      <c r="P9" s="360"/>
    </row>
    <row r="10" spans="1:16" ht="18.75" customHeight="1">
      <c r="A10" s="113"/>
      <c r="B10" s="113"/>
      <c r="C10" s="113"/>
      <c r="D10" s="113"/>
      <c r="E10" s="113"/>
      <c r="F10" s="113"/>
      <c r="G10" s="113"/>
      <c r="H10" s="114"/>
      <c r="I10" s="114"/>
      <c r="J10" s="115"/>
      <c r="K10" s="386"/>
      <c r="L10" s="386"/>
      <c r="M10" s="386"/>
      <c r="N10" s="386"/>
      <c r="O10" s="386"/>
      <c r="P10" s="386"/>
    </row>
    <row r="11" spans="1:16" ht="12.75" customHeight="1">
      <c r="A11" s="418" t="s">
        <v>11</v>
      </c>
      <c r="B11" s="419" t="s">
        <v>63</v>
      </c>
      <c r="C11" s="364" t="s">
        <v>64</v>
      </c>
      <c r="D11" s="420" t="s">
        <v>65</v>
      </c>
      <c r="E11" s="420" t="s">
        <v>66</v>
      </c>
      <c r="F11" s="367" t="s">
        <v>67</v>
      </c>
      <c r="G11" s="368"/>
      <c r="H11" s="368"/>
      <c r="I11" s="368"/>
      <c r="J11" s="368"/>
      <c r="K11" s="368"/>
      <c r="L11" s="370" t="s">
        <v>68</v>
      </c>
      <c r="M11" s="368"/>
      <c r="N11" s="369"/>
      <c r="O11" s="368"/>
      <c r="P11" s="371"/>
    </row>
    <row r="12" spans="1:16" ht="12.75" customHeight="1">
      <c r="A12" s="362"/>
      <c r="B12" s="378"/>
      <c r="C12" s="365"/>
      <c r="D12" s="368"/>
      <c r="E12" s="368"/>
      <c r="F12" s="369"/>
      <c r="G12" s="369"/>
      <c r="H12" s="369"/>
      <c r="I12" s="369"/>
      <c r="J12" s="369"/>
      <c r="K12" s="369"/>
      <c r="L12" s="372"/>
      <c r="M12" s="371"/>
      <c r="N12" s="373"/>
      <c r="O12" s="371"/>
      <c r="P12" s="374"/>
    </row>
    <row r="13" spans="1:16" ht="48.75" customHeight="1">
      <c r="A13" s="363"/>
      <c r="B13" s="379"/>
      <c r="C13" s="366"/>
      <c r="D13" s="369"/>
      <c r="E13" s="369"/>
      <c r="F13" s="119" t="s">
        <v>69</v>
      </c>
      <c r="G13" s="119" t="s">
        <v>70</v>
      </c>
      <c r="H13" s="119" t="s">
        <v>71</v>
      </c>
      <c r="I13" s="119" t="s">
        <v>72</v>
      </c>
      <c r="J13" s="119" t="s">
        <v>73</v>
      </c>
      <c r="K13" s="119" t="s">
        <v>74</v>
      </c>
      <c r="L13" s="119" t="s">
        <v>75</v>
      </c>
      <c r="M13" s="119" t="s">
        <v>71</v>
      </c>
      <c r="N13" s="119" t="s">
        <v>72</v>
      </c>
      <c r="O13" s="119" t="s">
        <v>73</v>
      </c>
      <c r="P13" s="120" t="s">
        <v>76</v>
      </c>
    </row>
    <row r="14" spans="1:16" ht="14.25" customHeight="1">
      <c r="A14" s="166">
        <v>1</v>
      </c>
      <c r="B14" s="63">
        <v>2</v>
      </c>
      <c r="C14" s="63">
        <v>3</v>
      </c>
      <c r="D14" s="123">
        <v>4</v>
      </c>
      <c r="E14" s="123">
        <v>5</v>
      </c>
      <c r="F14" s="123">
        <v>6</v>
      </c>
      <c r="G14" s="123">
        <v>7</v>
      </c>
      <c r="H14" s="123">
        <v>8</v>
      </c>
      <c r="I14" s="123">
        <v>9</v>
      </c>
      <c r="J14" s="123">
        <v>10</v>
      </c>
      <c r="K14" s="123">
        <v>11</v>
      </c>
      <c r="L14" s="123">
        <v>12</v>
      </c>
      <c r="M14" s="123">
        <v>13</v>
      </c>
      <c r="N14" s="123">
        <v>14</v>
      </c>
      <c r="O14" s="123">
        <v>15</v>
      </c>
      <c r="P14" s="124">
        <v>16</v>
      </c>
    </row>
    <row r="15" spans="1:16" ht="15" customHeight="1">
      <c r="A15" s="222">
        <v>1</v>
      </c>
      <c r="B15" s="198" t="s">
        <v>78</v>
      </c>
      <c r="C15" s="223" t="s">
        <v>1174</v>
      </c>
      <c r="D15" s="185"/>
      <c r="E15" s="138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86"/>
    </row>
    <row r="16" spans="1:16" ht="14.25" customHeight="1">
      <c r="A16" s="173">
        <v>1.2</v>
      </c>
      <c r="B16" s="135" t="s">
        <v>79</v>
      </c>
      <c r="C16" s="134" t="s">
        <v>1175</v>
      </c>
      <c r="D16" s="135" t="s">
        <v>89</v>
      </c>
      <c r="E16" s="190">
        <v>541.1</v>
      </c>
      <c r="F16" s="137"/>
      <c r="G16" s="138"/>
      <c r="H16" s="137"/>
      <c r="I16" s="137"/>
      <c r="J16" s="137"/>
      <c r="K16" s="429">
        <f t="shared" ref="K16:K79" si="0">SUM(H16:J16)</f>
        <v>0</v>
      </c>
      <c r="L16" s="423" cm="1">
        <f t="array" ref="L16">ROUND(E16*F16,2)</f>
        <v>0</v>
      </c>
      <c r="M16" s="423" cm="1">
        <f t="array" ref="M16">ROUND(E16*H16,2)</f>
        <v>0</v>
      </c>
      <c r="N16" s="423" cm="1">
        <f t="array" ref="N16">ROUND(E16*I16,2)</f>
        <v>0</v>
      </c>
      <c r="O16" s="423" cm="1">
        <f t="array" ref="O16">ROUND(E16*J16,2)</f>
        <v>0</v>
      </c>
      <c r="P16" s="425" cm="1">
        <f t="array" ref="P16">ROUND(SUM(M16:O16),2)</f>
        <v>0</v>
      </c>
    </row>
    <row r="17" spans="1:16" ht="14.25" customHeight="1">
      <c r="A17" s="222">
        <v>2</v>
      </c>
      <c r="B17" s="169" t="s">
        <v>1176</v>
      </c>
      <c r="C17" s="126" t="s">
        <v>1177</v>
      </c>
      <c r="D17" s="185"/>
      <c r="E17" s="138"/>
      <c r="F17" s="137"/>
      <c r="G17" s="138"/>
      <c r="H17" s="137"/>
      <c r="I17" s="137"/>
      <c r="J17" s="137"/>
      <c r="K17" s="429"/>
      <c r="L17" s="423"/>
      <c r="M17" s="423"/>
      <c r="N17" s="423"/>
      <c r="O17" s="423"/>
      <c r="P17" s="425"/>
    </row>
    <row r="18" spans="1:16" ht="60" customHeight="1">
      <c r="A18" s="173">
        <v>2.1</v>
      </c>
      <c r="B18" s="135" t="s">
        <v>79</v>
      </c>
      <c r="C18" s="134" t="s">
        <v>1178</v>
      </c>
      <c r="D18" s="135" t="s">
        <v>89</v>
      </c>
      <c r="E18" s="190">
        <v>50</v>
      </c>
      <c r="F18" s="137"/>
      <c r="G18" s="138"/>
      <c r="H18" s="137"/>
      <c r="I18" s="137"/>
      <c r="J18" s="137"/>
      <c r="K18" s="429">
        <f t="shared" si="0"/>
        <v>0</v>
      </c>
      <c r="L18" s="423" cm="1">
        <f t="array" ref="L18">ROUND(E18*F18,2)</f>
        <v>0</v>
      </c>
      <c r="M18" s="423" cm="1">
        <f t="array" ref="M18">ROUND(E18*H18,2)</f>
        <v>0</v>
      </c>
      <c r="N18" s="423" cm="1">
        <f t="array" ref="N18">ROUND(E18*I18,2)</f>
        <v>0</v>
      </c>
      <c r="O18" s="423" cm="1">
        <f t="array" ref="O18">ROUND(E18*J18,2)</f>
        <v>0</v>
      </c>
      <c r="P18" s="425" cm="1">
        <f t="array" ref="P18">ROUND(SUM(M18:O18),2)</f>
        <v>0</v>
      </c>
    </row>
    <row r="19" spans="1:16" ht="48" customHeight="1">
      <c r="A19" s="173">
        <v>2.2000000000000002</v>
      </c>
      <c r="B19" s="135" t="s">
        <v>79</v>
      </c>
      <c r="C19" s="134" t="s">
        <v>1179</v>
      </c>
      <c r="D19" s="135" t="s">
        <v>85</v>
      </c>
      <c r="E19" s="138">
        <v>1</v>
      </c>
      <c r="F19" s="137"/>
      <c r="G19" s="138"/>
      <c r="H19" s="137"/>
      <c r="I19" s="137"/>
      <c r="J19" s="137"/>
      <c r="K19" s="429">
        <f t="shared" si="0"/>
        <v>0</v>
      </c>
      <c r="L19" s="423" cm="1">
        <f t="array" ref="L19">ROUND(E19*F19,2)</f>
        <v>0</v>
      </c>
      <c r="M19" s="423" cm="1">
        <f t="array" ref="M19">ROUND(E19*H19,2)</f>
        <v>0</v>
      </c>
      <c r="N19" s="423" cm="1">
        <f t="array" ref="N19">ROUND(E19*I19,2)</f>
        <v>0</v>
      </c>
      <c r="O19" s="423" cm="1">
        <f t="array" ref="O19">ROUND(E19*J19,2)</f>
        <v>0</v>
      </c>
      <c r="P19" s="425" cm="1">
        <f t="array" ref="P19">ROUND(SUM(M19:O19),2)</f>
        <v>0</v>
      </c>
    </row>
    <row r="20" spans="1:16" ht="48" customHeight="1">
      <c r="A20" s="173">
        <v>2.2999999999999998</v>
      </c>
      <c r="B20" s="135" t="s">
        <v>79</v>
      </c>
      <c r="C20" s="134" t="s">
        <v>1180</v>
      </c>
      <c r="D20" s="135" t="s">
        <v>85</v>
      </c>
      <c r="E20" s="138">
        <v>5</v>
      </c>
      <c r="F20" s="137"/>
      <c r="G20" s="138"/>
      <c r="H20" s="137"/>
      <c r="I20" s="137"/>
      <c r="J20" s="137"/>
      <c r="K20" s="429">
        <f t="shared" si="0"/>
        <v>0</v>
      </c>
      <c r="L20" s="423" cm="1">
        <f t="array" ref="L20">ROUND(E20*F20,2)</f>
        <v>0</v>
      </c>
      <c r="M20" s="423" cm="1">
        <f t="array" ref="M20">ROUND(E20*H20,2)</f>
        <v>0</v>
      </c>
      <c r="N20" s="423" cm="1">
        <f t="array" ref="N20">ROUND(E20*I20,2)</f>
        <v>0</v>
      </c>
      <c r="O20" s="423" cm="1">
        <f t="array" ref="O20">ROUND(E20*J20,2)</f>
        <v>0</v>
      </c>
      <c r="P20" s="425" cm="1">
        <f t="array" ref="P20">ROUND(SUM(M20:O20),2)</f>
        <v>0</v>
      </c>
    </row>
    <row r="21" spans="1:16" ht="24" customHeight="1">
      <c r="A21" s="222">
        <v>3</v>
      </c>
      <c r="B21" s="169" t="s">
        <v>1176</v>
      </c>
      <c r="C21" s="126" t="s">
        <v>1181</v>
      </c>
      <c r="D21" s="185"/>
      <c r="E21" s="138"/>
      <c r="F21" s="137"/>
      <c r="G21" s="138"/>
      <c r="H21" s="137"/>
      <c r="I21" s="137"/>
      <c r="J21" s="137"/>
      <c r="K21" s="429"/>
      <c r="L21" s="423"/>
      <c r="M21" s="423"/>
      <c r="N21" s="423"/>
      <c r="O21" s="423"/>
      <c r="P21" s="425"/>
    </row>
    <row r="22" spans="1:16" ht="60" customHeight="1">
      <c r="A22" s="173">
        <v>3.1</v>
      </c>
      <c r="B22" s="135" t="s">
        <v>79</v>
      </c>
      <c r="C22" s="134" t="s">
        <v>1182</v>
      </c>
      <c r="D22" s="135" t="s">
        <v>89</v>
      </c>
      <c r="E22" s="138">
        <v>80</v>
      </c>
      <c r="F22" s="137"/>
      <c r="G22" s="138"/>
      <c r="H22" s="137"/>
      <c r="I22" s="137"/>
      <c r="J22" s="137"/>
      <c r="K22" s="429">
        <f t="shared" si="0"/>
        <v>0</v>
      </c>
      <c r="L22" s="423" cm="1">
        <f t="array" ref="L22">ROUND(E22*F22,2)</f>
        <v>0</v>
      </c>
      <c r="M22" s="423" cm="1">
        <f t="array" ref="M22">ROUND(E22*H22,2)</f>
        <v>0</v>
      </c>
      <c r="N22" s="423" cm="1">
        <f t="array" ref="N22">ROUND(E22*I22,2)</f>
        <v>0</v>
      </c>
      <c r="O22" s="423" cm="1">
        <f t="array" ref="O22">ROUND(E22*J22,2)</f>
        <v>0</v>
      </c>
      <c r="P22" s="425" cm="1">
        <f t="array" ref="P22">ROUND(SUM(M22:O22),2)</f>
        <v>0</v>
      </c>
    </row>
    <row r="23" spans="1:16" ht="60" customHeight="1">
      <c r="A23" s="173">
        <v>3.2</v>
      </c>
      <c r="B23" s="135" t="s">
        <v>79</v>
      </c>
      <c r="C23" s="134" t="s">
        <v>1183</v>
      </c>
      <c r="D23" s="135" t="s">
        <v>89</v>
      </c>
      <c r="E23" s="138">
        <v>178</v>
      </c>
      <c r="F23" s="137"/>
      <c r="G23" s="138"/>
      <c r="H23" s="137"/>
      <c r="I23" s="137"/>
      <c r="J23" s="137"/>
      <c r="K23" s="429">
        <f t="shared" si="0"/>
        <v>0</v>
      </c>
      <c r="L23" s="423" cm="1">
        <f t="array" ref="L23">ROUND(E23*F23,2)</f>
        <v>0</v>
      </c>
      <c r="M23" s="423" cm="1">
        <f t="array" ref="M23">ROUND(E23*H23,2)</f>
        <v>0</v>
      </c>
      <c r="N23" s="423" cm="1">
        <f t="array" ref="N23">ROUND(E23*I23,2)</f>
        <v>0</v>
      </c>
      <c r="O23" s="423" cm="1">
        <f t="array" ref="O23">ROUND(E23*J23,2)</f>
        <v>0</v>
      </c>
      <c r="P23" s="425" cm="1">
        <f t="array" ref="P23">ROUND(SUM(M23:O23),2)</f>
        <v>0</v>
      </c>
    </row>
    <row r="24" spans="1:16" ht="12.75" customHeight="1">
      <c r="A24" s="173">
        <v>3.3</v>
      </c>
      <c r="B24" s="135" t="s">
        <v>79</v>
      </c>
      <c r="C24" s="134" t="s">
        <v>1184</v>
      </c>
      <c r="D24" s="135" t="s">
        <v>95</v>
      </c>
      <c r="E24" s="138">
        <v>0.45</v>
      </c>
      <c r="F24" s="137"/>
      <c r="G24" s="138"/>
      <c r="H24" s="137"/>
      <c r="I24" s="137"/>
      <c r="J24" s="137"/>
      <c r="K24" s="429">
        <f t="shared" si="0"/>
        <v>0</v>
      </c>
      <c r="L24" s="423" cm="1">
        <f t="array" ref="L24">ROUND(E24*F24,2)</f>
        <v>0</v>
      </c>
      <c r="M24" s="423" cm="1">
        <f t="array" ref="M24">ROUND(E24*H24,2)</f>
        <v>0</v>
      </c>
      <c r="N24" s="423" cm="1">
        <f t="array" ref="N24">ROUND(E24*I24,2)</f>
        <v>0</v>
      </c>
      <c r="O24" s="423" cm="1">
        <f t="array" ref="O24">ROUND(E24*J24,2)</f>
        <v>0</v>
      </c>
      <c r="P24" s="425" cm="1">
        <f t="array" ref="P24">ROUND(SUM(M24:O24),2)</f>
        <v>0</v>
      </c>
    </row>
    <row r="25" spans="1:16" ht="14.25" customHeight="1">
      <c r="A25" s="177" t="s">
        <v>274</v>
      </c>
      <c r="B25" s="135" t="s">
        <v>79</v>
      </c>
      <c r="C25" s="188" t="s">
        <v>1185</v>
      </c>
      <c r="D25" s="135" t="s">
        <v>100</v>
      </c>
      <c r="E25" s="138">
        <v>48.6</v>
      </c>
      <c r="F25" s="137"/>
      <c r="G25" s="138"/>
      <c r="H25" s="137"/>
      <c r="I25" s="137"/>
      <c r="J25" s="137"/>
      <c r="K25" s="429">
        <f t="shared" si="0"/>
        <v>0</v>
      </c>
      <c r="L25" s="423" cm="1">
        <f t="array" ref="L25">ROUND(E25*F25,2)</f>
        <v>0</v>
      </c>
      <c r="M25" s="423" cm="1">
        <f t="array" ref="M25">ROUND(E25*H25,2)</f>
        <v>0</v>
      </c>
      <c r="N25" s="423" cm="1">
        <f t="array" ref="N25">ROUND(E25*I25,2)</f>
        <v>0</v>
      </c>
      <c r="O25" s="423" cm="1">
        <f t="array" ref="O25">ROUND(E25*J25,2)</f>
        <v>0</v>
      </c>
      <c r="P25" s="425" cm="1">
        <f t="array" ref="P25">ROUND(SUM(M25:O25),2)</f>
        <v>0</v>
      </c>
    </row>
    <row r="26" spans="1:16" ht="12.75" customHeight="1">
      <c r="A26" s="173">
        <v>3.4</v>
      </c>
      <c r="B26" s="135" t="s">
        <v>79</v>
      </c>
      <c r="C26" s="134" t="s">
        <v>1186</v>
      </c>
      <c r="D26" s="135" t="s">
        <v>95</v>
      </c>
      <c r="E26" s="138">
        <v>1.67</v>
      </c>
      <c r="F26" s="137"/>
      <c r="G26" s="138"/>
      <c r="H26" s="137"/>
      <c r="I26" s="137"/>
      <c r="J26" s="137"/>
      <c r="K26" s="429">
        <f t="shared" si="0"/>
        <v>0</v>
      </c>
      <c r="L26" s="423" cm="1">
        <f t="array" ref="L26">ROUND(E26*F26,2)</f>
        <v>0</v>
      </c>
      <c r="M26" s="423" cm="1">
        <f t="array" ref="M26">ROUND(E26*H26,2)</f>
        <v>0</v>
      </c>
      <c r="N26" s="423" cm="1">
        <f t="array" ref="N26">ROUND(E26*I26,2)</f>
        <v>0</v>
      </c>
      <c r="O26" s="423" cm="1">
        <f t="array" ref="O26">ROUND(E26*J26,2)</f>
        <v>0</v>
      </c>
      <c r="P26" s="425" cm="1">
        <f t="array" ref="P26">ROUND(SUM(M26:O26),2)</f>
        <v>0</v>
      </c>
    </row>
    <row r="27" spans="1:16" ht="14.25" customHeight="1">
      <c r="A27" s="177" t="s">
        <v>282</v>
      </c>
      <c r="B27" s="135" t="s">
        <v>79</v>
      </c>
      <c r="C27" s="188" t="s">
        <v>1185</v>
      </c>
      <c r="D27" s="135" t="s">
        <v>100</v>
      </c>
      <c r="E27" s="138">
        <v>180.36</v>
      </c>
      <c r="F27" s="137"/>
      <c r="G27" s="138"/>
      <c r="H27" s="137"/>
      <c r="I27" s="137"/>
      <c r="J27" s="137"/>
      <c r="K27" s="429">
        <f t="shared" si="0"/>
        <v>0</v>
      </c>
      <c r="L27" s="423" cm="1">
        <f t="array" ref="L27">ROUND(E27*F27,2)</f>
        <v>0</v>
      </c>
      <c r="M27" s="423" cm="1">
        <f t="array" ref="M27">ROUND(E27*H27,2)</f>
        <v>0</v>
      </c>
      <c r="N27" s="423" cm="1">
        <f t="array" ref="N27">ROUND(E27*I27,2)</f>
        <v>0</v>
      </c>
      <c r="O27" s="423" cm="1">
        <f t="array" ref="O27">ROUND(E27*J27,2)</f>
        <v>0</v>
      </c>
      <c r="P27" s="425" cm="1">
        <f t="array" ref="P27">ROUND(SUM(M27:O27),2)</f>
        <v>0</v>
      </c>
    </row>
    <row r="28" spans="1:16" ht="24" customHeight="1">
      <c r="A28" s="173">
        <v>3.5</v>
      </c>
      <c r="B28" s="135" t="s">
        <v>79</v>
      </c>
      <c r="C28" s="134" t="s">
        <v>1187</v>
      </c>
      <c r="D28" s="135" t="s">
        <v>81</v>
      </c>
      <c r="E28" s="138">
        <v>5</v>
      </c>
      <c r="F28" s="137"/>
      <c r="G28" s="138"/>
      <c r="H28" s="137"/>
      <c r="I28" s="137"/>
      <c r="J28" s="137"/>
      <c r="K28" s="429">
        <f t="shared" si="0"/>
        <v>0</v>
      </c>
      <c r="L28" s="423" cm="1">
        <f t="array" ref="L28">ROUND(E28*F28,2)</f>
        <v>0</v>
      </c>
      <c r="M28" s="423" cm="1">
        <f t="array" ref="M28">ROUND(E28*H28,2)</f>
        <v>0</v>
      </c>
      <c r="N28" s="423" cm="1">
        <f t="array" ref="N28">ROUND(E28*I28,2)</f>
        <v>0</v>
      </c>
      <c r="O28" s="423" cm="1">
        <f t="array" ref="O28">ROUND(E28*J28,2)</f>
        <v>0</v>
      </c>
      <c r="P28" s="425" cm="1">
        <f t="array" ref="P28">ROUND(SUM(M28:O28),2)</f>
        <v>0</v>
      </c>
    </row>
    <row r="29" spans="1:16" ht="14.25" customHeight="1">
      <c r="A29" s="173">
        <v>3.6</v>
      </c>
      <c r="B29" s="135" t="s">
        <v>79</v>
      </c>
      <c r="C29" s="134" t="s">
        <v>1188</v>
      </c>
      <c r="D29" s="135" t="s">
        <v>81</v>
      </c>
      <c r="E29" s="138">
        <v>25</v>
      </c>
      <c r="F29" s="137"/>
      <c r="G29" s="138"/>
      <c r="H29" s="137"/>
      <c r="I29" s="137"/>
      <c r="J29" s="137"/>
      <c r="K29" s="429">
        <f t="shared" si="0"/>
        <v>0</v>
      </c>
      <c r="L29" s="423" cm="1">
        <f t="array" ref="L29">ROUND(E29*F29,2)</f>
        <v>0</v>
      </c>
      <c r="M29" s="423" cm="1">
        <f t="array" ref="M29">ROUND(E29*H29,2)</f>
        <v>0</v>
      </c>
      <c r="N29" s="423" cm="1">
        <f t="array" ref="N29">ROUND(E29*I29,2)</f>
        <v>0</v>
      </c>
      <c r="O29" s="423" cm="1">
        <f t="array" ref="O29">ROUND(E29*J29,2)</f>
        <v>0</v>
      </c>
      <c r="P29" s="425" cm="1">
        <f t="array" ref="P29">ROUND(SUM(M29:O29),2)</f>
        <v>0</v>
      </c>
    </row>
    <row r="30" spans="1:16" ht="14.25" customHeight="1">
      <c r="A30" s="173">
        <v>3.7</v>
      </c>
      <c r="B30" s="135" t="s">
        <v>79</v>
      </c>
      <c r="C30" s="134" t="s">
        <v>1189</v>
      </c>
      <c r="D30" s="135" t="s">
        <v>81</v>
      </c>
      <c r="E30" s="138">
        <v>4</v>
      </c>
      <c r="F30" s="137"/>
      <c r="G30" s="138"/>
      <c r="H30" s="137"/>
      <c r="I30" s="137"/>
      <c r="J30" s="137"/>
      <c r="K30" s="429">
        <f t="shared" si="0"/>
        <v>0</v>
      </c>
      <c r="L30" s="423" cm="1">
        <f t="array" ref="L30">ROUND(E30*F30,2)</f>
        <v>0</v>
      </c>
      <c r="M30" s="423" cm="1">
        <f t="array" ref="M30">ROUND(E30*H30,2)</f>
        <v>0</v>
      </c>
      <c r="N30" s="423" cm="1">
        <f t="array" ref="N30">ROUND(E30*I30,2)</f>
        <v>0</v>
      </c>
      <c r="O30" s="423" cm="1">
        <f t="array" ref="O30">ROUND(E30*J30,2)</f>
        <v>0</v>
      </c>
      <c r="P30" s="425" cm="1">
        <f t="array" ref="P30">ROUND(SUM(M30:O30),2)</f>
        <v>0</v>
      </c>
    </row>
    <row r="31" spans="1:16" ht="14.25" customHeight="1">
      <c r="A31" s="173">
        <v>3.8</v>
      </c>
      <c r="B31" s="135" t="s">
        <v>79</v>
      </c>
      <c r="C31" s="134" t="s">
        <v>1190</v>
      </c>
      <c r="D31" s="135" t="s">
        <v>81</v>
      </c>
      <c r="E31" s="138">
        <v>1</v>
      </c>
      <c r="F31" s="137"/>
      <c r="G31" s="138"/>
      <c r="H31" s="137"/>
      <c r="I31" s="137"/>
      <c r="J31" s="137"/>
      <c r="K31" s="429">
        <f t="shared" si="0"/>
        <v>0</v>
      </c>
      <c r="L31" s="423" cm="1">
        <f t="array" ref="L31">ROUND(E31*F31,2)</f>
        <v>0</v>
      </c>
      <c r="M31" s="423" cm="1">
        <f t="array" ref="M31">ROUND(E31*H31,2)</f>
        <v>0</v>
      </c>
      <c r="N31" s="423" cm="1">
        <f t="array" ref="N31">ROUND(E31*I31,2)</f>
        <v>0</v>
      </c>
      <c r="O31" s="423" cm="1">
        <f t="array" ref="O31">ROUND(E31*J31,2)</f>
        <v>0</v>
      </c>
      <c r="P31" s="425" cm="1">
        <f t="array" ref="P31">ROUND(SUM(M31:O31),2)</f>
        <v>0</v>
      </c>
    </row>
    <row r="32" spans="1:16" ht="24" customHeight="1">
      <c r="A32" s="173">
        <v>3.9</v>
      </c>
      <c r="B32" s="135" t="s">
        <v>79</v>
      </c>
      <c r="C32" s="134" t="s">
        <v>1191</v>
      </c>
      <c r="D32" s="135" t="s">
        <v>81</v>
      </c>
      <c r="E32" s="138">
        <v>40</v>
      </c>
      <c r="F32" s="137"/>
      <c r="G32" s="138"/>
      <c r="H32" s="137"/>
      <c r="I32" s="137"/>
      <c r="J32" s="137"/>
      <c r="K32" s="429">
        <f t="shared" si="0"/>
        <v>0</v>
      </c>
      <c r="L32" s="423" cm="1">
        <f t="array" ref="L32">ROUND(E32*F32,2)</f>
        <v>0</v>
      </c>
      <c r="M32" s="423" cm="1">
        <f t="array" ref="M32">ROUND(E32*H32,2)</f>
        <v>0</v>
      </c>
      <c r="N32" s="423" cm="1">
        <f t="array" ref="N32">ROUND(E32*I32,2)</f>
        <v>0</v>
      </c>
      <c r="O32" s="423" cm="1">
        <f t="array" ref="O32">ROUND(E32*J32,2)</f>
        <v>0</v>
      </c>
      <c r="P32" s="425" cm="1">
        <f t="array" ref="P32">ROUND(SUM(M32:O32),2)</f>
        <v>0</v>
      </c>
    </row>
    <row r="33" spans="1:16" ht="24" customHeight="1">
      <c r="A33" s="322">
        <v>3.1</v>
      </c>
      <c r="B33" s="135" t="s">
        <v>79</v>
      </c>
      <c r="C33" s="134" t="s">
        <v>1192</v>
      </c>
      <c r="D33" s="135" t="s">
        <v>81</v>
      </c>
      <c r="E33" s="138">
        <v>10</v>
      </c>
      <c r="F33" s="137"/>
      <c r="G33" s="138"/>
      <c r="H33" s="137"/>
      <c r="I33" s="137"/>
      <c r="J33" s="137"/>
      <c r="K33" s="429">
        <f t="shared" si="0"/>
        <v>0</v>
      </c>
      <c r="L33" s="423" cm="1">
        <f t="array" ref="L33">ROUND(E33*F33,2)</f>
        <v>0</v>
      </c>
      <c r="M33" s="423" cm="1">
        <f t="array" ref="M33">ROUND(E33*H33,2)</f>
        <v>0</v>
      </c>
      <c r="N33" s="423" cm="1">
        <f t="array" ref="N33">ROUND(E33*I33,2)</f>
        <v>0</v>
      </c>
      <c r="O33" s="423" cm="1">
        <f t="array" ref="O33">ROUND(E33*J33,2)</f>
        <v>0</v>
      </c>
      <c r="P33" s="425" cm="1">
        <f t="array" ref="P33">ROUND(SUM(M33:O33),2)</f>
        <v>0</v>
      </c>
    </row>
    <row r="34" spans="1:16" ht="48" customHeight="1">
      <c r="A34" s="173">
        <v>3.11</v>
      </c>
      <c r="B34" s="135" t="s">
        <v>79</v>
      </c>
      <c r="C34" s="134" t="s">
        <v>1193</v>
      </c>
      <c r="D34" s="135" t="s">
        <v>133</v>
      </c>
      <c r="E34" s="138">
        <v>29</v>
      </c>
      <c r="F34" s="137"/>
      <c r="G34" s="138"/>
      <c r="H34" s="137"/>
      <c r="I34" s="137"/>
      <c r="J34" s="137"/>
      <c r="K34" s="429">
        <f t="shared" si="0"/>
        <v>0</v>
      </c>
      <c r="L34" s="423" cm="1">
        <f t="array" ref="L34">ROUND(E34*F34,2)</f>
        <v>0</v>
      </c>
      <c r="M34" s="423" cm="1">
        <f t="array" ref="M34">ROUND(E34*H34,2)</f>
        <v>0</v>
      </c>
      <c r="N34" s="423" cm="1">
        <f t="array" ref="N34">ROUND(E34*I34,2)</f>
        <v>0</v>
      </c>
      <c r="O34" s="423" cm="1">
        <f t="array" ref="O34">ROUND(E34*J34,2)</f>
        <v>0</v>
      </c>
      <c r="P34" s="425" cm="1">
        <f t="array" ref="P34">ROUND(SUM(M34:O34),2)</f>
        <v>0</v>
      </c>
    </row>
    <row r="35" spans="1:16" ht="24" customHeight="1">
      <c r="A35" s="173">
        <v>3.12</v>
      </c>
      <c r="B35" s="135" t="s">
        <v>79</v>
      </c>
      <c r="C35" s="134" t="s">
        <v>1194</v>
      </c>
      <c r="D35" s="135" t="s">
        <v>81</v>
      </c>
      <c r="E35" s="138">
        <v>17</v>
      </c>
      <c r="F35" s="137"/>
      <c r="G35" s="138"/>
      <c r="H35" s="137"/>
      <c r="I35" s="137"/>
      <c r="J35" s="137"/>
      <c r="K35" s="429">
        <f t="shared" si="0"/>
        <v>0</v>
      </c>
      <c r="L35" s="423" cm="1">
        <f t="array" ref="L35">ROUND(E35*F35,2)</f>
        <v>0</v>
      </c>
      <c r="M35" s="423" cm="1">
        <f t="array" ref="M35">ROUND(E35*H35,2)</f>
        <v>0</v>
      </c>
      <c r="N35" s="423" cm="1">
        <f t="array" ref="N35">ROUND(E35*I35,2)</f>
        <v>0</v>
      </c>
      <c r="O35" s="423" cm="1">
        <f t="array" ref="O35">ROUND(E35*J35,2)</f>
        <v>0</v>
      </c>
      <c r="P35" s="425" cm="1">
        <f t="array" ref="P35">ROUND(SUM(M35:O35),2)</f>
        <v>0</v>
      </c>
    </row>
    <row r="36" spans="1:16" ht="14.25" customHeight="1">
      <c r="A36" s="173">
        <v>3.13</v>
      </c>
      <c r="B36" s="135" t="s">
        <v>79</v>
      </c>
      <c r="C36" s="134" t="s">
        <v>1195</v>
      </c>
      <c r="D36" s="135" t="s">
        <v>81</v>
      </c>
      <c r="E36" s="138">
        <v>10</v>
      </c>
      <c r="F36" s="137"/>
      <c r="G36" s="138"/>
      <c r="H36" s="137"/>
      <c r="I36" s="137"/>
      <c r="J36" s="137"/>
      <c r="K36" s="429">
        <f t="shared" si="0"/>
        <v>0</v>
      </c>
      <c r="L36" s="423" cm="1">
        <f t="array" ref="L36">ROUND(E36*F36,2)</f>
        <v>0</v>
      </c>
      <c r="M36" s="423" cm="1">
        <f t="array" ref="M36">ROUND(E36*H36,2)</f>
        <v>0</v>
      </c>
      <c r="N36" s="423" cm="1">
        <f t="array" ref="N36">ROUND(E36*I36,2)</f>
        <v>0</v>
      </c>
      <c r="O36" s="423" cm="1">
        <f t="array" ref="O36">ROUND(E36*J36,2)</f>
        <v>0</v>
      </c>
      <c r="P36" s="425" cm="1">
        <f t="array" ref="P36">ROUND(SUM(M36:O36),2)</f>
        <v>0</v>
      </c>
    </row>
    <row r="37" spans="1:16" ht="14.25" customHeight="1">
      <c r="A37" s="173">
        <v>3.14</v>
      </c>
      <c r="B37" s="135" t="s">
        <v>79</v>
      </c>
      <c r="C37" s="134" t="s">
        <v>1196</v>
      </c>
      <c r="D37" s="135" t="s">
        <v>81</v>
      </c>
      <c r="E37" s="138">
        <v>5</v>
      </c>
      <c r="F37" s="137"/>
      <c r="G37" s="138"/>
      <c r="H37" s="137"/>
      <c r="I37" s="137"/>
      <c r="J37" s="137"/>
      <c r="K37" s="429">
        <f t="shared" si="0"/>
        <v>0</v>
      </c>
      <c r="L37" s="423" cm="1">
        <f t="array" ref="L37">ROUND(E37*F37,2)</f>
        <v>0</v>
      </c>
      <c r="M37" s="423" cm="1">
        <f t="array" ref="M37">ROUND(E37*H37,2)</f>
        <v>0</v>
      </c>
      <c r="N37" s="423" cm="1">
        <f t="array" ref="N37">ROUND(E37*I37,2)</f>
        <v>0</v>
      </c>
      <c r="O37" s="423" cm="1">
        <f t="array" ref="O37">ROUND(E37*J37,2)</f>
        <v>0</v>
      </c>
      <c r="P37" s="425" cm="1">
        <f t="array" ref="P37">ROUND(SUM(M37:O37),2)</f>
        <v>0</v>
      </c>
    </row>
    <row r="38" spans="1:16" ht="36" customHeight="1">
      <c r="A38" s="173">
        <v>3.15</v>
      </c>
      <c r="B38" s="135" t="s">
        <v>79</v>
      </c>
      <c r="C38" s="134" t="s">
        <v>1197</v>
      </c>
      <c r="D38" s="135" t="s">
        <v>85</v>
      </c>
      <c r="E38" s="138">
        <v>1</v>
      </c>
      <c r="F38" s="137"/>
      <c r="G38" s="138"/>
      <c r="H38" s="137"/>
      <c r="I38" s="137"/>
      <c r="J38" s="137"/>
      <c r="K38" s="429">
        <f t="shared" si="0"/>
        <v>0</v>
      </c>
      <c r="L38" s="423" cm="1">
        <f t="array" ref="L38">ROUND(E38*F38,2)</f>
        <v>0</v>
      </c>
      <c r="M38" s="423" cm="1">
        <f t="array" ref="M38">ROUND(E38*H38,2)</f>
        <v>0</v>
      </c>
      <c r="N38" s="423" cm="1">
        <f t="array" ref="N38">ROUND(E38*I38,2)</f>
        <v>0</v>
      </c>
      <c r="O38" s="423" cm="1">
        <f t="array" ref="O38">ROUND(E38*J38,2)</f>
        <v>0</v>
      </c>
      <c r="P38" s="425" cm="1">
        <f t="array" ref="P38">ROUND(SUM(M38:O38),2)</f>
        <v>0</v>
      </c>
    </row>
    <row r="39" spans="1:16" ht="14.25" customHeight="1">
      <c r="A39" s="173">
        <v>3.16</v>
      </c>
      <c r="B39" s="135" t="s">
        <v>79</v>
      </c>
      <c r="C39" s="134" t="s">
        <v>1198</v>
      </c>
      <c r="D39" s="135" t="s">
        <v>85</v>
      </c>
      <c r="E39" s="138">
        <v>1</v>
      </c>
      <c r="F39" s="137"/>
      <c r="G39" s="138"/>
      <c r="H39" s="137"/>
      <c r="I39" s="137"/>
      <c r="J39" s="137"/>
      <c r="K39" s="429">
        <f t="shared" si="0"/>
        <v>0</v>
      </c>
      <c r="L39" s="423" cm="1">
        <f t="array" ref="L39">ROUND(E39*F39,2)</f>
        <v>0</v>
      </c>
      <c r="M39" s="423" cm="1">
        <f t="array" ref="M39">ROUND(E39*H39,2)</f>
        <v>0</v>
      </c>
      <c r="N39" s="423" cm="1">
        <f t="array" ref="N39">ROUND(E39*I39,2)</f>
        <v>0</v>
      </c>
      <c r="O39" s="423" cm="1">
        <f t="array" ref="O39">ROUND(E39*J39,2)</f>
        <v>0</v>
      </c>
      <c r="P39" s="425" cm="1">
        <f t="array" ref="P39">ROUND(SUM(M39:O39),2)</f>
        <v>0</v>
      </c>
    </row>
    <row r="40" spans="1:16" ht="14.25" customHeight="1">
      <c r="A40" s="222">
        <v>4</v>
      </c>
      <c r="B40" s="169" t="s">
        <v>1176</v>
      </c>
      <c r="C40" s="126" t="s">
        <v>1199</v>
      </c>
      <c r="D40" s="185"/>
      <c r="E40" s="138"/>
      <c r="F40" s="137"/>
      <c r="G40" s="138"/>
      <c r="H40" s="137"/>
      <c r="I40" s="137"/>
      <c r="J40" s="137"/>
      <c r="K40" s="429"/>
      <c r="L40" s="423"/>
      <c r="M40" s="423"/>
      <c r="N40" s="423"/>
      <c r="O40" s="423"/>
      <c r="P40" s="425"/>
    </row>
    <row r="41" spans="1:16" ht="60" customHeight="1">
      <c r="A41" s="173">
        <v>4.0999999999999996</v>
      </c>
      <c r="B41" s="135" t="s">
        <v>79</v>
      </c>
      <c r="C41" s="134" t="s">
        <v>1200</v>
      </c>
      <c r="D41" s="135" t="s">
        <v>89</v>
      </c>
      <c r="E41" s="138">
        <v>25</v>
      </c>
      <c r="F41" s="137"/>
      <c r="G41" s="138"/>
      <c r="H41" s="137"/>
      <c r="I41" s="137"/>
      <c r="J41" s="137"/>
      <c r="K41" s="429">
        <f t="shared" si="0"/>
        <v>0</v>
      </c>
      <c r="L41" s="423" cm="1">
        <f t="array" ref="L41">ROUND(E41*F41,2)</f>
        <v>0</v>
      </c>
      <c r="M41" s="423" cm="1">
        <f t="array" ref="M41">ROUND(E41*H41,2)</f>
        <v>0</v>
      </c>
      <c r="N41" s="423" cm="1">
        <f t="array" ref="N41">ROUND(E41*I41,2)</f>
        <v>0</v>
      </c>
      <c r="O41" s="423" cm="1">
        <f t="array" ref="O41">ROUND(E41*J41,2)</f>
        <v>0</v>
      </c>
      <c r="P41" s="425" cm="1">
        <f t="array" ref="P41">ROUND(SUM(M41:O41),2)</f>
        <v>0</v>
      </c>
    </row>
    <row r="42" spans="1:16" ht="12.75" customHeight="1">
      <c r="A42" s="173">
        <v>4.2</v>
      </c>
      <c r="B42" s="135" t="s">
        <v>79</v>
      </c>
      <c r="C42" s="134" t="s">
        <v>1184</v>
      </c>
      <c r="D42" s="135" t="s">
        <v>95</v>
      </c>
      <c r="E42" s="138">
        <v>0.05</v>
      </c>
      <c r="F42" s="137"/>
      <c r="G42" s="138"/>
      <c r="H42" s="137"/>
      <c r="I42" s="137"/>
      <c r="J42" s="137"/>
      <c r="K42" s="429">
        <f t="shared" si="0"/>
        <v>0</v>
      </c>
      <c r="L42" s="423" cm="1">
        <f t="array" ref="L42">ROUND(E42*F42,2)</f>
        <v>0</v>
      </c>
      <c r="M42" s="423" cm="1">
        <f t="array" ref="M42">ROUND(E42*H42,2)</f>
        <v>0</v>
      </c>
      <c r="N42" s="423" cm="1">
        <f t="array" ref="N42">ROUND(E42*I42,2)</f>
        <v>0</v>
      </c>
      <c r="O42" s="423" cm="1">
        <f t="array" ref="O42">ROUND(E42*J42,2)</f>
        <v>0</v>
      </c>
      <c r="P42" s="425" cm="1">
        <f t="array" ref="P42">ROUND(SUM(M42:O42),2)</f>
        <v>0</v>
      </c>
    </row>
    <row r="43" spans="1:16" ht="14.25" customHeight="1">
      <c r="A43" s="177" t="s">
        <v>168</v>
      </c>
      <c r="B43" s="135" t="s">
        <v>79</v>
      </c>
      <c r="C43" s="188" t="s">
        <v>1185</v>
      </c>
      <c r="D43" s="135" t="s">
        <v>100</v>
      </c>
      <c r="E43" s="138">
        <v>5.4</v>
      </c>
      <c r="F43" s="137"/>
      <c r="G43" s="138"/>
      <c r="H43" s="137"/>
      <c r="I43" s="137"/>
      <c r="J43" s="137"/>
      <c r="K43" s="429">
        <f t="shared" si="0"/>
        <v>0</v>
      </c>
      <c r="L43" s="423" cm="1">
        <f t="array" ref="L43">ROUND(E43*F43,2)</f>
        <v>0</v>
      </c>
      <c r="M43" s="423" cm="1">
        <f t="array" ref="M43">ROUND(E43*H43,2)</f>
        <v>0</v>
      </c>
      <c r="N43" s="423" cm="1">
        <f t="array" ref="N43">ROUND(E43*I43,2)</f>
        <v>0</v>
      </c>
      <c r="O43" s="423" cm="1">
        <f t="array" ref="O43">ROUND(E43*J43,2)</f>
        <v>0</v>
      </c>
      <c r="P43" s="425" cm="1">
        <f t="array" ref="P43">ROUND(SUM(M43:O43),2)</f>
        <v>0</v>
      </c>
    </row>
    <row r="44" spans="1:16" ht="12.75" customHeight="1">
      <c r="A44" s="173">
        <v>4.3</v>
      </c>
      <c r="B44" s="135" t="s">
        <v>79</v>
      </c>
      <c r="C44" s="134" t="s">
        <v>1186</v>
      </c>
      <c r="D44" s="135" t="s">
        <v>95</v>
      </c>
      <c r="E44" s="138">
        <v>0.14000000000000001</v>
      </c>
      <c r="F44" s="137"/>
      <c r="G44" s="138"/>
      <c r="H44" s="137"/>
      <c r="I44" s="137"/>
      <c r="J44" s="137"/>
      <c r="K44" s="429">
        <f t="shared" si="0"/>
        <v>0</v>
      </c>
      <c r="L44" s="423" cm="1">
        <f t="array" ref="L44">ROUND(E44*F44,2)</f>
        <v>0</v>
      </c>
      <c r="M44" s="423" cm="1">
        <f t="array" ref="M44">ROUND(E44*H44,2)</f>
        <v>0</v>
      </c>
      <c r="N44" s="423" cm="1">
        <f t="array" ref="N44">ROUND(E44*I44,2)</f>
        <v>0</v>
      </c>
      <c r="O44" s="423" cm="1">
        <f t="array" ref="O44">ROUND(E44*J44,2)</f>
        <v>0</v>
      </c>
      <c r="P44" s="425" cm="1">
        <f t="array" ref="P44">ROUND(SUM(M44:O44),2)</f>
        <v>0</v>
      </c>
    </row>
    <row r="45" spans="1:16" ht="14.25" customHeight="1">
      <c r="A45" s="177" t="s">
        <v>1201</v>
      </c>
      <c r="B45" s="135" t="s">
        <v>79</v>
      </c>
      <c r="C45" s="188" t="s">
        <v>1185</v>
      </c>
      <c r="D45" s="135" t="s">
        <v>100</v>
      </c>
      <c r="E45" s="138">
        <v>15.12</v>
      </c>
      <c r="F45" s="137"/>
      <c r="G45" s="138"/>
      <c r="H45" s="137"/>
      <c r="I45" s="137"/>
      <c r="J45" s="137"/>
      <c r="K45" s="429">
        <f t="shared" si="0"/>
        <v>0</v>
      </c>
      <c r="L45" s="423" cm="1">
        <f t="array" ref="L45">ROUND(E45*F45,2)</f>
        <v>0</v>
      </c>
      <c r="M45" s="423" cm="1">
        <f t="array" ref="M45">ROUND(E45*H45,2)</f>
        <v>0</v>
      </c>
      <c r="N45" s="423" cm="1">
        <f t="array" ref="N45">ROUND(E45*I45,2)</f>
        <v>0</v>
      </c>
      <c r="O45" s="423" cm="1">
        <f t="array" ref="O45">ROUND(E45*J45,2)</f>
        <v>0</v>
      </c>
      <c r="P45" s="425" cm="1">
        <f t="array" ref="P45">ROUND(SUM(M45:O45),2)</f>
        <v>0</v>
      </c>
    </row>
    <row r="46" spans="1:16" ht="24" customHeight="1">
      <c r="A46" s="173">
        <v>4.4000000000000004</v>
      </c>
      <c r="B46" s="135" t="s">
        <v>79</v>
      </c>
      <c r="C46" s="134" t="s">
        <v>1202</v>
      </c>
      <c r="D46" s="135" t="s">
        <v>81</v>
      </c>
      <c r="E46" s="138">
        <v>2</v>
      </c>
      <c r="F46" s="137"/>
      <c r="G46" s="138"/>
      <c r="H46" s="137"/>
      <c r="I46" s="137"/>
      <c r="J46" s="137"/>
      <c r="K46" s="429">
        <f t="shared" si="0"/>
        <v>0</v>
      </c>
      <c r="L46" s="423" cm="1">
        <f t="array" ref="L46">ROUND(E46*F46,2)</f>
        <v>0</v>
      </c>
      <c r="M46" s="423" cm="1">
        <f t="array" ref="M46">ROUND(E46*H46,2)</f>
        <v>0</v>
      </c>
      <c r="N46" s="423" cm="1">
        <f t="array" ref="N46">ROUND(E46*I46,2)</f>
        <v>0</v>
      </c>
      <c r="O46" s="423" cm="1">
        <f t="array" ref="O46">ROUND(E46*J46,2)</f>
        <v>0</v>
      </c>
      <c r="P46" s="425" cm="1">
        <f t="array" ref="P46">ROUND(SUM(M46:O46),2)</f>
        <v>0</v>
      </c>
    </row>
    <row r="47" spans="1:16" ht="25.5" customHeight="1">
      <c r="A47" s="173">
        <v>4.5</v>
      </c>
      <c r="B47" s="135" t="s">
        <v>79</v>
      </c>
      <c r="C47" s="134" t="s">
        <v>1203</v>
      </c>
      <c r="D47" s="135" t="s">
        <v>133</v>
      </c>
      <c r="E47" s="138">
        <v>2</v>
      </c>
      <c r="F47" s="137"/>
      <c r="G47" s="138"/>
      <c r="H47" s="137"/>
      <c r="I47" s="137"/>
      <c r="J47" s="137"/>
      <c r="K47" s="429">
        <f t="shared" si="0"/>
        <v>0</v>
      </c>
      <c r="L47" s="423" cm="1">
        <f t="array" ref="L47">ROUND(E47*F47,2)</f>
        <v>0</v>
      </c>
      <c r="M47" s="423" cm="1">
        <f t="array" ref="M47">ROUND(E47*H47,2)</f>
        <v>0</v>
      </c>
      <c r="N47" s="423" cm="1">
        <f t="array" ref="N47">ROUND(E47*I47,2)</f>
        <v>0</v>
      </c>
      <c r="O47" s="423" cm="1">
        <f t="array" ref="O47">ROUND(E47*J47,2)</f>
        <v>0</v>
      </c>
      <c r="P47" s="425" cm="1">
        <f t="array" ref="P47">ROUND(SUM(M47:O47),2)</f>
        <v>0</v>
      </c>
    </row>
    <row r="48" spans="1:16" ht="24" customHeight="1">
      <c r="A48" s="173">
        <v>4.5999999999999996</v>
      </c>
      <c r="B48" s="135" t="s">
        <v>79</v>
      </c>
      <c r="C48" s="134" t="s">
        <v>1204</v>
      </c>
      <c r="D48" s="135" t="s">
        <v>81</v>
      </c>
      <c r="E48" s="138">
        <v>1</v>
      </c>
      <c r="F48" s="137"/>
      <c r="G48" s="138"/>
      <c r="H48" s="137"/>
      <c r="I48" s="137"/>
      <c r="J48" s="137"/>
      <c r="K48" s="429">
        <f t="shared" si="0"/>
        <v>0</v>
      </c>
      <c r="L48" s="423" cm="1">
        <f t="array" ref="L48">ROUND(E48*F48,2)</f>
        <v>0</v>
      </c>
      <c r="M48" s="423" cm="1">
        <f t="array" ref="M48">ROUND(E48*H48,2)</f>
        <v>0</v>
      </c>
      <c r="N48" s="423" cm="1">
        <f t="array" ref="N48">ROUND(E48*I48,2)</f>
        <v>0</v>
      </c>
      <c r="O48" s="423" cm="1">
        <f t="array" ref="O48">ROUND(E48*J48,2)</f>
        <v>0</v>
      </c>
      <c r="P48" s="425" cm="1">
        <f t="array" ref="P48">ROUND(SUM(M48:O48),2)</f>
        <v>0</v>
      </c>
    </row>
    <row r="49" spans="1:16" ht="24" customHeight="1">
      <c r="A49" s="173">
        <v>4.7</v>
      </c>
      <c r="B49" s="135" t="s">
        <v>79</v>
      </c>
      <c r="C49" s="134" t="s">
        <v>1205</v>
      </c>
      <c r="D49" s="135" t="s">
        <v>81</v>
      </c>
      <c r="E49" s="138">
        <v>1</v>
      </c>
      <c r="F49" s="137"/>
      <c r="G49" s="138"/>
      <c r="H49" s="137"/>
      <c r="I49" s="137"/>
      <c r="J49" s="137"/>
      <c r="K49" s="429">
        <f t="shared" si="0"/>
        <v>0</v>
      </c>
      <c r="L49" s="423" cm="1">
        <f t="array" ref="L49">ROUND(E49*F49,2)</f>
        <v>0</v>
      </c>
      <c r="M49" s="423" cm="1">
        <f t="array" ref="M49">ROUND(E49*H49,2)</f>
        <v>0</v>
      </c>
      <c r="N49" s="423" cm="1">
        <f t="array" ref="N49">ROUND(E49*I49,2)</f>
        <v>0</v>
      </c>
      <c r="O49" s="423" cm="1">
        <f t="array" ref="O49">ROUND(E49*J49,2)</f>
        <v>0</v>
      </c>
      <c r="P49" s="425" cm="1">
        <f t="array" ref="P49">ROUND(SUM(M49:O49),2)</f>
        <v>0</v>
      </c>
    </row>
    <row r="50" spans="1:16" ht="14.25" customHeight="1">
      <c r="A50" s="173">
        <v>4.8</v>
      </c>
      <c r="B50" s="135" t="s">
        <v>79</v>
      </c>
      <c r="C50" s="134" t="s">
        <v>1206</v>
      </c>
      <c r="D50" s="135" t="s">
        <v>81</v>
      </c>
      <c r="E50" s="138">
        <v>3</v>
      </c>
      <c r="F50" s="137"/>
      <c r="G50" s="138"/>
      <c r="H50" s="137"/>
      <c r="I50" s="137"/>
      <c r="J50" s="137"/>
      <c r="K50" s="429">
        <f t="shared" si="0"/>
        <v>0</v>
      </c>
      <c r="L50" s="423" cm="1">
        <f t="array" ref="L50">ROUND(E50*F50,2)</f>
        <v>0</v>
      </c>
      <c r="M50" s="423" cm="1">
        <f t="array" ref="M50">ROUND(E50*H50,2)</f>
        <v>0</v>
      </c>
      <c r="N50" s="423" cm="1">
        <f t="array" ref="N50">ROUND(E50*I50,2)</f>
        <v>0</v>
      </c>
      <c r="O50" s="423" cm="1">
        <f t="array" ref="O50">ROUND(E50*J50,2)</f>
        <v>0</v>
      </c>
      <c r="P50" s="425" cm="1">
        <f t="array" ref="P50">ROUND(SUM(M50:O50),2)</f>
        <v>0</v>
      </c>
    </row>
    <row r="51" spans="1:16" ht="14.25" customHeight="1">
      <c r="A51" s="173">
        <v>4.9000000000000004</v>
      </c>
      <c r="B51" s="135" t="s">
        <v>79</v>
      </c>
      <c r="C51" s="134" t="s">
        <v>1207</v>
      </c>
      <c r="D51" s="135" t="s">
        <v>85</v>
      </c>
      <c r="E51" s="138">
        <v>1</v>
      </c>
      <c r="F51" s="137"/>
      <c r="G51" s="138"/>
      <c r="H51" s="137"/>
      <c r="I51" s="137"/>
      <c r="J51" s="137"/>
      <c r="K51" s="429">
        <f t="shared" si="0"/>
        <v>0</v>
      </c>
      <c r="L51" s="423" cm="1">
        <f t="array" ref="L51">ROUND(E51*F51,2)</f>
        <v>0</v>
      </c>
      <c r="M51" s="423" cm="1">
        <f t="array" ref="M51">ROUND(E51*H51,2)</f>
        <v>0</v>
      </c>
      <c r="N51" s="423" cm="1">
        <f t="array" ref="N51">ROUND(E51*I51,2)</f>
        <v>0</v>
      </c>
      <c r="O51" s="423" cm="1">
        <f t="array" ref="O51">ROUND(E51*J51,2)</f>
        <v>0</v>
      </c>
      <c r="P51" s="425" cm="1">
        <f t="array" ref="P51">ROUND(SUM(M51:O51),2)</f>
        <v>0</v>
      </c>
    </row>
    <row r="52" spans="1:16" ht="14.25" customHeight="1">
      <c r="A52" s="222">
        <v>5</v>
      </c>
      <c r="B52" s="169" t="s">
        <v>1176</v>
      </c>
      <c r="C52" s="126" t="s">
        <v>1208</v>
      </c>
      <c r="D52" s="185"/>
      <c r="E52" s="138"/>
      <c r="F52" s="137"/>
      <c r="G52" s="138"/>
      <c r="H52" s="137"/>
      <c r="I52" s="137"/>
      <c r="J52" s="137"/>
      <c r="K52" s="429"/>
      <c r="L52" s="423"/>
      <c r="M52" s="423"/>
      <c r="N52" s="423"/>
      <c r="O52" s="423"/>
      <c r="P52" s="425"/>
    </row>
    <row r="53" spans="1:16" ht="60" customHeight="1">
      <c r="A53" s="173">
        <v>5.0999999999999996</v>
      </c>
      <c r="B53" s="135" t="s">
        <v>79</v>
      </c>
      <c r="C53" s="134" t="s">
        <v>1209</v>
      </c>
      <c r="D53" s="135" t="s">
        <v>89</v>
      </c>
      <c r="E53" s="138">
        <v>135</v>
      </c>
      <c r="F53" s="137"/>
      <c r="G53" s="138"/>
      <c r="H53" s="137"/>
      <c r="I53" s="137"/>
      <c r="J53" s="137"/>
      <c r="K53" s="429">
        <f t="shared" si="0"/>
        <v>0</v>
      </c>
      <c r="L53" s="423" cm="1">
        <f t="array" ref="L53">ROUND(E53*F53,2)</f>
        <v>0</v>
      </c>
      <c r="M53" s="423" cm="1">
        <f t="array" ref="M53">ROUND(E53*H53,2)</f>
        <v>0</v>
      </c>
      <c r="N53" s="423" cm="1">
        <f t="array" ref="N53">ROUND(E53*I53,2)</f>
        <v>0</v>
      </c>
      <c r="O53" s="423" cm="1">
        <f t="array" ref="O53">ROUND(E53*J53,2)</f>
        <v>0</v>
      </c>
      <c r="P53" s="425" cm="1">
        <f t="array" ref="P53">ROUND(SUM(M53:O53),2)</f>
        <v>0</v>
      </c>
    </row>
    <row r="54" spans="1:16" ht="60" customHeight="1">
      <c r="A54" s="173">
        <v>5.2</v>
      </c>
      <c r="B54" s="135" t="s">
        <v>79</v>
      </c>
      <c r="C54" s="134" t="s">
        <v>1200</v>
      </c>
      <c r="D54" s="135" t="s">
        <v>89</v>
      </c>
      <c r="E54" s="138">
        <v>9.1</v>
      </c>
      <c r="F54" s="137"/>
      <c r="G54" s="138"/>
      <c r="H54" s="137"/>
      <c r="I54" s="137"/>
      <c r="J54" s="137"/>
      <c r="K54" s="429">
        <f t="shared" si="0"/>
        <v>0</v>
      </c>
      <c r="L54" s="423" cm="1">
        <f t="array" ref="L54">ROUND(E54*F54,2)</f>
        <v>0</v>
      </c>
      <c r="M54" s="423" cm="1">
        <f t="array" ref="M54">ROUND(E54*H54,2)</f>
        <v>0</v>
      </c>
      <c r="N54" s="423" cm="1">
        <f t="array" ref="N54">ROUND(E54*I54,2)</f>
        <v>0</v>
      </c>
      <c r="O54" s="423" cm="1">
        <f t="array" ref="O54">ROUND(E54*J54,2)</f>
        <v>0</v>
      </c>
      <c r="P54" s="425" cm="1">
        <f t="array" ref="P54">ROUND(SUM(M54:O54),2)</f>
        <v>0</v>
      </c>
    </row>
    <row r="55" spans="1:16" ht="12.75" customHeight="1">
      <c r="A55" s="173">
        <v>5.3</v>
      </c>
      <c r="B55" s="135" t="s">
        <v>79</v>
      </c>
      <c r="C55" s="134" t="s">
        <v>1184</v>
      </c>
      <c r="D55" s="135" t="s">
        <v>95</v>
      </c>
      <c r="E55" s="138">
        <v>0.27</v>
      </c>
      <c r="F55" s="137"/>
      <c r="G55" s="138"/>
      <c r="H55" s="137"/>
      <c r="I55" s="137"/>
      <c r="J55" s="137"/>
      <c r="K55" s="429">
        <f t="shared" si="0"/>
        <v>0</v>
      </c>
      <c r="L55" s="423" cm="1">
        <f t="array" ref="L55">ROUND(E55*F55,2)</f>
        <v>0</v>
      </c>
      <c r="M55" s="423" cm="1">
        <f t="array" ref="M55">ROUND(E55*H55,2)</f>
        <v>0</v>
      </c>
      <c r="N55" s="423" cm="1">
        <f t="array" ref="N55">ROUND(E55*I55,2)</f>
        <v>0</v>
      </c>
      <c r="O55" s="423" cm="1">
        <f t="array" ref="O55">ROUND(E55*J55,2)</f>
        <v>0</v>
      </c>
      <c r="P55" s="425" cm="1">
        <f t="array" ref="P55">ROUND(SUM(M55:O55),2)</f>
        <v>0</v>
      </c>
    </row>
    <row r="56" spans="1:16" ht="14.25" customHeight="1">
      <c r="A56" s="177" t="s">
        <v>192</v>
      </c>
      <c r="B56" s="135" t="s">
        <v>79</v>
      </c>
      <c r="C56" s="188" t="s">
        <v>1185</v>
      </c>
      <c r="D56" s="135" t="s">
        <v>100</v>
      </c>
      <c r="E56" s="138">
        <v>29.16</v>
      </c>
      <c r="F56" s="137"/>
      <c r="G56" s="138"/>
      <c r="H56" s="137"/>
      <c r="I56" s="137"/>
      <c r="J56" s="137"/>
      <c r="K56" s="429">
        <f t="shared" si="0"/>
        <v>0</v>
      </c>
      <c r="L56" s="423" cm="1">
        <f t="array" ref="L56">ROUND(E56*F56,2)</f>
        <v>0</v>
      </c>
      <c r="M56" s="423" cm="1">
        <f t="array" ref="M56">ROUND(E56*H56,2)</f>
        <v>0</v>
      </c>
      <c r="N56" s="423" cm="1">
        <f t="array" ref="N56">ROUND(E56*I56,2)</f>
        <v>0</v>
      </c>
      <c r="O56" s="423" cm="1">
        <f t="array" ref="O56">ROUND(E56*J56,2)</f>
        <v>0</v>
      </c>
      <c r="P56" s="425" cm="1">
        <f t="array" ref="P56">ROUND(SUM(M56:O56),2)</f>
        <v>0</v>
      </c>
    </row>
    <row r="57" spans="1:16" ht="12.75" customHeight="1">
      <c r="A57" s="173">
        <v>5.4</v>
      </c>
      <c r="B57" s="135" t="s">
        <v>79</v>
      </c>
      <c r="C57" s="134" t="s">
        <v>1186</v>
      </c>
      <c r="D57" s="135" t="s">
        <v>95</v>
      </c>
      <c r="E57" s="138">
        <v>0.9</v>
      </c>
      <c r="F57" s="137"/>
      <c r="G57" s="138"/>
      <c r="H57" s="137"/>
      <c r="I57" s="137"/>
      <c r="J57" s="137"/>
      <c r="K57" s="429">
        <f t="shared" si="0"/>
        <v>0</v>
      </c>
      <c r="L57" s="423" cm="1">
        <f t="array" ref="L57">ROUND(E57*F57,2)</f>
        <v>0</v>
      </c>
      <c r="M57" s="423" cm="1">
        <f t="array" ref="M57">ROUND(E57*H57,2)</f>
        <v>0</v>
      </c>
      <c r="N57" s="423" cm="1">
        <f t="array" ref="N57">ROUND(E57*I57,2)</f>
        <v>0</v>
      </c>
      <c r="O57" s="423" cm="1">
        <f t="array" ref="O57">ROUND(E57*J57,2)</f>
        <v>0</v>
      </c>
      <c r="P57" s="425" cm="1">
        <f t="array" ref="P57">ROUND(SUM(M57:O57),2)</f>
        <v>0</v>
      </c>
    </row>
    <row r="58" spans="1:16" ht="14.25" customHeight="1">
      <c r="A58" s="177" t="s">
        <v>1210</v>
      </c>
      <c r="B58" s="135" t="s">
        <v>79</v>
      </c>
      <c r="C58" s="188" t="s">
        <v>1185</v>
      </c>
      <c r="D58" s="135" t="s">
        <v>100</v>
      </c>
      <c r="E58" s="138">
        <v>97.2</v>
      </c>
      <c r="F58" s="137"/>
      <c r="G58" s="138"/>
      <c r="H58" s="137"/>
      <c r="I58" s="137"/>
      <c r="J58" s="137"/>
      <c r="K58" s="429">
        <f t="shared" si="0"/>
        <v>0</v>
      </c>
      <c r="L58" s="423" cm="1">
        <f t="array" ref="L58">ROUND(E58*F58,2)</f>
        <v>0</v>
      </c>
      <c r="M58" s="423" cm="1">
        <f t="array" ref="M58">ROUND(E58*H58,2)</f>
        <v>0</v>
      </c>
      <c r="N58" s="423" cm="1">
        <f t="array" ref="N58">ROUND(E58*I58,2)</f>
        <v>0</v>
      </c>
      <c r="O58" s="423" cm="1">
        <f t="array" ref="O58">ROUND(E58*J58,2)</f>
        <v>0</v>
      </c>
      <c r="P58" s="425" cm="1">
        <f t="array" ref="P58">ROUND(SUM(M58:O58),2)</f>
        <v>0</v>
      </c>
    </row>
    <row r="59" spans="1:16" ht="24" customHeight="1">
      <c r="A59" s="173">
        <v>5.5</v>
      </c>
      <c r="B59" s="135" t="s">
        <v>79</v>
      </c>
      <c r="C59" s="134" t="s">
        <v>1211</v>
      </c>
      <c r="D59" s="135" t="s">
        <v>85</v>
      </c>
      <c r="E59" s="138">
        <v>5</v>
      </c>
      <c r="F59" s="137"/>
      <c r="G59" s="138"/>
      <c r="H59" s="137"/>
      <c r="I59" s="137"/>
      <c r="J59" s="137"/>
      <c r="K59" s="429">
        <f t="shared" si="0"/>
        <v>0</v>
      </c>
      <c r="L59" s="423" cm="1">
        <f t="array" ref="L59">ROUND(E59*F59,2)</f>
        <v>0</v>
      </c>
      <c r="M59" s="423" cm="1">
        <f t="array" ref="M59">ROUND(E59*H59,2)</f>
        <v>0</v>
      </c>
      <c r="N59" s="423" cm="1">
        <f t="array" ref="N59">ROUND(E59*I59,2)</f>
        <v>0</v>
      </c>
      <c r="O59" s="423" cm="1">
        <f t="array" ref="O59">ROUND(E59*J59,2)</f>
        <v>0</v>
      </c>
      <c r="P59" s="425" cm="1">
        <f t="array" ref="P59">ROUND(SUM(M59:O59),2)</f>
        <v>0</v>
      </c>
    </row>
    <row r="60" spans="1:16" ht="14.25" customHeight="1">
      <c r="A60" s="173">
        <v>5.6</v>
      </c>
      <c r="B60" s="135" t="s">
        <v>79</v>
      </c>
      <c r="C60" s="134" t="s">
        <v>1207</v>
      </c>
      <c r="D60" s="135" t="s">
        <v>85</v>
      </c>
      <c r="E60" s="138">
        <v>1</v>
      </c>
      <c r="F60" s="137"/>
      <c r="G60" s="138"/>
      <c r="H60" s="137"/>
      <c r="I60" s="137"/>
      <c r="J60" s="137"/>
      <c r="K60" s="429">
        <f t="shared" si="0"/>
        <v>0</v>
      </c>
      <c r="L60" s="423" cm="1">
        <f t="array" ref="L60">ROUND(E60*F60,2)</f>
        <v>0</v>
      </c>
      <c r="M60" s="423" cm="1">
        <f t="array" ref="M60">ROUND(E60*H60,2)</f>
        <v>0</v>
      </c>
      <c r="N60" s="423" cm="1">
        <f t="array" ref="N60">ROUND(E60*I60,2)</f>
        <v>0</v>
      </c>
      <c r="O60" s="423" cm="1">
        <f t="array" ref="O60">ROUND(E60*J60,2)</f>
        <v>0</v>
      </c>
      <c r="P60" s="425" cm="1">
        <f t="array" ref="P60">ROUND(SUM(M60:O60),2)</f>
        <v>0</v>
      </c>
    </row>
    <row r="61" spans="1:16" ht="24" customHeight="1">
      <c r="A61" s="173">
        <v>5.7</v>
      </c>
      <c r="B61" s="135" t="s">
        <v>79</v>
      </c>
      <c r="C61" s="134" t="s">
        <v>1212</v>
      </c>
      <c r="D61" s="135" t="s">
        <v>87</v>
      </c>
      <c r="E61" s="138">
        <v>6</v>
      </c>
      <c r="F61" s="137"/>
      <c r="G61" s="138"/>
      <c r="H61" s="137"/>
      <c r="I61" s="137"/>
      <c r="J61" s="137"/>
      <c r="K61" s="429">
        <f t="shared" si="0"/>
        <v>0</v>
      </c>
      <c r="L61" s="423" cm="1">
        <f t="array" ref="L61">ROUND(E61*F61,2)</f>
        <v>0</v>
      </c>
      <c r="M61" s="423" cm="1">
        <f t="array" ref="M61">ROUND(E61*H61,2)</f>
        <v>0</v>
      </c>
      <c r="N61" s="423" cm="1">
        <f t="array" ref="N61">ROUND(E61*I61,2)</f>
        <v>0</v>
      </c>
      <c r="O61" s="423" cm="1">
        <f t="array" ref="O61">ROUND(E61*J61,2)</f>
        <v>0</v>
      </c>
      <c r="P61" s="425" cm="1">
        <f t="array" ref="P61">ROUND(SUM(M61:O61),2)</f>
        <v>0</v>
      </c>
    </row>
    <row r="62" spans="1:16" ht="14.25" customHeight="1">
      <c r="A62" s="168" t="s">
        <v>1213</v>
      </c>
      <c r="B62" s="169" t="s">
        <v>1176</v>
      </c>
      <c r="C62" s="126" t="s">
        <v>1214</v>
      </c>
      <c r="D62" s="185"/>
      <c r="E62" s="138"/>
      <c r="F62" s="137"/>
      <c r="G62" s="138"/>
      <c r="H62" s="137"/>
      <c r="I62" s="137"/>
      <c r="J62" s="137"/>
      <c r="K62" s="429"/>
      <c r="L62" s="423"/>
      <c r="M62" s="423"/>
      <c r="N62" s="423"/>
      <c r="O62" s="423"/>
      <c r="P62" s="425"/>
    </row>
    <row r="63" spans="1:16" ht="60" customHeight="1">
      <c r="A63" s="173">
        <v>6.1</v>
      </c>
      <c r="B63" s="135" t="s">
        <v>79</v>
      </c>
      <c r="C63" s="134" t="s">
        <v>1215</v>
      </c>
      <c r="D63" s="135" t="s">
        <v>89</v>
      </c>
      <c r="E63" s="138">
        <v>75</v>
      </c>
      <c r="F63" s="137"/>
      <c r="G63" s="138"/>
      <c r="H63" s="137"/>
      <c r="I63" s="137"/>
      <c r="J63" s="137"/>
      <c r="K63" s="429">
        <f t="shared" si="0"/>
        <v>0</v>
      </c>
      <c r="L63" s="423" cm="1">
        <f t="array" ref="L63">ROUND(E63*F63,2)</f>
        <v>0</v>
      </c>
      <c r="M63" s="423" cm="1">
        <f t="array" ref="M63">ROUND(E63*H63,2)</f>
        <v>0</v>
      </c>
      <c r="N63" s="423" cm="1">
        <f t="array" ref="N63">ROUND(E63*I63,2)</f>
        <v>0</v>
      </c>
      <c r="O63" s="423" cm="1">
        <f t="array" ref="O63">ROUND(E63*J63,2)</f>
        <v>0</v>
      </c>
      <c r="P63" s="425" cm="1">
        <f t="array" ref="P63">ROUND(SUM(M63:O63),2)</f>
        <v>0</v>
      </c>
    </row>
    <row r="64" spans="1:16" ht="12.75" customHeight="1">
      <c r="A64" s="173">
        <v>6.2</v>
      </c>
      <c r="B64" s="135" t="s">
        <v>79</v>
      </c>
      <c r="C64" s="134" t="s">
        <v>1184</v>
      </c>
      <c r="D64" s="135" t="s">
        <v>95</v>
      </c>
      <c r="E64" s="138">
        <v>0.15</v>
      </c>
      <c r="F64" s="137"/>
      <c r="G64" s="138"/>
      <c r="H64" s="137"/>
      <c r="I64" s="137"/>
      <c r="J64" s="137"/>
      <c r="K64" s="429">
        <f t="shared" si="0"/>
        <v>0</v>
      </c>
      <c r="L64" s="423" cm="1">
        <f t="array" ref="L64">ROUND(E64*F64,2)</f>
        <v>0</v>
      </c>
      <c r="M64" s="423" cm="1">
        <f t="array" ref="M64">ROUND(E64*H64,2)</f>
        <v>0</v>
      </c>
      <c r="N64" s="423" cm="1">
        <f t="array" ref="N64">ROUND(E64*I64,2)</f>
        <v>0</v>
      </c>
      <c r="O64" s="423" cm="1">
        <f t="array" ref="O64">ROUND(E64*J64,2)</f>
        <v>0</v>
      </c>
      <c r="P64" s="425" cm="1">
        <f t="array" ref="P64">ROUND(SUM(M64:O64),2)</f>
        <v>0</v>
      </c>
    </row>
    <row r="65" spans="1:16" ht="14.25" customHeight="1">
      <c r="A65" s="177" t="s">
        <v>949</v>
      </c>
      <c r="B65" s="135" t="s">
        <v>79</v>
      </c>
      <c r="C65" s="188" t="s">
        <v>1185</v>
      </c>
      <c r="D65" s="135" t="s">
        <v>100</v>
      </c>
      <c r="E65" s="138">
        <v>16.2</v>
      </c>
      <c r="F65" s="137"/>
      <c r="G65" s="138"/>
      <c r="H65" s="137"/>
      <c r="I65" s="137"/>
      <c r="J65" s="137"/>
      <c r="K65" s="429">
        <f t="shared" si="0"/>
        <v>0</v>
      </c>
      <c r="L65" s="423" cm="1">
        <f t="array" ref="L65">ROUND(E65*F65,2)</f>
        <v>0</v>
      </c>
      <c r="M65" s="423" cm="1">
        <f t="array" ref="M65">ROUND(E65*H65,2)</f>
        <v>0</v>
      </c>
      <c r="N65" s="423" cm="1">
        <f t="array" ref="N65">ROUND(E65*I65,2)</f>
        <v>0</v>
      </c>
      <c r="O65" s="423" cm="1">
        <f t="array" ref="O65">ROUND(E65*J65,2)</f>
        <v>0</v>
      </c>
      <c r="P65" s="425" cm="1">
        <f t="array" ref="P65">ROUND(SUM(M65:O65),2)</f>
        <v>0</v>
      </c>
    </row>
    <row r="66" spans="1:16" ht="12.75" customHeight="1">
      <c r="A66" s="173">
        <v>6.3</v>
      </c>
      <c r="B66" s="135" t="s">
        <v>79</v>
      </c>
      <c r="C66" s="134" t="s">
        <v>1186</v>
      </c>
      <c r="D66" s="135" t="s">
        <v>95</v>
      </c>
      <c r="E66" s="138">
        <v>0.71</v>
      </c>
      <c r="F66" s="137"/>
      <c r="G66" s="138"/>
      <c r="H66" s="137"/>
      <c r="I66" s="137"/>
      <c r="J66" s="137"/>
      <c r="K66" s="429">
        <f t="shared" si="0"/>
        <v>0</v>
      </c>
      <c r="L66" s="423" cm="1">
        <f t="array" ref="L66">ROUND(E66*F66,2)</f>
        <v>0</v>
      </c>
      <c r="M66" s="423" cm="1">
        <f t="array" ref="M66">ROUND(E66*H66,2)</f>
        <v>0</v>
      </c>
      <c r="N66" s="423" cm="1">
        <f t="array" ref="N66">ROUND(E66*I66,2)</f>
        <v>0</v>
      </c>
      <c r="O66" s="423" cm="1">
        <f t="array" ref="O66">ROUND(E66*J66,2)</f>
        <v>0</v>
      </c>
      <c r="P66" s="425" cm="1">
        <f t="array" ref="P66">ROUND(SUM(M66:O66),2)</f>
        <v>0</v>
      </c>
    </row>
    <row r="67" spans="1:16" ht="14.25" customHeight="1">
      <c r="A67" s="177" t="s">
        <v>1216</v>
      </c>
      <c r="B67" s="135" t="s">
        <v>79</v>
      </c>
      <c r="C67" s="188" t="s">
        <v>1185</v>
      </c>
      <c r="D67" s="135" t="s">
        <v>100</v>
      </c>
      <c r="E67" s="138">
        <v>76.680000000000007</v>
      </c>
      <c r="F67" s="137"/>
      <c r="G67" s="138"/>
      <c r="H67" s="137"/>
      <c r="I67" s="137"/>
      <c r="J67" s="137"/>
      <c r="K67" s="429">
        <f t="shared" si="0"/>
        <v>0</v>
      </c>
      <c r="L67" s="423" cm="1">
        <f t="array" ref="L67">ROUND(E67*F67,2)</f>
        <v>0</v>
      </c>
      <c r="M67" s="423" cm="1">
        <f t="array" ref="M67">ROUND(E67*H67,2)</f>
        <v>0</v>
      </c>
      <c r="N67" s="423" cm="1">
        <f t="array" ref="N67">ROUND(E67*I67,2)</f>
        <v>0</v>
      </c>
      <c r="O67" s="423" cm="1">
        <f t="array" ref="O67">ROUND(E67*J67,2)</f>
        <v>0</v>
      </c>
      <c r="P67" s="425" cm="1">
        <f t="array" ref="P67">ROUND(SUM(M67:O67),2)</f>
        <v>0</v>
      </c>
    </row>
    <row r="68" spans="1:16" ht="24" customHeight="1">
      <c r="A68" s="173">
        <v>6.4</v>
      </c>
      <c r="B68" s="135" t="s">
        <v>79</v>
      </c>
      <c r="C68" s="134" t="s">
        <v>1217</v>
      </c>
      <c r="D68" s="135" t="s">
        <v>87</v>
      </c>
      <c r="E68" s="138">
        <v>1</v>
      </c>
      <c r="F68" s="137"/>
      <c r="G68" s="138"/>
      <c r="H68" s="137"/>
      <c r="I68" s="137"/>
      <c r="J68" s="137"/>
      <c r="K68" s="429">
        <f t="shared" si="0"/>
        <v>0</v>
      </c>
      <c r="L68" s="423" cm="1">
        <f t="array" ref="L68">ROUND(E68*F68,2)</f>
        <v>0</v>
      </c>
      <c r="M68" s="423" cm="1">
        <f t="array" ref="M68">ROUND(E68*H68,2)</f>
        <v>0</v>
      </c>
      <c r="N68" s="423" cm="1">
        <f t="array" ref="N68">ROUND(E68*I68,2)</f>
        <v>0</v>
      </c>
      <c r="O68" s="423" cm="1">
        <f t="array" ref="O68">ROUND(E68*J68,2)</f>
        <v>0</v>
      </c>
      <c r="P68" s="425" cm="1">
        <f t="array" ref="P68">ROUND(SUM(M68:O68),2)</f>
        <v>0</v>
      </c>
    </row>
    <row r="69" spans="1:16" ht="24" customHeight="1">
      <c r="A69" s="173">
        <v>6.5</v>
      </c>
      <c r="B69" s="135" t="s">
        <v>79</v>
      </c>
      <c r="C69" s="134" t="s">
        <v>1212</v>
      </c>
      <c r="D69" s="135" t="s">
        <v>87</v>
      </c>
      <c r="E69" s="138">
        <v>1</v>
      </c>
      <c r="F69" s="137"/>
      <c r="G69" s="138"/>
      <c r="H69" s="137"/>
      <c r="I69" s="137"/>
      <c r="J69" s="137"/>
      <c r="K69" s="429">
        <f t="shared" si="0"/>
        <v>0</v>
      </c>
      <c r="L69" s="423" cm="1">
        <f t="array" ref="L69">ROUND(E69*F69,2)</f>
        <v>0</v>
      </c>
      <c r="M69" s="423" cm="1">
        <f t="array" ref="M69">ROUND(E69*H69,2)</f>
        <v>0</v>
      </c>
      <c r="N69" s="423" cm="1">
        <f t="array" ref="N69">ROUND(E69*I69,2)</f>
        <v>0</v>
      </c>
      <c r="O69" s="423" cm="1">
        <f t="array" ref="O69">ROUND(E69*J69,2)</f>
        <v>0</v>
      </c>
      <c r="P69" s="425" cm="1">
        <f t="array" ref="P69">ROUND(SUM(M69:O69),2)</f>
        <v>0</v>
      </c>
    </row>
    <row r="70" spans="1:16" ht="14.25" customHeight="1">
      <c r="A70" s="168" t="s">
        <v>1218</v>
      </c>
      <c r="B70" s="169" t="s">
        <v>1176</v>
      </c>
      <c r="C70" s="126" t="s">
        <v>1219</v>
      </c>
      <c r="D70" s="185"/>
      <c r="E70" s="138"/>
      <c r="F70" s="137"/>
      <c r="G70" s="138"/>
      <c r="H70" s="137"/>
      <c r="I70" s="137"/>
      <c r="J70" s="137"/>
      <c r="K70" s="429"/>
      <c r="L70" s="423"/>
      <c r="M70" s="423"/>
      <c r="N70" s="423"/>
      <c r="O70" s="423"/>
      <c r="P70" s="425"/>
    </row>
    <row r="71" spans="1:16" ht="14.25" customHeight="1">
      <c r="A71" s="177"/>
      <c r="B71" s="135"/>
      <c r="C71" s="126" t="s">
        <v>1220</v>
      </c>
      <c r="D71" s="185"/>
      <c r="E71" s="138"/>
      <c r="F71" s="137"/>
      <c r="G71" s="138"/>
      <c r="H71" s="137"/>
      <c r="I71" s="137"/>
      <c r="J71" s="137"/>
      <c r="K71" s="429"/>
      <c r="L71" s="423"/>
      <c r="M71" s="423"/>
      <c r="N71" s="423"/>
      <c r="O71" s="423"/>
      <c r="P71" s="425"/>
    </row>
    <row r="72" spans="1:16" ht="24" customHeight="1">
      <c r="A72" s="173">
        <v>7.1</v>
      </c>
      <c r="B72" s="135" t="s">
        <v>79</v>
      </c>
      <c r="C72" s="134" t="s">
        <v>1221</v>
      </c>
      <c r="D72" s="135" t="s">
        <v>89</v>
      </c>
      <c r="E72" s="190">
        <v>100</v>
      </c>
      <c r="F72" s="137"/>
      <c r="G72" s="138"/>
      <c r="H72" s="137"/>
      <c r="I72" s="137"/>
      <c r="J72" s="137"/>
      <c r="K72" s="429">
        <f t="shared" si="0"/>
        <v>0</v>
      </c>
      <c r="L72" s="423" cm="1">
        <f t="array" ref="L72">ROUND(E72*F72,2)</f>
        <v>0</v>
      </c>
      <c r="M72" s="423" cm="1">
        <f t="array" ref="M72">ROUND(E72*H72,2)</f>
        <v>0</v>
      </c>
      <c r="N72" s="423" cm="1">
        <f t="array" ref="N72">ROUND(E72*I72,2)</f>
        <v>0</v>
      </c>
      <c r="O72" s="423" cm="1">
        <f t="array" ref="O72">ROUND(E72*J72,2)</f>
        <v>0</v>
      </c>
      <c r="P72" s="425" cm="1">
        <f t="array" ref="P72">ROUND(SUM(M72:O72),2)</f>
        <v>0</v>
      </c>
    </row>
    <row r="73" spans="1:16" ht="24" customHeight="1">
      <c r="A73" s="173">
        <v>7.2</v>
      </c>
      <c r="B73" s="135" t="s">
        <v>79</v>
      </c>
      <c r="C73" s="134" t="s">
        <v>1222</v>
      </c>
      <c r="D73" s="135" t="s">
        <v>81</v>
      </c>
      <c r="E73" s="138">
        <v>8</v>
      </c>
      <c r="F73" s="137"/>
      <c r="G73" s="138"/>
      <c r="H73" s="137"/>
      <c r="I73" s="137"/>
      <c r="J73" s="137"/>
      <c r="K73" s="429">
        <f t="shared" si="0"/>
        <v>0</v>
      </c>
      <c r="L73" s="423" cm="1">
        <f t="array" ref="L73">ROUND(E73*F73,2)</f>
        <v>0</v>
      </c>
      <c r="M73" s="423" cm="1">
        <f t="array" ref="M73">ROUND(E73*H73,2)</f>
        <v>0</v>
      </c>
      <c r="N73" s="423" cm="1">
        <f t="array" ref="N73">ROUND(E73*I73,2)</f>
        <v>0</v>
      </c>
      <c r="O73" s="423" cm="1">
        <f t="array" ref="O73">ROUND(E73*J73,2)</f>
        <v>0</v>
      </c>
      <c r="P73" s="425" cm="1">
        <f t="array" ref="P73">ROUND(SUM(M73:O73),2)</f>
        <v>0</v>
      </c>
    </row>
    <row r="74" spans="1:16" ht="24" customHeight="1">
      <c r="A74" s="173">
        <v>7.3</v>
      </c>
      <c r="B74" s="135" t="s">
        <v>79</v>
      </c>
      <c r="C74" s="134" t="s">
        <v>1223</v>
      </c>
      <c r="D74" s="135" t="s">
        <v>81</v>
      </c>
      <c r="E74" s="138">
        <v>8</v>
      </c>
      <c r="F74" s="137"/>
      <c r="G74" s="138"/>
      <c r="H74" s="137"/>
      <c r="I74" s="137"/>
      <c r="J74" s="137"/>
      <c r="K74" s="429">
        <f t="shared" si="0"/>
        <v>0</v>
      </c>
      <c r="L74" s="423" cm="1">
        <f t="array" ref="L74">ROUND(E74*F74,2)</f>
        <v>0</v>
      </c>
      <c r="M74" s="423" cm="1">
        <f t="array" ref="M74">ROUND(E74*H74,2)</f>
        <v>0</v>
      </c>
      <c r="N74" s="423" cm="1">
        <f t="array" ref="N74">ROUND(E74*I74,2)</f>
        <v>0</v>
      </c>
      <c r="O74" s="423" cm="1">
        <f t="array" ref="O74">ROUND(E74*J74,2)</f>
        <v>0</v>
      </c>
      <c r="P74" s="425" cm="1">
        <f t="array" ref="P74">ROUND(SUM(M74:O74),2)</f>
        <v>0</v>
      </c>
    </row>
    <row r="75" spans="1:16" ht="24" customHeight="1">
      <c r="A75" s="173">
        <v>7.4</v>
      </c>
      <c r="B75" s="135" t="s">
        <v>79</v>
      </c>
      <c r="C75" s="134" t="s">
        <v>1224</v>
      </c>
      <c r="D75" s="135" t="s">
        <v>81</v>
      </c>
      <c r="E75" s="138">
        <v>8</v>
      </c>
      <c r="F75" s="137"/>
      <c r="G75" s="138"/>
      <c r="H75" s="137"/>
      <c r="I75" s="137"/>
      <c r="J75" s="137"/>
      <c r="K75" s="429">
        <f t="shared" si="0"/>
        <v>0</v>
      </c>
      <c r="L75" s="423" cm="1">
        <f t="array" ref="L75">ROUND(E75*F75,2)</f>
        <v>0</v>
      </c>
      <c r="M75" s="423" cm="1">
        <f t="array" ref="M75">ROUND(E75*H75,2)</f>
        <v>0</v>
      </c>
      <c r="N75" s="423" cm="1">
        <f t="array" ref="N75">ROUND(E75*I75,2)</f>
        <v>0</v>
      </c>
      <c r="O75" s="423" cm="1">
        <f t="array" ref="O75">ROUND(E75*J75,2)</f>
        <v>0</v>
      </c>
      <c r="P75" s="425" cm="1">
        <f t="array" ref="P75">ROUND(SUM(M75:O75),2)</f>
        <v>0</v>
      </c>
    </row>
    <row r="76" spans="1:16" ht="24" customHeight="1">
      <c r="A76" s="173">
        <v>7.5</v>
      </c>
      <c r="B76" s="135" t="s">
        <v>79</v>
      </c>
      <c r="C76" s="134" t="s">
        <v>1225</v>
      </c>
      <c r="D76" s="135" t="s">
        <v>89</v>
      </c>
      <c r="E76" s="138">
        <v>8</v>
      </c>
      <c r="F76" s="137"/>
      <c r="G76" s="138"/>
      <c r="H76" s="137"/>
      <c r="I76" s="137"/>
      <c r="J76" s="137"/>
      <c r="K76" s="429">
        <f t="shared" si="0"/>
        <v>0</v>
      </c>
      <c r="L76" s="423" cm="1">
        <f t="array" ref="L76">ROUND(E76*F76,2)</f>
        <v>0</v>
      </c>
      <c r="M76" s="423" cm="1">
        <f t="array" ref="M76">ROUND(E76*H76,2)</f>
        <v>0</v>
      </c>
      <c r="N76" s="423" cm="1">
        <f t="array" ref="N76">ROUND(E76*I76,2)</f>
        <v>0</v>
      </c>
      <c r="O76" s="423" cm="1">
        <f t="array" ref="O76">ROUND(E76*J76,2)</f>
        <v>0</v>
      </c>
      <c r="P76" s="425" cm="1">
        <f t="array" ref="P76">ROUND(SUM(M76:O76),2)</f>
        <v>0</v>
      </c>
    </row>
    <row r="77" spans="1:16" ht="24" customHeight="1">
      <c r="A77" s="173">
        <v>7.6</v>
      </c>
      <c r="B77" s="135" t="s">
        <v>79</v>
      </c>
      <c r="C77" s="134" t="s">
        <v>1226</v>
      </c>
      <c r="D77" s="135" t="s">
        <v>81</v>
      </c>
      <c r="E77" s="190">
        <v>32</v>
      </c>
      <c r="F77" s="137"/>
      <c r="G77" s="138"/>
      <c r="H77" s="137"/>
      <c r="I77" s="137"/>
      <c r="J77" s="137"/>
      <c r="K77" s="429">
        <f t="shared" si="0"/>
        <v>0</v>
      </c>
      <c r="L77" s="423" cm="1">
        <f t="array" ref="L77">ROUND(E77*F77,2)</f>
        <v>0</v>
      </c>
      <c r="M77" s="423" cm="1">
        <f t="array" ref="M77">ROUND(E77*H77,2)</f>
        <v>0</v>
      </c>
      <c r="N77" s="423" cm="1">
        <f t="array" ref="N77">ROUND(E77*I77,2)</f>
        <v>0</v>
      </c>
      <c r="O77" s="423" cm="1">
        <f t="array" ref="O77">ROUND(E77*J77,2)</f>
        <v>0</v>
      </c>
      <c r="P77" s="425" cm="1">
        <f t="array" ref="P77">ROUND(SUM(M77:O77),2)</f>
        <v>0</v>
      </c>
    </row>
    <row r="78" spans="1:16" ht="24" customHeight="1">
      <c r="A78" s="173">
        <v>7.7</v>
      </c>
      <c r="B78" s="135" t="s">
        <v>79</v>
      </c>
      <c r="C78" s="134" t="s">
        <v>1227</v>
      </c>
      <c r="D78" s="135" t="s">
        <v>81</v>
      </c>
      <c r="E78" s="138">
        <v>8</v>
      </c>
      <c r="F78" s="137"/>
      <c r="G78" s="138"/>
      <c r="H78" s="137"/>
      <c r="I78" s="137"/>
      <c r="J78" s="137"/>
      <c r="K78" s="429">
        <f t="shared" si="0"/>
        <v>0</v>
      </c>
      <c r="L78" s="423" cm="1">
        <f t="array" ref="L78">ROUND(E78*F78,2)</f>
        <v>0</v>
      </c>
      <c r="M78" s="423" cm="1">
        <f t="array" ref="M78">ROUND(E78*H78,2)</f>
        <v>0</v>
      </c>
      <c r="N78" s="423" cm="1">
        <f t="array" ref="N78">ROUND(E78*I78,2)</f>
        <v>0</v>
      </c>
      <c r="O78" s="423" cm="1">
        <f t="array" ref="O78">ROUND(E78*J78,2)</f>
        <v>0</v>
      </c>
      <c r="P78" s="425" cm="1">
        <f t="array" ref="P78">ROUND(SUM(M78:O78),2)</f>
        <v>0</v>
      </c>
    </row>
    <row r="79" spans="1:16" ht="12.75" customHeight="1">
      <c r="A79" s="173">
        <v>7.8</v>
      </c>
      <c r="B79" s="135" t="s">
        <v>79</v>
      </c>
      <c r="C79" s="134" t="s">
        <v>1184</v>
      </c>
      <c r="D79" s="135" t="s">
        <v>95</v>
      </c>
      <c r="E79" s="138">
        <v>0.19</v>
      </c>
      <c r="F79" s="137"/>
      <c r="G79" s="138"/>
      <c r="H79" s="137"/>
      <c r="I79" s="137"/>
      <c r="J79" s="137"/>
      <c r="K79" s="429">
        <f t="shared" si="0"/>
        <v>0</v>
      </c>
      <c r="L79" s="423" cm="1">
        <f t="array" ref="L79">ROUND(E79*F79,2)</f>
        <v>0</v>
      </c>
      <c r="M79" s="423" cm="1">
        <f t="array" ref="M79">ROUND(E79*H79,2)</f>
        <v>0</v>
      </c>
      <c r="N79" s="423" cm="1">
        <f t="array" ref="N79">ROUND(E79*I79,2)</f>
        <v>0</v>
      </c>
      <c r="O79" s="423" cm="1">
        <f t="array" ref="O79">ROUND(E79*J79,2)</f>
        <v>0</v>
      </c>
      <c r="P79" s="425" cm="1">
        <f t="array" ref="P79">ROUND(SUM(M79:O79),2)</f>
        <v>0</v>
      </c>
    </row>
    <row r="80" spans="1:16" ht="14.25" customHeight="1">
      <c r="A80" s="177" t="s">
        <v>1228</v>
      </c>
      <c r="B80" s="135" t="s">
        <v>79</v>
      </c>
      <c r="C80" s="188" t="s">
        <v>1185</v>
      </c>
      <c r="D80" s="135" t="s">
        <v>100</v>
      </c>
      <c r="E80" s="138">
        <v>21</v>
      </c>
      <c r="F80" s="137"/>
      <c r="G80" s="138"/>
      <c r="H80" s="137"/>
      <c r="I80" s="137"/>
      <c r="J80" s="137"/>
      <c r="K80" s="429">
        <f t="shared" ref="K80:K94" si="1">SUM(H80:J80)</f>
        <v>0</v>
      </c>
      <c r="L80" s="423" cm="1">
        <f t="array" ref="L80">ROUND(E80*F80,2)</f>
        <v>0</v>
      </c>
      <c r="M80" s="423" cm="1">
        <f t="array" ref="M80">ROUND(E80*H80,2)</f>
        <v>0</v>
      </c>
      <c r="N80" s="423" cm="1">
        <f t="array" ref="N80">ROUND(E80*I80,2)</f>
        <v>0</v>
      </c>
      <c r="O80" s="423" cm="1">
        <f t="array" ref="O80">ROUND(E80*J80,2)</f>
        <v>0</v>
      </c>
      <c r="P80" s="425" cm="1">
        <f t="array" ref="P80">ROUND(SUM(M80:O80),2)</f>
        <v>0</v>
      </c>
    </row>
    <row r="81" spans="1:16" ht="12.75" customHeight="1">
      <c r="A81" s="173">
        <v>7.9</v>
      </c>
      <c r="B81" s="135" t="s">
        <v>79</v>
      </c>
      <c r="C81" s="134" t="s">
        <v>1186</v>
      </c>
      <c r="D81" s="135" t="s">
        <v>95</v>
      </c>
      <c r="E81" s="138">
        <v>1.1499999999999999</v>
      </c>
      <c r="F81" s="137"/>
      <c r="G81" s="138"/>
      <c r="H81" s="137"/>
      <c r="I81" s="137"/>
      <c r="J81" s="137"/>
      <c r="K81" s="429">
        <f t="shared" si="1"/>
        <v>0</v>
      </c>
      <c r="L81" s="423" cm="1">
        <f t="array" ref="L81">ROUND(E81*F81,2)</f>
        <v>0</v>
      </c>
      <c r="M81" s="423" cm="1">
        <f t="array" ref="M81">ROUND(E81*H81,2)</f>
        <v>0</v>
      </c>
      <c r="N81" s="423" cm="1">
        <f t="array" ref="N81">ROUND(E81*I81,2)</f>
        <v>0</v>
      </c>
      <c r="O81" s="423" cm="1">
        <f t="array" ref="O81">ROUND(E81*J81,2)</f>
        <v>0</v>
      </c>
      <c r="P81" s="425" cm="1">
        <f t="array" ref="P81">ROUND(SUM(M81:O81),2)</f>
        <v>0</v>
      </c>
    </row>
    <row r="82" spans="1:16" ht="14.25" customHeight="1">
      <c r="A82" s="177" t="s">
        <v>1229</v>
      </c>
      <c r="B82" s="135" t="s">
        <v>79</v>
      </c>
      <c r="C82" s="188" t="s">
        <v>1185</v>
      </c>
      <c r="D82" s="135" t="s">
        <v>100</v>
      </c>
      <c r="E82" s="138">
        <v>114.8</v>
      </c>
      <c r="F82" s="137"/>
      <c r="G82" s="138"/>
      <c r="H82" s="137"/>
      <c r="I82" s="137"/>
      <c r="J82" s="137"/>
      <c r="K82" s="429">
        <f t="shared" si="1"/>
        <v>0</v>
      </c>
      <c r="L82" s="423" cm="1">
        <f t="array" ref="L82">ROUND(E82*F82,2)</f>
        <v>0</v>
      </c>
      <c r="M82" s="423" cm="1">
        <f t="array" ref="M82">ROUND(E82*H82,2)</f>
        <v>0</v>
      </c>
      <c r="N82" s="423" cm="1">
        <f t="array" ref="N82">ROUND(E82*I82,2)</f>
        <v>0</v>
      </c>
      <c r="O82" s="423" cm="1">
        <f t="array" ref="O82">ROUND(E82*J82,2)</f>
        <v>0</v>
      </c>
      <c r="P82" s="425" cm="1">
        <f t="array" ref="P82">ROUND(SUM(M82:O82),2)</f>
        <v>0</v>
      </c>
    </row>
    <row r="83" spans="1:16" ht="14.25" customHeight="1">
      <c r="A83" s="317"/>
      <c r="B83" s="185"/>
      <c r="C83" s="126" t="s">
        <v>1230</v>
      </c>
      <c r="D83" s="185"/>
      <c r="E83" s="190"/>
      <c r="F83" s="137"/>
      <c r="G83" s="138"/>
      <c r="H83" s="137"/>
      <c r="I83" s="137"/>
      <c r="J83" s="137"/>
      <c r="K83" s="429"/>
      <c r="L83" s="423"/>
      <c r="M83" s="423"/>
      <c r="N83" s="423"/>
      <c r="O83" s="423"/>
      <c r="P83" s="425"/>
    </row>
    <row r="84" spans="1:16" ht="24" customHeight="1">
      <c r="A84" s="322">
        <v>7.1</v>
      </c>
      <c r="B84" s="135" t="s">
        <v>79</v>
      </c>
      <c r="C84" s="134" t="s">
        <v>1231</v>
      </c>
      <c r="D84" s="135" t="s">
        <v>89</v>
      </c>
      <c r="E84" s="138">
        <v>119</v>
      </c>
      <c r="F84" s="137"/>
      <c r="G84" s="138"/>
      <c r="H84" s="137"/>
      <c r="I84" s="137"/>
      <c r="J84" s="137"/>
      <c r="K84" s="429">
        <f t="shared" si="1"/>
        <v>0</v>
      </c>
      <c r="L84" s="423" cm="1">
        <f t="array" ref="L84">ROUND(E84*F84,2)</f>
        <v>0</v>
      </c>
      <c r="M84" s="423" cm="1">
        <f t="array" ref="M84">ROUND(E84*H84,2)</f>
        <v>0</v>
      </c>
      <c r="N84" s="423" cm="1">
        <f t="array" ref="N84">ROUND(E84*I84,2)</f>
        <v>0</v>
      </c>
      <c r="O84" s="423" cm="1">
        <f t="array" ref="O84">ROUND(E84*J84,2)</f>
        <v>0</v>
      </c>
      <c r="P84" s="425" cm="1">
        <f t="array" ref="P84">ROUND(SUM(M84:O84),2)</f>
        <v>0</v>
      </c>
    </row>
    <row r="85" spans="1:16" ht="24" customHeight="1">
      <c r="A85" s="173">
        <v>7.11</v>
      </c>
      <c r="B85" s="135" t="s">
        <v>79</v>
      </c>
      <c r="C85" s="134" t="s">
        <v>1232</v>
      </c>
      <c r="D85" s="135" t="s">
        <v>81</v>
      </c>
      <c r="E85" s="138">
        <v>16</v>
      </c>
      <c r="F85" s="137"/>
      <c r="G85" s="138"/>
      <c r="H85" s="137"/>
      <c r="I85" s="137"/>
      <c r="J85" s="137"/>
      <c r="K85" s="429">
        <f t="shared" si="1"/>
        <v>0</v>
      </c>
      <c r="L85" s="423" cm="1">
        <f t="array" ref="L85">ROUND(E85*F85,2)</f>
        <v>0</v>
      </c>
      <c r="M85" s="423" cm="1">
        <f t="array" ref="M85">ROUND(E85*H85,2)</f>
        <v>0</v>
      </c>
      <c r="N85" s="423" cm="1">
        <f t="array" ref="N85">ROUND(E85*I85,2)</f>
        <v>0</v>
      </c>
      <c r="O85" s="423" cm="1">
        <f t="array" ref="O85">ROUND(E85*J85,2)</f>
        <v>0</v>
      </c>
      <c r="P85" s="425" cm="1">
        <f t="array" ref="P85">ROUND(SUM(M85:O85),2)</f>
        <v>0</v>
      </c>
    </row>
    <row r="86" spans="1:16" ht="24" customHeight="1">
      <c r="A86" s="322">
        <v>7.12</v>
      </c>
      <c r="B86" s="135" t="s">
        <v>79</v>
      </c>
      <c r="C86" s="134" t="s">
        <v>1233</v>
      </c>
      <c r="D86" s="135" t="s">
        <v>81</v>
      </c>
      <c r="E86" s="138">
        <v>12</v>
      </c>
      <c r="F86" s="137"/>
      <c r="G86" s="138"/>
      <c r="H86" s="137"/>
      <c r="I86" s="137"/>
      <c r="J86" s="137"/>
      <c r="K86" s="429">
        <f t="shared" si="1"/>
        <v>0</v>
      </c>
      <c r="L86" s="423" cm="1">
        <f t="array" ref="L86">ROUND(E86*F86,2)</f>
        <v>0</v>
      </c>
      <c r="M86" s="423" cm="1">
        <f t="array" ref="M86">ROUND(E86*H86,2)</f>
        <v>0</v>
      </c>
      <c r="N86" s="423" cm="1">
        <f t="array" ref="N86">ROUND(E86*I86,2)</f>
        <v>0</v>
      </c>
      <c r="O86" s="423" cm="1">
        <f t="array" ref="O86">ROUND(E86*J86,2)</f>
        <v>0</v>
      </c>
      <c r="P86" s="425" cm="1">
        <f t="array" ref="P86">ROUND(SUM(M86:O86),2)</f>
        <v>0</v>
      </c>
    </row>
    <row r="87" spans="1:16" ht="24" customHeight="1">
      <c r="A87" s="173">
        <v>7.13</v>
      </c>
      <c r="B87" s="135" t="s">
        <v>79</v>
      </c>
      <c r="C87" s="134" t="s">
        <v>1234</v>
      </c>
      <c r="D87" s="135" t="s">
        <v>81</v>
      </c>
      <c r="E87" s="138">
        <v>12</v>
      </c>
      <c r="F87" s="137"/>
      <c r="G87" s="138"/>
      <c r="H87" s="137"/>
      <c r="I87" s="137"/>
      <c r="J87" s="137"/>
      <c r="K87" s="429">
        <f t="shared" si="1"/>
        <v>0</v>
      </c>
      <c r="L87" s="423" cm="1">
        <f t="array" ref="L87">ROUND(E87*F87,2)</f>
        <v>0</v>
      </c>
      <c r="M87" s="423" cm="1">
        <f t="array" ref="M87">ROUND(E87*H87,2)</f>
        <v>0</v>
      </c>
      <c r="N87" s="423" cm="1">
        <f t="array" ref="N87">ROUND(E87*I87,2)</f>
        <v>0</v>
      </c>
      <c r="O87" s="423" cm="1">
        <f t="array" ref="O87">ROUND(E87*J87,2)</f>
        <v>0</v>
      </c>
      <c r="P87" s="425" cm="1">
        <f t="array" ref="P87">ROUND(SUM(M87:O87),2)</f>
        <v>0</v>
      </c>
    </row>
    <row r="88" spans="1:16" ht="24" customHeight="1">
      <c r="A88" s="322">
        <v>7.14</v>
      </c>
      <c r="B88" s="135" t="s">
        <v>79</v>
      </c>
      <c r="C88" s="134" t="s">
        <v>1225</v>
      </c>
      <c r="D88" s="135" t="s">
        <v>89</v>
      </c>
      <c r="E88" s="138">
        <v>4</v>
      </c>
      <c r="F88" s="137"/>
      <c r="G88" s="138"/>
      <c r="H88" s="137"/>
      <c r="I88" s="137"/>
      <c r="J88" s="137"/>
      <c r="K88" s="429">
        <f t="shared" si="1"/>
        <v>0</v>
      </c>
      <c r="L88" s="423" cm="1">
        <f t="array" ref="L88">ROUND(E88*F88,2)</f>
        <v>0</v>
      </c>
      <c r="M88" s="423" cm="1">
        <f t="array" ref="M88">ROUND(E88*H88,2)</f>
        <v>0</v>
      </c>
      <c r="N88" s="423" cm="1">
        <f t="array" ref="N88">ROUND(E88*I88,2)</f>
        <v>0</v>
      </c>
      <c r="O88" s="423" cm="1">
        <f t="array" ref="O88">ROUND(E88*J88,2)</f>
        <v>0</v>
      </c>
      <c r="P88" s="425" cm="1">
        <f t="array" ref="P88">ROUND(SUM(M88:O88),2)</f>
        <v>0</v>
      </c>
    </row>
    <row r="89" spans="1:16" ht="24" customHeight="1">
      <c r="A89" s="173">
        <v>7.15</v>
      </c>
      <c r="B89" s="135" t="s">
        <v>79</v>
      </c>
      <c r="C89" s="134" t="s">
        <v>1226</v>
      </c>
      <c r="D89" s="135" t="s">
        <v>81</v>
      </c>
      <c r="E89" s="138">
        <v>12</v>
      </c>
      <c r="F89" s="137"/>
      <c r="G89" s="138"/>
      <c r="H89" s="137"/>
      <c r="I89" s="137"/>
      <c r="J89" s="137"/>
      <c r="K89" s="429">
        <f t="shared" si="1"/>
        <v>0</v>
      </c>
      <c r="L89" s="423" cm="1">
        <f t="array" ref="L89">ROUND(E89*F89,2)</f>
        <v>0</v>
      </c>
      <c r="M89" s="423" cm="1">
        <f t="array" ref="M89">ROUND(E89*H89,2)</f>
        <v>0</v>
      </c>
      <c r="N89" s="423" cm="1">
        <f t="array" ref="N89">ROUND(E89*I89,2)</f>
        <v>0</v>
      </c>
      <c r="O89" s="423" cm="1">
        <f t="array" ref="O89">ROUND(E89*J89,2)</f>
        <v>0</v>
      </c>
      <c r="P89" s="425" cm="1">
        <f t="array" ref="P89">ROUND(SUM(M89:O89),2)</f>
        <v>0</v>
      </c>
    </row>
    <row r="90" spans="1:16" ht="24" customHeight="1">
      <c r="A90" s="322">
        <v>7.16</v>
      </c>
      <c r="B90" s="135" t="s">
        <v>79</v>
      </c>
      <c r="C90" s="134" t="s">
        <v>1227</v>
      </c>
      <c r="D90" s="135" t="s">
        <v>81</v>
      </c>
      <c r="E90" s="138">
        <v>2</v>
      </c>
      <c r="F90" s="137"/>
      <c r="G90" s="138"/>
      <c r="H90" s="137"/>
      <c r="I90" s="137"/>
      <c r="J90" s="137"/>
      <c r="K90" s="429">
        <f t="shared" si="1"/>
        <v>0</v>
      </c>
      <c r="L90" s="423" cm="1">
        <f t="array" ref="L90">ROUND(E90*F90,2)</f>
        <v>0</v>
      </c>
      <c r="M90" s="423" cm="1">
        <f t="array" ref="M90">ROUND(E90*H90,2)</f>
        <v>0</v>
      </c>
      <c r="N90" s="423" cm="1">
        <f t="array" ref="N90">ROUND(E90*I90,2)</f>
        <v>0</v>
      </c>
      <c r="O90" s="423" cm="1">
        <f t="array" ref="O90">ROUND(E90*J90,2)</f>
        <v>0</v>
      </c>
      <c r="P90" s="425" cm="1">
        <f t="array" ref="P90">ROUND(SUM(M90:O90),2)</f>
        <v>0</v>
      </c>
    </row>
    <row r="91" spans="1:16" ht="12.75" customHeight="1">
      <c r="A91" s="173">
        <v>7.17</v>
      </c>
      <c r="B91" s="135" t="s">
        <v>79</v>
      </c>
      <c r="C91" s="134" t="s">
        <v>1184</v>
      </c>
      <c r="D91" s="135" t="s">
        <v>95</v>
      </c>
      <c r="E91" s="138">
        <v>0.2</v>
      </c>
      <c r="F91" s="137"/>
      <c r="G91" s="138"/>
      <c r="H91" s="137"/>
      <c r="I91" s="137"/>
      <c r="J91" s="137"/>
      <c r="K91" s="429">
        <f t="shared" si="1"/>
        <v>0</v>
      </c>
      <c r="L91" s="423" cm="1">
        <f t="array" ref="L91">ROUND(E91*F91,2)</f>
        <v>0</v>
      </c>
      <c r="M91" s="423" cm="1">
        <f t="array" ref="M91">ROUND(E91*H91,2)</f>
        <v>0</v>
      </c>
      <c r="N91" s="423" cm="1">
        <f t="array" ref="N91">ROUND(E91*I91,2)</f>
        <v>0</v>
      </c>
      <c r="O91" s="423" cm="1">
        <f t="array" ref="O91">ROUND(E91*J91,2)</f>
        <v>0</v>
      </c>
      <c r="P91" s="425" cm="1">
        <f t="array" ref="P91">ROUND(SUM(M91:O91),2)</f>
        <v>0</v>
      </c>
    </row>
    <row r="92" spans="1:16" ht="14.25" customHeight="1">
      <c r="A92" s="177" t="s">
        <v>1235</v>
      </c>
      <c r="B92" s="135" t="s">
        <v>79</v>
      </c>
      <c r="C92" s="188" t="s">
        <v>1185</v>
      </c>
      <c r="D92" s="135" t="s">
        <v>100</v>
      </c>
      <c r="E92" s="138">
        <v>23.91</v>
      </c>
      <c r="F92" s="137"/>
      <c r="G92" s="138"/>
      <c r="H92" s="137"/>
      <c r="I92" s="137"/>
      <c r="J92" s="137"/>
      <c r="K92" s="429">
        <f t="shared" si="1"/>
        <v>0</v>
      </c>
      <c r="L92" s="423" cm="1">
        <f t="array" ref="L92">ROUND(E92*F92,2)</f>
        <v>0</v>
      </c>
      <c r="M92" s="423" cm="1">
        <f t="array" ref="M92">ROUND(E92*H92,2)</f>
        <v>0</v>
      </c>
      <c r="N92" s="423" cm="1">
        <f t="array" ref="N92">ROUND(E92*I92,2)</f>
        <v>0</v>
      </c>
      <c r="O92" s="423" cm="1">
        <f t="array" ref="O92">ROUND(E92*J92,2)</f>
        <v>0</v>
      </c>
      <c r="P92" s="425" cm="1">
        <f t="array" ref="P92">ROUND(SUM(M92:O92),2)</f>
        <v>0</v>
      </c>
    </row>
    <row r="93" spans="1:16" ht="12.75" customHeight="1">
      <c r="A93" s="173">
        <v>7.18</v>
      </c>
      <c r="B93" s="135" t="s">
        <v>79</v>
      </c>
      <c r="C93" s="134" t="s">
        <v>1186</v>
      </c>
      <c r="D93" s="135" t="s">
        <v>95</v>
      </c>
      <c r="E93" s="138">
        <v>1.18</v>
      </c>
      <c r="F93" s="137"/>
      <c r="G93" s="138"/>
      <c r="H93" s="137"/>
      <c r="I93" s="137"/>
      <c r="J93" s="137"/>
      <c r="K93" s="429">
        <f t="shared" si="1"/>
        <v>0</v>
      </c>
      <c r="L93" s="423" cm="1">
        <f t="array" ref="L93">ROUND(E93*F93,2)</f>
        <v>0</v>
      </c>
      <c r="M93" s="423" cm="1">
        <f t="array" ref="M93">ROUND(E93*H93,2)</f>
        <v>0</v>
      </c>
      <c r="N93" s="423" cm="1">
        <f t="array" ref="N93">ROUND(E93*I93,2)</f>
        <v>0</v>
      </c>
      <c r="O93" s="423" cm="1">
        <f t="array" ref="O93">ROUND(E93*J93,2)</f>
        <v>0</v>
      </c>
      <c r="P93" s="425" cm="1">
        <f t="array" ref="P93">ROUND(SUM(M93:O93),2)</f>
        <v>0</v>
      </c>
    </row>
    <row r="94" spans="1:16" ht="14.25" customHeight="1">
      <c r="A94" s="177" t="s">
        <v>1236</v>
      </c>
      <c r="B94" s="135" t="s">
        <v>79</v>
      </c>
      <c r="C94" s="188" t="s">
        <v>1185</v>
      </c>
      <c r="D94" s="135" t="s">
        <v>100</v>
      </c>
      <c r="E94" s="138">
        <v>127</v>
      </c>
      <c r="F94" s="137"/>
      <c r="G94" s="138"/>
      <c r="H94" s="137"/>
      <c r="I94" s="137"/>
      <c r="J94" s="137"/>
      <c r="K94" s="429">
        <f t="shared" si="1"/>
        <v>0</v>
      </c>
      <c r="L94" s="423" cm="1">
        <f t="array" ref="L94">ROUND(E94*F94,2)</f>
        <v>0</v>
      </c>
      <c r="M94" s="423" cm="1">
        <f t="array" ref="M94">ROUND(E94*H94,2)</f>
        <v>0</v>
      </c>
      <c r="N94" s="423" cm="1">
        <f t="array" ref="N94">ROUND(E94*I94,2)</f>
        <v>0</v>
      </c>
      <c r="O94" s="423" cm="1">
        <f t="array" ref="O94">ROUND(E94*J94,2)</f>
        <v>0</v>
      </c>
      <c r="P94" s="425" cm="1">
        <f t="array" ref="P94">ROUND(SUM(M94:O94),2)</f>
        <v>0</v>
      </c>
    </row>
    <row r="95" spans="1:16" ht="15" customHeight="1">
      <c r="A95" s="214"/>
      <c r="B95" s="215"/>
      <c r="C95" s="319"/>
      <c r="D95" s="215"/>
      <c r="E95" s="217"/>
      <c r="F95" s="147"/>
      <c r="G95" s="148"/>
      <c r="H95" s="147"/>
      <c r="I95" s="147"/>
      <c r="J95" s="147"/>
      <c r="K95" s="457"/>
      <c r="L95" s="427"/>
      <c r="M95" s="427"/>
      <c r="N95" s="427"/>
      <c r="O95" s="427"/>
      <c r="P95" s="428"/>
    </row>
    <row r="96" spans="1:16" ht="25.5" customHeight="1">
      <c r="A96" s="118"/>
      <c r="B96" s="117"/>
      <c r="C96" s="154" t="s">
        <v>1237</v>
      </c>
      <c r="D96" s="155"/>
      <c r="E96" s="27"/>
      <c r="F96" s="156"/>
      <c r="G96" s="156"/>
      <c r="H96" s="156"/>
      <c r="I96" s="156"/>
      <c r="J96" s="156"/>
      <c r="K96" s="430"/>
      <c r="L96" s="431" cm="1">
        <f t="array" ref="L96">SUM(L15:L94)</f>
        <v>0</v>
      </c>
      <c r="M96" s="431" cm="1">
        <f t="array" ref="M96">SUM(M15:M94)</f>
        <v>0</v>
      </c>
      <c r="N96" s="431" cm="1">
        <f t="array" ref="N96">SUM(N15:N94)</f>
        <v>0</v>
      </c>
      <c r="O96" s="431" cm="1">
        <f t="array" ref="O96">SUM(O15:O94)</f>
        <v>0</v>
      </c>
      <c r="P96" s="432" cm="1">
        <f t="array" ref="P96">SUM(M96:O96)</f>
        <v>0</v>
      </c>
    </row>
    <row r="97" spans="1:16" ht="13.5" customHeight="1">
      <c r="A97" s="160"/>
      <c r="B97" s="160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</row>
    <row r="98" spans="1:16" ht="12.75" customHeight="1">
      <c r="A98" s="107"/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</row>
    <row r="99" spans="1:16" ht="14.25" customHeight="1">
      <c r="A99" s="181" t="s">
        <v>18</v>
      </c>
      <c r="B99" s="4"/>
      <c r="C99" s="4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</row>
    <row r="100" spans="1:16" ht="14.25" customHeight="1">
      <c r="A100" s="181" t="s">
        <v>58</v>
      </c>
      <c r="B100" s="46"/>
      <c r="C100" s="46"/>
      <c r="D100" s="46"/>
      <c r="E100" s="46"/>
      <c r="F100" s="46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</row>
    <row r="101" spans="1:16" ht="14.25" customHeight="1">
      <c r="A101" s="106" t="s">
        <v>10</v>
      </c>
      <c r="B101" s="4"/>
      <c r="C101" s="4"/>
      <c r="D101" s="107"/>
      <c r="E101" s="107"/>
      <c r="F101" s="107"/>
      <c r="G101" s="107"/>
      <c r="H101" s="107"/>
      <c r="I101" s="107"/>
      <c r="J101" s="163"/>
      <c r="K101" s="107"/>
      <c r="L101" s="107"/>
      <c r="M101" s="107"/>
      <c r="N101" s="107"/>
      <c r="O101" s="107"/>
      <c r="P101" s="107"/>
    </row>
    <row r="102" spans="1:16" ht="14.25" customHeight="1">
      <c r="A102" s="107"/>
      <c r="B102" s="107"/>
      <c r="C102" s="182"/>
      <c r="D102" s="107"/>
      <c r="E102" s="107"/>
      <c r="F102" s="107"/>
      <c r="G102" s="107"/>
      <c r="H102" s="107"/>
      <c r="I102" s="107"/>
      <c r="J102" s="163"/>
      <c r="K102" s="163"/>
      <c r="L102" s="163"/>
      <c r="M102" s="163"/>
      <c r="N102" s="163"/>
      <c r="O102" s="163"/>
      <c r="P102" s="163"/>
    </row>
  </sheetData>
  <mergeCells count="14">
    <mergeCell ref="A1:P1"/>
    <mergeCell ref="A2:P2"/>
    <mergeCell ref="A3:P3"/>
    <mergeCell ref="F11:K12"/>
    <mergeCell ref="L11:P12"/>
    <mergeCell ref="A9:G9"/>
    <mergeCell ref="H9:I9"/>
    <mergeCell ref="O9:P9"/>
    <mergeCell ref="K10:P10"/>
    <mergeCell ref="A11:A13"/>
    <mergeCell ref="B11:B13"/>
    <mergeCell ref="C11:C13"/>
    <mergeCell ref="D11:D13"/>
    <mergeCell ref="E11:E13"/>
  </mergeCells>
  <conditionalFormatting sqref="D19:D20 D24 D26 D42 D44 D55 D57 D64 D66 D79 D81 D91 D93">
    <cfRule type="cellIs" dxfId="1" priority="1" stopIfTrue="1" operator="equal">
      <formula>0</formula>
    </cfRule>
  </conditionalFormatting>
  <pageMargins left="0.19685" right="0.19685" top="0.78740200000000005" bottom="0.472441" header="0.31496099999999999" footer="0.19685"/>
  <pageSetup scale="78" orientation="landscape"/>
  <headerFooter>
    <oddFooter>&amp;C&amp;"Arial,Regular"&amp;10&amp;K000000&amp;8&amp;P no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96"/>
  <sheetViews>
    <sheetView showGridLines="0" workbookViewId="0">
      <selection activeCell="M21" sqref="M21"/>
    </sheetView>
  </sheetViews>
  <sheetFormatPr baseColWidth="10" defaultColWidth="8.83203125" defaultRowHeight="12" customHeight="1"/>
  <cols>
    <col min="1" max="1" width="8" style="1" customWidth="1"/>
    <col min="2" max="2" width="10.1640625" style="1" customWidth="1"/>
    <col min="3" max="3" width="40.5" style="1" customWidth="1"/>
    <col min="4" max="5" width="8.33203125" style="1" customWidth="1"/>
    <col min="6" max="6" width="8.1640625" style="1" customWidth="1"/>
    <col min="7" max="7" width="9.33203125" style="1" customWidth="1"/>
    <col min="8" max="8" width="8.1640625" style="1" customWidth="1"/>
    <col min="9" max="9" width="10" style="1" customWidth="1"/>
    <col min="10" max="10" width="9.83203125" style="1" customWidth="1"/>
    <col min="11" max="11" width="11.5" style="1" customWidth="1"/>
    <col min="12" max="12" width="10.83203125" style="1" customWidth="1"/>
    <col min="13" max="13" width="9.1640625" style="1" customWidth="1"/>
    <col min="14" max="14" width="10.33203125" style="1" customWidth="1"/>
    <col min="15" max="15" width="9.1640625" style="1" customWidth="1"/>
    <col min="16" max="16" width="11.5" style="1" customWidth="1"/>
    <col min="17" max="17" width="9.1640625" style="1" customWidth="1"/>
    <col min="18" max="18" width="8.83203125" style="1" customWidth="1"/>
    <col min="19" max="16384" width="8.83203125" style="1"/>
  </cols>
  <sheetData>
    <row r="1" spans="1:17" ht="15" customHeight="1">
      <c r="A1" s="414" t="s">
        <v>1238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107"/>
    </row>
    <row r="2" spans="1:17" ht="24" customHeight="1">
      <c r="A2" s="416" t="s">
        <v>50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107"/>
    </row>
    <row r="3" spans="1:17" ht="14.25" customHeight="1">
      <c r="A3" s="393" t="s">
        <v>363</v>
      </c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107"/>
    </row>
    <row r="4" spans="1:17" ht="14.25" customHeight="1">
      <c r="A4" s="316"/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107"/>
    </row>
    <row r="5" spans="1:17" ht="14.25" customHeight="1">
      <c r="A5" s="10" t="s">
        <v>6</v>
      </c>
      <c r="B5" s="54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107"/>
    </row>
    <row r="6" spans="1:17" ht="12.75" customHeight="1">
      <c r="A6" s="10" t="s">
        <v>7</v>
      </c>
      <c r="B6" s="54"/>
      <c r="C6" s="108"/>
      <c r="D6" s="108"/>
      <c r="E6" s="108"/>
      <c r="F6" s="108"/>
      <c r="G6" s="108"/>
      <c r="H6" s="108"/>
      <c r="I6" s="108"/>
      <c r="J6" s="107"/>
      <c r="K6" s="107"/>
      <c r="L6" s="107"/>
      <c r="M6" s="107"/>
      <c r="N6" s="107"/>
      <c r="O6" s="107"/>
      <c r="P6" s="107"/>
      <c r="Q6" s="107"/>
    </row>
    <row r="7" spans="1:17" ht="12.75" customHeight="1">
      <c r="A7" s="10" t="s">
        <v>8</v>
      </c>
      <c r="B7" s="54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</row>
    <row r="8" spans="1:17" ht="12.75" customHeight="1">
      <c r="A8" s="13" t="s">
        <v>9</v>
      </c>
      <c r="B8" s="54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spans="1:17" ht="18.75" customHeight="1">
      <c r="A9" s="391" t="s">
        <v>93</v>
      </c>
      <c r="B9" s="382"/>
      <c r="C9" s="382"/>
      <c r="D9" s="382"/>
      <c r="E9" s="382"/>
      <c r="F9" s="382"/>
      <c r="G9" s="382"/>
      <c r="H9" s="383" cm="1">
        <f t="array" ref="H9">P90</f>
        <v>0</v>
      </c>
      <c r="I9" s="384"/>
      <c r="J9" s="110" t="s">
        <v>62</v>
      </c>
      <c r="K9" s="14"/>
      <c r="L9" s="107"/>
      <c r="M9" s="14"/>
      <c r="N9" s="111"/>
      <c r="O9" s="360"/>
      <c r="P9" s="360"/>
      <c r="Q9" s="107"/>
    </row>
    <row r="10" spans="1:17" ht="18.75" customHeight="1">
      <c r="A10" s="113"/>
      <c r="B10" s="113"/>
      <c r="C10" s="113"/>
      <c r="D10" s="113"/>
      <c r="E10" s="113"/>
      <c r="F10" s="113"/>
      <c r="G10" s="113"/>
      <c r="H10" s="114"/>
      <c r="I10" s="114"/>
      <c r="J10" s="115"/>
      <c r="K10" s="386"/>
      <c r="L10" s="386"/>
      <c r="M10" s="386"/>
      <c r="N10" s="386"/>
      <c r="O10" s="386"/>
      <c r="P10" s="386"/>
      <c r="Q10" s="107"/>
    </row>
    <row r="11" spans="1:17" ht="12.75" customHeight="1">
      <c r="A11" s="418" t="s">
        <v>11</v>
      </c>
      <c r="B11" s="419" t="s">
        <v>63</v>
      </c>
      <c r="C11" s="364" t="s">
        <v>64</v>
      </c>
      <c r="D11" s="420" t="s">
        <v>65</v>
      </c>
      <c r="E11" s="420" t="s">
        <v>66</v>
      </c>
      <c r="F11" s="367" t="s">
        <v>67</v>
      </c>
      <c r="G11" s="368"/>
      <c r="H11" s="368"/>
      <c r="I11" s="368"/>
      <c r="J11" s="368"/>
      <c r="K11" s="368"/>
      <c r="L11" s="370" t="s">
        <v>68</v>
      </c>
      <c r="M11" s="368"/>
      <c r="N11" s="369"/>
      <c r="O11" s="368"/>
      <c r="P11" s="371"/>
      <c r="Q11" s="116"/>
    </row>
    <row r="12" spans="1:17" ht="12.75" customHeight="1">
      <c r="A12" s="362"/>
      <c r="B12" s="378"/>
      <c r="C12" s="365"/>
      <c r="D12" s="368"/>
      <c r="E12" s="368"/>
      <c r="F12" s="369"/>
      <c r="G12" s="369"/>
      <c r="H12" s="369"/>
      <c r="I12" s="369"/>
      <c r="J12" s="369"/>
      <c r="K12" s="369"/>
      <c r="L12" s="372"/>
      <c r="M12" s="371"/>
      <c r="N12" s="373"/>
      <c r="O12" s="371"/>
      <c r="P12" s="374"/>
      <c r="Q12" s="116"/>
    </row>
    <row r="13" spans="1:17" ht="48.75" customHeight="1">
      <c r="A13" s="363"/>
      <c r="B13" s="379"/>
      <c r="C13" s="366"/>
      <c r="D13" s="369"/>
      <c r="E13" s="369"/>
      <c r="F13" s="119" t="s">
        <v>69</v>
      </c>
      <c r="G13" s="119" t="s">
        <v>70</v>
      </c>
      <c r="H13" s="119" t="s">
        <v>71</v>
      </c>
      <c r="I13" s="119" t="s">
        <v>72</v>
      </c>
      <c r="J13" s="119" t="s">
        <v>73</v>
      </c>
      <c r="K13" s="119" t="s">
        <v>74</v>
      </c>
      <c r="L13" s="119" t="s">
        <v>75</v>
      </c>
      <c r="M13" s="119" t="s">
        <v>71</v>
      </c>
      <c r="N13" s="119" t="s">
        <v>72</v>
      </c>
      <c r="O13" s="119" t="s">
        <v>73</v>
      </c>
      <c r="P13" s="120" t="s">
        <v>76</v>
      </c>
      <c r="Q13" s="116"/>
    </row>
    <row r="14" spans="1:17" ht="14.25" customHeight="1">
      <c r="A14" s="166">
        <v>1</v>
      </c>
      <c r="B14" s="123">
        <v>2</v>
      </c>
      <c r="C14" s="123">
        <v>3</v>
      </c>
      <c r="D14" s="123">
        <v>4</v>
      </c>
      <c r="E14" s="123">
        <v>5</v>
      </c>
      <c r="F14" s="123">
        <v>6</v>
      </c>
      <c r="G14" s="63">
        <v>7</v>
      </c>
      <c r="H14" s="123">
        <v>8</v>
      </c>
      <c r="I14" s="123">
        <v>9</v>
      </c>
      <c r="J14" s="123">
        <v>10</v>
      </c>
      <c r="K14" s="123">
        <v>11</v>
      </c>
      <c r="L14" s="123">
        <v>12</v>
      </c>
      <c r="M14" s="123">
        <v>13</v>
      </c>
      <c r="N14" s="123">
        <v>14</v>
      </c>
      <c r="O14" s="123">
        <v>15</v>
      </c>
      <c r="P14" s="124">
        <v>16</v>
      </c>
      <c r="Q14" s="116"/>
    </row>
    <row r="15" spans="1:17" ht="13.5" customHeight="1">
      <c r="A15" s="177"/>
      <c r="B15" s="135"/>
      <c r="C15" s="318"/>
      <c r="D15" s="185"/>
      <c r="E15" s="189"/>
      <c r="F15" s="137"/>
      <c r="G15" s="321"/>
      <c r="H15" s="137"/>
      <c r="I15" s="137"/>
      <c r="J15" s="137"/>
      <c r="K15" s="139"/>
      <c r="L15" s="140"/>
      <c r="M15" s="140"/>
      <c r="N15" s="140"/>
      <c r="O15" s="140"/>
      <c r="P15" s="141"/>
      <c r="Q15" s="116"/>
    </row>
    <row r="16" spans="1:17" ht="12.75" customHeight="1">
      <c r="A16" s="183">
        <v>1</v>
      </c>
      <c r="B16" s="184" t="s">
        <v>1239</v>
      </c>
      <c r="C16" s="202" t="s">
        <v>1240</v>
      </c>
      <c r="D16" s="185"/>
      <c r="E16" s="189"/>
      <c r="F16" s="137"/>
      <c r="G16" s="138"/>
      <c r="H16" s="137"/>
      <c r="I16" s="137"/>
      <c r="J16" s="137"/>
      <c r="K16" s="139"/>
      <c r="L16" s="140"/>
      <c r="M16" s="140"/>
      <c r="N16" s="140"/>
      <c r="O16" s="140"/>
      <c r="P16" s="141"/>
      <c r="Q16" s="116"/>
    </row>
    <row r="17" spans="1:17" ht="72" customHeight="1">
      <c r="A17" s="177" t="s">
        <v>116</v>
      </c>
      <c r="B17" s="135" t="s">
        <v>79</v>
      </c>
      <c r="C17" s="134" t="s">
        <v>1241</v>
      </c>
      <c r="D17" s="135" t="s">
        <v>85</v>
      </c>
      <c r="E17" s="138">
        <v>1</v>
      </c>
      <c r="F17" s="137"/>
      <c r="G17" s="138"/>
      <c r="H17" s="137"/>
      <c r="I17" s="137"/>
      <c r="J17" s="137"/>
      <c r="K17" s="429">
        <f t="shared" ref="K17:K80" si="0">SUM(H17:J17)</f>
        <v>0</v>
      </c>
      <c r="L17" s="423" cm="1">
        <f t="array" ref="L17">ROUND(E17*F17,2)</f>
        <v>0</v>
      </c>
      <c r="M17" s="423" cm="1">
        <f t="array" ref="M17">ROUND(E17*H17,2)</f>
        <v>0</v>
      </c>
      <c r="N17" s="423" cm="1">
        <f t="array" ref="N17">ROUND(E17*I17,2)</f>
        <v>0</v>
      </c>
      <c r="O17" s="423" cm="1">
        <f t="array" ref="O17">ROUND(E17*J17,2)</f>
        <v>0</v>
      </c>
      <c r="P17" s="425" cm="1">
        <f t="array" ref="P17">ROUND(SUM(M17:O17),2)</f>
        <v>0</v>
      </c>
      <c r="Q17" s="116"/>
    </row>
    <row r="18" spans="1:17" ht="24" customHeight="1">
      <c r="A18" s="173">
        <v>1.2</v>
      </c>
      <c r="B18" s="135" t="s">
        <v>79</v>
      </c>
      <c r="C18" s="134" t="s">
        <v>1242</v>
      </c>
      <c r="D18" s="135" t="s">
        <v>81</v>
      </c>
      <c r="E18" s="138">
        <v>1</v>
      </c>
      <c r="F18" s="137"/>
      <c r="G18" s="138"/>
      <c r="H18" s="137"/>
      <c r="I18" s="137"/>
      <c r="J18" s="137"/>
      <c r="K18" s="429">
        <f t="shared" si="0"/>
        <v>0</v>
      </c>
      <c r="L18" s="423" cm="1">
        <f t="array" ref="L18">ROUND(E18*F18,2)</f>
        <v>0</v>
      </c>
      <c r="M18" s="423" cm="1">
        <f t="array" ref="M18">ROUND(E18*H18,2)</f>
        <v>0</v>
      </c>
      <c r="N18" s="423" cm="1">
        <f t="array" ref="N18">ROUND(E18*I18,2)</f>
        <v>0</v>
      </c>
      <c r="O18" s="423" cm="1">
        <f t="array" ref="O18">ROUND(E18*J18,2)</f>
        <v>0</v>
      </c>
      <c r="P18" s="425" cm="1">
        <f t="array" ref="P18">ROUND(SUM(M18:O18),2)</f>
        <v>0</v>
      </c>
      <c r="Q18" s="116"/>
    </row>
    <row r="19" spans="1:17" ht="13.5" customHeight="1">
      <c r="A19" s="177" t="s">
        <v>127</v>
      </c>
      <c r="B19" s="135" t="s">
        <v>79</v>
      </c>
      <c r="C19" s="134" t="s">
        <v>1243</v>
      </c>
      <c r="D19" s="135" t="s">
        <v>81</v>
      </c>
      <c r="E19" s="138">
        <v>14</v>
      </c>
      <c r="F19" s="137"/>
      <c r="G19" s="138"/>
      <c r="H19" s="137"/>
      <c r="I19" s="137"/>
      <c r="J19" s="137"/>
      <c r="K19" s="429">
        <f t="shared" si="0"/>
        <v>0</v>
      </c>
      <c r="L19" s="423" cm="1">
        <f t="array" ref="L19">ROUND(E19*F19,2)</f>
        <v>0</v>
      </c>
      <c r="M19" s="423" cm="1">
        <f t="array" ref="M19">ROUND(E19*H19,2)</f>
        <v>0</v>
      </c>
      <c r="N19" s="423" cm="1">
        <f t="array" ref="N19">ROUND(E19*I19,2)</f>
        <v>0</v>
      </c>
      <c r="O19" s="423" cm="1">
        <f t="array" ref="O19">ROUND(E19*J19,2)</f>
        <v>0</v>
      </c>
      <c r="P19" s="425" cm="1">
        <f t="array" ref="P19">ROUND(SUM(M19:O19),2)</f>
        <v>0</v>
      </c>
      <c r="Q19" s="116"/>
    </row>
    <row r="20" spans="1:17" ht="24" customHeight="1">
      <c r="A20" s="173">
        <v>2.2000000000000002</v>
      </c>
      <c r="B20" s="135" t="s">
        <v>79</v>
      </c>
      <c r="C20" s="134" t="s">
        <v>1244</v>
      </c>
      <c r="D20" s="135" t="s">
        <v>89</v>
      </c>
      <c r="E20" s="138">
        <v>24</v>
      </c>
      <c r="F20" s="137"/>
      <c r="G20" s="138"/>
      <c r="H20" s="137"/>
      <c r="I20" s="137"/>
      <c r="J20" s="137"/>
      <c r="K20" s="429">
        <f t="shared" si="0"/>
        <v>0</v>
      </c>
      <c r="L20" s="423" cm="1">
        <f t="array" ref="L20">ROUND(E20*F20,2)</f>
        <v>0</v>
      </c>
      <c r="M20" s="423" cm="1">
        <f t="array" ref="M20">ROUND(E20*H20,2)</f>
        <v>0</v>
      </c>
      <c r="N20" s="423" cm="1">
        <f t="array" ref="N20">ROUND(E20*I20,2)</f>
        <v>0</v>
      </c>
      <c r="O20" s="423" cm="1">
        <f t="array" ref="O20">ROUND(E20*J20,2)</f>
        <v>0</v>
      </c>
      <c r="P20" s="425" cm="1">
        <f t="array" ref="P20">ROUND(SUM(M20:O20),2)</f>
        <v>0</v>
      </c>
      <c r="Q20" s="116"/>
    </row>
    <row r="21" spans="1:17" ht="24" customHeight="1">
      <c r="A21" s="177" t="s">
        <v>293</v>
      </c>
      <c r="B21" s="135" t="s">
        <v>79</v>
      </c>
      <c r="C21" s="134" t="s">
        <v>1245</v>
      </c>
      <c r="D21" s="135" t="s">
        <v>89</v>
      </c>
      <c r="E21" s="138">
        <v>4</v>
      </c>
      <c r="F21" s="137"/>
      <c r="G21" s="138"/>
      <c r="H21" s="137"/>
      <c r="I21" s="137"/>
      <c r="J21" s="137"/>
      <c r="K21" s="429">
        <f t="shared" si="0"/>
        <v>0</v>
      </c>
      <c r="L21" s="423" cm="1">
        <f t="array" ref="L21">ROUND(E21*F21,2)</f>
        <v>0</v>
      </c>
      <c r="M21" s="423" cm="1">
        <f t="array" ref="M21">ROUND(E21*H21,2)</f>
        <v>0</v>
      </c>
      <c r="N21" s="423" cm="1">
        <f t="array" ref="N21">ROUND(E21*I21,2)</f>
        <v>0</v>
      </c>
      <c r="O21" s="423" cm="1">
        <f t="array" ref="O21">ROUND(E21*J21,2)</f>
        <v>0</v>
      </c>
      <c r="P21" s="425" cm="1">
        <f t="array" ref="P21">ROUND(SUM(M21:O21),2)</f>
        <v>0</v>
      </c>
      <c r="Q21" s="116"/>
    </row>
    <row r="22" spans="1:17" ht="12.75" customHeight="1">
      <c r="A22" s="173">
        <v>3.2</v>
      </c>
      <c r="B22" s="135" t="s">
        <v>79</v>
      </c>
      <c r="C22" s="134" t="s">
        <v>1137</v>
      </c>
      <c r="D22" s="135" t="s">
        <v>85</v>
      </c>
      <c r="E22" s="138">
        <v>1</v>
      </c>
      <c r="F22" s="137"/>
      <c r="G22" s="138"/>
      <c r="H22" s="137"/>
      <c r="I22" s="137"/>
      <c r="J22" s="137"/>
      <c r="K22" s="429">
        <f t="shared" si="0"/>
        <v>0</v>
      </c>
      <c r="L22" s="423" cm="1">
        <f t="array" ref="L22">ROUND(E22*F22,2)</f>
        <v>0</v>
      </c>
      <c r="M22" s="423" cm="1">
        <f t="array" ref="M22">ROUND(E22*H22,2)</f>
        <v>0</v>
      </c>
      <c r="N22" s="423" cm="1">
        <f t="array" ref="N22">ROUND(E22*I22,2)</f>
        <v>0</v>
      </c>
      <c r="O22" s="423" cm="1">
        <f t="array" ref="O22">ROUND(E22*J22,2)</f>
        <v>0</v>
      </c>
      <c r="P22" s="425" cm="1">
        <f t="array" ref="P22">ROUND(SUM(M22:O22),2)</f>
        <v>0</v>
      </c>
      <c r="Q22" s="116"/>
    </row>
    <row r="23" spans="1:17" ht="12.75" customHeight="1">
      <c r="A23" s="324">
        <v>2</v>
      </c>
      <c r="B23" s="325" t="s">
        <v>1239</v>
      </c>
      <c r="C23" s="126" t="s">
        <v>1246</v>
      </c>
      <c r="D23" s="185"/>
      <c r="E23" s="138"/>
      <c r="F23" s="137"/>
      <c r="G23" s="138"/>
      <c r="H23" s="137"/>
      <c r="I23" s="137"/>
      <c r="J23" s="137"/>
      <c r="K23" s="429"/>
      <c r="L23" s="423"/>
      <c r="M23" s="423"/>
      <c r="N23" s="423"/>
      <c r="O23" s="423"/>
      <c r="P23" s="425"/>
      <c r="Q23" s="116"/>
    </row>
    <row r="24" spans="1:17" ht="12.75" customHeight="1">
      <c r="A24" s="173">
        <v>2.1</v>
      </c>
      <c r="B24" s="135" t="s">
        <v>79</v>
      </c>
      <c r="C24" s="134" t="s">
        <v>1247</v>
      </c>
      <c r="D24" s="135" t="s">
        <v>85</v>
      </c>
      <c r="E24" s="138">
        <v>1</v>
      </c>
      <c r="F24" s="137"/>
      <c r="G24" s="138"/>
      <c r="H24" s="137"/>
      <c r="I24" s="137"/>
      <c r="J24" s="137"/>
      <c r="K24" s="429">
        <f t="shared" si="0"/>
        <v>0</v>
      </c>
      <c r="L24" s="423" cm="1">
        <f t="array" ref="L24">ROUND(E24*F24,2)</f>
        <v>0</v>
      </c>
      <c r="M24" s="423" cm="1">
        <f t="array" ref="M24">ROUND(E24*H24,2)</f>
        <v>0</v>
      </c>
      <c r="N24" s="423" cm="1">
        <f t="array" ref="N24">ROUND(E24*I24,2)</f>
        <v>0</v>
      </c>
      <c r="O24" s="423" cm="1">
        <f t="array" ref="O24">ROUND(E24*J24,2)</f>
        <v>0</v>
      </c>
      <c r="P24" s="425" cm="1">
        <f t="array" ref="P24">ROUND(SUM(M24:O24),2)</f>
        <v>0</v>
      </c>
      <c r="Q24" s="116"/>
    </row>
    <row r="25" spans="1:17" ht="24" customHeight="1">
      <c r="A25" s="173">
        <v>2.2000000000000002</v>
      </c>
      <c r="B25" s="135" t="s">
        <v>79</v>
      </c>
      <c r="C25" s="134" t="s">
        <v>1244</v>
      </c>
      <c r="D25" s="135" t="s">
        <v>89</v>
      </c>
      <c r="E25" s="138">
        <v>10</v>
      </c>
      <c r="F25" s="137"/>
      <c r="G25" s="138"/>
      <c r="H25" s="137"/>
      <c r="I25" s="137"/>
      <c r="J25" s="137"/>
      <c r="K25" s="429">
        <f t="shared" si="0"/>
        <v>0</v>
      </c>
      <c r="L25" s="423" cm="1">
        <f t="array" ref="L25">ROUND(E25*F25,2)</f>
        <v>0</v>
      </c>
      <c r="M25" s="423" cm="1">
        <f t="array" ref="M25">ROUND(E25*H25,2)</f>
        <v>0</v>
      </c>
      <c r="N25" s="423" cm="1">
        <f t="array" ref="N25">ROUND(E25*I25,2)</f>
        <v>0</v>
      </c>
      <c r="O25" s="423" cm="1">
        <f t="array" ref="O25">ROUND(E25*J25,2)</f>
        <v>0</v>
      </c>
      <c r="P25" s="425" cm="1">
        <f t="array" ref="P25">ROUND(SUM(M25:O25),2)</f>
        <v>0</v>
      </c>
      <c r="Q25" s="116"/>
    </row>
    <row r="26" spans="1:17" ht="12.75" customHeight="1">
      <c r="A26" s="173">
        <v>2.2999999999999998</v>
      </c>
      <c r="B26" s="135" t="s">
        <v>79</v>
      </c>
      <c r="C26" s="134" t="s">
        <v>1137</v>
      </c>
      <c r="D26" s="135" t="s">
        <v>85</v>
      </c>
      <c r="E26" s="138">
        <v>1</v>
      </c>
      <c r="F26" s="137"/>
      <c r="G26" s="138"/>
      <c r="H26" s="137"/>
      <c r="I26" s="137"/>
      <c r="J26" s="137"/>
      <c r="K26" s="429">
        <f t="shared" si="0"/>
        <v>0</v>
      </c>
      <c r="L26" s="423" cm="1">
        <f t="array" ref="L26">ROUND(E26*F26,2)</f>
        <v>0</v>
      </c>
      <c r="M26" s="423" cm="1">
        <f t="array" ref="M26">ROUND(E26*H26,2)</f>
        <v>0</v>
      </c>
      <c r="N26" s="423" cm="1">
        <f t="array" ref="N26">ROUND(E26*I26,2)</f>
        <v>0</v>
      </c>
      <c r="O26" s="423" cm="1">
        <f t="array" ref="O26">ROUND(E26*J26,2)</f>
        <v>0</v>
      </c>
      <c r="P26" s="425" cm="1">
        <f t="array" ref="P26">ROUND(SUM(M26:O26),2)</f>
        <v>0</v>
      </c>
      <c r="Q26" s="116"/>
    </row>
    <row r="27" spans="1:17" ht="12.75" customHeight="1">
      <c r="A27" s="222">
        <v>3</v>
      </c>
      <c r="B27" s="184" t="s">
        <v>1239</v>
      </c>
      <c r="C27" s="126" t="s">
        <v>1248</v>
      </c>
      <c r="D27" s="185"/>
      <c r="E27" s="189"/>
      <c r="F27" s="137"/>
      <c r="G27" s="138"/>
      <c r="H27" s="137"/>
      <c r="I27" s="137"/>
      <c r="J27" s="137"/>
      <c r="K27" s="429"/>
      <c r="L27" s="423"/>
      <c r="M27" s="423"/>
      <c r="N27" s="423"/>
      <c r="O27" s="423"/>
      <c r="P27" s="425"/>
      <c r="Q27" s="116"/>
    </row>
    <row r="28" spans="1:17" ht="48" customHeight="1">
      <c r="A28" s="177" t="s">
        <v>153</v>
      </c>
      <c r="B28" s="135" t="s">
        <v>79</v>
      </c>
      <c r="C28" s="134" t="s">
        <v>1249</v>
      </c>
      <c r="D28" s="135" t="s">
        <v>85</v>
      </c>
      <c r="E28" s="138">
        <v>5</v>
      </c>
      <c r="F28" s="137"/>
      <c r="G28" s="138"/>
      <c r="H28" s="137"/>
      <c r="I28" s="137"/>
      <c r="J28" s="137"/>
      <c r="K28" s="429">
        <f t="shared" si="0"/>
        <v>0</v>
      </c>
      <c r="L28" s="423" cm="1">
        <f t="array" ref="L28">ROUND(E28*F28,2)</f>
        <v>0</v>
      </c>
      <c r="M28" s="423" cm="1">
        <f t="array" ref="M28">ROUND(E28*H28,2)</f>
        <v>0</v>
      </c>
      <c r="N28" s="423" cm="1">
        <f t="array" ref="N28">ROUND(E28*I28,2)</f>
        <v>0</v>
      </c>
      <c r="O28" s="423" cm="1">
        <f t="array" ref="O28">ROUND(E28*J28,2)</f>
        <v>0</v>
      </c>
      <c r="P28" s="425" cm="1">
        <f t="array" ref="P28">ROUND(SUM(M28:O28),2)</f>
        <v>0</v>
      </c>
      <c r="Q28" s="116"/>
    </row>
    <row r="29" spans="1:17" ht="48" customHeight="1">
      <c r="A29" s="177" t="s">
        <v>157</v>
      </c>
      <c r="B29" s="135" t="s">
        <v>79</v>
      </c>
      <c r="C29" s="134" t="s">
        <v>1250</v>
      </c>
      <c r="D29" s="135" t="s">
        <v>85</v>
      </c>
      <c r="E29" s="138">
        <v>5</v>
      </c>
      <c r="F29" s="137"/>
      <c r="G29" s="138"/>
      <c r="H29" s="137"/>
      <c r="I29" s="137"/>
      <c r="J29" s="137"/>
      <c r="K29" s="429">
        <f t="shared" si="0"/>
        <v>0</v>
      </c>
      <c r="L29" s="423" cm="1">
        <f t="array" ref="L29">ROUND(E29*F29,2)</f>
        <v>0</v>
      </c>
      <c r="M29" s="423" cm="1">
        <f t="array" ref="M29">ROUND(E29*H29,2)</f>
        <v>0</v>
      </c>
      <c r="N29" s="423" cm="1">
        <f t="array" ref="N29">ROUND(E29*I29,2)</f>
        <v>0</v>
      </c>
      <c r="O29" s="423" cm="1">
        <f t="array" ref="O29">ROUND(E29*J29,2)</f>
        <v>0</v>
      </c>
      <c r="P29" s="425" cm="1">
        <f t="array" ref="P29">ROUND(SUM(M29:O29),2)</f>
        <v>0</v>
      </c>
      <c r="Q29" s="116"/>
    </row>
    <row r="30" spans="1:17" ht="36" customHeight="1">
      <c r="A30" s="177" t="s">
        <v>272</v>
      </c>
      <c r="B30" s="135" t="s">
        <v>79</v>
      </c>
      <c r="C30" s="134" t="s">
        <v>1251</v>
      </c>
      <c r="D30" s="135" t="s">
        <v>85</v>
      </c>
      <c r="E30" s="138">
        <v>6</v>
      </c>
      <c r="F30" s="137"/>
      <c r="G30" s="138"/>
      <c r="H30" s="137"/>
      <c r="I30" s="137"/>
      <c r="J30" s="137"/>
      <c r="K30" s="429">
        <f t="shared" si="0"/>
        <v>0</v>
      </c>
      <c r="L30" s="423" cm="1">
        <f t="array" ref="L30">ROUND(E30*F30,2)</f>
        <v>0</v>
      </c>
      <c r="M30" s="423" cm="1">
        <f t="array" ref="M30">ROUND(E30*H30,2)</f>
        <v>0</v>
      </c>
      <c r="N30" s="423" cm="1">
        <f t="array" ref="N30">ROUND(E30*I30,2)</f>
        <v>0</v>
      </c>
      <c r="O30" s="423" cm="1">
        <f t="array" ref="O30">ROUND(E30*J30,2)</f>
        <v>0</v>
      </c>
      <c r="P30" s="425" cm="1">
        <f t="array" ref="P30">ROUND(SUM(M30:O30),2)</f>
        <v>0</v>
      </c>
      <c r="Q30" s="116"/>
    </row>
    <row r="31" spans="1:17" ht="12.75" customHeight="1">
      <c r="A31" s="177" t="s">
        <v>280</v>
      </c>
      <c r="B31" s="135" t="s">
        <v>79</v>
      </c>
      <c r="C31" s="134" t="s">
        <v>1252</v>
      </c>
      <c r="D31" s="135" t="s">
        <v>81</v>
      </c>
      <c r="E31" s="138">
        <v>16</v>
      </c>
      <c r="F31" s="137"/>
      <c r="G31" s="138"/>
      <c r="H31" s="137"/>
      <c r="I31" s="137"/>
      <c r="J31" s="137"/>
      <c r="K31" s="429">
        <f t="shared" si="0"/>
        <v>0</v>
      </c>
      <c r="L31" s="423" cm="1">
        <f t="array" ref="L31">ROUND(E31*F31,2)</f>
        <v>0</v>
      </c>
      <c r="M31" s="423" cm="1">
        <f t="array" ref="M31">ROUND(E31*H31,2)</f>
        <v>0</v>
      </c>
      <c r="N31" s="423" cm="1">
        <f t="array" ref="N31">ROUND(E31*I31,2)</f>
        <v>0</v>
      </c>
      <c r="O31" s="423" cm="1">
        <f t="array" ref="O31">ROUND(E31*J31,2)</f>
        <v>0</v>
      </c>
      <c r="P31" s="425" cm="1">
        <f t="array" ref="P31">ROUND(SUM(M31:O31),2)</f>
        <v>0</v>
      </c>
      <c r="Q31" s="116"/>
    </row>
    <row r="32" spans="1:17" ht="12.75" customHeight="1">
      <c r="A32" s="177" t="s">
        <v>489</v>
      </c>
      <c r="B32" s="135" t="s">
        <v>79</v>
      </c>
      <c r="C32" s="134" t="s">
        <v>1253</v>
      </c>
      <c r="D32" s="135" t="s">
        <v>85</v>
      </c>
      <c r="E32" s="138">
        <v>13</v>
      </c>
      <c r="F32" s="137"/>
      <c r="G32" s="138"/>
      <c r="H32" s="137"/>
      <c r="I32" s="137"/>
      <c r="J32" s="137"/>
      <c r="K32" s="429">
        <f t="shared" si="0"/>
        <v>0</v>
      </c>
      <c r="L32" s="423" cm="1">
        <f t="array" ref="L32">ROUND(E32*F32,2)</f>
        <v>0</v>
      </c>
      <c r="M32" s="423" cm="1">
        <f t="array" ref="M32">ROUND(E32*H32,2)</f>
        <v>0</v>
      </c>
      <c r="N32" s="423" cm="1">
        <f t="array" ref="N32">ROUND(E32*I32,2)</f>
        <v>0</v>
      </c>
      <c r="O32" s="423" cm="1">
        <f t="array" ref="O32">ROUND(E32*J32,2)</f>
        <v>0</v>
      </c>
      <c r="P32" s="425" cm="1">
        <f t="array" ref="P32">ROUND(SUM(M32:O32),2)</f>
        <v>0</v>
      </c>
      <c r="Q32" s="116"/>
    </row>
    <row r="33" spans="1:17" ht="12.75" customHeight="1">
      <c r="A33" s="177" t="s">
        <v>497</v>
      </c>
      <c r="B33" s="135" t="s">
        <v>79</v>
      </c>
      <c r="C33" s="134" t="s">
        <v>1137</v>
      </c>
      <c r="D33" s="135" t="s">
        <v>85</v>
      </c>
      <c r="E33" s="138">
        <v>1</v>
      </c>
      <c r="F33" s="137"/>
      <c r="G33" s="138"/>
      <c r="H33" s="137"/>
      <c r="I33" s="137"/>
      <c r="J33" s="137"/>
      <c r="K33" s="429">
        <f t="shared" si="0"/>
        <v>0</v>
      </c>
      <c r="L33" s="423" cm="1">
        <f t="array" ref="L33">ROUND(E33*F33,2)</f>
        <v>0</v>
      </c>
      <c r="M33" s="423" cm="1">
        <f t="array" ref="M33">ROUND(E33*H33,2)</f>
        <v>0</v>
      </c>
      <c r="N33" s="423" cm="1">
        <f t="array" ref="N33">ROUND(E33*I33,2)</f>
        <v>0</v>
      </c>
      <c r="O33" s="423" cm="1">
        <f t="array" ref="O33">ROUND(E33*J33,2)</f>
        <v>0</v>
      </c>
      <c r="P33" s="425" cm="1">
        <f t="array" ref="P33">ROUND(SUM(M33:O33),2)</f>
        <v>0</v>
      </c>
      <c r="Q33" s="116"/>
    </row>
    <row r="34" spans="1:17" ht="12.75" customHeight="1">
      <c r="A34" s="222">
        <v>4</v>
      </c>
      <c r="B34" s="184" t="s">
        <v>1239</v>
      </c>
      <c r="C34" s="126" t="s">
        <v>1254</v>
      </c>
      <c r="D34" s="185"/>
      <c r="E34" s="138"/>
      <c r="F34" s="137"/>
      <c r="G34" s="138"/>
      <c r="H34" s="137"/>
      <c r="I34" s="137"/>
      <c r="J34" s="137"/>
      <c r="K34" s="429"/>
      <c r="L34" s="423"/>
      <c r="M34" s="423"/>
      <c r="N34" s="423"/>
      <c r="O34" s="423"/>
      <c r="P34" s="425"/>
      <c r="Q34" s="116"/>
    </row>
    <row r="35" spans="1:17" ht="12.75" customHeight="1">
      <c r="A35" s="177" t="s">
        <v>163</v>
      </c>
      <c r="B35" s="135" t="s">
        <v>79</v>
      </c>
      <c r="C35" s="134" t="s">
        <v>1255</v>
      </c>
      <c r="D35" s="135" t="s">
        <v>89</v>
      </c>
      <c r="E35" s="138">
        <v>110</v>
      </c>
      <c r="F35" s="137"/>
      <c r="G35" s="138"/>
      <c r="H35" s="137"/>
      <c r="I35" s="137"/>
      <c r="J35" s="137"/>
      <c r="K35" s="429">
        <f t="shared" si="0"/>
        <v>0</v>
      </c>
      <c r="L35" s="423" cm="1">
        <f t="array" ref="L35">ROUND(E35*F35,2)</f>
        <v>0</v>
      </c>
      <c r="M35" s="423" cm="1">
        <f t="array" ref="M35">ROUND(E35*H35,2)</f>
        <v>0</v>
      </c>
      <c r="N35" s="423" cm="1">
        <f t="array" ref="N35">ROUND(E35*I35,2)</f>
        <v>0</v>
      </c>
      <c r="O35" s="423" cm="1">
        <f t="array" ref="O35">ROUND(E35*J35,2)</f>
        <v>0</v>
      </c>
      <c r="P35" s="425" cm="1">
        <f t="array" ref="P35">ROUND(SUM(M35:O35),2)</f>
        <v>0</v>
      </c>
      <c r="Q35" s="116"/>
    </row>
    <row r="36" spans="1:17" ht="12.75" customHeight="1">
      <c r="A36" s="177" t="s">
        <v>167</v>
      </c>
      <c r="B36" s="135" t="s">
        <v>79</v>
      </c>
      <c r="C36" s="134" t="s">
        <v>1256</v>
      </c>
      <c r="D36" s="135" t="s">
        <v>89</v>
      </c>
      <c r="E36" s="138">
        <v>115</v>
      </c>
      <c r="F36" s="137"/>
      <c r="G36" s="138"/>
      <c r="H36" s="137"/>
      <c r="I36" s="137"/>
      <c r="J36" s="137"/>
      <c r="K36" s="429">
        <f t="shared" si="0"/>
        <v>0</v>
      </c>
      <c r="L36" s="423" cm="1">
        <f t="array" ref="L36">ROUND(E36*F36,2)</f>
        <v>0</v>
      </c>
      <c r="M36" s="423" cm="1">
        <f t="array" ref="M36">ROUND(E36*H36,2)</f>
        <v>0</v>
      </c>
      <c r="N36" s="423" cm="1">
        <f t="array" ref="N36">ROUND(E36*I36,2)</f>
        <v>0</v>
      </c>
      <c r="O36" s="423" cm="1">
        <f t="array" ref="O36">ROUND(E36*J36,2)</f>
        <v>0</v>
      </c>
      <c r="P36" s="425" cm="1">
        <f t="array" ref="P36">ROUND(SUM(M36:O36),2)</f>
        <v>0</v>
      </c>
      <c r="Q36" s="116"/>
    </row>
    <row r="37" spans="1:17" ht="12.75" customHeight="1">
      <c r="A37" s="177" t="s">
        <v>714</v>
      </c>
      <c r="B37" s="135" t="s">
        <v>79</v>
      </c>
      <c r="C37" s="134" t="s">
        <v>1257</v>
      </c>
      <c r="D37" s="135" t="s">
        <v>89</v>
      </c>
      <c r="E37" s="138">
        <v>351</v>
      </c>
      <c r="F37" s="137"/>
      <c r="G37" s="138"/>
      <c r="H37" s="137"/>
      <c r="I37" s="137"/>
      <c r="J37" s="137"/>
      <c r="K37" s="429">
        <f t="shared" si="0"/>
        <v>0</v>
      </c>
      <c r="L37" s="423" cm="1">
        <f t="array" ref="L37">ROUND(E37*F37,2)</f>
        <v>0</v>
      </c>
      <c r="M37" s="423" cm="1">
        <f t="array" ref="M37">ROUND(E37*H37,2)</f>
        <v>0</v>
      </c>
      <c r="N37" s="423" cm="1">
        <f t="array" ref="N37">ROUND(E37*I37,2)</f>
        <v>0</v>
      </c>
      <c r="O37" s="423" cm="1">
        <f t="array" ref="O37">ROUND(E37*J37,2)</f>
        <v>0</v>
      </c>
      <c r="P37" s="425" cm="1">
        <f t="array" ref="P37">ROUND(SUM(M37:O37),2)</f>
        <v>0</v>
      </c>
      <c r="Q37" s="116"/>
    </row>
    <row r="38" spans="1:17" ht="12.75" customHeight="1">
      <c r="A38" s="177" t="s">
        <v>716</v>
      </c>
      <c r="B38" s="135" t="s">
        <v>79</v>
      </c>
      <c r="C38" s="134" t="s">
        <v>1258</v>
      </c>
      <c r="D38" s="135" t="s">
        <v>85</v>
      </c>
      <c r="E38" s="138">
        <v>12</v>
      </c>
      <c r="F38" s="137"/>
      <c r="G38" s="138"/>
      <c r="H38" s="137"/>
      <c r="I38" s="137"/>
      <c r="J38" s="137"/>
      <c r="K38" s="429">
        <f t="shared" si="0"/>
        <v>0</v>
      </c>
      <c r="L38" s="423" cm="1">
        <f t="array" ref="L38">ROUND(E38*F38,2)</f>
        <v>0</v>
      </c>
      <c r="M38" s="423" cm="1">
        <f t="array" ref="M38">ROUND(E38*H38,2)</f>
        <v>0</v>
      </c>
      <c r="N38" s="423" cm="1">
        <f t="array" ref="N38">ROUND(E38*I38,2)</f>
        <v>0</v>
      </c>
      <c r="O38" s="423" cm="1">
        <f t="array" ref="O38">ROUND(E38*J38,2)</f>
        <v>0</v>
      </c>
      <c r="P38" s="425" cm="1">
        <f t="array" ref="P38">ROUND(SUM(M38:O38),2)</f>
        <v>0</v>
      </c>
      <c r="Q38" s="116"/>
    </row>
    <row r="39" spans="1:17" ht="24" customHeight="1">
      <c r="A39" s="177" t="s">
        <v>721</v>
      </c>
      <c r="B39" s="135" t="s">
        <v>79</v>
      </c>
      <c r="C39" s="134" t="s">
        <v>1259</v>
      </c>
      <c r="D39" s="135" t="s">
        <v>89</v>
      </c>
      <c r="E39" s="138">
        <v>265</v>
      </c>
      <c r="F39" s="137"/>
      <c r="G39" s="138"/>
      <c r="H39" s="137"/>
      <c r="I39" s="137"/>
      <c r="J39" s="137"/>
      <c r="K39" s="429">
        <f t="shared" si="0"/>
        <v>0</v>
      </c>
      <c r="L39" s="423" cm="1">
        <f t="array" ref="L39">ROUND(E39*F39,2)</f>
        <v>0</v>
      </c>
      <c r="M39" s="423" cm="1">
        <f t="array" ref="M39">ROUND(E39*H39,2)</f>
        <v>0</v>
      </c>
      <c r="N39" s="423" cm="1">
        <f t="array" ref="N39">ROUND(E39*I39,2)</f>
        <v>0</v>
      </c>
      <c r="O39" s="423" cm="1">
        <f t="array" ref="O39">ROUND(E39*J39,2)</f>
        <v>0</v>
      </c>
      <c r="P39" s="425" cm="1">
        <f t="array" ref="P39">ROUND(SUM(M39:O39),2)</f>
        <v>0</v>
      </c>
      <c r="Q39" s="116"/>
    </row>
    <row r="40" spans="1:17" ht="24" customHeight="1">
      <c r="A40" s="177" t="s">
        <v>727</v>
      </c>
      <c r="B40" s="135" t="s">
        <v>79</v>
      </c>
      <c r="C40" s="134" t="s">
        <v>1260</v>
      </c>
      <c r="D40" s="135" t="s">
        <v>81</v>
      </c>
      <c r="E40" s="138">
        <v>6</v>
      </c>
      <c r="F40" s="137"/>
      <c r="G40" s="138"/>
      <c r="H40" s="137"/>
      <c r="I40" s="137"/>
      <c r="J40" s="137"/>
      <c r="K40" s="429">
        <f t="shared" si="0"/>
        <v>0</v>
      </c>
      <c r="L40" s="423" cm="1">
        <f t="array" ref="L40">ROUND(E40*F40,2)</f>
        <v>0</v>
      </c>
      <c r="M40" s="423" cm="1">
        <f t="array" ref="M40">ROUND(E40*H40,2)</f>
        <v>0</v>
      </c>
      <c r="N40" s="423" cm="1">
        <f t="array" ref="N40">ROUND(E40*I40,2)</f>
        <v>0</v>
      </c>
      <c r="O40" s="423" cm="1">
        <f t="array" ref="O40">ROUND(E40*J40,2)</f>
        <v>0</v>
      </c>
      <c r="P40" s="425" cm="1">
        <f t="array" ref="P40">ROUND(SUM(M40:O40),2)</f>
        <v>0</v>
      </c>
      <c r="Q40" s="116"/>
    </row>
    <row r="41" spans="1:17" ht="24" customHeight="1">
      <c r="A41" s="177" t="s">
        <v>728</v>
      </c>
      <c r="B41" s="135" t="s">
        <v>79</v>
      </c>
      <c r="C41" s="134" t="s">
        <v>1261</v>
      </c>
      <c r="D41" s="135" t="s">
        <v>81</v>
      </c>
      <c r="E41" s="138">
        <v>5</v>
      </c>
      <c r="F41" s="137"/>
      <c r="G41" s="138"/>
      <c r="H41" s="137"/>
      <c r="I41" s="137"/>
      <c r="J41" s="137"/>
      <c r="K41" s="429">
        <f t="shared" si="0"/>
        <v>0</v>
      </c>
      <c r="L41" s="423" cm="1">
        <f t="array" ref="L41">ROUND(E41*F41,2)</f>
        <v>0</v>
      </c>
      <c r="M41" s="423" cm="1">
        <f t="array" ref="M41">ROUND(E41*H41,2)</f>
        <v>0</v>
      </c>
      <c r="N41" s="423" cm="1">
        <f t="array" ref="N41">ROUND(E41*I41,2)</f>
        <v>0</v>
      </c>
      <c r="O41" s="423" cm="1">
        <f t="array" ref="O41">ROUND(E41*J41,2)</f>
        <v>0</v>
      </c>
      <c r="P41" s="425" cm="1">
        <f t="array" ref="P41">ROUND(SUM(M41:O41),2)</f>
        <v>0</v>
      </c>
      <c r="Q41" s="116"/>
    </row>
    <row r="42" spans="1:17" ht="12.75" customHeight="1">
      <c r="A42" s="177" t="s">
        <v>729</v>
      </c>
      <c r="B42" s="135" t="s">
        <v>79</v>
      </c>
      <c r="C42" s="134" t="s">
        <v>1262</v>
      </c>
      <c r="D42" s="135" t="s">
        <v>81</v>
      </c>
      <c r="E42" s="138">
        <v>4</v>
      </c>
      <c r="F42" s="137"/>
      <c r="G42" s="138"/>
      <c r="H42" s="137"/>
      <c r="I42" s="137"/>
      <c r="J42" s="137"/>
      <c r="K42" s="429">
        <f t="shared" si="0"/>
        <v>0</v>
      </c>
      <c r="L42" s="423" cm="1">
        <f t="array" ref="L42">ROUND(E42*F42,2)</f>
        <v>0</v>
      </c>
      <c r="M42" s="423" cm="1">
        <f t="array" ref="M42">ROUND(E42*H42,2)</f>
        <v>0</v>
      </c>
      <c r="N42" s="423" cm="1">
        <f t="array" ref="N42">ROUND(E42*I42,2)</f>
        <v>0</v>
      </c>
      <c r="O42" s="423" cm="1">
        <f t="array" ref="O42">ROUND(E42*J42,2)</f>
        <v>0</v>
      </c>
      <c r="P42" s="425" cm="1">
        <f t="array" ref="P42">ROUND(SUM(M42:O42),2)</f>
        <v>0</v>
      </c>
      <c r="Q42" s="116"/>
    </row>
    <row r="43" spans="1:17" ht="12.75" customHeight="1">
      <c r="A43" s="177" t="s">
        <v>730</v>
      </c>
      <c r="B43" s="135" t="s">
        <v>79</v>
      </c>
      <c r="C43" s="134" t="s">
        <v>1263</v>
      </c>
      <c r="D43" s="135" t="s">
        <v>81</v>
      </c>
      <c r="E43" s="138">
        <v>6</v>
      </c>
      <c r="F43" s="137"/>
      <c r="G43" s="138"/>
      <c r="H43" s="137"/>
      <c r="I43" s="137"/>
      <c r="J43" s="137"/>
      <c r="K43" s="429">
        <f t="shared" si="0"/>
        <v>0</v>
      </c>
      <c r="L43" s="423" cm="1">
        <f t="array" ref="L43">ROUND(E43*F43,2)</f>
        <v>0</v>
      </c>
      <c r="M43" s="423" cm="1">
        <f t="array" ref="M43">ROUND(E43*H43,2)</f>
        <v>0</v>
      </c>
      <c r="N43" s="423" cm="1">
        <f t="array" ref="N43">ROUND(E43*I43,2)</f>
        <v>0</v>
      </c>
      <c r="O43" s="423" cm="1">
        <f t="array" ref="O43">ROUND(E43*J43,2)</f>
        <v>0</v>
      </c>
      <c r="P43" s="425" cm="1">
        <f t="array" ref="P43">ROUND(SUM(M43:O43),2)</f>
        <v>0</v>
      </c>
      <c r="Q43" s="116"/>
    </row>
    <row r="44" spans="1:17" ht="12.75" customHeight="1">
      <c r="A44" s="177" t="s">
        <v>736</v>
      </c>
      <c r="B44" s="135" t="s">
        <v>79</v>
      </c>
      <c r="C44" s="134" t="s">
        <v>1264</v>
      </c>
      <c r="D44" s="135" t="s">
        <v>81</v>
      </c>
      <c r="E44" s="138">
        <v>10</v>
      </c>
      <c r="F44" s="137"/>
      <c r="G44" s="138"/>
      <c r="H44" s="137"/>
      <c r="I44" s="137"/>
      <c r="J44" s="137"/>
      <c r="K44" s="429">
        <f t="shared" si="0"/>
        <v>0</v>
      </c>
      <c r="L44" s="423" cm="1">
        <f t="array" ref="L44">ROUND(E44*F44,2)</f>
        <v>0</v>
      </c>
      <c r="M44" s="423" cm="1">
        <f t="array" ref="M44">ROUND(E44*H44,2)</f>
        <v>0</v>
      </c>
      <c r="N44" s="423" cm="1">
        <f t="array" ref="N44">ROUND(E44*I44,2)</f>
        <v>0</v>
      </c>
      <c r="O44" s="423" cm="1">
        <f t="array" ref="O44">ROUND(E44*J44,2)</f>
        <v>0</v>
      </c>
      <c r="P44" s="425" cm="1">
        <f t="array" ref="P44">ROUND(SUM(M44:O44),2)</f>
        <v>0</v>
      </c>
      <c r="Q44" s="116"/>
    </row>
    <row r="45" spans="1:17" ht="24" customHeight="1">
      <c r="A45" s="177" t="s">
        <v>741</v>
      </c>
      <c r="B45" s="135" t="s">
        <v>79</v>
      </c>
      <c r="C45" s="134" t="s">
        <v>1265</v>
      </c>
      <c r="D45" s="135" t="s">
        <v>81</v>
      </c>
      <c r="E45" s="138">
        <v>5</v>
      </c>
      <c r="F45" s="137"/>
      <c r="G45" s="138"/>
      <c r="H45" s="137"/>
      <c r="I45" s="137"/>
      <c r="J45" s="137"/>
      <c r="K45" s="429">
        <f t="shared" si="0"/>
        <v>0</v>
      </c>
      <c r="L45" s="423" cm="1">
        <f t="array" ref="L45">ROUND(E45*F45,2)</f>
        <v>0</v>
      </c>
      <c r="M45" s="423" cm="1">
        <f t="array" ref="M45">ROUND(E45*H45,2)</f>
        <v>0</v>
      </c>
      <c r="N45" s="423" cm="1">
        <f t="array" ref="N45">ROUND(E45*I45,2)</f>
        <v>0</v>
      </c>
      <c r="O45" s="423" cm="1">
        <f t="array" ref="O45">ROUND(E45*J45,2)</f>
        <v>0</v>
      </c>
      <c r="P45" s="425" cm="1">
        <f t="array" ref="P45">ROUND(SUM(M45:O45),2)</f>
        <v>0</v>
      </c>
      <c r="Q45" s="116"/>
    </row>
    <row r="46" spans="1:17" ht="36" customHeight="1">
      <c r="A46" s="177" t="s">
        <v>746</v>
      </c>
      <c r="B46" s="135" t="s">
        <v>79</v>
      </c>
      <c r="C46" s="134" t="s">
        <v>1266</v>
      </c>
      <c r="D46" s="135" t="s">
        <v>81</v>
      </c>
      <c r="E46" s="138">
        <v>6</v>
      </c>
      <c r="F46" s="137"/>
      <c r="G46" s="138"/>
      <c r="H46" s="137"/>
      <c r="I46" s="137"/>
      <c r="J46" s="137"/>
      <c r="K46" s="429">
        <f t="shared" si="0"/>
        <v>0</v>
      </c>
      <c r="L46" s="423" cm="1">
        <f t="array" ref="L46">ROUND(E46*F46,2)</f>
        <v>0</v>
      </c>
      <c r="M46" s="423" cm="1">
        <f t="array" ref="M46">ROUND(E46*H46,2)</f>
        <v>0</v>
      </c>
      <c r="N46" s="423" cm="1">
        <f t="array" ref="N46">ROUND(E46*I46,2)</f>
        <v>0</v>
      </c>
      <c r="O46" s="423" cm="1">
        <f t="array" ref="O46">ROUND(E46*J46,2)</f>
        <v>0</v>
      </c>
      <c r="P46" s="425" cm="1">
        <f t="array" ref="P46">ROUND(SUM(M46:O46),2)</f>
        <v>0</v>
      </c>
      <c r="Q46" s="116"/>
    </row>
    <row r="47" spans="1:17" ht="36" customHeight="1">
      <c r="A47" s="177" t="s">
        <v>752</v>
      </c>
      <c r="B47" s="135" t="s">
        <v>79</v>
      </c>
      <c r="C47" s="134" t="s">
        <v>1267</v>
      </c>
      <c r="D47" s="135" t="s">
        <v>85</v>
      </c>
      <c r="E47" s="138">
        <v>6</v>
      </c>
      <c r="F47" s="137"/>
      <c r="G47" s="138"/>
      <c r="H47" s="137"/>
      <c r="I47" s="137"/>
      <c r="J47" s="137"/>
      <c r="K47" s="429">
        <f t="shared" si="0"/>
        <v>0</v>
      </c>
      <c r="L47" s="423" cm="1">
        <f t="array" ref="L47">ROUND(E47*F47,2)</f>
        <v>0</v>
      </c>
      <c r="M47" s="423" cm="1">
        <f t="array" ref="M47">ROUND(E47*H47,2)</f>
        <v>0</v>
      </c>
      <c r="N47" s="423" cm="1">
        <f t="array" ref="N47">ROUND(E47*I47,2)</f>
        <v>0</v>
      </c>
      <c r="O47" s="423" cm="1">
        <f t="array" ref="O47">ROUND(E47*J47,2)</f>
        <v>0</v>
      </c>
      <c r="P47" s="425" cm="1">
        <f t="array" ref="P47">ROUND(SUM(M47:O47),2)</f>
        <v>0</v>
      </c>
      <c r="Q47" s="116"/>
    </row>
    <row r="48" spans="1:17" ht="12.75" customHeight="1">
      <c r="A48" s="177" t="s">
        <v>753</v>
      </c>
      <c r="B48" s="135" t="s">
        <v>79</v>
      </c>
      <c r="C48" s="134" t="s">
        <v>1137</v>
      </c>
      <c r="D48" s="135" t="s">
        <v>85</v>
      </c>
      <c r="E48" s="138">
        <v>1</v>
      </c>
      <c r="F48" s="137"/>
      <c r="G48" s="138"/>
      <c r="H48" s="137"/>
      <c r="I48" s="137"/>
      <c r="J48" s="137"/>
      <c r="K48" s="429">
        <f t="shared" si="0"/>
        <v>0</v>
      </c>
      <c r="L48" s="423" cm="1">
        <f t="array" ref="L48">ROUND(E48*F48,2)</f>
        <v>0</v>
      </c>
      <c r="M48" s="423" cm="1">
        <f t="array" ref="M48">ROUND(E48*H48,2)</f>
        <v>0</v>
      </c>
      <c r="N48" s="423" cm="1">
        <f t="array" ref="N48">ROUND(E48*I48,2)</f>
        <v>0</v>
      </c>
      <c r="O48" s="423" cm="1">
        <f t="array" ref="O48">ROUND(E48*J48,2)</f>
        <v>0</v>
      </c>
      <c r="P48" s="425" cm="1">
        <f t="array" ref="P48">ROUND(SUM(M48:O48),2)</f>
        <v>0</v>
      </c>
      <c r="Q48" s="116"/>
    </row>
    <row r="49" spans="1:17" ht="12.75" customHeight="1">
      <c r="A49" s="222">
        <v>5</v>
      </c>
      <c r="B49" s="184" t="s">
        <v>1239</v>
      </c>
      <c r="C49" s="126" t="s">
        <v>1268</v>
      </c>
      <c r="D49" s="185"/>
      <c r="E49" s="189"/>
      <c r="F49" s="137"/>
      <c r="G49" s="138"/>
      <c r="H49" s="137"/>
      <c r="I49" s="137"/>
      <c r="J49" s="137"/>
      <c r="K49" s="429"/>
      <c r="L49" s="423"/>
      <c r="M49" s="423"/>
      <c r="N49" s="423"/>
      <c r="O49" s="423"/>
      <c r="P49" s="425"/>
      <c r="Q49" s="116"/>
    </row>
    <row r="50" spans="1:17" ht="24" customHeight="1">
      <c r="A50" s="173">
        <v>5.0999999999999996</v>
      </c>
      <c r="B50" s="135" t="s">
        <v>79</v>
      </c>
      <c r="C50" s="134" t="s">
        <v>1269</v>
      </c>
      <c r="D50" s="135" t="s">
        <v>89</v>
      </c>
      <c r="E50" s="138">
        <v>133</v>
      </c>
      <c r="F50" s="137"/>
      <c r="G50" s="138"/>
      <c r="H50" s="137"/>
      <c r="I50" s="137"/>
      <c r="J50" s="137"/>
      <c r="K50" s="429">
        <f t="shared" si="0"/>
        <v>0</v>
      </c>
      <c r="L50" s="423" cm="1">
        <f t="array" ref="L50">ROUND(E50*F50,2)</f>
        <v>0</v>
      </c>
      <c r="M50" s="423" cm="1">
        <f t="array" ref="M50">ROUND(E50*H50,2)</f>
        <v>0</v>
      </c>
      <c r="N50" s="423" cm="1">
        <f t="array" ref="N50">ROUND(E50*I50,2)</f>
        <v>0</v>
      </c>
      <c r="O50" s="423" cm="1">
        <f t="array" ref="O50">ROUND(E50*J50,2)</f>
        <v>0</v>
      </c>
      <c r="P50" s="425" cm="1">
        <f t="array" ref="P50">ROUND(SUM(M50:O50),2)</f>
        <v>0</v>
      </c>
      <c r="Q50" s="116"/>
    </row>
    <row r="51" spans="1:17" ht="24" customHeight="1">
      <c r="A51" s="173">
        <v>5.2</v>
      </c>
      <c r="B51" s="135" t="s">
        <v>79</v>
      </c>
      <c r="C51" s="134" t="s">
        <v>1270</v>
      </c>
      <c r="D51" s="135" t="s">
        <v>85</v>
      </c>
      <c r="E51" s="138">
        <v>1</v>
      </c>
      <c r="F51" s="137"/>
      <c r="G51" s="138"/>
      <c r="H51" s="137"/>
      <c r="I51" s="137"/>
      <c r="J51" s="137"/>
      <c r="K51" s="429">
        <f t="shared" si="0"/>
        <v>0</v>
      </c>
      <c r="L51" s="423" cm="1">
        <f t="array" ref="L51">ROUND(E51*F51,2)</f>
        <v>0</v>
      </c>
      <c r="M51" s="423" cm="1">
        <f t="array" ref="M51">ROUND(E51*H51,2)</f>
        <v>0</v>
      </c>
      <c r="N51" s="423" cm="1">
        <f t="array" ref="N51">ROUND(E51*I51,2)</f>
        <v>0</v>
      </c>
      <c r="O51" s="423" cm="1">
        <f t="array" ref="O51">ROUND(E51*J51,2)</f>
        <v>0</v>
      </c>
      <c r="P51" s="425" cm="1">
        <f t="array" ref="P51">ROUND(SUM(M51:O51),2)</f>
        <v>0</v>
      </c>
      <c r="Q51" s="116"/>
    </row>
    <row r="52" spans="1:17" ht="24" customHeight="1">
      <c r="A52" s="173">
        <v>5.3</v>
      </c>
      <c r="B52" s="135" t="s">
        <v>79</v>
      </c>
      <c r="C52" s="134" t="s">
        <v>1271</v>
      </c>
      <c r="D52" s="135" t="s">
        <v>85</v>
      </c>
      <c r="E52" s="138">
        <v>1</v>
      </c>
      <c r="F52" s="137"/>
      <c r="G52" s="138"/>
      <c r="H52" s="137"/>
      <c r="I52" s="137"/>
      <c r="J52" s="137"/>
      <c r="K52" s="429">
        <f t="shared" si="0"/>
        <v>0</v>
      </c>
      <c r="L52" s="423" cm="1">
        <f t="array" ref="L52">ROUND(E52*F52,2)</f>
        <v>0</v>
      </c>
      <c r="M52" s="423" cm="1">
        <f t="array" ref="M52">ROUND(E52*H52,2)</f>
        <v>0</v>
      </c>
      <c r="N52" s="423" cm="1">
        <f t="array" ref="N52">ROUND(E52*I52,2)</f>
        <v>0</v>
      </c>
      <c r="O52" s="423" cm="1">
        <f t="array" ref="O52">ROUND(E52*J52,2)</f>
        <v>0</v>
      </c>
      <c r="P52" s="425" cm="1">
        <f t="array" ref="P52">ROUND(SUM(M52:O52),2)</f>
        <v>0</v>
      </c>
      <c r="Q52" s="116"/>
    </row>
    <row r="53" spans="1:17" ht="24" customHeight="1">
      <c r="A53" s="173">
        <v>5.4</v>
      </c>
      <c r="B53" s="135" t="s">
        <v>79</v>
      </c>
      <c r="C53" s="134" t="s">
        <v>1272</v>
      </c>
      <c r="D53" s="135" t="s">
        <v>89</v>
      </c>
      <c r="E53" s="138">
        <v>19</v>
      </c>
      <c r="F53" s="137"/>
      <c r="G53" s="138"/>
      <c r="H53" s="137"/>
      <c r="I53" s="137"/>
      <c r="J53" s="137"/>
      <c r="K53" s="429">
        <f t="shared" si="0"/>
        <v>0</v>
      </c>
      <c r="L53" s="423" cm="1">
        <f t="array" ref="L53">ROUND(E53*F53,2)</f>
        <v>0</v>
      </c>
      <c r="M53" s="423" cm="1">
        <f t="array" ref="M53">ROUND(E53*H53,2)</f>
        <v>0</v>
      </c>
      <c r="N53" s="423" cm="1">
        <f t="array" ref="N53">ROUND(E53*I53,2)</f>
        <v>0</v>
      </c>
      <c r="O53" s="423" cm="1">
        <f t="array" ref="O53">ROUND(E53*J53,2)</f>
        <v>0</v>
      </c>
      <c r="P53" s="425" cm="1">
        <f t="array" ref="P53">ROUND(SUM(M53:O53),2)</f>
        <v>0</v>
      </c>
      <c r="Q53" s="116"/>
    </row>
    <row r="54" spans="1:17" ht="12.75" customHeight="1">
      <c r="A54" s="173">
        <v>5.5</v>
      </c>
      <c r="B54" s="135" t="s">
        <v>79</v>
      </c>
      <c r="C54" s="134" t="s">
        <v>1273</v>
      </c>
      <c r="D54" s="135" t="s">
        <v>89</v>
      </c>
      <c r="E54" s="138">
        <v>110</v>
      </c>
      <c r="F54" s="137"/>
      <c r="G54" s="138"/>
      <c r="H54" s="137"/>
      <c r="I54" s="137"/>
      <c r="J54" s="137"/>
      <c r="K54" s="429">
        <f t="shared" si="0"/>
        <v>0</v>
      </c>
      <c r="L54" s="423" cm="1">
        <f t="array" ref="L54">ROUND(E54*F54,2)</f>
        <v>0</v>
      </c>
      <c r="M54" s="423" cm="1">
        <f t="array" ref="M54">ROUND(E54*H54,2)</f>
        <v>0</v>
      </c>
      <c r="N54" s="423" cm="1">
        <f t="array" ref="N54">ROUND(E54*I54,2)</f>
        <v>0</v>
      </c>
      <c r="O54" s="423" cm="1">
        <f t="array" ref="O54">ROUND(E54*J54,2)</f>
        <v>0</v>
      </c>
      <c r="P54" s="425" cm="1">
        <f t="array" ref="P54">ROUND(SUM(M54:O54),2)</f>
        <v>0</v>
      </c>
      <c r="Q54" s="116"/>
    </row>
    <row r="55" spans="1:17" ht="12.75" customHeight="1">
      <c r="A55" s="173">
        <v>5.6</v>
      </c>
      <c r="B55" s="135" t="s">
        <v>79</v>
      </c>
      <c r="C55" s="134" t="s">
        <v>1274</v>
      </c>
      <c r="D55" s="135" t="s">
        <v>89</v>
      </c>
      <c r="E55" s="138">
        <v>110</v>
      </c>
      <c r="F55" s="137"/>
      <c r="G55" s="138"/>
      <c r="H55" s="137"/>
      <c r="I55" s="137"/>
      <c r="J55" s="137"/>
      <c r="K55" s="429">
        <f t="shared" si="0"/>
        <v>0</v>
      </c>
      <c r="L55" s="423" cm="1">
        <f t="array" ref="L55">ROUND(E55*F55,2)</f>
        <v>0</v>
      </c>
      <c r="M55" s="423" cm="1">
        <f t="array" ref="M55">ROUND(E55*H55,2)</f>
        <v>0</v>
      </c>
      <c r="N55" s="423" cm="1">
        <f t="array" ref="N55">ROUND(E55*I55,2)</f>
        <v>0</v>
      </c>
      <c r="O55" s="423" cm="1">
        <f t="array" ref="O55">ROUND(E55*J55,2)</f>
        <v>0</v>
      </c>
      <c r="P55" s="425" cm="1">
        <f t="array" ref="P55">ROUND(SUM(M55:O55),2)</f>
        <v>0</v>
      </c>
      <c r="Q55" s="116"/>
    </row>
    <row r="56" spans="1:17" ht="12.75" customHeight="1">
      <c r="A56" s="173">
        <v>5.7</v>
      </c>
      <c r="B56" s="135" t="s">
        <v>79</v>
      </c>
      <c r="C56" s="134" t="s">
        <v>1137</v>
      </c>
      <c r="D56" s="135" t="s">
        <v>85</v>
      </c>
      <c r="E56" s="138">
        <v>1</v>
      </c>
      <c r="F56" s="137"/>
      <c r="G56" s="138"/>
      <c r="H56" s="137"/>
      <c r="I56" s="137"/>
      <c r="J56" s="137"/>
      <c r="K56" s="429">
        <f t="shared" si="0"/>
        <v>0</v>
      </c>
      <c r="L56" s="423" cm="1">
        <f t="array" ref="L56">ROUND(E56*F56,2)</f>
        <v>0</v>
      </c>
      <c r="M56" s="423" cm="1">
        <f t="array" ref="M56">ROUND(E56*H56,2)</f>
        <v>0</v>
      </c>
      <c r="N56" s="423" cm="1">
        <f t="array" ref="N56">ROUND(E56*I56,2)</f>
        <v>0</v>
      </c>
      <c r="O56" s="423" cm="1">
        <f t="array" ref="O56">ROUND(E56*J56,2)</f>
        <v>0</v>
      </c>
      <c r="P56" s="425" cm="1">
        <f t="array" ref="P56">ROUND(SUM(M56:O56),2)</f>
        <v>0</v>
      </c>
      <c r="Q56" s="116"/>
    </row>
    <row r="57" spans="1:17" ht="12.75" customHeight="1">
      <c r="A57" s="222">
        <v>6</v>
      </c>
      <c r="B57" s="184" t="s">
        <v>1239</v>
      </c>
      <c r="C57" s="126" t="s">
        <v>1275</v>
      </c>
      <c r="D57" s="185"/>
      <c r="E57" s="189"/>
      <c r="F57" s="137"/>
      <c r="G57" s="138"/>
      <c r="H57" s="137"/>
      <c r="I57" s="137"/>
      <c r="J57" s="137"/>
      <c r="K57" s="429"/>
      <c r="L57" s="423"/>
      <c r="M57" s="423"/>
      <c r="N57" s="423"/>
      <c r="O57" s="423"/>
      <c r="P57" s="425"/>
      <c r="Q57" s="116"/>
    </row>
    <row r="58" spans="1:17" ht="12.75" customHeight="1">
      <c r="A58" s="173">
        <v>6.1</v>
      </c>
      <c r="B58" s="135" t="s">
        <v>79</v>
      </c>
      <c r="C58" s="134" t="s">
        <v>1276</v>
      </c>
      <c r="D58" s="135" t="s">
        <v>89</v>
      </c>
      <c r="E58" s="138">
        <v>64</v>
      </c>
      <c r="F58" s="137"/>
      <c r="G58" s="138"/>
      <c r="H58" s="137"/>
      <c r="I58" s="137"/>
      <c r="J58" s="137"/>
      <c r="K58" s="429">
        <f t="shared" si="0"/>
        <v>0</v>
      </c>
      <c r="L58" s="423" cm="1">
        <f t="array" ref="L58">ROUND(E58*F58,2)</f>
        <v>0</v>
      </c>
      <c r="M58" s="423" cm="1">
        <f t="array" ref="M58">ROUND(E58*H58,2)</f>
        <v>0</v>
      </c>
      <c r="N58" s="423" cm="1">
        <f t="array" ref="N58">ROUND(E58*I58,2)</f>
        <v>0</v>
      </c>
      <c r="O58" s="423" cm="1">
        <f t="array" ref="O58">ROUND(E58*J58,2)</f>
        <v>0</v>
      </c>
      <c r="P58" s="425" cm="1">
        <f t="array" ref="P58">ROUND(SUM(M58:O58),2)</f>
        <v>0</v>
      </c>
      <c r="Q58" s="116"/>
    </row>
    <row r="59" spans="1:17" ht="12.75" customHeight="1">
      <c r="A59" s="173">
        <v>6.2</v>
      </c>
      <c r="B59" s="135" t="s">
        <v>79</v>
      </c>
      <c r="C59" s="134" t="s">
        <v>1277</v>
      </c>
      <c r="D59" s="135" t="s">
        <v>89</v>
      </c>
      <c r="E59" s="138">
        <v>612</v>
      </c>
      <c r="F59" s="137"/>
      <c r="G59" s="138"/>
      <c r="H59" s="137"/>
      <c r="I59" s="137"/>
      <c r="J59" s="137"/>
      <c r="K59" s="429">
        <f t="shared" si="0"/>
        <v>0</v>
      </c>
      <c r="L59" s="423" cm="1">
        <f t="array" ref="L59">ROUND(E59*F59,2)</f>
        <v>0</v>
      </c>
      <c r="M59" s="423" cm="1">
        <f t="array" ref="M59">ROUND(E59*H59,2)</f>
        <v>0</v>
      </c>
      <c r="N59" s="423" cm="1">
        <f t="array" ref="N59">ROUND(E59*I59,2)</f>
        <v>0</v>
      </c>
      <c r="O59" s="423" cm="1">
        <f t="array" ref="O59">ROUND(E59*J59,2)</f>
        <v>0</v>
      </c>
      <c r="P59" s="425" cm="1">
        <f t="array" ref="P59">ROUND(SUM(M59:O59),2)</f>
        <v>0</v>
      </c>
      <c r="Q59" s="116"/>
    </row>
    <row r="60" spans="1:17" ht="12.75" customHeight="1">
      <c r="A60" s="173">
        <v>6.3</v>
      </c>
      <c r="B60" s="135" t="s">
        <v>79</v>
      </c>
      <c r="C60" s="134" t="s">
        <v>1278</v>
      </c>
      <c r="D60" s="135" t="s">
        <v>89</v>
      </c>
      <c r="E60" s="138">
        <v>146</v>
      </c>
      <c r="F60" s="137"/>
      <c r="G60" s="138"/>
      <c r="H60" s="137"/>
      <c r="I60" s="137"/>
      <c r="J60" s="137"/>
      <c r="K60" s="429">
        <f t="shared" si="0"/>
        <v>0</v>
      </c>
      <c r="L60" s="423" cm="1">
        <f t="array" ref="L60">ROUND(E60*F60,2)</f>
        <v>0</v>
      </c>
      <c r="M60" s="423" cm="1">
        <f t="array" ref="M60">ROUND(E60*H60,2)</f>
        <v>0</v>
      </c>
      <c r="N60" s="423" cm="1">
        <f t="array" ref="N60">ROUND(E60*I60,2)</f>
        <v>0</v>
      </c>
      <c r="O60" s="423" cm="1">
        <f t="array" ref="O60">ROUND(E60*J60,2)</f>
        <v>0</v>
      </c>
      <c r="P60" s="425" cm="1">
        <f t="array" ref="P60">ROUND(SUM(M60:O60),2)</f>
        <v>0</v>
      </c>
      <c r="Q60" s="116"/>
    </row>
    <row r="61" spans="1:17" ht="12.75" customHeight="1">
      <c r="A61" s="173">
        <v>6.4</v>
      </c>
      <c r="B61" s="135" t="s">
        <v>79</v>
      </c>
      <c r="C61" s="134" t="s">
        <v>1279</v>
      </c>
      <c r="D61" s="135" t="s">
        <v>89</v>
      </c>
      <c r="E61" s="138">
        <v>729</v>
      </c>
      <c r="F61" s="137"/>
      <c r="G61" s="138"/>
      <c r="H61" s="137"/>
      <c r="I61" s="137"/>
      <c r="J61" s="137"/>
      <c r="K61" s="429">
        <f t="shared" si="0"/>
        <v>0</v>
      </c>
      <c r="L61" s="423" cm="1">
        <f t="array" ref="L61">ROUND(E61*F61,2)</f>
        <v>0</v>
      </c>
      <c r="M61" s="423" cm="1">
        <f t="array" ref="M61">ROUND(E61*H61,2)</f>
        <v>0</v>
      </c>
      <c r="N61" s="423" cm="1">
        <f t="array" ref="N61">ROUND(E61*I61,2)</f>
        <v>0</v>
      </c>
      <c r="O61" s="423" cm="1">
        <f t="array" ref="O61">ROUND(E61*J61,2)</f>
        <v>0</v>
      </c>
      <c r="P61" s="425" cm="1">
        <f t="array" ref="P61">ROUND(SUM(M61:O61),2)</f>
        <v>0</v>
      </c>
      <c r="Q61" s="116"/>
    </row>
    <row r="62" spans="1:17" ht="12.75" customHeight="1">
      <c r="A62" s="173">
        <v>6.5</v>
      </c>
      <c r="B62" s="135" t="s">
        <v>79</v>
      </c>
      <c r="C62" s="134" t="s">
        <v>1280</v>
      </c>
      <c r="D62" s="135" t="s">
        <v>89</v>
      </c>
      <c r="E62" s="138">
        <v>98</v>
      </c>
      <c r="F62" s="137"/>
      <c r="G62" s="138"/>
      <c r="H62" s="137"/>
      <c r="I62" s="137"/>
      <c r="J62" s="137"/>
      <c r="K62" s="429">
        <f t="shared" si="0"/>
        <v>0</v>
      </c>
      <c r="L62" s="423" cm="1">
        <f t="array" ref="L62">ROUND(E62*F62,2)</f>
        <v>0</v>
      </c>
      <c r="M62" s="423" cm="1">
        <f t="array" ref="M62">ROUND(E62*H62,2)</f>
        <v>0</v>
      </c>
      <c r="N62" s="423" cm="1">
        <f t="array" ref="N62">ROUND(E62*I62,2)</f>
        <v>0</v>
      </c>
      <c r="O62" s="423" cm="1">
        <f t="array" ref="O62">ROUND(E62*J62,2)</f>
        <v>0</v>
      </c>
      <c r="P62" s="425" cm="1">
        <f t="array" ref="P62">ROUND(SUM(M62:O62),2)</f>
        <v>0</v>
      </c>
      <c r="Q62" s="116"/>
    </row>
    <row r="63" spans="1:17" ht="12.75" customHeight="1">
      <c r="A63" s="173">
        <v>6.6</v>
      </c>
      <c r="B63" s="135" t="s">
        <v>79</v>
      </c>
      <c r="C63" s="134" t="s">
        <v>1281</v>
      </c>
      <c r="D63" s="135" t="s">
        <v>89</v>
      </c>
      <c r="E63" s="138">
        <v>20</v>
      </c>
      <c r="F63" s="137"/>
      <c r="G63" s="138"/>
      <c r="H63" s="137"/>
      <c r="I63" s="137"/>
      <c r="J63" s="137"/>
      <c r="K63" s="429">
        <f t="shared" si="0"/>
        <v>0</v>
      </c>
      <c r="L63" s="423" cm="1">
        <f t="array" ref="L63">ROUND(E63*F63,2)</f>
        <v>0</v>
      </c>
      <c r="M63" s="423" cm="1">
        <f t="array" ref="M63">ROUND(E63*H63,2)</f>
        <v>0</v>
      </c>
      <c r="N63" s="423" cm="1">
        <f t="array" ref="N63">ROUND(E63*I63,2)</f>
        <v>0</v>
      </c>
      <c r="O63" s="423" cm="1">
        <f t="array" ref="O63">ROUND(E63*J63,2)</f>
        <v>0</v>
      </c>
      <c r="P63" s="425" cm="1">
        <f t="array" ref="P63">ROUND(SUM(M63:O63),2)</f>
        <v>0</v>
      </c>
      <c r="Q63" s="116"/>
    </row>
    <row r="64" spans="1:17" ht="24" customHeight="1">
      <c r="A64" s="173">
        <v>6.7</v>
      </c>
      <c r="B64" s="135" t="s">
        <v>79</v>
      </c>
      <c r="C64" s="134" t="s">
        <v>1282</v>
      </c>
      <c r="D64" s="135" t="s">
        <v>85</v>
      </c>
      <c r="E64" s="138">
        <v>4</v>
      </c>
      <c r="F64" s="137"/>
      <c r="G64" s="138"/>
      <c r="H64" s="137"/>
      <c r="I64" s="137"/>
      <c r="J64" s="137"/>
      <c r="K64" s="429">
        <f t="shared" si="0"/>
        <v>0</v>
      </c>
      <c r="L64" s="423" cm="1">
        <f t="array" ref="L64">ROUND(E64*F64,2)</f>
        <v>0</v>
      </c>
      <c r="M64" s="423" cm="1">
        <f t="array" ref="M64">ROUND(E64*H64,2)</f>
        <v>0</v>
      </c>
      <c r="N64" s="423" cm="1">
        <f t="array" ref="N64">ROUND(E64*I64,2)</f>
        <v>0</v>
      </c>
      <c r="O64" s="423" cm="1">
        <f t="array" ref="O64">ROUND(E64*J64,2)</f>
        <v>0</v>
      </c>
      <c r="P64" s="425" cm="1">
        <f t="array" ref="P64">ROUND(SUM(M64:O64),2)</f>
        <v>0</v>
      </c>
      <c r="Q64" s="116"/>
    </row>
    <row r="65" spans="1:17" ht="24" customHeight="1">
      <c r="A65" s="173">
        <v>6.8</v>
      </c>
      <c r="B65" s="135" t="s">
        <v>79</v>
      </c>
      <c r="C65" s="134" t="s">
        <v>1283</v>
      </c>
      <c r="D65" s="135" t="s">
        <v>85</v>
      </c>
      <c r="E65" s="138">
        <v>10</v>
      </c>
      <c r="F65" s="137"/>
      <c r="G65" s="138"/>
      <c r="H65" s="137"/>
      <c r="I65" s="137"/>
      <c r="J65" s="137"/>
      <c r="K65" s="429">
        <f t="shared" si="0"/>
        <v>0</v>
      </c>
      <c r="L65" s="423" cm="1">
        <f t="array" ref="L65">ROUND(E65*F65,2)</f>
        <v>0</v>
      </c>
      <c r="M65" s="423" cm="1">
        <f t="array" ref="M65">ROUND(E65*H65,2)</f>
        <v>0</v>
      </c>
      <c r="N65" s="423" cm="1">
        <f t="array" ref="N65">ROUND(E65*I65,2)</f>
        <v>0</v>
      </c>
      <c r="O65" s="423" cm="1">
        <f t="array" ref="O65">ROUND(E65*J65,2)</f>
        <v>0</v>
      </c>
      <c r="P65" s="425" cm="1">
        <f t="array" ref="P65">ROUND(SUM(M65:O65),2)</f>
        <v>0</v>
      </c>
      <c r="Q65" s="116"/>
    </row>
    <row r="66" spans="1:17" ht="24" customHeight="1">
      <c r="A66" s="173">
        <v>6.9</v>
      </c>
      <c r="B66" s="135" t="s">
        <v>79</v>
      </c>
      <c r="C66" s="134" t="s">
        <v>1284</v>
      </c>
      <c r="D66" s="135" t="s">
        <v>85</v>
      </c>
      <c r="E66" s="138">
        <v>2</v>
      </c>
      <c r="F66" s="137"/>
      <c r="G66" s="138"/>
      <c r="H66" s="137"/>
      <c r="I66" s="137"/>
      <c r="J66" s="137"/>
      <c r="K66" s="429">
        <f t="shared" si="0"/>
        <v>0</v>
      </c>
      <c r="L66" s="423" cm="1">
        <f t="array" ref="L66">ROUND(E66*F66,2)</f>
        <v>0</v>
      </c>
      <c r="M66" s="423" cm="1">
        <f t="array" ref="M66">ROUND(E66*H66,2)</f>
        <v>0</v>
      </c>
      <c r="N66" s="423" cm="1">
        <f t="array" ref="N66">ROUND(E66*I66,2)</f>
        <v>0</v>
      </c>
      <c r="O66" s="423" cm="1">
        <f t="array" ref="O66">ROUND(E66*J66,2)</f>
        <v>0</v>
      </c>
      <c r="P66" s="425" cm="1">
        <f t="array" ref="P66">ROUND(SUM(M66:O66),2)</f>
        <v>0</v>
      </c>
      <c r="Q66" s="116"/>
    </row>
    <row r="67" spans="1:17" ht="12.75" customHeight="1">
      <c r="A67" s="322">
        <v>6.1</v>
      </c>
      <c r="B67" s="135" t="s">
        <v>79</v>
      </c>
      <c r="C67" s="134" t="s">
        <v>1285</v>
      </c>
      <c r="D67" s="135" t="s">
        <v>85</v>
      </c>
      <c r="E67" s="138">
        <v>34</v>
      </c>
      <c r="F67" s="137"/>
      <c r="G67" s="138"/>
      <c r="H67" s="137"/>
      <c r="I67" s="137"/>
      <c r="J67" s="137"/>
      <c r="K67" s="429">
        <f t="shared" si="0"/>
        <v>0</v>
      </c>
      <c r="L67" s="423" cm="1">
        <f t="array" ref="L67">ROUND(E67*F67,2)</f>
        <v>0</v>
      </c>
      <c r="M67" s="423" cm="1">
        <f t="array" ref="M67">ROUND(E67*H67,2)</f>
        <v>0</v>
      </c>
      <c r="N67" s="423" cm="1">
        <f t="array" ref="N67">ROUND(E67*I67,2)</f>
        <v>0</v>
      </c>
      <c r="O67" s="423" cm="1">
        <f t="array" ref="O67">ROUND(E67*J67,2)</f>
        <v>0</v>
      </c>
      <c r="P67" s="425" cm="1">
        <f t="array" ref="P67">ROUND(SUM(M67:O67),2)</f>
        <v>0</v>
      </c>
      <c r="Q67" s="116"/>
    </row>
    <row r="68" spans="1:17" ht="24" customHeight="1">
      <c r="A68" s="322">
        <v>6.11</v>
      </c>
      <c r="B68" s="135" t="s">
        <v>79</v>
      </c>
      <c r="C68" s="134" t="s">
        <v>1286</v>
      </c>
      <c r="D68" s="135" t="s">
        <v>89</v>
      </c>
      <c r="E68" s="138">
        <v>724</v>
      </c>
      <c r="F68" s="137"/>
      <c r="G68" s="138"/>
      <c r="H68" s="137"/>
      <c r="I68" s="137"/>
      <c r="J68" s="137"/>
      <c r="K68" s="429">
        <f t="shared" si="0"/>
        <v>0</v>
      </c>
      <c r="L68" s="423" cm="1">
        <f t="array" ref="L68">ROUND(E68*F68,2)</f>
        <v>0</v>
      </c>
      <c r="M68" s="423" cm="1">
        <f t="array" ref="M68">ROUND(E68*H68,2)</f>
        <v>0</v>
      </c>
      <c r="N68" s="423" cm="1">
        <f t="array" ref="N68">ROUND(E68*I68,2)</f>
        <v>0</v>
      </c>
      <c r="O68" s="423" cm="1">
        <f t="array" ref="O68">ROUND(E68*J68,2)</f>
        <v>0</v>
      </c>
      <c r="P68" s="425" cm="1">
        <f t="array" ref="P68">ROUND(SUM(M68:O68),2)</f>
        <v>0</v>
      </c>
      <c r="Q68" s="116"/>
    </row>
    <row r="69" spans="1:17" ht="24" customHeight="1">
      <c r="A69" s="322">
        <v>6.12</v>
      </c>
      <c r="B69" s="135" t="s">
        <v>79</v>
      </c>
      <c r="C69" s="134" t="s">
        <v>1259</v>
      </c>
      <c r="D69" s="135" t="s">
        <v>89</v>
      </c>
      <c r="E69" s="138">
        <v>686</v>
      </c>
      <c r="F69" s="137"/>
      <c r="G69" s="138"/>
      <c r="H69" s="137"/>
      <c r="I69" s="137"/>
      <c r="J69" s="137"/>
      <c r="K69" s="429">
        <f t="shared" si="0"/>
        <v>0</v>
      </c>
      <c r="L69" s="423" cm="1">
        <f t="array" ref="L69">ROUND(E69*F69,2)</f>
        <v>0</v>
      </c>
      <c r="M69" s="423" cm="1">
        <f t="array" ref="M69">ROUND(E69*H69,2)</f>
        <v>0</v>
      </c>
      <c r="N69" s="423" cm="1">
        <f t="array" ref="N69">ROUND(E69*I69,2)</f>
        <v>0</v>
      </c>
      <c r="O69" s="423" cm="1">
        <f t="array" ref="O69">ROUND(E69*J69,2)</f>
        <v>0</v>
      </c>
      <c r="P69" s="425" cm="1">
        <f t="array" ref="P69">ROUND(SUM(M69:O69),2)</f>
        <v>0</v>
      </c>
      <c r="Q69" s="116"/>
    </row>
    <row r="70" spans="1:17" ht="12.75" customHeight="1">
      <c r="A70" s="322">
        <v>6.13</v>
      </c>
      <c r="B70" s="135" t="s">
        <v>79</v>
      </c>
      <c r="C70" s="134" t="s">
        <v>1274</v>
      </c>
      <c r="D70" s="135" t="s">
        <v>89</v>
      </c>
      <c r="E70" s="138">
        <v>1410</v>
      </c>
      <c r="F70" s="137"/>
      <c r="G70" s="138"/>
      <c r="H70" s="137"/>
      <c r="I70" s="137"/>
      <c r="J70" s="137"/>
      <c r="K70" s="429">
        <f t="shared" si="0"/>
        <v>0</v>
      </c>
      <c r="L70" s="423" cm="1">
        <f t="array" ref="L70">ROUND(E70*F70,2)</f>
        <v>0</v>
      </c>
      <c r="M70" s="423" cm="1">
        <f t="array" ref="M70">ROUND(E70*H70,2)</f>
        <v>0</v>
      </c>
      <c r="N70" s="423" cm="1">
        <f t="array" ref="N70">ROUND(E70*I70,2)</f>
        <v>0</v>
      </c>
      <c r="O70" s="423" cm="1">
        <f t="array" ref="O70">ROUND(E70*J70,2)</f>
        <v>0</v>
      </c>
      <c r="P70" s="425" cm="1">
        <f t="array" ref="P70">ROUND(SUM(M70:O70),2)</f>
        <v>0</v>
      </c>
      <c r="Q70" s="116"/>
    </row>
    <row r="71" spans="1:17" ht="12.75" customHeight="1">
      <c r="A71" s="322">
        <v>6.14</v>
      </c>
      <c r="B71" s="135" t="s">
        <v>79</v>
      </c>
      <c r="C71" s="134" t="s">
        <v>1137</v>
      </c>
      <c r="D71" s="135" t="s">
        <v>85</v>
      </c>
      <c r="E71" s="138">
        <v>1</v>
      </c>
      <c r="F71" s="137"/>
      <c r="G71" s="138"/>
      <c r="H71" s="137"/>
      <c r="I71" s="137"/>
      <c r="J71" s="137"/>
      <c r="K71" s="429">
        <f t="shared" si="0"/>
        <v>0</v>
      </c>
      <c r="L71" s="423" cm="1">
        <f t="array" ref="L71">ROUND(E71*F71,2)</f>
        <v>0</v>
      </c>
      <c r="M71" s="423" cm="1">
        <f t="array" ref="M71">ROUND(E71*H71,2)</f>
        <v>0</v>
      </c>
      <c r="N71" s="423" cm="1">
        <f t="array" ref="N71">ROUND(E71*I71,2)</f>
        <v>0</v>
      </c>
      <c r="O71" s="423" cm="1">
        <f t="array" ref="O71">ROUND(E71*J71,2)</f>
        <v>0</v>
      </c>
      <c r="P71" s="425" cm="1">
        <f t="array" ref="P71">ROUND(SUM(M71:O71),2)</f>
        <v>0</v>
      </c>
      <c r="Q71" s="116"/>
    </row>
    <row r="72" spans="1:17" ht="12.75" customHeight="1">
      <c r="A72" s="222">
        <v>7</v>
      </c>
      <c r="B72" s="184" t="s">
        <v>1239</v>
      </c>
      <c r="C72" s="126" t="s">
        <v>1287</v>
      </c>
      <c r="D72" s="185"/>
      <c r="E72" s="189"/>
      <c r="F72" s="137"/>
      <c r="G72" s="138"/>
      <c r="H72" s="137"/>
      <c r="I72" s="137"/>
      <c r="J72" s="137"/>
      <c r="K72" s="429"/>
      <c r="L72" s="423"/>
      <c r="M72" s="423"/>
      <c r="N72" s="423"/>
      <c r="O72" s="423"/>
      <c r="P72" s="425"/>
      <c r="Q72" s="116"/>
    </row>
    <row r="73" spans="1:17" ht="24" customHeight="1">
      <c r="A73" s="173">
        <v>7.1</v>
      </c>
      <c r="B73" s="135" t="s">
        <v>79</v>
      </c>
      <c r="C73" s="134" t="s">
        <v>1288</v>
      </c>
      <c r="D73" s="135" t="s">
        <v>89</v>
      </c>
      <c r="E73" s="138">
        <v>776</v>
      </c>
      <c r="F73" s="137"/>
      <c r="G73" s="138"/>
      <c r="H73" s="137"/>
      <c r="I73" s="137"/>
      <c r="J73" s="137"/>
      <c r="K73" s="429">
        <f t="shared" si="0"/>
        <v>0</v>
      </c>
      <c r="L73" s="423" cm="1">
        <f t="array" ref="L73">ROUND(E73*F73,2)</f>
        <v>0</v>
      </c>
      <c r="M73" s="423" cm="1">
        <f t="array" ref="M73">ROUND(E73*H73,2)</f>
        <v>0</v>
      </c>
      <c r="N73" s="423" cm="1">
        <f t="array" ref="N73">ROUND(E73*I73,2)</f>
        <v>0</v>
      </c>
      <c r="O73" s="423" cm="1">
        <f t="array" ref="O73">ROUND(E73*J73,2)</f>
        <v>0</v>
      </c>
      <c r="P73" s="425" cm="1">
        <f t="array" ref="P73">ROUND(SUM(M73:O73),2)</f>
        <v>0</v>
      </c>
      <c r="Q73" s="116"/>
    </row>
    <row r="74" spans="1:17" ht="24" customHeight="1">
      <c r="A74" s="173">
        <v>7.2</v>
      </c>
      <c r="B74" s="135" t="s">
        <v>79</v>
      </c>
      <c r="C74" s="134" t="s">
        <v>1289</v>
      </c>
      <c r="D74" s="135" t="s">
        <v>89</v>
      </c>
      <c r="E74" s="138">
        <v>44</v>
      </c>
      <c r="F74" s="137"/>
      <c r="G74" s="138"/>
      <c r="H74" s="137"/>
      <c r="I74" s="137"/>
      <c r="J74" s="137"/>
      <c r="K74" s="429">
        <f t="shared" si="0"/>
        <v>0</v>
      </c>
      <c r="L74" s="423" cm="1">
        <f t="array" ref="L74">ROUND(E74*F74,2)</f>
        <v>0</v>
      </c>
      <c r="M74" s="423" cm="1">
        <f t="array" ref="M74">ROUND(E74*H74,2)</f>
        <v>0</v>
      </c>
      <c r="N74" s="423" cm="1">
        <f t="array" ref="N74">ROUND(E74*I74,2)</f>
        <v>0</v>
      </c>
      <c r="O74" s="423" cm="1">
        <f t="array" ref="O74">ROUND(E74*J74,2)</f>
        <v>0</v>
      </c>
      <c r="P74" s="425" cm="1">
        <f t="array" ref="P74">ROUND(SUM(M74:O74),2)</f>
        <v>0</v>
      </c>
      <c r="Q74" s="116"/>
    </row>
    <row r="75" spans="1:17" ht="12.75" customHeight="1">
      <c r="A75" s="173">
        <v>7.3</v>
      </c>
      <c r="B75" s="135" t="s">
        <v>79</v>
      </c>
      <c r="C75" s="134" t="s">
        <v>1290</v>
      </c>
      <c r="D75" s="135" t="s">
        <v>89</v>
      </c>
      <c r="E75" s="138">
        <v>50</v>
      </c>
      <c r="F75" s="137"/>
      <c r="G75" s="138"/>
      <c r="H75" s="137"/>
      <c r="I75" s="137"/>
      <c r="J75" s="137"/>
      <c r="K75" s="429">
        <f t="shared" si="0"/>
        <v>0</v>
      </c>
      <c r="L75" s="423" cm="1">
        <f t="array" ref="L75">ROUND(E75*F75,2)</f>
        <v>0</v>
      </c>
      <c r="M75" s="423" cm="1">
        <f t="array" ref="M75">ROUND(E75*H75,2)</f>
        <v>0</v>
      </c>
      <c r="N75" s="423" cm="1">
        <f t="array" ref="N75">ROUND(E75*I75,2)</f>
        <v>0</v>
      </c>
      <c r="O75" s="423" cm="1">
        <f t="array" ref="O75">ROUND(E75*J75,2)</f>
        <v>0</v>
      </c>
      <c r="P75" s="425" cm="1">
        <f t="array" ref="P75">ROUND(SUM(M75:O75),2)</f>
        <v>0</v>
      </c>
      <c r="Q75" s="116"/>
    </row>
    <row r="76" spans="1:17" ht="12.75" customHeight="1">
      <c r="A76" s="173">
        <v>7.4</v>
      </c>
      <c r="B76" s="135" t="s">
        <v>79</v>
      </c>
      <c r="C76" s="134" t="s">
        <v>1291</v>
      </c>
      <c r="D76" s="135" t="s">
        <v>89</v>
      </c>
      <c r="E76" s="138">
        <v>20</v>
      </c>
      <c r="F76" s="137"/>
      <c r="G76" s="138"/>
      <c r="H76" s="137"/>
      <c r="I76" s="137"/>
      <c r="J76" s="137"/>
      <c r="K76" s="429">
        <f t="shared" si="0"/>
        <v>0</v>
      </c>
      <c r="L76" s="423" cm="1">
        <f t="array" ref="L76">ROUND(E76*F76,2)</f>
        <v>0</v>
      </c>
      <c r="M76" s="423" cm="1">
        <f t="array" ref="M76">ROUND(E76*H76,2)</f>
        <v>0</v>
      </c>
      <c r="N76" s="423" cm="1">
        <f t="array" ref="N76">ROUND(E76*I76,2)</f>
        <v>0</v>
      </c>
      <c r="O76" s="423" cm="1">
        <f t="array" ref="O76">ROUND(E76*J76,2)</f>
        <v>0</v>
      </c>
      <c r="P76" s="425" cm="1">
        <f t="array" ref="P76">ROUND(SUM(M76:O76),2)</f>
        <v>0</v>
      </c>
      <c r="Q76" s="116"/>
    </row>
    <row r="77" spans="1:17" ht="24" customHeight="1">
      <c r="A77" s="173">
        <v>7.5</v>
      </c>
      <c r="B77" s="135" t="s">
        <v>79</v>
      </c>
      <c r="C77" s="134" t="s">
        <v>1292</v>
      </c>
      <c r="D77" s="135" t="s">
        <v>81</v>
      </c>
      <c r="E77" s="138">
        <v>42</v>
      </c>
      <c r="F77" s="137"/>
      <c r="G77" s="138"/>
      <c r="H77" s="137"/>
      <c r="I77" s="137"/>
      <c r="J77" s="137"/>
      <c r="K77" s="429">
        <f t="shared" si="0"/>
        <v>0</v>
      </c>
      <c r="L77" s="423" cm="1">
        <f t="array" ref="L77">ROUND(E77*F77,2)</f>
        <v>0</v>
      </c>
      <c r="M77" s="423" cm="1">
        <f t="array" ref="M77">ROUND(E77*H77,2)</f>
        <v>0</v>
      </c>
      <c r="N77" s="423" cm="1">
        <f t="array" ref="N77">ROUND(E77*I77,2)</f>
        <v>0</v>
      </c>
      <c r="O77" s="423" cm="1">
        <f t="array" ref="O77">ROUND(E77*J77,2)</f>
        <v>0</v>
      </c>
      <c r="P77" s="425" cm="1">
        <f t="array" ref="P77">ROUND(SUM(M77:O77),2)</f>
        <v>0</v>
      </c>
      <c r="Q77" s="116"/>
    </row>
    <row r="78" spans="1:17" ht="24" customHeight="1">
      <c r="A78" s="173">
        <v>7.6</v>
      </c>
      <c r="B78" s="135" t="s">
        <v>79</v>
      </c>
      <c r="C78" s="134" t="s">
        <v>1293</v>
      </c>
      <c r="D78" s="135" t="s">
        <v>81</v>
      </c>
      <c r="E78" s="138">
        <v>15</v>
      </c>
      <c r="F78" s="137"/>
      <c r="G78" s="138"/>
      <c r="H78" s="137"/>
      <c r="I78" s="137"/>
      <c r="J78" s="137"/>
      <c r="K78" s="429">
        <f t="shared" si="0"/>
        <v>0</v>
      </c>
      <c r="L78" s="423" cm="1">
        <f t="array" ref="L78">ROUND(E78*F78,2)</f>
        <v>0</v>
      </c>
      <c r="M78" s="423" cm="1">
        <f t="array" ref="M78">ROUND(E78*H78,2)</f>
        <v>0</v>
      </c>
      <c r="N78" s="423" cm="1">
        <f t="array" ref="N78">ROUND(E78*I78,2)</f>
        <v>0</v>
      </c>
      <c r="O78" s="423" cm="1">
        <f t="array" ref="O78">ROUND(E78*J78,2)</f>
        <v>0</v>
      </c>
      <c r="P78" s="425" cm="1">
        <f t="array" ref="P78">ROUND(SUM(M78:O78),2)</f>
        <v>0</v>
      </c>
      <c r="Q78" s="116"/>
    </row>
    <row r="79" spans="1:17" ht="24" customHeight="1">
      <c r="A79" s="173">
        <v>7.7</v>
      </c>
      <c r="B79" s="135" t="s">
        <v>79</v>
      </c>
      <c r="C79" s="134" t="s">
        <v>1294</v>
      </c>
      <c r="D79" s="135" t="s">
        <v>81</v>
      </c>
      <c r="E79" s="138">
        <v>6</v>
      </c>
      <c r="F79" s="137"/>
      <c r="G79" s="138"/>
      <c r="H79" s="137"/>
      <c r="I79" s="137"/>
      <c r="J79" s="137"/>
      <c r="K79" s="429">
        <f t="shared" si="0"/>
        <v>0</v>
      </c>
      <c r="L79" s="423" cm="1">
        <f t="array" ref="L79">ROUND(E79*F79,2)</f>
        <v>0</v>
      </c>
      <c r="M79" s="423" cm="1">
        <f t="array" ref="M79">ROUND(E79*H79,2)</f>
        <v>0</v>
      </c>
      <c r="N79" s="423" cm="1">
        <f t="array" ref="N79">ROUND(E79*I79,2)</f>
        <v>0</v>
      </c>
      <c r="O79" s="423" cm="1">
        <f t="array" ref="O79">ROUND(E79*J79,2)</f>
        <v>0</v>
      </c>
      <c r="P79" s="425" cm="1">
        <f t="array" ref="P79">ROUND(SUM(M79:O79),2)</f>
        <v>0</v>
      </c>
      <c r="Q79" s="116"/>
    </row>
    <row r="80" spans="1:17" ht="24" customHeight="1">
      <c r="A80" s="173">
        <v>7.8</v>
      </c>
      <c r="B80" s="135" t="s">
        <v>79</v>
      </c>
      <c r="C80" s="134" t="s">
        <v>1295</v>
      </c>
      <c r="D80" s="135" t="s">
        <v>81</v>
      </c>
      <c r="E80" s="138">
        <v>26</v>
      </c>
      <c r="F80" s="137"/>
      <c r="G80" s="138"/>
      <c r="H80" s="137"/>
      <c r="I80" s="137"/>
      <c r="J80" s="137"/>
      <c r="K80" s="429">
        <f t="shared" si="0"/>
        <v>0</v>
      </c>
      <c r="L80" s="423" cm="1">
        <f t="array" ref="L80">ROUND(E80*F80,2)</f>
        <v>0</v>
      </c>
      <c r="M80" s="423" cm="1">
        <f t="array" ref="M80">ROUND(E80*H80,2)</f>
        <v>0</v>
      </c>
      <c r="N80" s="423" cm="1">
        <f t="array" ref="N80">ROUND(E80*I80,2)</f>
        <v>0</v>
      </c>
      <c r="O80" s="423" cm="1">
        <f t="array" ref="O80">ROUND(E80*J80,2)</f>
        <v>0</v>
      </c>
      <c r="P80" s="425" cm="1">
        <f t="array" ref="P80">ROUND(SUM(M80:O80),2)</f>
        <v>0</v>
      </c>
      <c r="Q80" s="116"/>
    </row>
    <row r="81" spans="1:17" ht="36" customHeight="1">
      <c r="A81" s="326">
        <v>7.9</v>
      </c>
      <c r="B81" s="135" t="s">
        <v>79</v>
      </c>
      <c r="C81" s="134" t="s">
        <v>1296</v>
      </c>
      <c r="D81" s="135" t="s">
        <v>81</v>
      </c>
      <c r="E81" s="138">
        <v>6</v>
      </c>
      <c r="F81" s="137"/>
      <c r="G81" s="138"/>
      <c r="H81" s="137"/>
      <c r="I81" s="137"/>
      <c r="J81" s="137"/>
      <c r="K81" s="429">
        <f t="shared" ref="K81:K88" si="1">SUM(H81:J81)</f>
        <v>0</v>
      </c>
      <c r="L81" s="423" cm="1">
        <f t="array" ref="L81">ROUND(E81*F81,2)</f>
        <v>0</v>
      </c>
      <c r="M81" s="423" cm="1">
        <f t="array" ref="M81">ROUND(E81*H81,2)</f>
        <v>0</v>
      </c>
      <c r="N81" s="423" cm="1">
        <f t="array" ref="N81">ROUND(E81*I81,2)</f>
        <v>0</v>
      </c>
      <c r="O81" s="423" cm="1">
        <f t="array" ref="O81">ROUND(E81*J81,2)</f>
        <v>0</v>
      </c>
      <c r="P81" s="425" cm="1">
        <f t="array" ref="P81">ROUND(SUM(M81:O81),2)</f>
        <v>0</v>
      </c>
      <c r="Q81" s="116"/>
    </row>
    <row r="82" spans="1:17" ht="12.75" customHeight="1">
      <c r="A82" s="322">
        <v>7.1</v>
      </c>
      <c r="B82" s="135" t="s">
        <v>79</v>
      </c>
      <c r="C82" s="134" t="s">
        <v>1297</v>
      </c>
      <c r="D82" s="135" t="s">
        <v>81</v>
      </c>
      <c r="E82" s="138">
        <v>16</v>
      </c>
      <c r="F82" s="137"/>
      <c r="G82" s="138"/>
      <c r="H82" s="137"/>
      <c r="I82" s="137"/>
      <c r="J82" s="137"/>
      <c r="K82" s="429">
        <f t="shared" si="1"/>
        <v>0</v>
      </c>
      <c r="L82" s="423" cm="1">
        <f t="array" ref="L82">ROUND(E82*F82,2)</f>
        <v>0</v>
      </c>
      <c r="M82" s="423" cm="1">
        <f t="array" ref="M82">ROUND(E82*H82,2)</f>
        <v>0</v>
      </c>
      <c r="N82" s="423" cm="1">
        <f t="array" ref="N82">ROUND(E82*I82,2)</f>
        <v>0</v>
      </c>
      <c r="O82" s="423" cm="1">
        <f t="array" ref="O82">ROUND(E82*J82,2)</f>
        <v>0</v>
      </c>
      <c r="P82" s="425" cm="1">
        <f t="array" ref="P82">ROUND(SUM(M82:O82),2)</f>
        <v>0</v>
      </c>
      <c r="Q82" s="116"/>
    </row>
    <row r="83" spans="1:17" ht="24" customHeight="1">
      <c r="A83" s="173">
        <v>7.11</v>
      </c>
      <c r="B83" s="135" t="s">
        <v>79</v>
      </c>
      <c r="C83" s="134" t="s">
        <v>1298</v>
      </c>
      <c r="D83" s="135" t="s">
        <v>81</v>
      </c>
      <c r="E83" s="138">
        <v>2</v>
      </c>
      <c r="F83" s="137"/>
      <c r="G83" s="138"/>
      <c r="H83" s="137"/>
      <c r="I83" s="137"/>
      <c r="J83" s="137"/>
      <c r="K83" s="429">
        <f t="shared" si="1"/>
        <v>0</v>
      </c>
      <c r="L83" s="423" cm="1">
        <f t="array" ref="L83">ROUND(E83*F83,2)</f>
        <v>0</v>
      </c>
      <c r="M83" s="423" cm="1">
        <f t="array" ref="M83">ROUND(E83*H83,2)</f>
        <v>0</v>
      </c>
      <c r="N83" s="423" cm="1">
        <f t="array" ref="N83">ROUND(E83*I83,2)</f>
        <v>0</v>
      </c>
      <c r="O83" s="423" cm="1">
        <f t="array" ref="O83">ROUND(E83*J83,2)</f>
        <v>0</v>
      </c>
      <c r="P83" s="425" cm="1">
        <f t="array" ref="P83">ROUND(SUM(M83:O83),2)</f>
        <v>0</v>
      </c>
      <c r="Q83" s="116"/>
    </row>
    <row r="84" spans="1:17" ht="24" customHeight="1">
      <c r="A84" s="322">
        <v>7.12</v>
      </c>
      <c r="B84" s="135" t="s">
        <v>79</v>
      </c>
      <c r="C84" s="134" t="s">
        <v>1299</v>
      </c>
      <c r="D84" s="135" t="s">
        <v>81</v>
      </c>
      <c r="E84" s="138">
        <v>70</v>
      </c>
      <c r="F84" s="137"/>
      <c r="G84" s="138"/>
      <c r="H84" s="137"/>
      <c r="I84" s="137"/>
      <c r="J84" s="137"/>
      <c r="K84" s="429">
        <f t="shared" si="1"/>
        <v>0</v>
      </c>
      <c r="L84" s="423" cm="1">
        <f t="array" ref="L84">ROUND(E84*F84,2)</f>
        <v>0</v>
      </c>
      <c r="M84" s="423" cm="1">
        <f t="array" ref="M84">ROUND(E84*H84,2)</f>
        <v>0</v>
      </c>
      <c r="N84" s="423" cm="1">
        <f t="array" ref="N84">ROUND(E84*I84,2)</f>
        <v>0</v>
      </c>
      <c r="O84" s="423" cm="1">
        <f t="array" ref="O84">ROUND(E84*J84,2)</f>
        <v>0</v>
      </c>
      <c r="P84" s="425" cm="1">
        <f t="array" ref="P84">ROUND(SUM(M84:O84),2)</f>
        <v>0</v>
      </c>
      <c r="Q84" s="116"/>
    </row>
    <row r="85" spans="1:17" ht="12.75" customHeight="1">
      <c r="A85" s="173">
        <v>7.13</v>
      </c>
      <c r="B85" s="135" t="s">
        <v>79</v>
      </c>
      <c r="C85" s="134" t="s">
        <v>1137</v>
      </c>
      <c r="D85" s="135" t="s">
        <v>85</v>
      </c>
      <c r="E85" s="138">
        <v>1</v>
      </c>
      <c r="F85" s="137"/>
      <c r="G85" s="138"/>
      <c r="H85" s="137"/>
      <c r="I85" s="137"/>
      <c r="J85" s="137"/>
      <c r="K85" s="429">
        <f t="shared" si="1"/>
        <v>0</v>
      </c>
      <c r="L85" s="423" cm="1">
        <f t="array" ref="L85">ROUND(E85*F85,2)</f>
        <v>0</v>
      </c>
      <c r="M85" s="423" cm="1">
        <f t="array" ref="M85">ROUND(E85*H85,2)</f>
        <v>0</v>
      </c>
      <c r="N85" s="423" cm="1">
        <f t="array" ref="N85">ROUND(E85*I85,2)</f>
        <v>0</v>
      </c>
      <c r="O85" s="423" cm="1">
        <f t="array" ref="O85">ROUND(E85*J85,2)</f>
        <v>0</v>
      </c>
      <c r="P85" s="425" cm="1">
        <f t="array" ref="P85">ROUND(SUM(M85:O85),2)</f>
        <v>0</v>
      </c>
      <c r="Q85" s="116"/>
    </row>
    <row r="86" spans="1:17" ht="12.75" customHeight="1">
      <c r="A86" s="222">
        <v>8</v>
      </c>
      <c r="B86" s="184" t="s">
        <v>1239</v>
      </c>
      <c r="C86" s="126" t="s">
        <v>286</v>
      </c>
      <c r="D86" s="185"/>
      <c r="E86" s="138"/>
      <c r="F86" s="137"/>
      <c r="G86" s="138"/>
      <c r="H86" s="137"/>
      <c r="I86" s="137"/>
      <c r="J86" s="137"/>
      <c r="K86" s="429">
        <f t="shared" si="1"/>
        <v>0</v>
      </c>
      <c r="L86" s="423"/>
      <c r="M86" s="423"/>
      <c r="N86" s="423"/>
      <c r="O86" s="423"/>
      <c r="P86" s="425"/>
      <c r="Q86" s="116"/>
    </row>
    <row r="87" spans="1:17" ht="12.75" customHeight="1">
      <c r="A87" s="177" t="s">
        <v>109</v>
      </c>
      <c r="B87" s="135" t="s">
        <v>79</v>
      </c>
      <c r="C87" s="134" t="s">
        <v>1300</v>
      </c>
      <c r="D87" s="135" t="s">
        <v>1301</v>
      </c>
      <c r="E87" s="138">
        <v>1</v>
      </c>
      <c r="F87" s="137"/>
      <c r="G87" s="138"/>
      <c r="H87" s="137"/>
      <c r="I87" s="137"/>
      <c r="J87" s="137"/>
      <c r="K87" s="429">
        <f t="shared" si="1"/>
        <v>0</v>
      </c>
      <c r="L87" s="423" cm="1">
        <f t="array" ref="L87">ROUND(E87*F87,2)</f>
        <v>0</v>
      </c>
      <c r="M87" s="423" cm="1">
        <f t="array" ref="M87">ROUND(E87*H87,2)</f>
        <v>0</v>
      </c>
      <c r="N87" s="423" cm="1">
        <f t="array" ref="N87">ROUND(E87*I87,2)</f>
        <v>0</v>
      </c>
      <c r="O87" s="423" cm="1">
        <f t="array" ref="O87">ROUND(E87*J87,2)</f>
        <v>0</v>
      </c>
      <c r="P87" s="425" cm="1">
        <f t="array" ref="P87">ROUND(SUM(M87:O87),2)</f>
        <v>0</v>
      </c>
      <c r="Q87" s="116"/>
    </row>
    <row r="88" spans="1:17" ht="12.75" customHeight="1">
      <c r="A88" s="177" t="s">
        <v>1302</v>
      </c>
      <c r="B88" s="135" t="s">
        <v>79</v>
      </c>
      <c r="C88" s="134" t="s">
        <v>1303</v>
      </c>
      <c r="D88" s="135" t="s">
        <v>1301</v>
      </c>
      <c r="E88" s="138">
        <v>1</v>
      </c>
      <c r="F88" s="137"/>
      <c r="G88" s="138"/>
      <c r="H88" s="137"/>
      <c r="I88" s="137"/>
      <c r="J88" s="137"/>
      <c r="K88" s="429">
        <f t="shared" si="1"/>
        <v>0</v>
      </c>
      <c r="L88" s="423" cm="1">
        <f t="array" ref="L88">ROUND(E88*F88,2)</f>
        <v>0</v>
      </c>
      <c r="M88" s="423" cm="1">
        <f t="array" ref="M88">ROUND(E88*H88,2)</f>
        <v>0</v>
      </c>
      <c r="N88" s="423" cm="1">
        <f t="array" ref="N88">ROUND(E88*I88,2)</f>
        <v>0</v>
      </c>
      <c r="O88" s="423" cm="1">
        <f t="array" ref="O88">ROUND(E88*J88,2)</f>
        <v>0</v>
      </c>
      <c r="P88" s="425" cm="1">
        <f t="array" ref="P88">ROUND(SUM(M88:O88),2)</f>
        <v>0</v>
      </c>
      <c r="Q88" s="116"/>
    </row>
    <row r="89" spans="1:17" ht="13.5" customHeight="1">
      <c r="A89" s="193"/>
      <c r="B89" s="145"/>
      <c r="C89" s="319"/>
      <c r="D89" s="215"/>
      <c r="E89" s="323"/>
      <c r="F89" s="147"/>
      <c r="G89" s="148"/>
      <c r="H89" s="147"/>
      <c r="I89" s="147"/>
      <c r="J89" s="147"/>
      <c r="K89" s="457"/>
      <c r="L89" s="427"/>
      <c r="M89" s="427"/>
      <c r="N89" s="427"/>
      <c r="O89" s="427"/>
      <c r="P89" s="428"/>
      <c r="Q89" s="116"/>
    </row>
    <row r="90" spans="1:17" ht="25.5" customHeight="1">
      <c r="A90" s="118"/>
      <c r="B90" s="117"/>
      <c r="C90" s="154" t="s">
        <v>91</v>
      </c>
      <c r="D90" s="155"/>
      <c r="E90" s="27"/>
      <c r="F90" s="156"/>
      <c r="G90" s="156"/>
      <c r="H90" s="156"/>
      <c r="I90" s="156"/>
      <c r="J90" s="156"/>
      <c r="K90" s="430"/>
      <c r="L90" s="431" cm="1">
        <f t="array" ref="L90">SUM(L17:L88)</f>
        <v>0</v>
      </c>
      <c r="M90" s="431" cm="1">
        <f t="array" ref="M90">SUM(M17:M88)</f>
        <v>0</v>
      </c>
      <c r="N90" s="431" cm="1">
        <f t="array" ref="N90">SUM(N17:N88)</f>
        <v>0</v>
      </c>
      <c r="O90" s="431" cm="1">
        <f t="array" ref="O90">SUM(O17:O88)</f>
        <v>0</v>
      </c>
      <c r="P90" s="432" cm="1">
        <f t="array" ref="P90">SUM(M90:O90)</f>
        <v>0</v>
      </c>
      <c r="Q90" s="116"/>
    </row>
    <row r="91" spans="1:17" ht="13.5" customHeight="1">
      <c r="A91" s="160"/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07"/>
    </row>
    <row r="92" spans="1:17" ht="12.75" customHeight="1">
      <c r="A92" s="107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</row>
    <row r="93" spans="1:17" ht="14.25" customHeight="1">
      <c r="A93" s="181" t="s">
        <v>18</v>
      </c>
      <c r="B93" s="4"/>
      <c r="C93" s="4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</row>
    <row r="94" spans="1:17" ht="14.25" customHeight="1">
      <c r="A94" s="181" t="s">
        <v>58</v>
      </c>
      <c r="B94" s="46"/>
      <c r="C94" s="46"/>
      <c r="D94" s="46"/>
      <c r="E94" s="46"/>
      <c r="F94" s="46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</row>
    <row r="95" spans="1:17" ht="14.25" customHeight="1">
      <c r="A95" s="106" t="s">
        <v>10</v>
      </c>
      <c r="B95" s="4"/>
      <c r="C95" s="4"/>
      <c r="D95" s="107"/>
      <c r="E95" s="107"/>
      <c r="F95" s="107"/>
      <c r="G95" s="107"/>
      <c r="H95" s="107"/>
      <c r="I95" s="107"/>
      <c r="J95" s="163"/>
      <c r="K95" s="107"/>
      <c r="L95" s="107"/>
      <c r="M95" s="107"/>
      <c r="N95" s="107"/>
      <c r="O95" s="107"/>
      <c r="P95" s="107"/>
      <c r="Q95" s="107"/>
    </row>
    <row r="96" spans="1:17" ht="14.25" customHeight="1">
      <c r="A96" s="107"/>
      <c r="B96" s="107"/>
      <c r="C96" s="182"/>
      <c r="D96" s="107"/>
      <c r="E96" s="107"/>
      <c r="F96" s="107"/>
      <c r="G96" s="107"/>
      <c r="H96" s="107"/>
      <c r="I96" s="107"/>
      <c r="J96" s="163"/>
      <c r="K96" s="163"/>
      <c r="L96" s="163"/>
      <c r="M96" s="163"/>
      <c r="N96" s="163"/>
      <c r="O96" s="163"/>
      <c r="P96" s="163"/>
      <c r="Q96" s="107"/>
    </row>
  </sheetData>
  <mergeCells count="14">
    <mergeCell ref="A1:P1"/>
    <mergeCell ref="A2:P2"/>
    <mergeCell ref="A3:P3"/>
    <mergeCell ref="F11:K12"/>
    <mergeCell ref="L11:P12"/>
    <mergeCell ref="A9:G9"/>
    <mergeCell ref="H9:I9"/>
    <mergeCell ref="O9:P9"/>
    <mergeCell ref="K10:P10"/>
    <mergeCell ref="A11:A13"/>
    <mergeCell ref="B11:B13"/>
    <mergeCell ref="C11:C13"/>
    <mergeCell ref="D11:D13"/>
    <mergeCell ref="E11:E13"/>
  </mergeCells>
  <pageMargins left="0.19685" right="0.19685" top="0.78740200000000005" bottom="0.59055100000000005" header="0.31496099999999999" footer="0.31496099999999999"/>
  <pageSetup scale="80" orientation="landscape"/>
  <headerFooter>
    <oddFooter>&amp;C&amp;"Arial,Regular"&amp;10&amp;K000000&amp;8&amp;P no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88"/>
  <sheetViews>
    <sheetView showGridLines="0" workbookViewId="0">
      <selection activeCell="M24" sqref="M24"/>
    </sheetView>
  </sheetViews>
  <sheetFormatPr baseColWidth="10" defaultColWidth="8.83203125" defaultRowHeight="12" customHeight="1"/>
  <cols>
    <col min="1" max="1" width="6.1640625" style="1" customWidth="1"/>
    <col min="2" max="2" width="11.83203125" style="1" customWidth="1"/>
    <col min="3" max="3" width="38.83203125" style="1" customWidth="1"/>
    <col min="4" max="4" width="9.5" style="1" customWidth="1"/>
    <col min="5" max="5" width="9.6640625" style="1" customWidth="1"/>
    <col min="6" max="6" width="8.1640625" style="1" customWidth="1"/>
    <col min="7" max="7" width="9.5" style="1" customWidth="1"/>
    <col min="8" max="8" width="9.1640625" style="1" customWidth="1"/>
    <col min="9" max="10" width="10.5" style="1" customWidth="1"/>
    <col min="11" max="11" width="9" style="1" customWidth="1"/>
    <col min="12" max="12" width="10.83203125" style="1" customWidth="1"/>
    <col min="13" max="13" width="10.6640625" style="1" customWidth="1"/>
    <col min="14" max="14" width="10.83203125" style="1" customWidth="1"/>
    <col min="15" max="15" width="11" style="1" customWidth="1"/>
    <col min="16" max="16" width="11.1640625" style="1" customWidth="1"/>
    <col min="17" max="17" width="9.1640625" style="1" customWidth="1"/>
    <col min="18" max="18" width="8.83203125" style="1" customWidth="1"/>
    <col min="19" max="16384" width="8.83203125" style="1"/>
  </cols>
  <sheetData>
    <row r="1" spans="1:17" ht="15" customHeight="1">
      <c r="A1" s="387" t="s">
        <v>1304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107"/>
    </row>
    <row r="2" spans="1:17" ht="24" customHeight="1">
      <c r="A2" s="389" t="s">
        <v>52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107"/>
    </row>
    <row r="3" spans="1:17" ht="15" customHeight="1">
      <c r="A3" s="375" t="s">
        <v>60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107"/>
    </row>
    <row r="4" spans="1:17" ht="12.75" customHeight="1">
      <c r="A4" s="10" t="s">
        <v>6</v>
      </c>
      <c r="B4" s="54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7" ht="12.75" customHeight="1">
      <c r="A5" s="10" t="s">
        <v>7</v>
      </c>
      <c r="B5" s="54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</row>
    <row r="6" spans="1:17" ht="12.75" customHeight="1">
      <c r="A6" s="10" t="s">
        <v>8</v>
      </c>
      <c r="B6" s="54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spans="1:17" ht="12.75" customHeight="1">
      <c r="A7" s="13" t="s">
        <v>9</v>
      </c>
      <c r="B7" s="54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</row>
    <row r="8" spans="1:17" ht="18.75" customHeight="1">
      <c r="A8" s="391" t="s">
        <v>93</v>
      </c>
      <c r="B8" s="382"/>
      <c r="C8" s="382"/>
      <c r="D8" s="382"/>
      <c r="E8" s="382"/>
      <c r="F8" s="382"/>
      <c r="G8" s="382"/>
      <c r="H8" s="383" cm="1">
        <f t="array" ref="H8">P81</f>
        <v>0</v>
      </c>
      <c r="I8" s="384"/>
      <c r="J8" s="110" t="s">
        <v>62</v>
      </c>
      <c r="K8" s="14"/>
      <c r="L8" s="107"/>
      <c r="M8" s="14"/>
      <c r="N8" s="111"/>
      <c r="O8" s="360"/>
      <c r="P8" s="360"/>
      <c r="Q8" s="107"/>
    </row>
    <row r="9" spans="1:17" ht="18.75" customHeight="1">
      <c r="A9" s="113"/>
      <c r="B9" s="113"/>
      <c r="C9" s="113"/>
      <c r="D9" s="113"/>
      <c r="E9" s="113"/>
      <c r="F9" s="113"/>
      <c r="G9" s="113"/>
      <c r="H9" s="114"/>
      <c r="I9" s="114"/>
      <c r="J9" s="115"/>
      <c r="K9" s="386"/>
      <c r="L9" s="386"/>
      <c r="M9" s="386"/>
      <c r="N9" s="386"/>
      <c r="O9" s="386"/>
      <c r="P9" s="386"/>
      <c r="Q9" s="107"/>
    </row>
    <row r="10" spans="1:17" ht="12.75" customHeight="1">
      <c r="A10" s="418" t="s">
        <v>11</v>
      </c>
      <c r="B10" s="419" t="s">
        <v>63</v>
      </c>
      <c r="C10" s="364" t="s">
        <v>64</v>
      </c>
      <c r="D10" s="420" t="s">
        <v>65</v>
      </c>
      <c r="E10" s="420" t="s">
        <v>66</v>
      </c>
      <c r="F10" s="367" t="s">
        <v>67</v>
      </c>
      <c r="G10" s="368"/>
      <c r="H10" s="368"/>
      <c r="I10" s="368"/>
      <c r="J10" s="368"/>
      <c r="K10" s="368"/>
      <c r="L10" s="370" t="s">
        <v>68</v>
      </c>
      <c r="M10" s="368"/>
      <c r="N10" s="369"/>
      <c r="O10" s="368"/>
      <c r="P10" s="371"/>
      <c r="Q10" s="116"/>
    </row>
    <row r="11" spans="1:17" ht="12.75" customHeight="1">
      <c r="A11" s="362"/>
      <c r="B11" s="378"/>
      <c r="C11" s="365"/>
      <c r="D11" s="368"/>
      <c r="E11" s="368"/>
      <c r="F11" s="369"/>
      <c r="G11" s="369"/>
      <c r="H11" s="369"/>
      <c r="I11" s="369"/>
      <c r="J11" s="369"/>
      <c r="K11" s="369"/>
      <c r="L11" s="372"/>
      <c r="M11" s="371"/>
      <c r="N11" s="373"/>
      <c r="O11" s="371"/>
      <c r="P11" s="374"/>
      <c r="Q11" s="116"/>
    </row>
    <row r="12" spans="1:17" ht="48.75" customHeight="1">
      <c r="A12" s="363"/>
      <c r="B12" s="379"/>
      <c r="C12" s="366"/>
      <c r="D12" s="369"/>
      <c r="E12" s="369"/>
      <c r="F12" s="119" t="s">
        <v>69</v>
      </c>
      <c r="G12" s="119" t="s">
        <v>70</v>
      </c>
      <c r="H12" s="119" t="s">
        <v>71</v>
      </c>
      <c r="I12" s="119" t="s">
        <v>72</v>
      </c>
      <c r="J12" s="119" t="s">
        <v>73</v>
      </c>
      <c r="K12" s="119" t="s">
        <v>74</v>
      </c>
      <c r="L12" s="119" t="s">
        <v>75</v>
      </c>
      <c r="M12" s="119" t="s">
        <v>71</v>
      </c>
      <c r="N12" s="119" t="s">
        <v>72</v>
      </c>
      <c r="O12" s="119" t="s">
        <v>73</v>
      </c>
      <c r="P12" s="120" t="s">
        <v>76</v>
      </c>
      <c r="Q12" s="116"/>
    </row>
    <row r="13" spans="1:17" ht="14.25" customHeight="1">
      <c r="A13" s="166">
        <v>1</v>
      </c>
      <c r="B13" s="63">
        <v>2</v>
      </c>
      <c r="C13" s="63">
        <v>3</v>
      </c>
      <c r="D13" s="123">
        <v>4</v>
      </c>
      <c r="E13" s="123">
        <v>5</v>
      </c>
      <c r="F13" s="123">
        <v>6</v>
      </c>
      <c r="G13" s="123">
        <v>7</v>
      </c>
      <c r="H13" s="123">
        <v>8</v>
      </c>
      <c r="I13" s="123">
        <v>9</v>
      </c>
      <c r="J13" s="123">
        <v>10</v>
      </c>
      <c r="K13" s="123">
        <v>11</v>
      </c>
      <c r="L13" s="123">
        <v>12</v>
      </c>
      <c r="M13" s="123">
        <v>13</v>
      </c>
      <c r="N13" s="123">
        <v>14</v>
      </c>
      <c r="O13" s="123">
        <v>15</v>
      </c>
      <c r="P13" s="124">
        <v>16</v>
      </c>
      <c r="Q13" s="116"/>
    </row>
    <row r="14" spans="1:17" ht="15" customHeight="1">
      <c r="A14" s="168" t="s">
        <v>77</v>
      </c>
      <c r="B14" s="198" t="s">
        <v>78</v>
      </c>
      <c r="C14" s="199" t="s">
        <v>1305</v>
      </c>
      <c r="D14" s="185"/>
      <c r="E14" s="138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86"/>
      <c r="Q14" s="116"/>
    </row>
    <row r="15" spans="1:17" ht="24" customHeight="1">
      <c r="A15" s="177" t="s">
        <v>116</v>
      </c>
      <c r="B15" s="135" t="s">
        <v>79</v>
      </c>
      <c r="C15" s="134" t="s">
        <v>1306</v>
      </c>
      <c r="D15" s="135" t="s">
        <v>1307</v>
      </c>
      <c r="E15" s="138">
        <v>1</v>
      </c>
      <c r="F15" s="137"/>
      <c r="G15" s="138"/>
      <c r="H15" s="137"/>
      <c r="I15" s="137"/>
      <c r="J15" s="137"/>
      <c r="K15" s="429">
        <f t="shared" ref="K15:K78" si="0">SUM(H15:J15)</f>
        <v>0</v>
      </c>
      <c r="L15" s="423" cm="1">
        <f t="array" ref="L15">ROUND(E15*F15,2)</f>
        <v>0</v>
      </c>
      <c r="M15" s="423" cm="1">
        <f t="array" ref="M15">ROUND(E15*H15,2)</f>
        <v>0</v>
      </c>
      <c r="N15" s="423" cm="1">
        <f t="array" ref="N15">ROUND(E15*I15,2)</f>
        <v>0</v>
      </c>
      <c r="O15" s="423" cm="1">
        <f t="array" ref="O15">ROUND(E15*J15,2)</f>
        <v>0</v>
      </c>
      <c r="P15" s="425" cm="1">
        <f t="array" ref="P15">ROUND(SUM(M15:O15),2)</f>
        <v>0</v>
      </c>
      <c r="Q15" s="116"/>
    </row>
    <row r="16" spans="1:17" ht="14.25" customHeight="1">
      <c r="A16" s="177" t="s">
        <v>127</v>
      </c>
      <c r="B16" s="135" t="s">
        <v>79</v>
      </c>
      <c r="C16" s="174" t="s">
        <v>1308</v>
      </c>
      <c r="D16" s="135" t="s">
        <v>95</v>
      </c>
      <c r="E16" s="138" cm="1">
        <f t="array" ref="E16">9411.6/100*0.3</f>
        <v>28.2348</v>
      </c>
      <c r="F16" s="137"/>
      <c r="G16" s="138"/>
      <c r="H16" s="137"/>
      <c r="I16" s="137"/>
      <c r="J16" s="137"/>
      <c r="K16" s="429">
        <f t="shared" si="0"/>
        <v>0</v>
      </c>
      <c r="L16" s="423" cm="1">
        <f t="array" ref="L16">ROUND(E16*F16,2)</f>
        <v>0</v>
      </c>
      <c r="M16" s="423" cm="1">
        <f t="array" ref="M16">ROUND(E16*H16,2)</f>
        <v>0</v>
      </c>
      <c r="N16" s="423" cm="1">
        <f t="array" ref="N16">ROUND(E16*I16,2)</f>
        <v>0</v>
      </c>
      <c r="O16" s="423" cm="1">
        <f t="array" ref="O16">ROUND(E16*J16,2)</f>
        <v>0</v>
      </c>
      <c r="P16" s="425" cm="1">
        <f t="array" ref="P16">ROUND(SUM(M16:O16),2)</f>
        <v>0</v>
      </c>
      <c r="Q16" s="116"/>
    </row>
    <row r="17" spans="1:17" ht="36" customHeight="1">
      <c r="A17" s="177" t="s">
        <v>293</v>
      </c>
      <c r="B17" s="135" t="s">
        <v>79</v>
      </c>
      <c r="C17" s="134" t="s">
        <v>1309</v>
      </c>
      <c r="D17" s="135" t="s">
        <v>1310</v>
      </c>
      <c r="E17" s="138">
        <v>6.1</v>
      </c>
      <c r="F17" s="137"/>
      <c r="G17" s="138"/>
      <c r="H17" s="137"/>
      <c r="I17" s="137"/>
      <c r="J17" s="137"/>
      <c r="K17" s="429">
        <f t="shared" si="0"/>
        <v>0</v>
      </c>
      <c r="L17" s="423" cm="1">
        <f t="array" ref="L17">ROUND(E17*F17,2)</f>
        <v>0</v>
      </c>
      <c r="M17" s="423" cm="1">
        <f t="array" ref="M17">ROUND(E17*H17,2)</f>
        <v>0</v>
      </c>
      <c r="N17" s="423" cm="1">
        <f t="array" ref="N17">ROUND(E17*I17,2)</f>
        <v>0</v>
      </c>
      <c r="O17" s="423" cm="1">
        <f t="array" ref="O17">ROUND(E17*J17,2)</f>
        <v>0</v>
      </c>
      <c r="P17" s="425" cm="1">
        <f t="array" ref="P17">ROUND(SUM(M17:O17),2)</f>
        <v>0</v>
      </c>
      <c r="Q17" s="116"/>
    </row>
    <row r="18" spans="1:17" ht="24" customHeight="1">
      <c r="A18" s="177" t="s">
        <v>299</v>
      </c>
      <c r="B18" s="135" t="s">
        <v>79</v>
      </c>
      <c r="C18" s="134" t="s">
        <v>1311</v>
      </c>
      <c r="D18" s="135" t="s">
        <v>97</v>
      </c>
      <c r="E18" s="138">
        <v>14.5</v>
      </c>
      <c r="F18" s="137"/>
      <c r="G18" s="138"/>
      <c r="H18" s="137"/>
      <c r="I18" s="137"/>
      <c r="J18" s="137"/>
      <c r="K18" s="429">
        <f t="shared" si="0"/>
        <v>0</v>
      </c>
      <c r="L18" s="423" cm="1">
        <f t="array" ref="L18">ROUND(E18*F18,2)</f>
        <v>0</v>
      </c>
      <c r="M18" s="423" cm="1">
        <f t="array" ref="M18">ROUND(E18*H18,2)</f>
        <v>0</v>
      </c>
      <c r="N18" s="423" cm="1">
        <f t="array" ref="N18">ROUND(E18*I18,2)</f>
        <v>0</v>
      </c>
      <c r="O18" s="423" cm="1">
        <f t="array" ref="O18">ROUND(E18*J18,2)</f>
        <v>0</v>
      </c>
      <c r="P18" s="425" cm="1">
        <f t="array" ref="P18">ROUND(SUM(M18:O18),2)</f>
        <v>0</v>
      </c>
      <c r="Q18" s="116"/>
    </row>
    <row r="19" spans="1:17" ht="14.25" customHeight="1">
      <c r="A19" s="177" t="s">
        <v>316</v>
      </c>
      <c r="B19" s="135" t="s">
        <v>79</v>
      </c>
      <c r="C19" s="134" t="s">
        <v>105</v>
      </c>
      <c r="D19" s="135" t="s">
        <v>83</v>
      </c>
      <c r="E19" s="138">
        <v>283.5</v>
      </c>
      <c r="F19" s="137"/>
      <c r="G19" s="138"/>
      <c r="H19" s="137"/>
      <c r="I19" s="137"/>
      <c r="J19" s="137"/>
      <c r="K19" s="429">
        <f t="shared" si="0"/>
        <v>0</v>
      </c>
      <c r="L19" s="423" cm="1">
        <f t="array" ref="L19">ROUND(E19*F19,2)</f>
        <v>0</v>
      </c>
      <c r="M19" s="423" cm="1">
        <f t="array" ref="M19">ROUND(E19*H19,2)</f>
        <v>0</v>
      </c>
      <c r="N19" s="423" cm="1">
        <f t="array" ref="N19">ROUND(E19*I19,2)</f>
        <v>0</v>
      </c>
      <c r="O19" s="423" cm="1">
        <f t="array" ref="O19">ROUND(E19*J19,2)</f>
        <v>0</v>
      </c>
      <c r="P19" s="425" cm="1">
        <f t="array" ref="P19">ROUND(SUM(M19:O19),2)</f>
        <v>0</v>
      </c>
      <c r="Q19" s="116"/>
    </row>
    <row r="20" spans="1:17" ht="14.25" customHeight="1">
      <c r="A20" s="177" t="s">
        <v>318</v>
      </c>
      <c r="B20" s="135" t="s">
        <v>79</v>
      </c>
      <c r="C20" s="178" t="s">
        <v>1312</v>
      </c>
      <c r="D20" s="135" t="s">
        <v>83</v>
      </c>
      <c r="E20" s="138" cm="1">
        <f t="array" ref="E20">ROUND(E19*1.1,2)</f>
        <v>311.85000000000002</v>
      </c>
      <c r="F20" s="137"/>
      <c r="G20" s="138"/>
      <c r="H20" s="137"/>
      <c r="I20" s="137"/>
      <c r="J20" s="137"/>
      <c r="K20" s="429">
        <f t="shared" si="0"/>
        <v>0</v>
      </c>
      <c r="L20" s="423" cm="1">
        <f t="array" ref="L20">ROUND(E20*F20,2)</f>
        <v>0</v>
      </c>
      <c r="M20" s="423" cm="1">
        <f t="array" ref="M20">ROUND(E20*H20,2)</f>
        <v>0</v>
      </c>
      <c r="N20" s="423" cm="1">
        <f t="array" ref="N20">ROUND(E20*I20,2)</f>
        <v>0</v>
      </c>
      <c r="O20" s="423" cm="1">
        <f t="array" ref="O20">ROUND(E20*J20,2)</f>
        <v>0</v>
      </c>
      <c r="P20" s="425" cm="1">
        <f t="array" ref="P20">ROUND(SUM(M20:O20),2)</f>
        <v>0</v>
      </c>
      <c r="Q20" s="116"/>
    </row>
    <row r="21" spans="1:17" ht="14.25" customHeight="1">
      <c r="A21" s="222">
        <v>2</v>
      </c>
      <c r="B21" s="169" t="s">
        <v>1313</v>
      </c>
      <c r="C21" s="202" t="s">
        <v>1314</v>
      </c>
      <c r="D21" s="185"/>
      <c r="E21" s="138"/>
      <c r="F21" s="137"/>
      <c r="G21" s="138"/>
      <c r="H21" s="137"/>
      <c r="I21" s="137"/>
      <c r="J21" s="137"/>
      <c r="K21" s="429"/>
      <c r="L21" s="424"/>
      <c r="M21" s="424"/>
      <c r="N21" s="424"/>
      <c r="O21" s="424"/>
      <c r="P21" s="433"/>
      <c r="Q21" s="116"/>
    </row>
    <row r="22" spans="1:17" ht="24" customHeight="1">
      <c r="A22" s="177"/>
      <c r="B22" s="135" t="s">
        <v>79</v>
      </c>
      <c r="C22" s="209" t="s">
        <v>1315</v>
      </c>
      <c r="D22" s="185"/>
      <c r="E22" s="138"/>
      <c r="F22" s="137"/>
      <c r="G22" s="138"/>
      <c r="H22" s="137"/>
      <c r="I22" s="137"/>
      <c r="J22" s="137"/>
      <c r="K22" s="429"/>
      <c r="L22" s="424"/>
      <c r="M22" s="424"/>
      <c r="N22" s="424"/>
      <c r="O22" s="424"/>
      <c r="P22" s="433"/>
      <c r="Q22" s="116"/>
    </row>
    <row r="23" spans="1:17" ht="24" customHeight="1">
      <c r="A23" s="177" t="s">
        <v>140</v>
      </c>
      <c r="B23" s="135" t="s">
        <v>79</v>
      </c>
      <c r="C23" s="134" t="s">
        <v>1316</v>
      </c>
      <c r="D23" s="135" t="s">
        <v>95</v>
      </c>
      <c r="E23" s="138" cm="1">
        <f t="array" ref="E23">ROUND(3478.6*0.4/100,2)</f>
        <v>13.91</v>
      </c>
      <c r="F23" s="137"/>
      <c r="G23" s="138"/>
      <c r="H23" s="137"/>
      <c r="I23" s="137"/>
      <c r="J23" s="137"/>
      <c r="K23" s="429">
        <f t="shared" si="0"/>
        <v>0</v>
      </c>
      <c r="L23" s="423" cm="1">
        <f t="array" ref="L23">ROUND(E23*F23,2)</f>
        <v>0</v>
      </c>
      <c r="M23" s="423" cm="1">
        <f t="array" ref="M23">ROUND(E23*H23,2)</f>
        <v>0</v>
      </c>
      <c r="N23" s="423" cm="1">
        <f t="array" ref="N23">ROUND(E23*I23,2)</f>
        <v>0</v>
      </c>
      <c r="O23" s="423" cm="1">
        <f t="array" ref="O23">ROUND(E23*J23,2)</f>
        <v>0</v>
      </c>
      <c r="P23" s="425" cm="1">
        <f t="array" ref="P23">ROUND(SUM(M23:O23),2)</f>
        <v>0</v>
      </c>
      <c r="Q23" s="116"/>
    </row>
    <row r="24" spans="1:17" ht="14.25" customHeight="1">
      <c r="A24" s="177" t="s">
        <v>141</v>
      </c>
      <c r="B24" s="135" t="s">
        <v>79</v>
      </c>
      <c r="C24" s="178" t="s">
        <v>104</v>
      </c>
      <c r="D24" s="135" t="s">
        <v>100</v>
      </c>
      <c r="E24" s="138" cm="1">
        <f t="array" ref="E24">E23*100*1.08</f>
        <v>1502.2800000000002</v>
      </c>
      <c r="F24" s="137"/>
      <c r="G24" s="138"/>
      <c r="H24" s="137"/>
      <c r="I24" s="137"/>
      <c r="J24" s="137"/>
      <c r="K24" s="429">
        <f t="shared" si="0"/>
        <v>0</v>
      </c>
      <c r="L24" s="423" cm="1">
        <f t="array" ref="L24">ROUND(E24*F24,2)</f>
        <v>0</v>
      </c>
      <c r="M24" s="423" cm="1">
        <f t="array" ref="M24">ROUND(E24*H24,2)</f>
        <v>0</v>
      </c>
      <c r="N24" s="423" cm="1">
        <f t="array" ref="N24">ROUND(E24*I24,2)</f>
        <v>0</v>
      </c>
      <c r="O24" s="423" cm="1">
        <f t="array" ref="O24">ROUND(E24*J24,2)</f>
        <v>0</v>
      </c>
      <c r="P24" s="425" cm="1">
        <f t="array" ref="P24">ROUND(SUM(M24:O24),2)</f>
        <v>0</v>
      </c>
      <c r="Q24" s="116"/>
    </row>
    <row r="25" spans="1:17" ht="48" customHeight="1">
      <c r="A25" s="177" t="s">
        <v>145</v>
      </c>
      <c r="B25" s="135" t="s">
        <v>79</v>
      </c>
      <c r="C25" s="134" t="s">
        <v>1317</v>
      </c>
      <c r="D25" s="135" t="s">
        <v>95</v>
      </c>
      <c r="E25" s="138" cm="1">
        <f t="array" ref="E25">ROUND(3478.6*0.2/100,2)</f>
        <v>6.96</v>
      </c>
      <c r="F25" s="137"/>
      <c r="G25" s="138"/>
      <c r="H25" s="137"/>
      <c r="I25" s="137"/>
      <c r="J25" s="137"/>
      <c r="K25" s="429">
        <f t="shared" si="0"/>
        <v>0</v>
      </c>
      <c r="L25" s="423" cm="1">
        <f t="array" ref="L25">ROUND(E25*F25,2)</f>
        <v>0</v>
      </c>
      <c r="M25" s="423" cm="1">
        <f t="array" ref="M25">ROUND(E25*H25,2)</f>
        <v>0</v>
      </c>
      <c r="N25" s="423" cm="1">
        <f t="array" ref="N25">ROUND(E25*I25,2)</f>
        <v>0</v>
      </c>
      <c r="O25" s="423" cm="1">
        <f t="array" ref="O25">ROUND(E25*J25,2)</f>
        <v>0</v>
      </c>
      <c r="P25" s="425" cm="1">
        <f t="array" ref="P25">ROUND(SUM(M25:O25),2)</f>
        <v>0</v>
      </c>
      <c r="Q25" s="116"/>
    </row>
    <row r="26" spans="1:17" ht="24" customHeight="1">
      <c r="A26" s="177" t="s">
        <v>147</v>
      </c>
      <c r="B26" s="135" t="s">
        <v>79</v>
      </c>
      <c r="C26" s="188" t="s">
        <v>1318</v>
      </c>
      <c r="D26" s="135" t="s">
        <v>100</v>
      </c>
      <c r="E26" s="138" cm="1">
        <f t="array" ref="E26">ROUND(E25*100*1.25,2)</f>
        <v>870</v>
      </c>
      <c r="F26" s="137"/>
      <c r="G26" s="138"/>
      <c r="H26" s="137"/>
      <c r="I26" s="137"/>
      <c r="J26" s="137"/>
      <c r="K26" s="429">
        <f t="shared" si="0"/>
        <v>0</v>
      </c>
      <c r="L26" s="423" cm="1">
        <f t="array" ref="L26">ROUND(E26*F26,2)</f>
        <v>0</v>
      </c>
      <c r="M26" s="423" cm="1">
        <f t="array" ref="M26">ROUND(E26*H26,2)</f>
        <v>0</v>
      </c>
      <c r="N26" s="423" cm="1">
        <f t="array" ref="N26">ROUND(E26*I26,2)</f>
        <v>0</v>
      </c>
      <c r="O26" s="423" cm="1">
        <f t="array" ref="O26">ROUND(E26*J26,2)</f>
        <v>0</v>
      </c>
      <c r="P26" s="425" cm="1">
        <f t="array" ref="P26">ROUND(SUM(M26:O26),2)</f>
        <v>0</v>
      </c>
      <c r="Q26" s="116"/>
    </row>
    <row r="27" spans="1:17" ht="36" customHeight="1">
      <c r="A27" s="177" t="s">
        <v>221</v>
      </c>
      <c r="B27" s="135" t="s">
        <v>79</v>
      </c>
      <c r="C27" s="134" t="s">
        <v>1319</v>
      </c>
      <c r="D27" s="135" t="s">
        <v>95</v>
      </c>
      <c r="E27" s="138" cm="1">
        <f t="array" ref="E27">ROUND(3478.6*0.15/100,2)</f>
        <v>5.22</v>
      </c>
      <c r="F27" s="137"/>
      <c r="G27" s="138"/>
      <c r="H27" s="137"/>
      <c r="I27" s="137"/>
      <c r="J27" s="137"/>
      <c r="K27" s="429">
        <f t="shared" si="0"/>
        <v>0</v>
      </c>
      <c r="L27" s="423" cm="1">
        <f t="array" ref="L27">ROUND(E27*F27,2)</f>
        <v>0</v>
      </c>
      <c r="M27" s="423" cm="1">
        <f t="array" ref="M27">ROUND(E27*H27,2)</f>
        <v>0</v>
      </c>
      <c r="N27" s="423" cm="1">
        <f t="array" ref="N27">ROUND(E27*I27,2)</f>
        <v>0</v>
      </c>
      <c r="O27" s="423" cm="1">
        <f t="array" ref="O27">ROUND(E27*J27,2)</f>
        <v>0</v>
      </c>
      <c r="P27" s="425" cm="1">
        <f t="array" ref="P27">ROUND(SUM(M27:O27),2)</f>
        <v>0</v>
      </c>
      <c r="Q27" s="116"/>
    </row>
    <row r="28" spans="1:17" ht="24" customHeight="1">
      <c r="A28" s="177" t="s">
        <v>223</v>
      </c>
      <c r="B28" s="135" t="s">
        <v>79</v>
      </c>
      <c r="C28" s="188" t="s">
        <v>1320</v>
      </c>
      <c r="D28" s="135" t="s">
        <v>100</v>
      </c>
      <c r="E28" s="138" cm="1">
        <f t="array" ref="E28">ROUND(E27*100*1.35,2)</f>
        <v>704.7</v>
      </c>
      <c r="F28" s="137"/>
      <c r="G28" s="138"/>
      <c r="H28" s="137"/>
      <c r="I28" s="137"/>
      <c r="J28" s="137"/>
      <c r="K28" s="429">
        <f t="shared" si="0"/>
        <v>0</v>
      </c>
      <c r="L28" s="423" cm="1">
        <f t="array" ref="L28">ROUND(E28*F28,2)</f>
        <v>0</v>
      </c>
      <c r="M28" s="423" cm="1">
        <f t="array" ref="M28">ROUND(E28*H28,2)</f>
        <v>0</v>
      </c>
      <c r="N28" s="423" cm="1">
        <f t="array" ref="N28">ROUND(E28*I28,2)</f>
        <v>0</v>
      </c>
      <c r="O28" s="423" cm="1">
        <f t="array" ref="O28">ROUND(E28*J28,2)</f>
        <v>0</v>
      </c>
      <c r="P28" s="425" cm="1">
        <f t="array" ref="P28">ROUND(SUM(M28:O28),2)</f>
        <v>0</v>
      </c>
      <c r="Q28" s="116"/>
    </row>
    <row r="29" spans="1:17" ht="14.25" customHeight="1">
      <c r="A29" s="177"/>
      <c r="B29" s="135"/>
      <c r="C29" s="209" t="s">
        <v>1321</v>
      </c>
      <c r="D29" s="185"/>
      <c r="E29" s="138"/>
      <c r="F29" s="137"/>
      <c r="G29" s="138"/>
      <c r="H29" s="137"/>
      <c r="I29" s="137"/>
      <c r="J29" s="137"/>
      <c r="K29" s="429"/>
      <c r="L29" s="424"/>
      <c r="M29" s="424"/>
      <c r="N29" s="424"/>
      <c r="O29" s="424"/>
      <c r="P29" s="433"/>
      <c r="Q29" s="116"/>
    </row>
    <row r="30" spans="1:17" ht="24" customHeight="1">
      <c r="A30" s="177" t="s">
        <v>229</v>
      </c>
      <c r="B30" s="135" t="s">
        <v>79</v>
      </c>
      <c r="C30" s="134" t="s">
        <v>1322</v>
      </c>
      <c r="D30" s="135" t="s">
        <v>95</v>
      </c>
      <c r="E30" s="138" cm="1">
        <f t="array" ref="E30">ROUND(5933*0.3/100,2)</f>
        <v>17.8</v>
      </c>
      <c r="F30" s="137"/>
      <c r="G30" s="138"/>
      <c r="H30" s="137"/>
      <c r="I30" s="137"/>
      <c r="J30" s="137"/>
      <c r="K30" s="429">
        <f t="shared" si="0"/>
        <v>0</v>
      </c>
      <c r="L30" s="423" cm="1">
        <f t="array" ref="L30">ROUND(E30*F30,2)</f>
        <v>0</v>
      </c>
      <c r="M30" s="423" cm="1">
        <f t="array" ref="M30">ROUND(E30*H30,2)</f>
        <v>0</v>
      </c>
      <c r="N30" s="423" cm="1">
        <f t="array" ref="N30">ROUND(E30*I30,2)</f>
        <v>0</v>
      </c>
      <c r="O30" s="423" cm="1">
        <f t="array" ref="O30">ROUND(E30*J30,2)</f>
        <v>0</v>
      </c>
      <c r="P30" s="425" cm="1">
        <f t="array" ref="P30">ROUND(SUM(M30:O30),2)</f>
        <v>0</v>
      </c>
      <c r="Q30" s="116"/>
    </row>
    <row r="31" spans="1:17" ht="14.25" customHeight="1">
      <c r="A31" s="177" t="s">
        <v>231</v>
      </c>
      <c r="B31" s="135" t="s">
        <v>79</v>
      </c>
      <c r="C31" s="178" t="s">
        <v>104</v>
      </c>
      <c r="D31" s="135" t="s">
        <v>100</v>
      </c>
      <c r="E31" s="138" cm="1">
        <f t="array" ref="E31">E30*100*1.08</f>
        <v>1922.4</v>
      </c>
      <c r="F31" s="137"/>
      <c r="G31" s="138"/>
      <c r="H31" s="137"/>
      <c r="I31" s="137"/>
      <c r="J31" s="137"/>
      <c r="K31" s="429">
        <f t="shared" si="0"/>
        <v>0</v>
      </c>
      <c r="L31" s="423" cm="1">
        <f t="array" ref="L31">ROUND(E31*F31,2)</f>
        <v>0</v>
      </c>
      <c r="M31" s="423" cm="1">
        <f t="array" ref="M31">ROUND(E31*H31,2)</f>
        <v>0</v>
      </c>
      <c r="N31" s="423" cm="1">
        <f t="array" ref="N31">ROUND(E31*I31,2)</f>
        <v>0</v>
      </c>
      <c r="O31" s="423" cm="1">
        <f t="array" ref="O31">ROUND(E31*J31,2)</f>
        <v>0</v>
      </c>
      <c r="P31" s="425" cm="1">
        <f t="array" ref="P31">ROUND(SUM(M31:O31),2)</f>
        <v>0</v>
      </c>
      <c r="Q31" s="116"/>
    </row>
    <row r="32" spans="1:17" ht="43.5" customHeight="1">
      <c r="A32" s="177" t="s">
        <v>235</v>
      </c>
      <c r="B32" s="135" t="s">
        <v>79</v>
      </c>
      <c r="C32" s="134" t="s">
        <v>1323</v>
      </c>
      <c r="D32" s="135" t="s">
        <v>95</v>
      </c>
      <c r="E32" s="138" cm="1">
        <f t="array" ref="E32">ROUND(5933*0.15/100,2)</f>
        <v>8.9</v>
      </c>
      <c r="F32" s="137"/>
      <c r="G32" s="138"/>
      <c r="H32" s="137"/>
      <c r="I32" s="137"/>
      <c r="J32" s="137"/>
      <c r="K32" s="429">
        <f t="shared" si="0"/>
        <v>0</v>
      </c>
      <c r="L32" s="423" cm="1">
        <f t="array" ref="L32">ROUND(E32*F32,2)</f>
        <v>0</v>
      </c>
      <c r="M32" s="423" cm="1">
        <f t="array" ref="M32">ROUND(E32*H32,2)</f>
        <v>0</v>
      </c>
      <c r="N32" s="423" cm="1">
        <f t="array" ref="N32">ROUND(E32*I32,2)</f>
        <v>0</v>
      </c>
      <c r="O32" s="423" cm="1">
        <f t="array" ref="O32">ROUND(E32*J32,2)</f>
        <v>0</v>
      </c>
      <c r="P32" s="425" cm="1">
        <f t="array" ref="P32">ROUND(SUM(M32:O32),2)</f>
        <v>0</v>
      </c>
      <c r="Q32" s="116"/>
    </row>
    <row r="33" spans="1:17" ht="24" customHeight="1">
      <c r="A33" s="177" t="s">
        <v>237</v>
      </c>
      <c r="B33" s="135" t="s">
        <v>79</v>
      </c>
      <c r="C33" s="188" t="s">
        <v>1320</v>
      </c>
      <c r="D33" s="135" t="s">
        <v>100</v>
      </c>
      <c r="E33" s="138" cm="1">
        <f t="array" ref="E33">ROUND(E32*100*1.35,2)</f>
        <v>1201.5</v>
      </c>
      <c r="F33" s="137"/>
      <c r="G33" s="138"/>
      <c r="H33" s="137"/>
      <c r="I33" s="137"/>
      <c r="J33" s="137"/>
      <c r="K33" s="429">
        <f t="shared" si="0"/>
        <v>0</v>
      </c>
      <c r="L33" s="423" cm="1">
        <f t="array" ref="L33">ROUND(E33*F33,2)</f>
        <v>0</v>
      </c>
      <c r="M33" s="423" cm="1">
        <f t="array" ref="M33">ROUND(E33*H33,2)</f>
        <v>0</v>
      </c>
      <c r="N33" s="423" cm="1">
        <f t="array" ref="N33">ROUND(E33*I33,2)</f>
        <v>0</v>
      </c>
      <c r="O33" s="423" cm="1">
        <f t="array" ref="O33">ROUND(E33*J33,2)</f>
        <v>0</v>
      </c>
      <c r="P33" s="425" cm="1">
        <f t="array" ref="P33">ROUND(SUM(M33:O33),2)</f>
        <v>0</v>
      </c>
      <c r="Q33" s="116"/>
    </row>
    <row r="34" spans="1:17" ht="24" customHeight="1">
      <c r="A34" s="177"/>
      <c r="B34" s="135"/>
      <c r="C34" s="209" t="s">
        <v>1324</v>
      </c>
      <c r="D34" s="185"/>
      <c r="E34" s="138"/>
      <c r="F34" s="137"/>
      <c r="G34" s="138"/>
      <c r="H34" s="137"/>
      <c r="I34" s="137"/>
      <c r="J34" s="137"/>
      <c r="K34" s="429"/>
      <c r="L34" s="424"/>
      <c r="M34" s="424"/>
      <c r="N34" s="424"/>
      <c r="O34" s="424"/>
      <c r="P34" s="433"/>
      <c r="Q34" s="116"/>
    </row>
    <row r="35" spans="1:17" ht="43.5" customHeight="1">
      <c r="A35" s="177" t="s">
        <v>245</v>
      </c>
      <c r="B35" s="135" t="s">
        <v>79</v>
      </c>
      <c r="C35" s="134" t="s">
        <v>1325</v>
      </c>
      <c r="D35" s="135" t="s">
        <v>100</v>
      </c>
      <c r="E35" s="138" cm="1">
        <f t="array" ref="E35">ROUND(94.3*0.15,2)</f>
        <v>14.15</v>
      </c>
      <c r="F35" s="137"/>
      <c r="G35" s="138"/>
      <c r="H35" s="137"/>
      <c r="I35" s="137"/>
      <c r="J35" s="137"/>
      <c r="K35" s="429">
        <f t="shared" si="0"/>
        <v>0</v>
      </c>
      <c r="L35" s="423" cm="1">
        <f t="array" ref="L35">ROUND(E35*F35,2)</f>
        <v>0</v>
      </c>
      <c r="M35" s="423" cm="1">
        <f t="array" ref="M35">ROUND(E35*H35,2)</f>
        <v>0</v>
      </c>
      <c r="N35" s="423" cm="1">
        <f t="array" ref="N35">ROUND(E35*I35,2)</f>
        <v>0</v>
      </c>
      <c r="O35" s="423" cm="1">
        <f t="array" ref="O35">ROUND(E35*J35,2)</f>
        <v>0</v>
      </c>
      <c r="P35" s="425" cm="1">
        <f t="array" ref="P35">ROUND(SUM(M35:O35),2)</f>
        <v>0</v>
      </c>
      <c r="Q35" s="116"/>
    </row>
    <row r="36" spans="1:17" ht="24" customHeight="1">
      <c r="A36" s="177" t="s">
        <v>247</v>
      </c>
      <c r="B36" s="135" t="s">
        <v>79</v>
      </c>
      <c r="C36" s="188" t="s">
        <v>1326</v>
      </c>
      <c r="D36" s="135" t="s">
        <v>100</v>
      </c>
      <c r="E36" s="138" cm="1">
        <f t="array" ref="E36">ROUNDUP(E35*1.35,1)</f>
        <v>19.200000000000003</v>
      </c>
      <c r="F36" s="137"/>
      <c r="G36" s="138"/>
      <c r="H36" s="137"/>
      <c r="I36" s="137"/>
      <c r="J36" s="137"/>
      <c r="K36" s="429">
        <f t="shared" si="0"/>
        <v>0</v>
      </c>
      <c r="L36" s="423" cm="1">
        <f t="array" ref="L36">ROUND(E36*F36,2)</f>
        <v>0</v>
      </c>
      <c r="M36" s="423" cm="1">
        <f t="array" ref="M36">ROUND(E36*H36,2)</f>
        <v>0</v>
      </c>
      <c r="N36" s="423" cm="1">
        <f t="array" ref="N36">ROUND(E36*I36,2)</f>
        <v>0</v>
      </c>
      <c r="O36" s="423" cm="1">
        <f t="array" ref="O36">ROUND(E36*J36,2)</f>
        <v>0</v>
      </c>
      <c r="P36" s="425" cm="1">
        <f t="array" ref="P36">ROUND(SUM(M36:O36),2)</f>
        <v>0</v>
      </c>
      <c r="Q36" s="116"/>
    </row>
    <row r="37" spans="1:17" ht="43.5" customHeight="1">
      <c r="A37" s="177" t="s">
        <v>1327</v>
      </c>
      <c r="B37" s="135" t="s">
        <v>79</v>
      </c>
      <c r="C37" s="134" t="s">
        <v>414</v>
      </c>
      <c r="D37" s="135" t="s">
        <v>100</v>
      </c>
      <c r="E37" s="138" cm="1">
        <f t="array" ref="E37">ROUND(94.3*0.05,2)</f>
        <v>4.72</v>
      </c>
      <c r="F37" s="137"/>
      <c r="G37" s="138"/>
      <c r="H37" s="137"/>
      <c r="I37" s="137"/>
      <c r="J37" s="137"/>
      <c r="K37" s="429">
        <f t="shared" si="0"/>
        <v>0</v>
      </c>
      <c r="L37" s="423" cm="1">
        <f t="array" ref="L37">ROUND(E37*F37,2)</f>
        <v>0</v>
      </c>
      <c r="M37" s="423" cm="1">
        <f t="array" ref="M37">ROUND(E37*H37,2)</f>
        <v>0</v>
      </c>
      <c r="N37" s="423" cm="1">
        <f t="array" ref="N37">ROUND(E37*I37,2)</f>
        <v>0</v>
      </c>
      <c r="O37" s="423" cm="1">
        <f t="array" ref="O37">ROUND(E37*J37,2)</f>
        <v>0</v>
      </c>
      <c r="P37" s="425" cm="1">
        <f t="array" ref="P37">ROUND(SUM(M37:O37),2)</f>
        <v>0</v>
      </c>
      <c r="Q37" s="116"/>
    </row>
    <row r="38" spans="1:17" ht="24" customHeight="1">
      <c r="A38" s="177" t="s">
        <v>255</v>
      </c>
      <c r="B38" s="135" t="s">
        <v>79</v>
      </c>
      <c r="C38" s="188" t="s">
        <v>416</v>
      </c>
      <c r="D38" s="135" t="s">
        <v>100</v>
      </c>
      <c r="E38" s="138" cm="1">
        <f t="array" ref="E38">ROUND(E37*1.26,2)</f>
        <v>5.95</v>
      </c>
      <c r="F38" s="137"/>
      <c r="G38" s="138"/>
      <c r="H38" s="137"/>
      <c r="I38" s="137"/>
      <c r="J38" s="137"/>
      <c r="K38" s="429">
        <f t="shared" si="0"/>
        <v>0</v>
      </c>
      <c r="L38" s="423" cm="1">
        <f t="array" ref="L38">ROUND(E38*F38,2)</f>
        <v>0</v>
      </c>
      <c r="M38" s="423" cm="1">
        <f t="array" ref="M38">ROUND(E38*H38,2)</f>
        <v>0</v>
      </c>
      <c r="N38" s="423" cm="1">
        <f t="array" ref="N38">ROUND(E38*I38,2)</f>
        <v>0</v>
      </c>
      <c r="O38" s="423" cm="1">
        <f t="array" ref="O38">ROUND(E38*J38,2)</f>
        <v>0</v>
      </c>
      <c r="P38" s="425" cm="1">
        <f t="array" ref="P38">ROUND(SUM(M38:O38),2)</f>
        <v>0</v>
      </c>
      <c r="Q38" s="116"/>
    </row>
    <row r="39" spans="1:17" ht="58.5" customHeight="1">
      <c r="A39" s="177" t="s">
        <v>262</v>
      </c>
      <c r="B39" s="135" t="s">
        <v>79</v>
      </c>
      <c r="C39" s="134" t="s">
        <v>418</v>
      </c>
      <c r="D39" s="135" t="s">
        <v>83</v>
      </c>
      <c r="E39" s="138">
        <v>94.3</v>
      </c>
      <c r="F39" s="137"/>
      <c r="G39" s="138"/>
      <c r="H39" s="137"/>
      <c r="I39" s="137"/>
      <c r="J39" s="137"/>
      <c r="K39" s="429">
        <f t="shared" si="0"/>
        <v>0</v>
      </c>
      <c r="L39" s="423" cm="1">
        <f t="array" ref="L39">ROUND(E39*F39,2)</f>
        <v>0</v>
      </c>
      <c r="M39" s="423" cm="1">
        <f t="array" ref="M39">ROUND(E39*H39,2)</f>
        <v>0</v>
      </c>
      <c r="N39" s="423" cm="1">
        <f t="array" ref="N39">ROUND(E39*I39,2)</f>
        <v>0</v>
      </c>
      <c r="O39" s="423" cm="1">
        <f t="array" ref="O39">ROUND(E39*J39,2)</f>
        <v>0</v>
      </c>
      <c r="P39" s="425" cm="1">
        <f t="array" ref="P39">ROUND(SUM(M39:O39),2)</f>
        <v>0</v>
      </c>
      <c r="Q39" s="116"/>
    </row>
    <row r="40" spans="1:17" ht="14.25" customHeight="1">
      <c r="A40" s="177" t="s">
        <v>454</v>
      </c>
      <c r="B40" s="135" t="s">
        <v>79</v>
      </c>
      <c r="C40" s="134" t="s">
        <v>1328</v>
      </c>
      <c r="D40" s="135" t="s">
        <v>89</v>
      </c>
      <c r="E40" s="138">
        <v>98.2</v>
      </c>
      <c r="F40" s="137"/>
      <c r="G40" s="138"/>
      <c r="H40" s="137"/>
      <c r="I40" s="137"/>
      <c r="J40" s="137"/>
      <c r="K40" s="429">
        <f t="shared" si="0"/>
        <v>0</v>
      </c>
      <c r="L40" s="423" cm="1">
        <f t="array" ref="L40">ROUND(E40*F40,2)</f>
        <v>0</v>
      </c>
      <c r="M40" s="423" cm="1">
        <f t="array" ref="M40">ROUND(E40*H40,2)</f>
        <v>0</v>
      </c>
      <c r="N40" s="423" cm="1">
        <f t="array" ref="N40">ROUND(E40*I40,2)</f>
        <v>0</v>
      </c>
      <c r="O40" s="423" cm="1">
        <f t="array" ref="O40">ROUND(E40*J40,2)</f>
        <v>0</v>
      </c>
      <c r="P40" s="425" cm="1">
        <f t="array" ref="P40">ROUND(SUM(M40:O40),2)</f>
        <v>0</v>
      </c>
      <c r="Q40" s="116"/>
    </row>
    <row r="41" spans="1:17" ht="14.25" customHeight="1">
      <c r="A41" s="177" t="s">
        <v>455</v>
      </c>
      <c r="B41" s="135" t="s">
        <v>79</v>
      </c>
      <c r="C41" s="327" t="s">
        <v>1329</v>
      </c>
      <c r="D41" s="135" t="s">
        <v>89</v>
      </c>
      <c r="E41" s="138" cm="1">
        <f t="array" ref="E41">ROUND(E40*1.1,1)</f>
        <v>108</v>
      </c>
      <c r="F41" s="137"/>
      <c r="G41" s="138"/>
      <c r="H41" s="137"/>
      <c r="I41" s="137"/>
      <c r="J41" s="137"/>
      <c r="K41" s="429">
        <f t="shared" si="0"/>
        <v>0</v>
      </c>
      <c r="L41" s="423" cm="1">
        <f t="array" ref="L41">ROUND(E41*F41,2)</f>
        <v>0</v>
      </c>
      <c r="M41" s="423" cm="1">
        <f t="array" ref="M41">ROUND(E41*H41,2)</f>
        <v>0</v>
      </c>
      <c r="N41" s="423" cm="1">
        <f t="array" ref="N41">ROUND(E41*I41,2)</f>
        <v>0</v>
      </c>
      <c r="O41" s="423" cm="1">
        <f t="array" ref="O41">ROUND(E41*J41,2)</f>
        <v>0</v>
      </c>
      <c r="P41" s="425" cm="1">
        <f t="array" ref="P41">ROUND(SUM(M41:O41),2)</f>
        <v>0</v>
      </c>
      <c r="Q41" s="116"/>
    </row>
    <row r="42" spans="1:17" ht="14.25" customHeight="1">
      <c r="A42" s="177" t="s">
        <v>456</v>
      </c>
      <c r="B42" s="135" t="s">
        <v>79</v>
      </c>
      <c r="C42" s="188" t="s">
        <v>1330</v>
      </c>
      <c r="D42" s="135" t="s">
        <v>100</v>
      </c>
      <c r="E42" s="138" cm="1">
        <f t="array" ref="E42">ROUND(E40*0.06/1.5,2)</f>
        <v>3.93</v>
      </c>
      <c r="F42" s="137"/>
      <c r="G42" s="138"/>
      <c r="H42" s="137"/>
      <c r="I42" s="137"/>
      <c r="J42" s="137"/>
      <c r="K42" s="429">
        <f t="shared" si="0"/>
        <v>0</v>
      </c>
      <c r="L42" s="423" cm="1">
        <f t="array" ref="L42">ROUND(E42*F42,2)</f>
        <v>0</v>
      </c>
      <c r="M42" s="423" cm="1">
        <f t="array" ref="M42">ROUND(E42*H42,2)</f>
        <v>0</v>
      </c>
      <c r="N42" s="423" cm="1">
        <f t="array" ref="N42">ROUND(E42*I42,2)</f>
        <v>0</v>
      </c>
      <c r="O42" s="423" cm="1">
        <f t="array" ref="O42">ROUND(E42*J42,2)</f>
        <v>0</v>
      </c>
      <c r="P42" s="425" cm="1">
        <f t="array" ref="P42">ROUND(SUM(M42:O42),2)</f>
        <v>0</v>
      </c>
      <c r="Q42" s="116"/>
    </row>
    <row r="43" spans="1:17" ht="24" customHeight="1">
      <c r="A43" s="177" t="s">
        <v>457</v>
      </c>
      <c r="B43" s="135" t="s">
        <v>79</v>
      </c>
      <c r="C43" s="188" t="s">
        <v>1331</v>
      </c>
      <c r="D43" s="135" t="s">
        <v>100</v>
      </c>
      <c r="E43" s="138" cm="1">
        <f t="array" ref="E43">ROUND(E40*0.08/1.5,2)</f>
        <v>5.24</v>
      </c>
      <c r="F43" s="137"/>
      <c r="G43" s="138"/>
      <c r="H43" s="137"/>
      <c r="I43" s="137"/>
      <c r="J43" s="137"/>
      <c r="K43" s="429">
        <f t="shared" si="0"/>
        <v>0</v>
      </c>
      <c r="L43" s="423" cm="1">
        <f t="array" ref="L43">ROUND(E43*F43,2)</f>
        <v>0</v>
      </c>
      <c r="M43" s="423" cm="1">
        <f t="array" ref="M43">ROUND(E43*H43,2)</f>
        <v>0</v>
      </c>
      <c r="N43" s="423" cm="1">
        <f t="array" ref="N43">ROUND(E43*I43,2)</f>
        <v>0</v>
      </c>
      <c r="O43" s="423" cm="1">
        <f t="array" ref="O43">ROUND(E43*J43,2)</f>
        <v>0</v>
      </c>
      <c r="P43" s="425" cm="1">
        <f t="array" ref="P43">ROUND(SUM(M43:O43),2)</f>
        <v>0</v>
      </c>
      <c r="Q43" s="116"/>
    </row>
    <row r="44" spans="1:17" ht="14.25" customHeight="1">
      <c r="A44" s="222">
        <v>3</v>
      </c>
      <c r="B44" s="169" t="s">
        <v>1332</v>
      </c>
      <c r="C44" s="202" t="s">
        <v>1333</v>
      </c>
      <c r="D44" s="185"/>
      <c r="E44" s="138"/>
      <c r="F44" s="137"/>
      <c r="G44" s="138"/>
      <c r="H44" s="137"/>
      <c r="I44" s="137"/>
      <c r="J44" s="137"/>
      <c r="K44" s="429"/>
      <c r="L44" s="424"/>
      <c r="M44" s="424"/>
      <c r="N44" s="424"/>
      <c r="O44" s="424"/>
      <c r="P44" s="433"/>
      <c r="Q44" s="116"/>
    </row>
    <row r="45" spans="1:17" ht="14.25" customHeight="1">
      <c r="A45" s="177" t="s">
        <v>153</v>
      </c>
      <c r="B45" s="135" t="s">
        <v>79</v>
      </c>
      <c r="C45" s="134" t="s">
        <v>1334</v>
      </c>
      <c r="D45" s="135" t="s">
        <v>87</v>
      </c>
      <c r="E45" s="138">
        <v>186</v>
      </c>
      <c r="F45" s="137"/>
      <c r="G45" s="138"/>
      <c r="H45" s="137"/>
      <c r="I45" s="137"/>
      <c r="J45" s="137"/>
      <c r="K45" s="429">
        <f t="shared" si="0"/>
        <v>0</v>
      </c>
      <c r="L45" s="423" cm="1">
        <f t="array" ref="L45">ROUND(E45*F45,2)</f>
        <v>0</v>
      </c>
      <c r="M45" s="423" cm="1">
        <f t="array" ref="M45">ROUND(E45*H45,2)</f>
        <v>0</v>
      </c>
      <c r="N45" s="423" cm="1">
        <f t="array" ref="N45">ROUND(E45*I45,2)</f>
        <v>0</v>
      </c>
      <c r="O45" s="423" cm="1">
        <f t="array" ref="O45">ROUND(E45*J45,2)</f>
        <v>0</v>
      </c>
      <c r="P45" s="425" cm="1">
        <f t="array" ref="P45">ROUND(SUM(M45:O45),2)</f>
        <v>0</v>
      </c>
      <c r="Q45" s="116"/>
    </row>
    <row r="46" spans="1:17" ht="14.25" customHeight="1">
      <c r="A46" s="177" t="s">
        <v>157</v>
      </c>
      <c r="B46" s="135" t="s">
        <v>79</v>
      </c>
      <c r="C46" s="134" t="s">
        <v>1335</v>
      </c>
      <c r="D46" s="135" t="s">
        <v>83</v>
      </c>
      <c r="E46" s="138" cm="1">
        <f t="array" ref="E46">ROUND(462.5*1.5,2)</f>
        <v>693.75</v>
      </c>
      <c r="F46" s="137"/>
      <c r="G46" s="138"/>
      <c r="H46" s="137"/>
      <c r="I46" s="137"/>
      <c r="J46" s="137"/>
      <c r="K46" s="429">
        <f t="shared" si="0"/>
        <v>0</v>
      </c>
      <c r="L46" s="423" cm="1">
        <f t="array" ref="L46">ROUND(E46*F46,2)</f>
        <v>0</v>
      </c>
      <c r="M46" s="423" cm="1">
        <f t="array" ref="M46">ROUND(E46*H46,2)</f>
        <v>0</v>
      </c>
      <c r="N46" s="423" cm="1">
        <f t="array" ref="N46">ROUND(E46*I46,2)</f>
        <v>0</v>
      </c>
      <c r="O46" s="423" cm="1">
        <f t="array" ref="O46">ROUND(E46*J46,2)</f>
        <v>0</v>
      </c>
      <c r="P46" s="425" cm="1">
        <f t="array" ref="P46">ROUND(SUM(M46:O46),2)</f>
        <v>0</v>
      </c>
      <c r="Q46" s="116"/>
    </row>
    <row r="47" spans="1:17" ht="14.25" customHeight="1">
      <c r="A47" s="177" t="s">
        <v>158</v>
      </c>
      <c r="B47" s="135" t="s">
        <v>79</v>
      </c>
      <c r="C47" s="188" t="s">
        <v>1336</v>
      </c>
      <c r="D47" s="135" t="s">
        <v>100</v>
      </c>
      <c r="E47" s="138" cm="1">
        <f t="array" ref="E47">ROUND(E45*0.3*0.3*0.6,2)</f>
        <v>10.039999999999999</v>
      </c>
      <c r="F47" s="137"/>
      <c r="G47" s="138"/>
      <c r="H47" s="137"/>
      <c r="I47" s="137"/>
      <c r="J47" s="137"/>
      <c r="K47" s="429">
        <f t="shared" si="0"/>
        <v>0</v>
      </c>
      <c r="L47" s="423" cm="1">
        <f t="array" ref="L47">ROUND(E47*F47,2)</f>
        <v>0</v>
      </c>
      <c r="M47" s="423" cm="1">
        <f t="array" ref="M47">ROUND(E47*H47,2)</f>
        <v>0</v>
      </c>
      <c r="N47" s="423" cm="1">
        <f t="array" ref="N47">ROUND(E47*I47,2)</f>
        <v>0</v>
      </c>
      <c r="O47" s="423" cm="1">
        <f t="array" ref="O47">ROUND(E47*J47,2)</f>
        <v>0</v>
      </c>
      <c r="P47" s="425" cm="1">
        <f t="array" ref="P47">ROUND(SUM(M47:O47),2)</f>
        <v>0</v>
      </c>
      <c r="Q47" s="116"/>
    </row>
    <row r="48" spans="1:17" ht="24" customHeight="1">
      <c r="A48" s="177" t="s">
        <v>159</v>
      </c>
      <c r="B48" s="135" t="s">
        <v>79</v>
      </c>
      <c r="C48" s="188" t="s">
        <v>1337</v>
      </c>
      <c r="D48" s="135" t="s">
        <v>81</v>
      </c>
      <c r="E48" s="138">
        <v>185</v>
      </c>
      <c r="F48" s="137"/>
      <c r="G48" s="138"/>
      <c r="H48" s="137"/>
      <c r="I48" s="137"/>
      <c r="J48" s="137"/>
      <c r="K48" s="429">
        <f t="shared" si="0"/>
        <v>0</v>
      </c>
      <c r="L48" s="423" cm="1">
        <f t="array" ref="L48">ROUND(E48*F48,2)</f>
        <v>0</v>
      </c>
      <c r="M48" s="423" cm="1">
        <f t="array" ref="M48">ROUND(E48*H48,2)</f>
        <v>0</v>
      </c>
      <c r="N48" s="423" cm="1">
        <f t="array" ref="N48">ROUND(E48*I48,2)</f>
        <v>0</v>
      </c>
      <c r="O48" s="423" cm="1">
        <f t="array" ref="O48">ROUND(E48*J48,2)</f>
        <v>0</v>
      </c>
      <c r="P48" s="425" cm="1">
        <f t="array" ref="P48">ROUND(SUM(M48:O48),2)</f>
        <v>0</v>
      </c>
      <c r="Q48" s="116"/>
    </row>
    <row r="49" spans="1:17" ht="14.25" customHeight="1">
      <c r="A49" s="177" t="s">
        <v>160</v>
      </c>
      <c r="B49" s="135" t="s">
        <v>79</v>
      </c>
      <c r="C49" s="178" t="s">
        <v>1338</v>
      </c>
      <c r="D49" s="135" t="s">
        <v>81</v>
      </c>
      <c r="E49" s="138">
        <v>184</v>
      </c>
      <c r="F49" s="137"/>
      <c r="G49" s="138"/>
      <c r="H49" s="137"/>
      <c r="I49" s="137"/>
      <c r="J49" s="137"/>
      <c r="K49" s="429">
        <f t="shared" si="0"/>
        <v>0</v>
      </c>
      <c r="L49" s="423" cm="1">
        <f t="array" ref="L49">ROUND(E49*F49,2)</f>
        <v>0</v>
      </c>
      <c r="M49" s="423" cm="1">
        <f t="array" ref="M49">ROUND(E49*H49,2)</f>
        <v>0</v>
      </c>
      <c r="N49" s="423" cm="1">
        <f t="array" ref="N49">ROUND(E49*I49,2)</f>
        <v>0</v>
      </c>
      <c r="O49" s="423" cm="1">
        <f t="array" ref="O49">ROUND(E49*J49,2)</f>
        <v>0</v>
      </c>
      <c r="P49" s="425" cm="1">
        <f t="array" ref="P49">ROUND(SUM(M49:O49),2)</f>
        <v>0</v>
      </c>
      <c r="Q49" s="116"/>
    </row>
    <row r="50" spans="1:17" ht="14.25" customHeight="1">
      <c r="A50" s="177" t="s">
        <v>161</v>
      </c>
      <c r="B50" s="135" t="s">
        <v>79</v>
      </c>
      <c r="C50" s="178" t="s">
        <v>1339</v>
      </c>
      <c r="D50" s="135" t="s">
        <v>81</v>
      </c>
      <c r="E50" s="138">
        <v>184</v>
      </c>
      <c r="F50" s="137"/>
      <c r="G50" s="138"/>
      <c r="H50" s="137"/>
      <c r="I50" s="137"/>
      <c r="J50" s="137"/>
      <c r="K50" s="429">
        <f t="shared" si="0"/>
        <v>0</v>
      </c>
      <c r="L50" s="423" cm="1">
        <f t="array" ref="L50">ROUND(E50*F50,2)</f>
        <v>0</v>
      </c>
      <c r="M50" s="423" cm="1">
        <f t="array" ref="M50">ROUND(E50*H50,2)</f>
        <v>0</v>
      </c>
      <c r="N50" s="423" cm="1">
        <f t="array" ref="N50">ROUND(E50*I50,2)</f>
        <v>0</v>
      </c>
      <c r="O50" s="423" cm="1">
        <f t="array" ref="O50">ROUND(E50*J50,2)</f>
        <v>0</v>
      </c>
      <c r="P50" s="425" cm="1">
        <f t="array" ref="P50">ROUND(SUM(M50:O50),2)</f>
        <v>0</v>
      </c>
      <c r="Q50" s="116"/>
    </row>
    <row r="51" spans="1:17" ht="14.25" customHeight="1">
      <c r="A51" s="177" t="s">
        <v>1340</v>
      </c>
      <c r="B51" s="135" t="s">
        <v>79</v>
      </c>
      <c r="C51" s="178" t="s">
        <v>1341</v>
      </c>
      <c r="D51" s="135" t="s">
        <v>81</v>
      </c>
      <c r="E51" s="138">
        <v>184</v>
      </c>
      <c r="F51" s="137"/>
      <c r="G51" s="138"/>
      <c r="H51" s="137"/>
      <c r="I51" s="137"/>
      <c r="J51" s="137"/>
      <c r="K51" s="429">
        <f t="shared" si="0"/>
        <v>0</v>
      </c>
      <c r="L51" s="423" cm="1">
        <f t="array" ref="L51">ROUND(E51*F51,2)</f>
        <v>0</v>
      </c>
      <c r="M51" s="423" cm="1">
        <f t="array" ref="M51">ROUND(E51*H51,2)</f>
        <v>0</v>
      </c>
      <c r="N51" s="423" cm="1">
        <f t="array" ref="N51">ROUND(E51*I51,2)</f>
        <v>0</v>
      </c>
      <c r="O51" s="423" cm="1">
        <f t="array" ref="O51">ROUND(E51*J51,2)</f>
        <v>0</v>
      </c>
      <c r="P51" s="425" cm="1">
        <f t="array" ref="P51">ROUND(SUM(M51:O51),2)</f>
        <v>0</v>
      </c>
      <c r="Q51" s="116"/>
    </row>
    <row r="52" spans="1:17" ht="14.25" customHeight="1">
      <c r="A52" s="177" t="s">
        <v>1342</v>
      </c>
      <c r="B52" s="135" t="s">
        <v>79</v>
      </c>
      <c r="C52" s="178" t="s">
        <v>1343</v>
      </c>
      <c r="D52" s="135" t="s">
        <v>81</v>
      </c>
      <c r="E52" s="138">
        <v>2</v>
      </c>
      <c r="F52" s="137"/>
      <c r="G52" s="138"/>
      <c r="H52" s="137"/>
      <c r="I52" s="137"/>
      <c r="J52" s="137"/>
      <c r="K52" s="429">
        <f t="shared" si="0"/>
        <v>0</v>
      </c>
      <c r="L52" s="423" cm="1">
        <f t="array" ref="L52">ROUND(E52*F52,2)</f>
        <v>0</v>
      </c>
      <c r="M52" s="423" cm="1">
        <f t="array" ref="M52">ROUND(E52*H52,2)</f>
        <v>0</v>
      </c>
      <c r="N52" s="423" cm="1">
        <f t="array" ref="N52">ROUND(E52*I52,2)</f>
        <v>0</v>
      </c>
      <c r="O52" s="423" cm="1">
        <f t="array" ref="O52">ROUND(E52*J52,2)</f>
        <v>0</v>
      </c>
      <c r="P52" s="425" cm="1">
        <f t="array" ref="P52">ROUND(SUM(M52:O52),2)</f>
        <v>0</v>
      </c>
      <c r="Q52" s="116"/>
    </row>
    <row r="53" spans="1:17" ht="14.25" customHeight="1">
      <c r="A53" s="177" t="s">
        <v>1344</v>
      </c>
      <c r="B53" s="135" t="s">
        <v>79</v>
      </c>
      <c r="C53" s="178" t="s">
        <v>1345</v>
      </c>
      <c r="D53" s="135" t="s">
        <v>81</v>
      </c>
      <c r="E53" s="138">
        <v>2</v>
      </c>
      <c r="F53" s="137"/>
      <c r="G53" s="138"/>
      <c r="H53" s="137"/>
      <c r="I53" s="137"/>
      <c r="J53" s="137"/>
      <c r="K53" s="429">
        <f t="shared" si="0"/>
        <v>0</v>
      </c>
      <c r="L53" s="423" cm="1">
        <f t="array" ref="L53">ROUND(E53*F53,2)</f>
        <v>0</v>
      </c>
      <c r="M53" s="423" cm="1">
        <f t="array" ref="M53">ROUND(E53*H53,2)</f>
        <v>0</v>
      </c>
      <c r="N53" s="423" cm="1">
        <f t="array" ref="N53">ROUND(E53*I53,2)</f>
        <v>0</v>
      </c>
      <c r="O53" s="423" cm="1">
        <f t="array" ref="O53">ROUND(E53*J53,2)</f>
        <v>0</v>
      </c>
      <c r="P53" s="425" cm="1">
        <f t="array" ref="P53">ROUND(SUM(M53:O53),2)</f>
        <v>0</v>
      </c>
      <c r="Q53" s="116"/>
    </row>
    <row r="54" spans="1:17" ht="14.25" customHeight="1">
      <c r="A54" s="177" t="s">
        <v>1346</v>
      </c>
      <c r="B54" s="135" t="s">
        <v>79</v>
      </c>
      <c r="C54" s="188" t="s">
        <v>291</v>
      </c>
      <c r="D54" s="135" t="s">
        <v>133</v>
      </c>
      <c r="E54" s="138">
        <v>1</v>
      </c>
      <c r="F54" s="137"/>
      <c r="G54" s="138"/>
      <c r="H54" s="137"/>
      <c r="I54" s="137"/>
      <c r="J54" s="137"/>
      <c r="K54" s="429">
        <f t="shared" si="0"/>
        <v>0</v>
      </c>
      <c r="L54" s="423" cm="1">
        <f t="array" ref="L54">ROUND(E54*F54,2)</f>
        <v>0</v>
      </c>
      <c r="M54" s="423" cm="1">
        <f t="array" ref="M54">ROUND(E54*H54,2)</f>
        <v>0</v>
      </c>
      <c r="N54" s="423" cm="1">
        <f t="array" ref="N54">ROUND(E54*I54,2)</f>
        <v>0</v>
      </c>
      <c r="O54" s="423" cm="1">
        <f t="array" ref="O54">ROUND(E54*J54,2)</f>
        <v>0</v>
      </c>
      <c r="P54" s="425" cm="1">
        <f t="array" ref="P54">ROUND(SUM(M54:O54),2)</f>
        <v>0</v>
      </c>
      <c r="Q54" s="116"/>
    </row>
    <row r="55" spans="1:17" ht="14.25" customHeight="1">
      <c r="A55" s="177" t="s">
        <v>272</v>
      </c>
      <c r="B55" s="135" t="s">
        <v>79</v>
      </c>
      <c r="C55" s="134" t="s">
        <v>1347</v>
      </c>
      <c r="D55" s="135" t="s">
        <v>100</v>
      </c>
      <c r="E55" s="138">
        <v>2.78</v>
      </c>
      <c r="F55" s="137"/>
      <c r="G55" s="138"/>
      <c r="H55" s="137"/>
      <c r="I55" s="137"/>
      <c r="J55" s="137"/>
      <c r="K55" s="429">
        <f t="shared" si="0"/>
        <v>0</v>
      </c>
      <c r="L55" s="423" cm="1">
        <f t="array" ref="L55">ROUND(E55*F55,2)</f>
        <v>0</v>
      </c>
      <c r="M55" s="423" cm="1">
        <f t="array" ref="M55">ROUND(E55*H55,2)</f>
        <v>0</v>
      </c>
      <c r="N55" s="423" cm="1">
        <f t="array" ref="N55">ROUND(E55*I55,2)</f>
        <v>0</v>
      </c>
      <c r="O55" s="423" cm="1">
        <f t="array" ref="O55">ROUND(E55*J55,2)</f>
        <v>0</v>
      </c>
      <c r="P55" s="425" cm="1">
        <f t="array" ref="P55">ROUND(SUM(M55:O55),2)</f>
        <v>0</v>
      </c>
      <c r="Q55" s="116"/>
    </row>
    <row r="56" spans="1:17" ht="45.75" customHeight="1">
      <c r="A56" s="177" t="s">
        <v>280</v>
      </c>
      <c r="B56" s="135" t="s">
        <v>79</v>
      </c>
      <c r="C56" s="134" t="s">
        <v>1348</v>
      </c>
      <c r="D56" s="135" t="s">
        <v>133</v>
      </c>
      <c r="E56" s="138">
        <v>2</v>
      </c>
      <c r="F56" s="137"/>
      <c r="G56" s="138"/>
      <c r="H56" s="137"/>
      <c r="I56" s="137"/>
      <c r="J56" s="137"/>
      <c r="K56" s="429">
        <f t="shared" si="0"/>
        <v>0</v>
      </c>
      <c r="L56" s="423" cm="1">
        <f t="array" ref="L56">ROUND(E56*F56,2)</f>
        <v>0</v>
      </c>
      <c r="M56" s="423" cm="1">
        <f t="array" ref="M56">ROUND(E56*H56,2)</f>
        <v>0</v>
      </c>
      <c r="N56" s="423" cm="1">
        <f t="array" ref="N56">ROUND(E56*I56,2)</f>
        <v>0</v>
      </c>
      <c r="O56" s="423" cm="1">
        <f t="array" ref="O56">ROUND(E56*J56,2)</f>
        <v>0</v>
      </c>
      <c r="P56" s="425" cm="1">
        <f t="array" ref="P56">ROUND(SUM(M56:O56),2)</f>
        <v>0</v>
      </c>
      <c r="Q56" s="116"/>
    </row>
    <row r="57" spans="1:17" ht="14.25" customHeight="1">
      <c r="A57" s="177" t="s">
        <v>282</v>
      </c>
      <c r="B57" s="135" t="s">
        <v>79</v>
      </c>
      <c r="C57" s="178" t="s">
        <v>1349</v>
      </c>
      <c r="D57" s="135" t="s">
        <v>133</v>
      </c>
      <c r="E57" s="138">
        <v>1</v>
      </c>
      <c r="F57" s="137"/>
      <c r="G57" s="138"/>
      <c r="H57" s="137"/>
      <c r="I57" s="137"/>
      <c r="J57" s="137"/>
      <c r="K57" s="429">
        <f t="shared" si="0"/>
        <v>0</v>
      </c>
      <c r="L57" s="423" cm="1">
        <f t="array" ref="L57">ROUND(E57*F57,2)</f>
        <v>0</v>
      </c>
      <c r="M57" s="423" cm="1">
        <f t="array" ref="M57">ROUND(E57*H57,2)</f>
        <v>0</v>
      </c>
      <c r="N57" s="423" cm="1">
        <f t="array" ref="N57">ROUND(E57*I57,2)</f>
        <v>0</v>
      </c>
      <c r="O57" s="423" cm="1">
        <f t="array" ref="O57">ROUND(E57*J57,2)</f>
        <v>0</v>
      </c>
      <c r="P57" s="425" cm="1">
        <f t="array" ref="P57">ROUND(SUM(M57:O57),2)</f>
        <v>0</v>
      </c>
      <c r="Q57" s="116"/>
    </row>
    <row r="58" spans="1:17" ht="14.25" customHeight="1">
      <c r="A58" s="177" t="s">
        <v>489</v>
      </c>
      <c r="B58" s="135" t="s">
        <v>79</v>
      </c>
      <c r="C58" s="134" t="s">
        <v>1350</v>
      </c>
      <c r="D58" s="135" t="s">
        <v>133</v>
      </c>
      <c r="E58" s="138">
        <v>1</v>
      </c>
      <c r="F58" s="137"/>
      <c r="G58" s="138"/>
      <c r="H58" s="137"/>
      <c r="I58" s="137"/>
      <c r="J58" s="137"/>
      <c r="K58" s="429">
        <f t="shared" si="0"/>
        <v>0</v>
      </c>
      <c r="L58" s="423" cm="1">
        <f t="array" ref="L58">ROUND(E58*F58,2)</f>
        <v>0</v>
      </c>
      <c r="M58" s="423" cm="1">
        <f t="array" ref="M58">ROUND(E58*H58,2)</f>
        <v>0</v>
      </c>
      <c r="N58" s="423" cm="1">
        <f t="array" ref="N58">ROUND(E58*I58,2)</f>
        <v>0</v>
      </c>
      <c r="O58" s="423" cm="1">
        <f t="array" ref="O58">ROUND(E58*J58,2)</f>
        <v>0</v>
      </c>
      <c r="P58" s="425" cm="1">
        <f t="array" ref="P58">ROUND(SUM(M58:O58),2)</f>
        <v>0</v>
      </c>
      <c r="Q58" s="116"/>
    </row>
    <row r="59" spans="1:17" ht="14.25" customHeight="1">
      <c r="A59" s="177" t="s">
        <v>491</v>
      </c>
      <c r="B59" s="135" t="s">
        <v>79</v>
      </c>
      <c r="C59" s="178" t="s">
        <v>1349</v>
      </c>
      <c r="D59" s="135" t="s">
        <v>133</v>
      </c>
      <c r="E59" s="138">
        <v>1</v>
      </c>
      <c r="F59" s="137"/>
      <c r="G59" s="138"/>
      <c r="H59" s="137"/>
      <c r="I59" s="137"/>
      <c r="J59" s="137"/>
      <c r="K59" s="429">
        <f t="shared" si="0"/>
        <v>0</v>
      </c>
      <c r="L59" s="423" cm="1">
        <f t="array" ref="L59">ROUND(E59*F59,2)</f>
        <v>0</v>
      </c>
      <c r="M59" s="423" cm="1">
        <f t="array" ref="M59">ROUND(E59*H59,2)</f>
        <v>0</v>
      </c>
      <c r="N59" s="423" cm="1">
        <f t="array" ref="N59">ROUND(E59*I59,2)</f>
        <v>0</v>
      </c>
      <c r="O59" s="423" cm="1">
        <f t="array" ref="O59">ROUND(E59*J59,2)</f>
        <v>0</v>
      </c>
      <c r="P59" s="425" cm="1">
        <f t="array" ref="P59">ROUND(SUM(M59:O59),2)</f>
        <v>0</v>
      </c>
      <c r="Q59" s="116"/>
    </row>
    <row r="60" spans="1:17" ht="25.5" customHeight="1">
      <c r="A60" s="222">
        <v>4</v>
      </c>
      <c r="B60" s="169" t="s">
        <v>1351</v>
      </c>
      <c r="C60" s="202" t="s">
        <v>1352</v>
      </c>
      <c r="D60" s="185"/>
      <c r="E60" s="138"/>
      <c r="F60" s="137"/>
      <c r="G60" s="138"/>
      <c r="H60" s="137"/>
      <c r="I60" s="137"/>
      <c r="J60" s="137"/>
      <c r="K60" s="429"/>
      <c r="L60" s="424"/>
      <c r="M60" s="424"/>
      <c r="N60" s="424"/>
      <c r="O60" s="424"/>
      <c r="P60" s="433"/>
      <c r="Q60" s="116"/>
    </row>
    <row r="61" spans="1:17" ht="14.25" customHeight="1">
      <c r="A61" s="177" t="s">
        <v>163</v>
      </c>
      <c r="B61" s="135" t="s">
        <v>79</v>
      </c>
      <c r="C61" s="134" t="s">
        <v>98</v>
      </c>
      <c r="D61" s="135" t="s">
        <v>95</v>
      </c>
      <c r="E61" s="138">
        <v>10.25</v>
      </c>
      <c r="F61" s="137"/>
      <c r="G61" s="138"/>
      <c r="H61" s="137"/>
      <c r="I61" s="137"/>
      <c r="J61" s="137"/>
      <c r="K61" s="429">
        <f t="shared" si="0"/>
        <v>0</v>
      </c>
      <c r="L61" s="423" cm="1">
        <f t="array" ref="L61">ROUND(E61*F61,2)</f>
        <v>0</v>
      </c>
      <c r="M61" s="423" cm="1">
        <f t="array" ref="M61">ROUND(E61*H61,2)</f>
        <v>0</v>
      </c>
      <c r="N61" s="423" cm="1">
        <f t="array" ref="N61">ROUND(E61*I61,2)</f>
        <v>0</v>
      </c>
      <c r="O61" s="423" cm="1">
        <f t="array" ref="O61">ROUND(E61*J61,2)</f>
        <v>0</v>
      </c>
      <c r="P61" s="425" cm="1">
        <f t="array" ref="P61">ROUND(SUM(M61:O61),2)</f>
        <v>0</v>
      </c>
      <c r="Q61" s="116"/>
    </row>
    <row r="62" spans="1:17" ht="14.25" customHeight="1">
      <c r="A62" s="177" t="s">
        <v>167</v>
      </c>
      <c r="B62" s="135" t="s">
        <v>79</v>
      </c>
      <c r="C62" s="174" t="s">
        <v>99</v>
      </c>
      <c r="D62" s="135" t="s">
        <v>100</v>
      </c>
      <c r="E62" s="138" cm="1">
        <f t="array" ref="E62">ROUND(E61*100*0.005,2)</f>
        <v>5.13</v>
      </c>
      <c r="F62" s="137"/>
      <c r="G62" s="138"/>
      <c r="H62" s="137"/>
      <c r="I62" s="137"/>
      <c r="J62" s="137"/>
      <c r="K62" s="429">
        <f t="shared" si="0"/>
        <v>0</v>
      </c>
      <c r="L62" s="423" cm="1">
        <f t="array" ref="L62">ROUND(E62*F62,2)</f>
        <v>0</v>
      </c>
      <c r="M62" s="423" cm="1">
        <f t="array" ref="M62">ROUND(E62*H62,2)</f>
        <v>0</v>
      </c>
      <c r="N62" s="423" cm="1">
        <f t="array" ref="N62">ROUND(E62*I62,2)</f>
        <v>0</v>
      </c>
      <c r="O62" s="423" cm="1">
        <f t="array" ref="O62">ROUND(E62*J62,2)</f>
        <v>0</v>
      </c>
      <c r="P62" s="425" cm="1">
        <f t="array" ref="P62">ROUND(SUM(M62:O62),2)</f>
        <v>0</v>
      </c>
      <c r="Q62" s="116"/>
    </row>
    <row r="63" spans="1:17" ht="24" customHeight="1">
      <c r="A63" s="177" t="s">
        <v>714</v>
      </c>
      <c r="B63" s="135" t="s">
        <v>79</v>
      </c>
      <c r="C63" s="134" t="s">
        <v>1311</v>
      </c>
      <c r="D63" s="135" t="s">
        <v>97</v>
      </c>
      <c r="E63" s="138">
        <v>8.5</v>
      </c>
      <c r="F63" s="137"/>
      <c r="G63" s="138"/>
      <c r="H63" s="137"/>
      <c r="I63" s="137"/>
      <c r="J63" s="137"/>
      <c r="K63" s="429">
        <f t="shared" si="0"/>
        <v>0</v>
      </c>
      <c r="L63" s="423" cm="1">
        <f t="array" ref="L63">ROUND(E63*F63,2)</f>
        <v>0</v>
      </c>
      <c r="M63" s="423" cm="1">
        <f t="array" ref="M63">ROUND(E63*H63,2)</f>
        <v>0</v>
      </c>
      <c r="N63" s="423" cm="1">
        <f t="array" ref="N63">ROUND(E63*I63,2)</f>
        <v>0</v>
      </c>
      <c r="O63" s="423" cm="1">
        <f t="array" ref="O63">ROUND(E63*J63,2)</f>
        <v>0</v>
      </c>
      <c r="P63" s="425" cm="1">
        <f t="array" ref="P63">ROUND(SUM(M63:O63),2)</f>
        <v>0</v>
      </c>
      <c r="Q63" s="116"/>
    </row>
    <row r="64" spans="1:17" ht="48" customHeight="1">
      <c r="A64" s="177" t="s">
        <v>716</v>
      </c>
      <c r="B64" s="135" t="s">
        <v>79</v>
      </c>
      <c r="C64" s="134" t="s">
        <v>1353</v>
      </c>
      <c r="D64" s="135" t="s">
        <v>95</v>
      </c>
      <c r="E64" s="138" cm="1">
        <f t="array" ref="E64">ROUND(850*0.15/100,2)</f>
        <v>1.28</v>
      </c>
      <c r="F64" s="137"/>
      <c r="G64" s="138"/>
      <c r="H64" s="137"/>
      <c r="I64" s="137"/>
      <c r="J64" s="137"/>
      <c r="K64" s="429">
        <f t="shared" si="0"/>
        <v>0</v>
      </c>
      <c r="L64" s="423" cm="1">
        <f t="array" ref="L64">ROUND(E64*F64,2)</f>
        <v>0</v>
      </c>
      <c r="M64" s="423" cm="1">
        <f t="array" ref="M64">ROUND(E64*H64,2)</f>
        <v>0</v>
      </c>
      <c r="N64" s="423" cm="1">
        <f t="array" ref="N64">ROUND(E64*I64,2)</f>
        <v>0</v>
      </c>
      <c r="O64" s="423" cm="1">
        <f t="array" ref="O64">ROUND(E64*J64,2)</f>
        <v>0</v>
      </c>
      <c r="P64" s="425" cm="1">
        <f t="array" ref="P64">ROUND(SUM(M64:O64),2)</f>
        <v>0</v>
      </c>
      <c r="Q64" s="116"/>
    </row>
    <row r="65" spans="1:17" ht="24" customHeight="1">
      <c r="A65" s="177" t="s">
        <v>1354</v>
      </c>
      <c r="B65" s="135" t="s">
        <v>79</v>
      </c>
      <c r="C65" s="188" t="s">
        <v>1355</v>
      </c>
      <c r="D65" s="135" t="s">
        <v>100</v>
      </c>
      <c r="E65" s="138" cm="1">
        <f t="array" ref="E65">ROUND(E64*100*1.25,2)</f>
        <v>160</v>
      </c>
      <c r="F65" s="137"/>
      <c r="G65" s="138"/>
      <c r="H65" s="137"/>
      <c r="I65" s="137"/>
      <c r="J65" s="137"/>
      <c r="K65" s="429">
        <f t="shared" si="0"/>
        <v>0</v>
      </c>
      <c r="L65" s="423" cm="1">
        <f t="array" ref="L65">ROUND(E65*F65,2)</f>
        <v>0</v>
      </c>
      <c r="M65" s="423" cm="1">
        <f t="array" ref="M65">ROUND(E65*H65,2)</f>
        <v>0</v>
      </c>
      <c r="N65" s="423" cm="1">
        <f t="array" ref="N65">ROUND(E65*I65,2)</f>
        <v>0</v>
      </c>
      <c r="O65" s="423" cm="1">
        <f t="array" ref="O65">ROUND(E65*J65,2)</f>
        <v>0</v>
      </c>
      <c r="P65" s="425" cm="1">
        <f t="array" ref="P65">ROUND(SUM(M65:O65),2)</f>
        <v>0</v>
      </c>
      <c r="Q65" s="116"/>
    </row>
    <row r="66" spans="1:17" ht="48" customHeight="1">
      <c r="A66" s="177" t="s">
        <v>721</v>
      </c>
      <c r="B66" s="135" t="s">
        <v>79</v>
      </c>
      <c r="C66" s="134" t="s">
        <v>1356</v>
      </c>
      <c r="D66" s="135" t="s">
        <v>95</v>
      </c>
      <c r="E66" s="138" cm="1">
        <f t="array" ref="E66">ROUND(850*0.1/100,2)</f>
        <v>0.85</v>
      </c>
      <c r="F66" s="137"/>
      <c r="G66" s="138"/>
      <c r="H66" s="137"/>
      <c r="I66" s="137"/>
      <c r="J66" s="137"/>
      <c r="K66" s="429">
        <f t="shared" si="0"/>
        <v>0</v>
      </c>
      <c r="L66" s="423" cm="1">
        <f t="array" ref="L66">ROUND(E66*F66,2)</f>
        <v>0</v>
      </c>
      <c r="M66" s="423" cm="1">
        <f t="array" ref="M66">ROUND(E66*H66,2)</f>
        <v>0</v>
      </c>
      <c r="N66" s="423" cm="1">
        <f t="array" ref="N66">ROUND(E66*I66,2)</f>
        <v>0</v>
      </c>
      <c r="O66" s="423" cm="1">
        <f t="array" ref="O66">ROUND(E66*J66,2)</f>
        <v>0</v>
      </c>
      <c r="P66" s="425" cm="1">
        <f t="array" ref="P66">ROUND(SUM(M66:O66),2)</f>
        <v>0</v>
      </c>
      <c r="Q66" s="116"/>
    </row>
    <row r="67" spans="1:17" ht="24" customHeight="1">
      <c r="A67" s="177" t="s">
        <v>722</v>
      </c>
      <c r="B67" s="135" t="s">
        <v>79</v>
      </c>
      <c r="C67" s="188" t="s">
        <v>416</v>
      </c>
      <c r="D67" s="135" t="s">
        <v>100</v>
      </c>
      <c r="E67" s="138" cm="1">
        <f t="array" ref="E67">E66*100*1.08</f>
        <v>91.800000000000011</v>
      </c>
      <c r="F67" s="137"/>
      <c r="G67" s="138"/>
      <c r="H67" s="137"/>
      <c r="I67" s="137"/>
      <c r="J67" s="137"/>
      <c r="K67" s="429">
        <f t="shared" si="0"/>
        <v>0</v>
      </c>
      <c r="L67" s="423" cm="1">
        <f t="array" ref="L67">ROUND(E67*F67,2)</f>
        <v>0</v>
      </c>
      <c r="M67" s="423" cm="1">
        <f t="array" ref="M67">ROUND(E67*H67,2)</f>
        <v>0</v>
      </c>
      <c r="N67" s="423" cm="1">
        <f t="array" ref="N67">ROUND(E67*I67,2)</f>
        <v>0</v>
      </c>
      <c r="O67" s="423" cm="1">
        <f t="array" ref="O67">ROUND(E67*J67,2)</f>
        <v>0</v>
      </c>
      <c r="P67" s="425" cm="1">
        <f t="array" ref="P67">ROUND(SUM(M67:O67),2)</f>
        <v>0</v>
      </c>
      <c r="Q67" s="116"/>
    </row>
    <row r="68" spans="1:17" ht="14.25" customHeight="1">
      <c r="A68" s="177" t="s">
        <v>727</v>
      </c>
      <c r="B68" s="135" t="s">
        <v>79</v>
      </c>
      <c r="C68" s="134" t="s">
        <v>108</v>
      </c>
      <c r="D68" s="135" t="s">
        <v>83</v>
      </c>
      <c r="E68" s="138">
        <v>850</v>
      </c>
      <c r="F68" s="137"/>
      <c r="G68" s="138"/>
      <c r="H68" s="137"/>
      <c r="I68" s="137"/>
      <c r="J68" s="137"/>
      <c r="K68" s="429">
        <f t="shared" si="0"/>
        <v>0</v>
      </c>
      <c r="L68" s="423" cm="1">
        <f t="array" ref="L68">ROUND(E68*F68,2)</f>
        <v>0</v>
      </c>
      <c r="M68" s="423" cm="1">
        <f t="array" ref="M68">ROUND(E68*H68,2)</f>
        <v>0</v>
      </c>
      <c r="N68" s="423" cm="1">
        <f t="array" ref="N68">ROUND(E68*I68,2)</f>
        <v>0</v>
      </c>
      <c r="O68" s="423" cm="1">
        <f t="array" ref="O68">ROUND(E68*J68,2)</f>
        <v>0</v>
      </c>
      <c r="P68" s="425" cm="1">
        <f t="array" ref="P68">ROUND(SUM(M68:O68),2)</f>
        <v>0</v>
      </c>
      <c r="Q68" s="116"/>
    </row>
    <row r="69" spans="1:17" ht="14.25" customHeight="1">
      <c r="A69" s="177" t="s">
        <v>1357</v>
      </c>
      <c r="B69" s="135" t="s">
        <v>79</v>
      </c>
      <c r="C69" s="178" t="s">
        <v>110</v>
      </c>
      <c r="D69" s="135" t="s">
        <v>83</v>
      </c>
      <c r="E69" s="138" cm="1">
        <f t="array" ref="E69">ROUND(E68*1.15,2)</f>
        <v>977.5</v>
      </c>
      <c r="F69" s="137"/>
      <c r="G69" s="138"/>
      <c r="H69" s="137"/>
      <c r="I69" s="137"/>
      <c r="J69" s="137"/>
      <c r="K69" s="429">
        <f t="shared" si="0"/>
        <v>0</v>
      </c>
      <c r="L69" s="423" cm="1">
        <f t="array" ref="L69">ROUND(E69*F69,2)</f>
        <v>0</v>
      </c>
      <c r="M69" s="423" cm="1">
        <f t="array" ref="M69">ROUND(E69*H69,2)</f>
        <v>0</v>
      </c>
      <c r="N69" s="423" cm="1">
        <f t="array" ref="N69">ROUND(E69*I69,2)</f>
        <v>0</v>
      </c>
      <c r="O69" s="423" cm="1">
        <f t="array" ref="O69">ROUND(E69*J69,2)</f>
        <v>0</v>
      </c>
      <c r="P69" s="425" cm="1">
        <f t="array" ref="P69">ROUND(SUM(M69:O69),2)</f>
        <v>0</v>
      </c>
      <c r="Q69" s="116"/>
    </row>
    <row r="70" spans="1:17" ht="24" customHeight="1">
      <c r="A70" s="177" t="s">
        <v>728</v>
      </c>
      <c r="B70" s="135" t="s">
        <v>79</v>
      </c>
      <c r="C70" s="134" t="s">
        <v>1358</v>
      </c>
      <c r="D70" s="135" t="s">
        <v>83</v>
      </c>
      <c r="E70" s="138">
        <v>850</v>
      </c>
      <c r="F70" s="137"/>
      <c r="G70" s="138"/>
      <c r="H70" s="137"/>
      <c r="I70" s="137"/>
      <c r="J70" s="137"/>
      <c r="K70" s="429">
        <f t="shared" si="0"/>
        <v>0</v>
      </c>
      <c r="L70" s="423" cm="1">
        <f t="array" ref="L70">ROUND(E70*F70,2)</f>
        <v>0</v>
      </c>
      <c r="M70" s="423" cm="1">
        <f t="array" ref="M70">ROUND(E70*H70,2)</f>
        <v>0</v>
      </c>
      <c r="N70" s="423" cm="1">
        <f t="array" ref="N70">ROUND(E70*I70,2)</f>
        <v>0</v>
      </c>
      <c r="O70" s="423" cm="1">
        <f t="array" ref="O70">ROUND(E70*J70,2)</f>
        <v>0</v>
      </c>
      <c r="P70" s="425" cm="1">
        <f t="array" ref="P70">ROUND(SUM(M70:O70),2)</f>
        <v>0</v>
      </c>
      <c r="Q70" s="116"/>
    </row>
    <row r="71" spans="1:17" ht="24" customHeight="1">
      <c r="A71" s="177" t="s">
        <v>1359</v>
      </c>
      <c r="B71" s="135" t="s">
        <v>79</v>
      </c>
      <c r="C71" s="188" t="s">
        <v>1360</v>
      </c>
      <c r="D71" s="135" t="s">
        <v>83</v>
      </c>
      <c r="E71" s="138" cm="1">
        <f t="array" ref="E71">ROUND(E70*1.15,2)</f>
        <v>977.5</v>
      </c>
      <c r="F71" s="137"/>
      <c r="G71" s="138"/>
      <c r="H71" s="137"/>
      <c r="I71" s="137"/>
      <c r="J71" s="137"/>
      <c r="K71" s="429">
        <f t="shared" si="0"/>
        <v>0</v>
      </c>
      <c r="L71" s="423" cm="1">
        <f t="array" ref="L71">ROUND(E71*F71,2)</f>
        <v>0</v>
      </c>
      <c r="M71" s="423" cm="1">
        <f t="array" ref="M71">ROUND(E71*H71,2)</f>
        <v>0</v>
      </c>
      <c r="N71" s="423" cm="1">
        <f t="array" ref="N71">ROUND(E71*I71,2)</f>
        <v>0</v>
      </c>
      <c r="O71" s="423" cm="1">
        <f t="array" ref="O71">ROUND(E71*J71,2)</f>
        <v>0</v>
      </c>
      <c r="P71" s="425" cm="1">
        <f t="array" ref="P71">ROUND(SUM(M71:O71),2)</f>
        <v>0</v>
      </c>
      <c r="Q71" s="116"/>
    </row>
    <row r="72" spans="1:17" ht="36" customHeight="1">
      <c r="A72" s="177" t="s">
        <v>1361</v>
      </c>
      <c r="B72" s="135" t="s">
        <v>79</v>
      </c>
      <c r="C72" s="188" t="s">
        <v>1362</v>
      </c>
      <c r="D72" s="135" t="s">
        <v>81</v>
      </c>
      <c r="E72" s="138" cm="1">
        <f t="array" ref="E72">ROUND(E71/300/3,0)</f>
        <v>1</v>
      </c>
      <c r="F72" s="137"/>
      <c r="G72" s="138"/>
      <c r="H72" s="137"/>
      <c r="I72" s="137"/>
      <c r="J72" s="137"/>
      <c r="K72" s="429">
        <f t="shared" si="0"/>
        <v>0</v>
      </c>
      <c r="L72" s="423" cm="1">
        <f t="array" ref="L72">ROUND(E72*F72,2)</f>
        <v>0</v>
      </c>
      <c r="M72" s="423" cm="1">
        <f t="array" ref="M72">ROUND(E72*H72,2)</f>
        <v>0</v>
      </c>
      <c r="N72" s="423" cm="1">
        <f t="array" ref="N72">ROUND(E72*I72,2)</f>
        <v>0</v>
      </c>
      <c r="O72" s="423" cm="1">
        <f t="array" ref="O72">ROUND(E72*J72,2)</f>
        <v>0</v>
      </c>
      <c r="P72" s="425" cm="1">
        <f t="array" ref="P72">ROUND(SUM(M72:O72),2)</f>
        <v>0</v>
      </c>
      <c r="Q72" s="116"/>
    </row>
    <row r="73" spans="1:17" ht="14.25" customHeight="1">
      <c r="A73" s="177" t="s">
        <v>1363</v>
      </c>
      <c r="B73" s="135" t="s">
        <v>79</v>
      </c>
      <c r="C73" s="178" t="s">
        <v>1364</v>
      </c>
      <c r="D73" s="135" t="s">
        <v>133</v>
      </c>
      <c r="E73" s="138">
        <v>1</v>
      </c>
      <c r="F73" s="137"/>
      <c r="G73" s="138"/>
      <c r="H73" s="137"/>
      <c r="I73" s="137"/>
      <c r="J73" s="137"/>
      <c r="K73" s="429">
        <f t="shared" si="0"/>
        <v>0</v>
      </c>
      <c r="L73" s="423" cm="1">
        <f t="array" ref="L73">ROUND(E73*F73,2)</f>
        <v>0</v>
      </c>
      <c r="M73" s="423" cm="1">
        <f t="array" ref="M73">ROUND(E73*H73,2)</f>
        <v>0</v>
      </c>
      <c r="N73" s="423" cm="1">
        <f t="array" ref="N73">ROUND(E73*I73,2)</f>
        <v>0</v>
      </c>
      <c r="O73" s="423" cm="1">
        <f t="array" ref="O73">ROUND(E73*J73,2)</f>
        <v>0</v>
      </c>
      <c r="P73" s="425" cm="1">
        <f t="array" ref="P73">ROUND(SUM(M73:O73),2)</f>
        <v>0</v>
      </c>
      <c r="Q73" s="116"/>
    </row>
    <row r="74" spans="1:17" ht="24" customHeight="1">
      <c r="A74" s="177" t="s">
        <v>729</v>
      </c>
      <c r="B74" s="135" t="s">
        <v>79</v>
      </c>
      <c r="C74" s="134" t="s">
        <v>1365</v>
      </c>
      <c r="D74" s="135" t="s">
        <v>81</v>
      </c>
      <c r="E74" s="138">
        <v>74</v>
      </c>
      <c r="F74" s="137"/>
      <c r="G74" s="138"/>
      <c r="H74" s="137"/>
      <c r="I74" s="137"/>
      <c r="J74" s="137"/>
      <c r="K74" s="429">
        <f t="shared" si="0"/>
        <v>0</v>
      </c>
      <c r="L74" s="423" cm="1">
        <f t="array" ref="L74">ROUND(E74*F74,2)</f>
        <v>0</v>
      </c>
      <c r="M74" s="423" cm="1">
        <f t="array" ref="M74">ROUND(E74*H74,2)</f>
        <v>0</v>
      </c>
      <c r="N74" s="423" cm="1">
        <f t="array" ref="N74">ROUND(E74*I74,2)</f>
        <v>0</v>
      </c>
      <c r="O74" s="423" cm="1">
        <f t="array" ref="O74">ROUND(E74*J74,2)</f>
        <v>0</v>
      </c>
      <c r="P74" s="425" cm="1">
        <f t="array" ref="P74">ROUND(SUM(M74:O74),2)</f>
        <v>0</v>
      </c>
      <c r="Q74" s="116"/>
    </row>
    <row r="75" spans="1:17" ht="24" customHeight="1">
      <c r="A75" s="177" t="s">
        <v>730</v>
      </c>
      <c r="B75" s="135" t="s">
        <v>79</v>
      </c>
      <c r="C75" s="134" t="s">
        <v>1366</v>
      </c>
      <c r="D75" s="135" t="s">
        <v>1367</v>
      </c>
      <c r="E75" s="328">
        <v>1</v>
      </c>
      <c r="F75" s="137"/>
      <c r="G75" s="138"/>
      <c r="H75" s="137"/>
      <c r="I75" s="137"/>
      <c r="J75" s="137"/>
      <c r="K75" s="429">
        <f t="shared" si="0"/>
        <v>0</v>
      </c>
      <c r="L75" s="423" cm="1">
        <f t="array" ref="L75">ROUND(E75*F75,2)</f>
        <v>0</v>
      </c>
      <c r="M75" s="423" cm="1">
        <f t="array" ref="M75">ROUND(E75*H75,2)</f>
        <v>0</v>
      </c>
      <c r="N75" s="423" cm="1">
        <f t="array" ref="N75">ROUND(E75*I75,2)</f>
        <v>0</v>
      </c>
      <c r="O75" s="423" cm="1">
        <f t="array" ref="O75">ROUND(E75*J75,2)</f>
        <v>0</v>
      </c>
      <c r="P75" s="425" cm="1">
        <f t="array" ref="P75">ROUND(SUM(M75:O75),2)</f>
        <v>0</v>
      </c>
      <c r="Q75" s="116"/>
    </row>
    <row r="76" spans="1:17" ht="14.25" customHeight="1">
      <c r="A76" s="177"/>
      <c r="B76" s="135"/>
      <c r="C76" s="318"/>
      <c r="D76" s="185"/>
      <c r="E76" s="329"/>
      <c r="F76" s="137"/>
      <c r="G76" s="138"/>
      <c r="H76" s="137"/>
      <c r="I76" s="137"/>
      <c r="J76" s="137"/>
      <c r="K76" s="429"/>
      <c r="L76" s="423"/>
      <c r="M76" s="423"/>
      <c r="N76" s="423"/>
      <c r="O76" s="423"/>
      <c r="P76" s="425"/>
      <c r="Q76" s="116"/>
    </row>
    <row r="77" spans="1:17" ht="14.25" customHeight="1">
      <c r="A77" s="222">
        <v>5</v>
      </c>
      <c r="B77" s="169" t="s">
        <v>1351</v>
      </c>
      <c r="C77" s="202" t="s">
        <v>1368</v>
      </c>
      <c r="D77" s="185"/>
      <c r="E77" s="138"/>
      <c r="F77" s="137"/>
      <c r="G77" s="138"/>
      <c r="H77" s="137"/>
      <c r="I77" s="137"/>
      <c r="J77" s="137"/>
      <c r="K77" s="429"/>
      <c r="L77" s="424"/>
      <c r="M77" s="424"/>
      <c r="N77" s="424"/>
      <c r="O77" s="424"/>
      <c r="P77" s="433"/>
      <c r="Q77" s="116"/>
    </row>
    <row r="78" spans="1:17" ht="14.25" customHeight="1">
      <c r="A78" s="177" t="s">
        <v>174</v>
      </c>
      <c r="B78" s="135" t="s">
        <v>79</v>
      </c>
      <c r="C78" s="134" t="s">
        <v>98</v>
      </c>
      <c r="D78" s="135" t="s">
        <v>95</v>
      </c>
      <c r="E78" s="138">
        <v>99.4</v>
      </c>
      <c r="F78" s="137"/>
      <c r="G78" s="138"/>
      <c r="H78" s="137"/>
      <c r="I78" s="137"/>
      <c r="J78" s="137"/>
      <c r="K78" s="429">
        <f t="shared" si="0"/>
        <v>0</v>
      </c>
      <c r="L78" s="423" cm="1">
        <f t="array" ref="L78">ROUND(E78*F78,2)</f>
        <v>0</v>
      </c>
      <c r="M78" s="423" cm="1">
        <f t="array" ref="M78">ROUND(E78*H78,2)</f>
        <v>0</v>
      </c>
      <c r="N78" s="423" cm="1">
        <f t="array" ref="N78">ROUND(E78*I78,2)</f>
        <v>0</v>
      </c>
      <c r="O78" s="423" cm="1">
        <f t="array" ref="O78">ROUND(E78*J78,2)</f>
        <v>0</v>
      </c>
      <c r="P78" s="425" cm="1">
        <f t="array" ref="P78">ROUND(SUM(M78:O78),2)</f>
        <v>0</v>
      </c>
      <c r="Q78" s="116"/>
    </row>
    <row r="79" spans="1:17" ht="14.25" customHeight="1">
      <c r="A79" s="177" t="s">
        <v>179</v>
      </c>
      <c r="B79" s="135" t="s">
        <v>79</v>
      </c>
      <c r="C79" s="174" t="s">
        <v>99</v>
      </c>
      <c r="D79" s="135" t="s">
        <v>100</v>
      </c>
      <c r="E79" s="138" cm="1">
        <f t="array" ref="E79">ROUND(E78*100*0.005,2)</f>
        <v>49.7</v>
      </c>
      <c r="F79" s="137"/>
      <c r="G79" s="138"/>
      <c r="H79" s="137"/>
      <c r="I79" s="137"/>
      <c r="J79" s="137"/>
      <c r="K79" s="429">
        <f t="shared" ref="K79:K80" si="1">SUM(H79:J79)</f>
        <v>0</v>
      </c>
      <c r="L79" s="423" cm="1">
        <f t="array" ref="L79">ROUND(E79*F79,2)</f>
        <v>0</v>
      </c>
      <c r="M79" s="423" cm="1">
        <f t="array" ref="M79">ROUND(E79*H79,2)</f>
        <v>0</v>
      </c>
      <c r="N79" s="423" cm="1">
        <f t="array" ref="N79">ROUND(E79*I79,2)</f>
        <v>0</v>
      </c>
      <c r="O79" s="423" cm="1">
        <f t="array" ref="O79">ROUND(E79*J79,2)</f>
        <v>0</v>
      </c>
      <c r="P79" s="425" cm="1">
        <f t="array" ref="P79">ROUND(SUM(M79:O79),2)</f>
        <v>0</v>
      </c>
      <c r="Q79" s="116"/>
    </row>
    <row r="80" spans="1:17" ht="24.75" customHeight="1">
      <c r="A80" s="193" t="s">
        <v>190</v>
      </c>
      <c r="B80" s="145" t="s">
        <v>79</v>
      </c>
      <c r="C80" s="144" t="s">
        <v>1311</v>
      </c>
      <c r="D80" s="145" t="s">
        <v>97</v>
      </c>
      <c r="E80" s="148">
        <v>142</v>
      </c>
      <c r="F80" s="147"/>
      <c r="G80" s="148"/>
      <c r="H80" s="147"/>
      <c r="I80" s="147"/>
      <c r="J80" s="147"/>
      <c r="K80" s="429">
        <f t="shared" si="1"/>
        <v>0</v>
      </c>
      <c r="L80" s="427" cm="1">
        <f t="array" ref="L80">ROUND(E80*F80,2)</f>
        <v>0</v>
      </c>
      <c r="M80" s="427" cm="1">
        <f t="array" ref="M80">ROUND(E80*H80,2)</f>
        <v>0</v>
      </c>
      <c r="N80" s="427" cm="1">
        <f t="array" ref="N80">ROUND(E80*I80,2)</f>
        <v>0</v>
      </c>
      <c r="O80" s="427" cm="1">
        <f t="array" ref="O80">ROUND(E80*J80,2)</f>
        <v>0</v>
      </c>
      <c r="P80" s="428" cm="1">
        <f t="array" ref="P80">ROUND(SUM(M80:O80),2)</f>
        <v>0</v>
      </c>
      <c r="Q80" s="116"/>
    </row>
    <row r="81" spans="1:17" ht="25.5" customHeight="1">
      <c r="A81" s="118"/>
      <c r="B81" s="117"/>
      <c r="C81" s="154" t="s">
        <v>91</v>
      </c>
      <c r="D81" s="155"/>
      <c r="E81" s="27"/>
      <c r="F81" s="156"/>
      <c r="G81" s="156"/>
      <c r="H81" s="156"/>
      <c r="I81" s="156"/>
      <c r="J81" s="156"/>
      <c r="K81" s="430"/>
      <c r="L81" s="431" cm="1">
        <f t="array" ref="L81">SUM(L15:L80)</f>
        <v>0</v>
      </c>
      <c r="M81" s="431" cm="1">
        <f t="array" ref="M81">SUM(M15:M80)</f>
        <v>0</v>
      </c>
      <c r="N81" s="431" cm="1">
        <f t="array" ref="N81">SUM(N15:N80)</f>
        <v>0</v>
      </c>
      <c r="O81" s="431" cm="1">
        <f t="array" ref="O81">SUM(O15:O80)</f>
        <v>0</v>
      </c>
      <c r="P81" s="432" cm="1">
        <f t="array" ref="P81">SUM(M81:O81)</f>
        <v>0</v>
      </c>
      <c r="Q81" s="116"/>
    </row>
    <row r="82" spans="1:17" ht="13.5" customHeight="1">
      <c r="A82" s="160"/>
      <c r="B82" s="160"/>
      <c r="C82" s="160"/>
      <c r="D82" s="160"/>
      <c r="E82" s="160"/>
      <c r="F82" s="160"/>
      <c r="G82" s="160"/>
      <c r="H82" s="160"/>
      <c r="I82" s="160"/>
      <c r="J82" s="160"/>
      <c r="K82" s="439"/>
      <c r="L82" s="439"/>
      <c r="M82" s="439"/>
      <c r="N82" s="439"/>
      <c r="O82" s="439"/>
      <c r="P82" s="439"/>
      <c r="Q82" s="107"/>
    </row>
    <row r="83" spans="1:17" ht="12.75" customHeight="1">
      <c r="A83" s="107"/>
      <c r="B83" s="107"/>
      <c r="C83" s="107"/>
      <c r="D83" s="107"/>
      <c r="E83" s="107"/>
      <c r="F83" s="107"/>
      <c r="G83" s="107"/>
      <c r="H83" s="107"/>
      <c r="I83" s="107"/>
      <c r="J83" s="107"/>
      <c r="K83" s="440"/>
      <c r="L83" s="440"/>
      <c r="M83" s="440"/>
      <c r="N83" s="440"/>
      <c r="O83" s="440"/>
      <c r="P83" s="440"/>
      <c r="Q83" s="107"/>
    </row>
    <row r="84" spans="1:17" ht="12.75" customHeight="1">
      <c r="A84" s="107"/>
      <c r="B84" s="107"/>
      <c r="C84" s="107"/>
      <c r="D84" s="107"/>
      <c r="E84" s="107"/>
      <c r="F84" s="107"/>
      <c r="G84" s="107"/>
      <c r="H84" s="107"/>
      <c r="I84" s="107"/>
      <c r="J84" s="107"/>
      <c r="K84" s="440"/>
      <c r="L84" s="440"/>
      <c r="M84" s="440"/>
      <c r="N84" s="440"/>
      <c r="O84" s="440"/>
      <c r="P84" s="440"/>
      <c r="Q84" s="107"/>
    </row>
    <row r="85" spans="1:17" ht="14.25" customHeight="1">
      <c r="A85" s="181" t="s">
        <v>18</v>
      </c>
      <c r="B85" s="4"/>
      <c r="C85" s="4"/>
      <c r="D85" s="107"/>
      <c r="E85" s="107"/>
      <c r="F85" s="107"/>
      <c r="G85" s="107"/>
      <c r="H85" s="107"/>
      <c r="I85" s="107"/>
      <c r="J85" s="107"/>
      <c r="K85" s="440"/>
      <c r="L85" s="440"/>
      <c r="M85" s="440"/>
      <c r="N85" s="440"/>
      <c r="O85" s="440"/>
      <c r="P85" s="440"/>
      <c r="Q85" s="107"/>
    </row>
    <row r="86" spans="1:17" ht="14.25" customHeight="1">
      <c r="A86" s="181" t="s">
        <v>58</v>
      </c>
      <c r="B86" s="46"/>
      <c r="C86" s="46"/>
      <c r="D86" s="46"/>
      <c r="E86" s="46"/>
      <c r="F86" s="46"/>
      <c r="G86" s="107"/>
      <c r="H86" s="107"/>
      <c r="I86" s="107"/>
      <c r="J86" s="107"/>
      <c r="K86" s="440"/>
      <c r="L86" s="440"/>
      <c r="M86" s="440"/>
      <c r="N86" s="440"/>
      <c r="O86" s="440"/>
      <c r="P86" s="440"/>
      <c r="Q86" s="107"/>
    </row>
    <row r="87" spans="1:17" ht="14.25" customHeight="1">
      <c r="A87" s="106" t="s">
        <v>10</v>
      </c>
      <c r="B87" s="4"/>
      <c r="C87" s="4"/>
      <c r="D87" s="107"/>
      <c r="E87" s="107"/>
      <c r="F87" s="107"/>
      <c r="G87" s="107"/>
      <c r="H87" s="107"/>
      <c r="I87" s="107"/>
      <c r="J87" s="163"/>
      <c r="K87" s="107"/>
      <c r="L87" s="107"/>
      <c r="M87" s="107"/>
      <c r="N87" s="107"/>
      <c r="O87" s="107"/>
      <c r="P87" s="107"/>
      <c r="Q87" s="107"/>
    </row>
    <row r="88" spans="1:17" ht="14.25" customHeight="1">
      <c r="A88" s="107"/>
      <c r="B88" s="107"/>
      <c r="C88" s="182"/>
      <c r="D88" s="107"/>
      <c r="E88" s="107"/>
      <c r="F88" s="107"/>
      <c r="G88" s="107"/>
      <c r="H88" s="107"/>
      <c r="I88" s="107"/>
      <c r="J88" s="163"/>
      <c r="K88" s="163"/>
      <c r="L88" s="163"/>
      <c r="M88" s="163"/>
      <c r="N88" s="163"/>
      <c r="O88" s="163"/>
      <c r="P88" s="163"/>
      <c r="Q88" s="107"/>
    </row>
  </sheetData>
  <mergeCells count="14">
    <mergeCell ref="A1:P1"/>
    <mergeCell ref="A2:P2"/>
    <mergeCell ref="A3:P3"/>
    <mergeCell ref="F10:K11"/>
    <mergeCell ref="L10:P11"/>
    <mergeCell ref="A8:G8"/>
    <mergeCell ref="H8:I8"/>
    <mergeCell ref="O8:P8"/>
    <mergeCell ref="K9:P9"/>
    <mergeCell ref="A10:A12"/>
    <mergeCell ref="B10:B12"/>
    <mergeCell ref="C10:C12"/>
    <mergeCell ref="D10:D12"/>
    <mergeCell ref="E10:E12"/>
  </mergeCells>
  <conditionalFormatting sqref="D23:D28 D30:D33 D36 D38:D39 B41 D42:D43 D64:D67">
    <cfRule type="cellIs" dxfId="0" priority="1" stopIfTrue="1" operator="equal">
      <formula>0</formula>
    </cfRule>
  </conditionalFormatting>
  <pageMargins left="0.19685" right="0.19685" top="0.78740200000000005" bottom="0.59055100000000005" header="0.31496099999999999" footer="0.31496099999999999"/>
  <pageSetup scale="78" orientation="landscape"/>
  <headerFooter>
    <oddFooter>&amp;C&amp;"Arial,Regular"&amp;10&amp;K000000&amp;8&amp;P no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197"/>
  <sheetViews>
    <sheetView showGridLines="0" topLeftCell="A2" workbookViewId="0">
      <selection activeCell="D17" sqref="D17"/>
    </sheetView>
  </sheetViews>
  <sheetFormatPr baseColWidth="10" defaultColWidth="9.1640625" defaultRowHeight="12.75" customHeight="1"/>
  <cols>
    <col min="1" max="1" width="6.5" style="1" customWidth="1"/>
    <col min="2" max="2" width="9.1640625" style="1" customWidth="1"/>
    <col min="3" max="3" width="41.83203125" style="1" customWidth="1"/>
    <col min="4" max="4" width="13" style="1" customWidth="1"/>
    <col min="5" max="5" width="11.33203125" style="1" customWidth="1"/>
    <col min="6" max="6" width="14" style="1" customWidth="1"/>
    <col min="7" max="7" width="11.5" style="1" customWidth="1"/>
    <col min="8" max="17" width="10.5" style="1" customWidth="1"/>
    <col min="18" max="18" width="10.1640625" style="1" customWidth="1"/>
    <col min="19" max="19" width="9.1640625" style="1" customWidth="1"/>
    <col min="20" max="16384" width="9.1640625" style="1"/>
  </cols>
  <sheetData>
    <row r="1" spans="1:18" ht="15.75" customHeight="1">
      <c r="A1" s="344" t="s">
        <v>20</v>
      </c>
      <c r="B1" s="330"/>
      <c r="C1" s="330"/>
      <c r="D1" s="330"/>
      <c r="E1" s="330"/>
      <c r="F1" s="330"/>
      <c r="G1" s="330"/>
      <c r="H1" s="330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3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8" customHeight="1">
      <c r="A3" s="351" t="s">
        <v>14</v>
      </c>
      <c r="B3" s="352"/>
      <c r="C3" s="352"/>
      <c r="D3" s="352"/>
      <c r="E3" s="352"/>
      <c r="F3" s="352"/>
      <c r="G3" s="352"/>
      <c r="H3" s="352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3.75" customHeight="1">
      <c r="A4" s="353" t="s">
        <v>21</v>
      </c>
      <c r="B4" s="354"/>
      <c r="C4" s="354"/>
      <c r="D4" s="354"/>
      <c r="E4" s="354"/>
      <c r="F4" s="354"/>
      <c r="G4" s="354"/>
      <c r="H4" s="35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" customHeight="1">
      <c r="A5" s="54"/>
      <c r="B5" s="4"/>
      <c r="C5" s="4"/>
      <c r="D5" s="1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" customHeight="1">
      <c r="A6" s="10" t="s">
        <v>6</v>
      </c>
      <c r="B6" s="11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" customHeight="1">
      <c r="A7" s="10" t="s">
        <v>7</v>
      </c>
      <c r="B7" s="11"/>
      <c r="C7" s="8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" customHeight="1">
      <c r="A8" s="10" t="s">
        <v>8</v>
      </c>
      <c r="B8" s="12"/>
      <c r="C8" s="4"/>
      <c r="D8" s="1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" customHeight="1">
      <c r="A9" s="13" t="s">
        <v>9</v>
      </c>
      <c r="B9" s="11"/>
      <c r="C9" s="45"/>
      <c r="D9" s="45"/>
      <c r="E9" s="45"/>
      <c r="F9" s="45"/>
      <c r="G9" s="45"/>
      <c r="H9" s="45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9.5" customHeight="1">
      <c r="A10" s="45"/>
      <c r="B10" s="45"/>
      <c r="C10" s="55" t="s">
        <v>22</v>
      </c>
      <c r="D10" s="56" cm="1">
        <f t="array" ref="D10">D38</f>
        <v>0</v>
      </c>
      <c r="E10" s="57" t="s">
        <v>23</v>
      </c>
      <c r="F10" s="45"/>
      <c r="G10" s="45"/>
      <c r="H10" s="45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7.25" customHeight="1">
      <c r="A11" s="45"/>
      <c r="B11" s="45"/>
      <c r="C11" s="55" t="s">
        <v>24</v>
      </c>
      <c r="D11" s="58" cm="1">
        <f t="array" ref="D11">H34</f>
        <v>0</v>
      </c>
      <c r="E11" s="44" t="s">
        <v>25</v>
      </c>
      <c r="F11" s="45"/>
      <c r="G11" s="45"/>
      <c r="H11" s="45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3.5" customHeight="1">
      <c r="A12" s="59"/>
      <c r="B12" s="59"/>
      <c r="C12" s="59"/>
      <c r="D12" s="60"/>
      <c r="E12" s="59"/>
      <c r="F12" s="59"/>
      <c r="G12" s="59"/>
      <c r="H12" s="59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2.75" customHeight="1">
      <c r="A13" s="345" t="s">
        <v>26</v>
      </c>
      <c r="B13" s="347" t="s">
        <v>27</v>
      </c>
      <c r="C13" s="347" t="s">
        <v>28</v>
      </c>
      <c r="D13" s="347" t="s">
        <v>29</v>
      </c>
      <c r="E13" s="349" t="s">
        <v>30</v>
      </c>
      <c r="F13" s="350"/>
      <c r="G13" s="350"/>
      <c r="H13" s="342" t="s">
        <v>31</v>
      </c>
      <c r="I13" s="25"/>
      <c r="J13" s="4"/>
      <c r="K13" s="4"/>
      <c r="L13" s="4"/>
      <c r="M13" s="4"/>
      <c r="N13" s="4"/>
      <c r="O13" s="4"/>
      <c r="P13" s="4"/>
      <c r="Q13" s="4"/>
      <c r="R13" s="4"/>
    </row>
    <row r="14" spans="1:18" ht="13.5" customHeight="1">
      <c r="A14" s="346"/>
      <c r="B14" s="348"/>
      <c r="C14" s="348"/>
      <c r="D14" s="348"/>
      <c r="E14" s="61" t="s">
        <v>32</v>
      </c>
      <c r="F14" s="61" t="s">
        <v>33</v>
      </c>
      <c r="G14" s="61" t="s">
        <v>34</v>
      </c>
      <c r="H14" s="343"/>
      <c r="I14" s="25"/>
      <c r="J14" s="4"/>
      <c r="K14" s="4"/>
      <c r="L14" s="4"/>
      <c r="M14" s="4"/>
      <c r="N14" s="4"/>
      <c r="O14" s="4"/>
      <c r="P14" s="4"/>
      <c r="Q14" s="4"/>
      <c r="R14" s="4"/>
    </row>
    <row r="15" spans="1:18" ht="14.25" customHeight="1">
      <c r="A15" s="62">
        <v>1</v>
      </c>
      <c r="B15" s="63">
        <v>2</v>
      </c>
      <c r="C15" s="63">
        <v>3</v>
      </c>
      <c r="D15" s="64">
        <v>4</v>
      </c>
      <c r="E15" s="64">
        <v>5</v>
      </c>
      <c r="F15" s="64">
        <v>6</v>
      </c>
      <c r="G15" s="64">
        <v>7</v>
      </c>
      <c r="H15" s="65">
        <v>8</v>
      </c>
      <c r="I15" s="25"/>
      <c r="J15" s="4"/>
      <c r="K15" s="4"/>
      <c r="L15" s="4"/>
      <c r="M15" s="4"/>
      <c r="N15" s="4"/>
      <c r="O15" s="4"/>
      <c r="P15" s="4"/>
      <c r="Q15" s="4"/>
      <c r="R15" s="4"/>
    </row>
    <row r="16" spans="1:18" ht="13.5" customHeight="1">
      <c r="A16" s="66"/>
      <c r="B16" s="67"/>
      <c r="C16" s="68" t="s">
        <v>35</v>
      </c>
      <c r="D16" s="69"/>
      <c r="E16" s="69"/>
      <c r="F16" s="69"/>
      <c r="G16" s="69"/>
      <c r="H16" s="70"/>
      <c r="I16" s="25"/>
      <c r="J16" s="71"/>
      <c r="K16" s="4"/>
      <c r="L16" s="4"/>
      <c r="M16" s="4"/>
      <c r="N16" s="4"/>
      <c r="O16" s="4"/>
      <c r="P16" s="4"/>
      <c r="Q16" s="4"/>
      <c r="R16" s="4"/>
    </row>
    <row r="17" spans="1:18" ht="13.75" customHeight="1">
      <c r="A17" s="72">
        <v>1</v>
      </c>
      <c r="B17" s="73">
        <v>1</v>
      </c>
      <c r="C17" s="74" t="s">
        <v>36</v>
      </c>
      <c r="D17" s="75" cm="1">
        <f t="array" ref="D17">SUM(E17:G17)</f>
        <v>0</v>
      </c>
      <c r="E17" s="75" cm="1">
        <f t="array" ref="E17">'1'!M21</f>
        <v>0</v>
      </c>
      <c r="F17" s="75" cm="1">
        <f t="array" ref="F17">'1'!N21</f>
        <v>0</v>
      </c>
      <c r="G17" s="75" cm="1">
        <f t="array" ref="G17">'1'!O21</f>
        <v>0</v>
      </c>
      <c r="H17" s="76" cm="1">
        <f t="array" ref="H17">'1'!L21</f>
        <v>0</v>
      </c>
      <c r="I17" s="25"/>
      <c r="J17" s="4"/>
      <c r="K17" s="4"/>
      <c r="L17" s="4"/>
      <c r="M17" s="4"/>
      <c r="N17" s="4"/>
      <c r="O17" s="4"/>
      <c r="P17" s="4"/>
      <c r="Q17" s="4"/>
      <c r="R17" s="4"/>
    </row>
    <row r="18" spans="1:18" ht="13.75" customHeight="1">
      <c r="A18" s="72">
        <v>2</v>
      </c>
      <c r="B18" s="77">
        <v>2</v>
      </c>
      <c r="C18" s="78" t="s">
        <v>37</v>
      </c>
      <c r="D18" s="75" cm="1">
        <f t="array" ref="D18">SUM(E18:G18)</f>
        <v>0</v>
      </c>
      <c r="E18" s="79" cm="1">
        <f t="array" ref="E18">'2'!M28</f>
        <v>0</v>
      </c>
      <c r="F18" s="79" cm="1">
        <f t="array" ref="F18">'2'!N28</f>
        <v>0</v>
      </c>
      <c r="G18" s="79" cm="1">
        <f t="array" ref="G18">'2'!O28</f>
        <v>0</v>
      </c>
      <c r="H18" s="80" cm="1">
        <f t="array" ref="H18">'2'!L28</f>
        <v>0</v>
      </c>
      <c r="I18" s="25"/>
      <c r="J18" s="4"/>
      <c r="K18" s="4"/>
      <c r="L18" s="4"/>
      <c r="M18" s="4"/>
      <c r="N18" s="4"/>
      <c r="O18" s="4"/>
      <c r="P18" s="4"/>
      <c r="Q18" s="4"/>
      <c r="R18" s="4"/>
    </row>
    <row r="19" spans="1:18" ht="13.75" customHeight="1">
      <c r="A19" s="72">
        <v>3</v>
      </c>
      <c r="B19" s="77">
        <v>3</v>
      </c>
      <c r="C19" s="78" t="s">
        <v>38</v>
      </c>
      <c r="D19" s="75" cm="1">
        <f t="array" ref="D19">SUM(E19:G19)</f>
        <v>0</v>
      </c>
      <c r="E19" s="79" cm="1">
        <f t="array" ref="E19">'3'!M81</f>
        <v>0</v>
      </c>
      <c r="F19" s="79" cm="1">
        <f t="array" ref="F19">'3'!N81</f>
        <v>0</v>
      </c>
      <c r="G19" s="79" cm="1">
        <f t="array" ref="G19">'3'!O81</f>
        <v>0</v>
      </c>
      <c r="H19" s="80" cm="1">
        <f t="array" ref="H19">'3'!L81</f>
        <v>0</v>
      </c>
      <c r="I19" s="25"/>
      <c r="J19" s="4"/>
      <c r="K19" s="4"/>
      <c r="L19" s="4"/>
      <c r="M19" s="4"/>
      <c r="N19" s="4"/>
      <c r="O19" s="4"/>
      <c r="P19" s="4"/>
      <c r="Q19" s="4"/>
      <c r="R19" s="4"/>
    </row>
    <row r="20" spans="1:18" ht="13.75" customHeight="1">
      <c r="A20" s="72">
        <v>4</v>
      </c>
      <c r="B20" s="77">
        <v>4</v>
      </c>
      <c r="C20" s="78" t="s">
        <v>39</v>
      </c>
      <c r="D20" s="75" cm="1">
        <f t="array" ref="D20">SUM(E20:G20)</f>
        <v>0</v>
      </c>
      <c r="E20" s="79" cm="1">
        <f t="array" ref="E20">'4'!M69</f>
        <v>0</v>
      </c>
      <c r="F20" s="79" cm="1">
        <f t="array" ref="F20">'4'!N69</f>
        <v>0</v>
      </c>
      <c r="G20" s="79" cm="1">
        <f t="array" ref="G20">'4'!O69</f>
        <v>0</v>
      </c>
      <c r="H20" s="80" cm="1">
        <f t="array" ref="H20">'4'!L69</f>
        <v>0</v>
      </c>
      <c r="I20" s="25"/>
      <c r="J20" s="4"/>
      <c r="K20" s="4"/>
      <c r="L20" s="4"/>
      <c r="M20" s="4"/>
      <c r="N20" s="4"/>
      <c r="O20" s="4"/>
      <c r="P20" s="4"/>
      <c r="Q20" s="4"/>
      <c r="R20" s="4"/>
    </row>
    <row r="21" spans="1:18" ht="13.75" customHeight="1">
      <c r="A21" s="72">
        <v>5</v>
      </c>
      <c r="B21" s="77">
        <v>5</v>
      </c>
      <c r="C21" s="78" t="s">
        <v>40</v>
      </c>
      <c r="D21" s="75" cm="1">
        <f t="array" ref="D21">SUM(E21:G21)</f>
        <v>0</v>
      </c>
      <c r="E21" s="79" cm="1">
        <f t="array" ref="E21">'5'!M40</f>
        <v>0</v>
      </c>
      <c r="F21" s="79" cm="1">
        <f t="array" ref="F21">'5'!N40</f>
        <v>0</v>
      </c>
      <c r="G21" s="79" cm="1">
        <f t="array" ref="G21">'5'!O40</f>
        <v>0</v>
      </c>
      <c r="H21" s="80" cm="1">
        <f t="array" ref="H21">'5'!L40</f>
        <v>0</v>
      </c>
      <c r="I21" s="25"/>
      <c r="J21" s="4"/>
      <c r="K21" s="4"/>
      <c r="L21" s="4"/>
      <c r="M21" s="4"/>
      <c r="N21" s="4"/>
      <c r="O21" s="4"/>
      <c r="P21" s="4"/>
      <c r="Q21" s="4"/>
      <c r="R21" s="4"/>
    </row>
    <row r="22" spans="1:18" ht="13.75" customHeight="1">
      <c r="A22" s="72">
        <v>6</v>
      </c>
      <c r="B22" s="77">
        <v>6</v>
      </c>
      <c r="C22" s="78" t="s">
        <v>41</v>
      </c>
      <c r="D22" s="75" cm="1">
        <f t="array" ref="D22">SUM(E22:G22)</f>
        <v>0</v>
      </c>
      <c r="E22" s="79" cm="1">
        <f t="array" ref="E22">'6'!M42</f>
        <v>0</v>
      </c>
      <c r="F22" s="79" cm="1">
        <f t="array" ref="F22">'6'!N42</f>
        <v>0</v>
      </c>
      <c r="G22" s="79" cm="1">
        <f t="array" ref="G22">'6'!O42</f>
        <v>0</v>
      </c>
      <c r="H22" s="80" cm="1">
        <f t="array" ref="H22">'6'!L42</f>
        <v>0</v>
      </c>
      <c r="I22" s="25"/>
      <c r="J22" s="4"/>
      <c r="K22" s="4"/>
      <c r="L22" s="4"/>
      <c r="M22" s="4"/>
      <c r="N22" s="4"/>
      <c r="O22" s="4"/>
      <c r="P22" s="4"/>
      <c r="Q22" s="4"/>
      <c r="R22" s="4"/>
    </row>
    <row r="23" spans="1:18" ht="13.75" customHeight="1">
      <c r="A23" s="72">
        <v>7</v>
      </c>
      <c r="B23" s="77">
        <v>7</v>
      </c>
      <c r="C23" s="78" t="s">
        <v>42</v>
      </c>
      <c r="D23" s="75" cm="1">
        <f t="array" ref="D23">SUM(E23:G23)</f>
        <v>0</v>
      </c>
      <c r="E23" s="79" cm="1">
        <f t="array" ref="E23">'7'!M147</f>
        <v>0</v>
      </c>
      <c r="F23" s="79" cm="1">
        <f t="array" ref="F23">'7'!N147</f>
        <v>0</v>
      </c>
      <c r="G23" s="79" cm="1">
        <f t="array" ref="G23">'7'!O147</f>
        <v>0</v>
      </c>
      <c r="H23" s="80" cm="1">
        <f t="array" ref="H23">'7'!L147</f>
        <v>0</v>
      </c>
      <c r="I23" s="25"/>
      <c r="J23" s="4"/>
      <c r="K23" s="4"/>
      <c r="L23" s="4"/>
      <c r="M23" s="4"/>
      <c r="N23" s="4"/>
      <c r="O23" s="4"/>
      <c r="P23" s="4"/>
      <c r="Q23" s="81"/>
      <c r="R23" s="4"/>
    </row>
    <row r="24" spans="1:18" ht="24" customHeight="1">
      <c r="A24" s="72">
        <v>8</v>
      </c>
      <c r="B24" s="73">
        <v>8</v>
      </c>
      <c r="C24" s="82" t="s">
        <v>43</v>
      </c>
      <c r="D24" s="75" cm="1">
        <f t="array" ref="D24">SUM(E24:G24)</f>
        <v>0</v>
      </c>
      <c r="E24" s="75" cm="1">
        <f t="array" ref="E24">'8'!M668</f>
        <v>0</v>
      </c>
      <c r="F24" s="75" cm="1">
        <f t="array" ref="F24">'8'!N668</f>
        <v>0</v>
      </c>
      <c r="G24" s="75" cm="1">
        <f t="array" ref="G24">'8'!O668</f>
        <v>0</v>
      </c>
      <c r="H24" s="76" cm="1">
        <f t="array" ref="H24">'8'!L668</f>
        <v>0</v>
      </c>
      <c r="I24" s="25"/>
      <c r="J24" s="4"/>
      <c r="K24" s="4"/>
      <c r="L24" s="4"/>
      <c r="M24" s="4"/>
      <c r="N24" s="4"/>
      <c r="O24" s="4"/>
      <c r="P24" s="4"/>
      <c r="Q24" s="4"/>
      <c r="R24" s="4"/>
    </row>
    <row r="25" spans="1:18" ht="13.75" customHeight="1">
      <c r="A25" s="83"/>
      <c r="B25" s="84"/>
      <c r="C25" s="68" t="s">
        <v>44</v>
      </c>
      <c r="D25" s="75"/>
      <c r="E25" s="79"/>
      <c r="F25" s="79"/>
      <c r="G25" s="79"/>
      <c r="H25" s="80"/>
      <c r="I25" s="25"/>
      <c r="J25" s="4"/>
      <c r="K25" s="4"/>
      <c r="L25" s="4"/>
      <c r="M25" s="4"/>
      <c r="N25" s="4"/>
      <c r="O25" s="4"/>
      <c r="P25" s="4"/>
      <c r="Q25" s="4"/>
      <c r="R25" s="4"/>
    </row>
    <row r="26" spans="1:18" ht="24" customHeight="1">
      <c r="A26" s="72">
        <v>9</v>
      </c>
      <c r="B26" s="73">
        <v>9</v>
      </c>
      <c r="C26" s="74" t="s">
        <v>45</v>
      </c>
      <c r="D26" s="75" cm="1">
        <f t="array" ref="D26">SUM(E26:G26)</f>
        <v>0</v>
      </c>
      <c r="E26" s="75">
        <v>0</v>
      </c>
      <c r="F26" s="75">
        <v>0</v>
      </c>
      <c r="G26" s="75">
        <v>0</v>
      </c>
      <c r="H26" s="76">
        <v>0</v>
      </c>
      <c r="I26" s="25"/>
      <c r="J26" s="4"/>
      <c r="K26" s="4"/>
      <c r="L26" s="4"/>
      <c r="M26" s="4"/>
      <c r="N26" s="4"/>
      <c r="O26" s="4"/>
      <c r="P26" s="4"/>
      <c r="Q26" s="4"/>
      <c r="R26" s="4"/>
    </row>
    <row r="27" spans="1:18" ht="13.75" customHeight="1">
      <c r="A27" s="72">
        <v>10</v>
      </c>
      <c r="B27" s="73">
        <v>10</v>
      </c>
      <c r="C27" s="74" t="s">
        <v>46</v>
      </c>
      <c r="D27" s="75" cm="1">
        <f t="array" ref="D27">SUM(E27:G27)</f>
        <v>0</v>
      </c>
      <c r="E27" s="75" cm="1">
        <f t="array" ref="E27">'10'!M43</f>
        <v>0</v>
      </c>
      <c r="F27" s="75" cm="1">
        <f t="array" ref="F27">'10'!N43</f>
        <v>0</v>
      </c>
      <c r="G27" s="75" cm="1">
        <f t="array" ref="G27">'10'!O43</f>
        <v>0</v>
      </c>
      <c r="H27" s="76" cm="1">
        <f t="array" ref="H27">'10'!L43</f>
        <v>0</v>
      </c>
      <c r="I27" s="25"/>
      <c r="J27" s="4"/>
      <c r="K27" s="4"/>
      <c r="L27" s="4"/>
      <c r="M27" s="4"/>
      <c r="N27" s="4"/>
      <c r="O27" s="4"/>
      <c r="P27" s="4"/>
      <c r="Q27" s="4"/>
      <c r="R27" s="4"/>
    </row>
    <row r="28" spans="1:18" ht="13.75" customHeight="1">
      <c r="A28" s="72">
        <v>11</v>
      </c>
      <c r="B28" s="73">
        <v>11</v>
      </c>
      <c r="C28" s="74" t="s">
        <v>47</v>
      </c>
      <c r="D28" s="75" cm="1">
        <f t="array" ref="D28">SUM(E28:G28)</f>
        <v>0</v>
      </c>
      <c r="E28" s="75" cm="1">
        <f t="array" ref="E28">'11'!M42</f>
        <v>0</v>
      </c>
      <c r="F28" s="75" cm="1">
        <f t="array" ref="F28">'11'!N42</f>
        <v>0</v>
      </c>
      <c r="G28" s="75" cm="1">
        <f t="array" ref="G28">'11'!O42</f>
        <v>0</v>
      </c>
      <c r="H28" s="76" cm="1">
        <f t="array" ref="H28">'11'!L42</f>
        <v>0</v>
      </c>
      <c r="I28" s="25"/>
      <c r="J28" s="4"/>
      <c r="K28" s="4"/>
      <c r="L28" s="4"/>
      <c r="M28" s="4"/>
      <c r="N28" s="4"/>
      <c r="O28" s="4"/>
      <c r="P28" s="4"/>
      <c r="Q28" s="4"/>
      <c r="R28" s="4"/>
    </row>
    <row r="29" spans="1:18" ht="13.75" customHeight="1">
      <c r="A29" s="83"/>
      <c r="B29" s="84"/>
      <c r="C29" s="68" t="s">
        <v>48</v>
      </c>
      <c r="D29" s="75"/>
      <c r="E29" s="79"/>
      <c r="F29" s="79"/>
      <c r="G29" s="79"/>
      <c r="H29" s="80"/>
      <c r="I29" s="25"/>
      <c r="J29" s="4"/>
      <c r="K29" s="4"/>
      <c r="L29" s="4"/>
      <c r="M29" s="4"/>
      <c r="N29" s="4"/>
      <c r="O29" s="4"/>
      <c r="P29" s="4"/>
      <c r="Q29" s="4"/>
      <c r="R29" s="4"/>
    </row>
    <row r="30" spans="1:18" ht="13.75" customHeight="1">
      <c r="A30" s="72">
        <v>12</v>
      </c>
      <c r="B30" s="77">
        <v>12</v>
      </c>
      <c r="C30" s="78" t="s">
        <v>49</v>
      </c>
      <c r="D30" s="75" cm="1">
        <f t="array" ref="D30">SUM(E30:G30)</f>
        <v>0</v>
      </c>
      <c r="E30" s="79" cm="1">
        <f t="array" ref="E30">'12'!M96</f>
        <v>0</v>
      </c>
      <c r="F30" s="79" cm="1">
        <f t="array" ref="F30">'12'!N96</f>
        <v>0</v>
      </c>
      <c r="G30" s="79" cm="1">
        <f t="array" ref="G30">'12'!O96</f>
        <v>0</v>
      </c>
      <c r="H30" s="80" cm="1">
        <f t="array" ref="H30">'12'!L96</f>
        <v>0</v>
      </c>
      <c r="I30" s="25"/>
      <c r="J30" s="4"/>
      <c r="K30" s="4"/>
      <c r="L30" s="4"/>
      <c r="M30" s="4"/>
      <c r="N30" s="4"/>
      <c r="O30" s="4"/>
      <c r="P30" s="4"/>
      <c r="Q30" s="4"/>
      <c r="R30" s="4"/>
    </row>
    <row r="31" spans="1:18" ht="13.75" customHeight="1">
      <c r="A31" s="72">
        <v>13</v>
      </c>
      <c r="B31" s="77">
        <v>13</v>
      </c>
      <c r="C31" s="78" t="s">
        <v>50</v>
      </c>
      <c r="D31" s="75" cm="1">
        <f t="array" ref="D31">SUM(E31:G31)</f>
        <v>0</v>
      </c>
      <c r="E31" s="79" cm="1">
        <f t="array" ref="E31">'13'!M90</f>
        <v>0</v>
      </c>
      <c r="F31" s="79" cm="1">
        <f t="array" ref="F31">'13'!N90</f>
        <v>0</v>
      </c>
      <c r="G31" s="79" cm="1">
        <f t="array" ref="G31">'13'!O90</f>
        <v>0</v>
      </c>
      <c r="H31" s="80" cm="1">
        <f t="array" ref="H31">'13'!L90</f>
        <v>0</v>
      </c>
      <c r="I31" s="25"/>
      <c r="J31" s="4"/>
      <c r="K31" s="4"/>
      <c r="L31" s="4"/>
      <c r="M31" s="4"/>
      <c r="N31" s="4"/>
      <c r="O31" s="4"/>
      <c r="P31" s="4"/>
      <c r="Q31" s="4"/>
      <c r="R31" s="4"/>
    </row>
    <row r="32" spans="1:18" ht="13.75" customHeight="1">
      <c r="A32" s="83"/>
      <c r="B32" s="84"/>
      <c r="C32" s="68" t="s">
        <v>51</v>
      </c>
      <c r="D32" s="75"/>
      <c r="E32" s="79"/>
      <c r="F32" s="79"/>
      <c r="G32" s="79"/>
      <c r="H32" s="80"/>
      <c r="I32" s="25"/>
      <c r="J32" s="4"/>
      <c r="K32" s="4"/>
      <c r="L32" s="4"/>
      <c r="M32" s="4"/>
      <c r="N32" s="4"/>
      <c r="O32" s="4"/>
      <c r="P32" s="4"/>
      <c r="Q32" s="4"/>
      <c r="R32" s="4"/>
    </row>
    <row r="33" spans="1:18" ht="13.5" customHeight="1">
      <c r="A33" s="72">
        <v>14</v>
      </c>
      <c r="B33" s="77">
        <v>14</v>
      </c>
      <c r="C33" s="78" t="s">
        <v>52</v>
      </c>
      <c r="D33" s="75" cm="1">
        <f t="array" ref="D33">SUM(E33:G33)</f>
        <v>0</v>
      </c>
      <c r="E33" s="79" cm="1">
        <f t="array" ref="E33">'14'!M81</f>
        <v>0</v>
      </c>
      <c r="F33" s="79" cm="1">
        <f t="array" ref="F33">'14'!N81</f>
        <v>0</v>
      </c>
      <c r="G33" s="79" cm="1">
        <f t="array" ref="G33">'14'!O81</f>
        <v>0</v>
      </c>
      <c r="H33" s="80" cm="1">
        <f t="array" ref="H33">'14'!L81</f>
        <v>0</v>
      </c>
      <c r="I33" s="25"/>
      <c r="J33" s="4"/>
      <c r="K33" s="4"/>
      <c r="L33" s="4"/>
      <c r="M33" s="4"/>
      <c r="N33" s="4"/>
      <c r="O33" s="4"/>
      <c r="P33" s="4"/>
      <c r="Q33" s="4"/>
      <c r="R33" s="4"/>
    </row>
    <row r="34" spans="1:18" ht="13.5" customHeight="1">
      <c r="A34" s="85"/>
      <c r="B34" s="86"/>
      <c r="C34" s="87" t="s">
        <v>53</v>
      </c>
      <c r="D34" s="88" cm="1">
        <f t="array" ref="D34">SUM(D17:D33)</f>
        <v>0</v>
      </c>
      <c r="E34" s="88" cm="1">
        <f t="array" ref="E34">SUM(E17:E33)</f>
        <v>0</v>
      </c>
      <c r="F34" s="88" cm="1">
        <f t="array" ref="F34">SUM(F17:F33)</f>
        <v>0</v>
      </c>
      <c r="G34" s="88" cm="1">
        <f t="array" ref="G34">SUM(G17:G33)</f>
        <v>0</v>
      </c>
      <c r="H34" s="89" cm="1">
        <f t="array" ref="H34">SUM(H17:H33)</f>
        <v>0</v>
      </c>
      <c r="I34" s="25"/>
      <c r="J34" s="81"/>
      <c r="K34" s="4"/>
      <c r="L34" s="4"/>
      <c r="M34" s="4"/>
      <c r="N34" s="4"/>
      <c r="O34" s="4"/>
      <c r="P34" s="4"/>
      <c r="Q34" s="4"/>
      <c r="R34" s="4"/>
    </row>
    <row r="35" spans="1:18" ht="12" customHeight="1">
      <c r="A35" s="90"/>
      <c r="B35" s="86"/>
      <c r="C35" s="91" t="s">
        <v>54</v>
      </c>
      <c r="D35" s="92" cm="1">
        <f t="array" ref="D35">ROUND(D34*0.07,2)</f>
        <v>0</v>
      </c>
      <c r="E35" s="92"/>
      <c r="F35" s="92"/>
      <c r="G35" s="92"/>
      <c r="H35" s="93"/>
      <c r="I35" s="25"/>
      <c r="J35" s="4"/>
      <c r="K35" s="4"/>
      <c r="L35" s="4"/>
      <c r="M35" s="4"/>
      <c r="N35" s="4"/>
      <c r="O35" s="4"/>
      <c r="P35" s="4"/>
      <c r="Q35" s="4"/>
      <c r="R35" s="4"/>
    </row>
    <row r="36" spans="1:18" ht="12" customHeight="1">
      <c r="A36" s="90"/>
      <c r="B36" s="86"/>
      <c r="C36" s="94" t="s">
        <v>55</v>
      </c>
      <c r="D36" s="95" cm="1">
        <f t="array" ref="D36">D35*0.01</f>
        <v>0</v>
      </c>
      <c r="E36" s="92"/>
      <c r="F36" s="92"/>
      <c r="G36" s="92"/>
      <c r="H36" s="93"/>
      <c r="I36" s="25"/>
      <c r="J36" s="4"/>
      <c r="K36" s="4"/>
      <c r="L36" s="4"/>
      <c r="M36" s="4"/>
      <c r="N36" s="4"/>
      <c r="O36" s="4"/>
      <c r="P36" s="4"/>
      <c r="Q36" s="4"/>
      <c r="R36" s="4"/>
    </row>
    <row r="37" spans="1:18" ht="12" customHeight="1">
      <c r="A37" s="90"/>
      <c r="B37" s="86"/>
      <c r="C37" s="96" t="s">
        <v>56</v>
      </c>
      <c r="D37" s="88" cm="1">
        <f t="array" ref="D37">ROUND(D34*0.03,2)</f>
        <v>0</v>
      </c>
      <c r="E37" s="88"/>
      <c r="F37" s="88"/>
      <c r="G37" s="88"/>
      <c r="H37" s="89"/>
      <c r="I37" s="25"/>
      <c r="J37" s="4"/>
      <c r="K37" s="4"/>
      <c r="L37" s="4"/>
      <c r="M37" s="4"/>
      <c r="N37" s="4"/>
      <c r="O37" s="4"/>
      <c r="P37" s="4"/>
      <c r="Q37" s="4"/>
      <c r="R37" s="4"/>
    </row>
    <row r="38" spans="1:18" ht="14.25" customHeight="1">
      <c r="A38" s="97"/>
      <c r="B38" s="98"/>
      <c r="C38" s="99" t="s">
        <v>57</v>
      </c>
      <c r="D38" s="100" cm="1">
        <f t="array" ref="D38">D37+D35+D34</f>
        <v>0</v>
      </c>
      <c r="E38" s="100"/>
      <c r="F38" s="100"/>
      <c r="G38" s="100"/>
      <c r="H38" s="101"/>
      <c r="I38" s="102"/>
      <c r="J38" s="4"/>
      <c r="K38" s="4"/>
      <c r="L38" s="4"/>
      <c r="M38" s="4"/>
      <c r="N38" s="4"/>
      <c r="O38" s="4"/>
      <c r="P38" s="4"/>
      <c r="Q38" s="4"/>
      <c r="R38" s="103"/>
    </row>
    <row r="39" spans="1:18" ht="14.25" customHeight="1">
      <c r="A39" s="104"/>
      <c r="B39" s="104"/>
      <c r="C39" s="104"/>
      <c r="D39" s="104"/>
      <c r="E39" s="104"/>
      <c r="F39" s="104"/>
      <c r="G39" s="104"/>
      <c r="H39" s="10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3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3.75" customHeight="1">
      <c r="A41" s="44" t="s">
        <v>18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3.75" customHeight="1">
      <c r="A42" s="44" t="s">
        <v>58</v>
      </c>
      <c r="B42" s="4"/>
      <c r="C42" s="105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4.25" customHeight="1">
      <c r="A43" s="106" t="s">
        <v>10</v>
      </c>
      <c r="B43" s="4"/>
      <c r="C43" s="52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" customHeight="1">
      <c r="A44" s="45"/>
      <c r="B44" s="4"/>
      <c r="C44" s="51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3.75" customHeight="1">
      <c r="A45" s="4"/>
      <c r="B45" s="4"/>
      <c r="C45" s="5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3.75" customHeight="1">
      <c r="A46" s="4"/>
      <c r="B46" s="4"/>
      <c r="C46" s="5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3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3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3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3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3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3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3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3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3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3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3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3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3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3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3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3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3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3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3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3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3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3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3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3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3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3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3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3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3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3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3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3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3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3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3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3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3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3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3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3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3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3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3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3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3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3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3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3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3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3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3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3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3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3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3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3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3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3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3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3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3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3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3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3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3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3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3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3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3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3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3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3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3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3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3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3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3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3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3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3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3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3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3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3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3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3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3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3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3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3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3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3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3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3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3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3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3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3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3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3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3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3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3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3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3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3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3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3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3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3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3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3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3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3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3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3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3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3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3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3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3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3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3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3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3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3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3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3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3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3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3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3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3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3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3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3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3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3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3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3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3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3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3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3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3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3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3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3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3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3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3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3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3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3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3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3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3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3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3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3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3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3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3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3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3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3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3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3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3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3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3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3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3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3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3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3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3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3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3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3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3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3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3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3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3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3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3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3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3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3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3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3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3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3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3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3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3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3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3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3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3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3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3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3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3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3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3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3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3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3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3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3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3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3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3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3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3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3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3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3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3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3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3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3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3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3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3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3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3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3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3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3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3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3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3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3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3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3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3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3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3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3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3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3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3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3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3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3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3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3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3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3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3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3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3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3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3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3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3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3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3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3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3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3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3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3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3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3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3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3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3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3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3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3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3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3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3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3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3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3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3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3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3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3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3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3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3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3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3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3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3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3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3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3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3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3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3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3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3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3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3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3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3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3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3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3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3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3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3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3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3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3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3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3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3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3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3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3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3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3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3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3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3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3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3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3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3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3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3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3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3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3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3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3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3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3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3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3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3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3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3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3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3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3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3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3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3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3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3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3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3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3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3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3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3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3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3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3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3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3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3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3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3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3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3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3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3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3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3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3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3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3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3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3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3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3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3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3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3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3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3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3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3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3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3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3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3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3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3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3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3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3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3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3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3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3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3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3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3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3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3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3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3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3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3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3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3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3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3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3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3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3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3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3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3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3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3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3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3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3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3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3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3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3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3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3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3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3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3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3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3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3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3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3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3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3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3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3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3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3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3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3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3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3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3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3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3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3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3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3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3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3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3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3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3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3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3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3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3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3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3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3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3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3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3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3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3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3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3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3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3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3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3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3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3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3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3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3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3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3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3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3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3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3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3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3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3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3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3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3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3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3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3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3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3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3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3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3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3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3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3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3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3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3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3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3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3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3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3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3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3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3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3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3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3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3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3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3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3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3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3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3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3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3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3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3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3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3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3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3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3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3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3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3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3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3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3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3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3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3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3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3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3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3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3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3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3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3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3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3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3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3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3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3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3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3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3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3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3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3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3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3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3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3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3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3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3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3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3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3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3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3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3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3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3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3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3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3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3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3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3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3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3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3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3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3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3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3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3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3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3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3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3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3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3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3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3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3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3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3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3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3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3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3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3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3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3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3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3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3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3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3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3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3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3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3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3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3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3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3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3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3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3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3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3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3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3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3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3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3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3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3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3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3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3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3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3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3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3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3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3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3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3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3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3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3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3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3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3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3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3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3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3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3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3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3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3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3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3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3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3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3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3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3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3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3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3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3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3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3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3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3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3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3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3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3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3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3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3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3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3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3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3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3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3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3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3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3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3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3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3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3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3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3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3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3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3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3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3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3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3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3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3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3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3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3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3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3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3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3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3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3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3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3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3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3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3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3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3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3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3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3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3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3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3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3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3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3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3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3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3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3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3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3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3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3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3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3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3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3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3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3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3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3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3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3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3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3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3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3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3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3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3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3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3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3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3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3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3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3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3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3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3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3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3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3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3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3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3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3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3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3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3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3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3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3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3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3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3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3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3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3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3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3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3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3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3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3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3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3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3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3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3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3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3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3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3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3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3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3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3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3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3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3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3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3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3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3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3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3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3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3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3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3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3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3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3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3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3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3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3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3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3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3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3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3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3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3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3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3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3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3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3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3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3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3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3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3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3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3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3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3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3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3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3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3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3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3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3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3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3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3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3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3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3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3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3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3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3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3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3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3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3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3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3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3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3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3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3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3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3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3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3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3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3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3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3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3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3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3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3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3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3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3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3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3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3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3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3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3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3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3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3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3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3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3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3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3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3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3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3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3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3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3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3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3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3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3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3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3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3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3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3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3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3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3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3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3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3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3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3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3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3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3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3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3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3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3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3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3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3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3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3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3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3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3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3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3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3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3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3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3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3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3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3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3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3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3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3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3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3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  <row r="998" spans="1:18" ht="13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</row>
    <row r="999" spans="1:18" ht="13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</row>
    <row r="1000" spans="1:18" ht="13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</row>
    <row r="1001" spans="1:18" ht="13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</row>
    <row r="1002" spans="1:18" ht="13.7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</row>
    <row r="1003" spans="1:18" ht="13.7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</row>
    <row r="1004" spans="1:18" ht="13.7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</row>
    <row r="1005" spans="1:18" ht="13.7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</row>
    <row r="1006" spans="1:18" ht="13.7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</row>
    <row r="1007" spans="1:18" ht="13.75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</row>
    <row r="1008" spans="1:18" ht="13.75" customHeight="1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</row>
    <row r="1009" spans="1:18" ht="13.75" customHeight="1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</row>
    <row r="1010" spans="1:18" ht="13.75" customHeight="1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</row>
    <row r="1011" spans="1:18" ht="13.75" customHeight="1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</row>
    <row r="1012" spans="1:18" ht="13.75" customHeight="1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</row>
    <row r="1013" spans="1:18" ht="13.75" customHeight="1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</row>
    <row r="1014" spans="1:18" ht="13.75" customHeight="1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</row>
    <row r="1015" spans="1:18" ht="13.75" customHeight="1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</row>
    <row r="1016" spans="1:18" ht="13.75" customHeight="1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</row>
    <row r="1017" spans="1:18" ht="13.75" customHeight="1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</row>
    <row r="1018" spans="1:18" ht="13.75" customHeight="1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</row>
    <row r="1019" spans="1:18" ht="13.75" customHeight="1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</row>
    <row r="1020" spans="1:18" ht="13.75" customHeight="1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</row>
    <row r="1021" spans="1:18" ht="13.75" customHeight="1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</row>
    <row r="1022" spans="1:18" ht="13.75" customHeight="1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</row>
    <row r="1023" spans="1:18" ht="13.75" customHeight="1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</row>
    <row r="1024" spans="1:18" ht="13.75" customHeight="1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</row>
    <row r="1025" spans="1:18" ht="13.75" customHeight="1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</row>
    <row r="1026" spans="1:18" ht="13.75" customHeight="1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</row>
    <row r="1027" spans="1:18" ht="13.75" customHeight="1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</row>
    <row r="1028" spans="1:18" ht="13.75" customHeight="1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</row>
    <row r="1029" spans="1:18" ht="13.75" customHeight="1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</row>
    <row r="1030" spans="1:18" ht="13.75" customHeight="1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</row>
    <row r="1031" spans="1:18" ht="13.75" customHeight="1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</row>
    <row r="1032" spans="1:18" ht="13.75" customHeight="1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</row>
    <row r="1033" spans="1:18" ht="13.75" customHeight="1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</row>
    <row r="1034" spans="1:18" ht="13.75" customHeight="1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</row>
    <row r="1035" spans="1:18" ht="13.75" customHeight="1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</row>
    <row r="1036" spans="1:18" ht="13.75" customHeight="1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</row>
    <row r="1037" spans="1:18" ht="13.75" customHeight="1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</row>
    <row r="1038" spans="1:18" ht="13.75" customHeight="1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</row>
    <row r="1039" spans="1:18" ht="13.75" customHeight="1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</row>
    <row r="1040" spans="1:18" ht="13.75" customHeight="1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</row>
    <row r="1041" spans="1:18" ht="13.75" customHeight="1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</row>
    <row r="1042" spans="1:18" ht="13.75" customHeight="1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</row>
    <row r="1043" spans="1:18" ht="13.75" customHeight="1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</row>
    <row r="1044" spans="1:18" ht="13.75" customHeight="1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</row>
    <row r="1045" spans="1:18" ht="13.75" customHeight="1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</row>
    <row r="1046" spans="1:18" ht="13.75" customHeight="1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</row>
    <row r="1047" spans="1:18" ht="13.75" customHeight="1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</row>
    <row r="1048" spans="1:18" ht="13.75" customHeight="1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</row>
    <row r="1049" spans="1:18" ht="13.75" customHeight="1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</row>
    <row r="1050" spans="1:18" ht="13.75" customHeight="1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</row>
    <row r="1051" spans="1:18" ht="13.75" customHeight="1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</row>
    <row r="1052" spans="1:18" ht="13.75" customHeight="1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</row>
    <row r="1053" spans="1:18" ht="13.75" customHeight="1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</row>
    <row r="1054" spans="1:18" ht="13.75" customHeight="1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</row>
    <row r="1055" spans="1:18" ht="13.75" customHeight="1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</row>
    <row r="1056" spans="1:18" ht="13.75" customHeight="1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</row>
    <row r="1057" spans="1:18" ht="13.75" customHeight="1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</row>
    <row r="1058" spans="1:18" ht="13.75" customHeight="1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</row>
    <row r="1059" spans="1:18" ht="13.75" customHeight="1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</row>
    <row r="1060" spans="1:18" ht="13.75" customHeight="1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</row>
    <row r="1061" spans="1:18" ht="13.75" customHeight="1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</row>
    <row r="1062" spans="1:18" ht="13.75" customHeight="1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</row>
    <row r="1063" spans="1:18" ht="13.75" customHeight="1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</row>
    <row r="1064" spans="1:18" ht="13.75" customHeight="1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</row>
    <row r="1065" spans="1:18" ht="13.75" customHeight="1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</row>
    <row r="1066" spans="1:18" ht="13.75" customHeight="1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</row>
    <row r="1067" spans="1:18" ht="13.75" customHeight="1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</row>
    <row r="1068" spans="1:18" ht="13.75" customHeight="1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</row>
    <row r="1069" spans="1:18" ht="13.75" customHeight="1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</row>
    <row r="1070" spans="1:18" ht="13.75" customHeight="1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</row>
    <row r="1071" spans="1:18" ht="13.75" customHeight="1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</row>
    <row r="1072" spans="1:18" ht="13.75" customHeight="1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</row>
    <row r="1073" spans="1:18" ht="13.75" customHeight="1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</row>
    <row r="1074" spans="1:18" ht="13.75" customHeight="1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</row>
    <row r="1075" spans="1:18" ht="13.75" customHeight="1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</row>
    <row r="1076" spans="1:18" ht="13.75" customHeight="1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</row>
    <row r="1077" spans="1:18" ht="13.75" customHeight="1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</row>
    <row r="1078" spans="1:18" ht="13.75" customHeight="1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</row>
    <row r="1079" spans="1:18" ht="13.75" customHeight="1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</row>
    <row r="1080" spans="1:18" ht="13.75" customHeight="1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</row>
    <row r="1081" spans="1:18" ht="13.75" customHeight="1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</row>
    <row r="1082" spans="1:18" ht="13.75" customHeight="1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</row>
    <row r="1083" spans="1:18" ht="13.75" customHeight="1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</row>
    <row r="1084" spans="1:18" ht="13.75" customHeight="1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</row>
    <row r="1085" spans="1:18" ht="13.75" customHeight="1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</row>
    <row r="1086" spans="1:18" ht="13.75" customHeight="1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</row>
    <row r="1087" spans="1:18" ht="13.75" customHeight="1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</row>
    <row r="1088" spans="1:18" ht="13.75" customHeight="1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</row>
    <row r="1089" spans="1:18" ht="13.75" customHeight="1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</row>
    <row r="1090" spans="1:18" ht="13.75" customHeight="1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</row>
    <row r="1091" spans="1:18" ht="13.75" customHeight="1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</row>
    <row r="1092" spans="1:18" ht="13.75" customHeight="1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</row>
    <row r="1093" spans="1:18" ht="13.75" customHeight="1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</row>
    <row r="1094" spans="1:18" ht="13.75" customHeight="1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</row>
    <row r="1095" spans="1:18" ht="13.75" customHeight="1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</row>
    <row r="1096" spans="1:18" ht="13.75" customHeight="1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</row>
    <row r="1097" spans="1:18" ht="13.75" customHeight="1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</row>
    <row r="1098" spans="1:18" ht="13.75" customHeight="1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</row>
    <row r="1099" spans="1:18" ht="13.75" customHeight="1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</row>
    <row r="1100" spans="1:18" ht="13.75" customHeight="1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</row>
    <row r="1101" spans="1:18" ht="13.75" customHeight="1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</row>
    <row r="1102" spans="1:18" ht="13.75" customHeight="1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</row>
    <row r="1103" spans="1:18" ht="13.75" customHeight="1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</row>
    <row r="1104" spans="1:18" ht="13.75" customHeight="1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</row>
    <row r="1105" spans="1:18" ht="13.75" customHeight="1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</row>
    <row r="1106" spans="1:18" ht="13.75" customHeight="1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</row>
    <row r="1107" spans="1:18" ht="13.75" customHeight="1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</row>
    <row r="1108" spans="1:18" ht="13.75" customHeight="1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</row>
    <row r="1109" spans="1:18" ht="13.75" customHeight="1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</row>
    <row r="1110" spans="1:18" ht="13.75" customHeight="1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</row>
    <row r="1111" spans="1:18" ht="13.75" customHeight="1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</row>
    <row r="1112" spans="1:18" ht="13.75" customHeight="1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</row>
    <row r="1113" spans="1:18" ht="13.75" customHeight="1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</row>
    <row r="1114" spans="1:18" ht="13.75" customHeight="1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</row>
    <row r="1115" spans="1:18" ht="13.75" customHeight="1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</row>
    <row r="1116" spans="1:18" ht="13.75" customHeight="1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</row>
    <row r="1117" spans="1:18" ht="13.75" customHeight="1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</row>
    <row r="1118" spans="1:18" ht="13.75" customHeight="1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</row>
    <row r="1119" spans="1:18" ht="13.75" customHeight="1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</row>
    <row r="1120" spans="1:18" ht="13.75" customHeight="1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</row>
    <row r="1121" spans="1:18" ht="13.75" customHeight="1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</row>
    <row r="1122" spans="1:18" ht="13.75" customHeight="1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</row>
    <row r="1123" spans="1:18" ht="13.75" customHeight="1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</row>
    <row r="1124" spans="1:18" ht="13.75" customHeight="1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</row>
    <row r="1125" spans="1:18" ht="13.75" customHeight="1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</row>
    <row r="1126" spans="1:18" ht="13.75" customHeight="1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</row>
    <row r="1127" spans="1:18" ht="13.75" customHeight="1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</row>
    <row r="1128" spans="1:18" ht="13.75" customHeight="1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</row>
    <row r="1129" spans="1:18" ht="13.75" customHeight="1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</row>
    <row r="1130" spans="1:18" ht="13.75" customHeight="1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</row>
    <row r="1131" spans="1:18" ht="13.75" customHeight="1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</row>
    <row r="1132" spans="1:18" ht="13.75" customHeight="1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</row>
    <row r="1133" spans="1:18" ht="13.75" customHeight="1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</row>
    <row r="1134" spans="1:18" ht="13.75" customHeight="1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</row>
    <row r="1135" spans="1:18" ht="13.75" customHeight="1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</row>
    <row r="1136" spans="1:18" ht="13.75" customHeight="1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</row>
    <row r="1137" spans="1:18" ht="13.75" customHeight="1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</row>
    <row r="1138" spans="1:18" ht="13.75" customHeight="1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</row>
    <row r="1139" spans="1:18" ht="13.75" customHeight="1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</row>
    <row r="1140" spans="1:18" ht="13.75" customHeight="1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</row>
    <row r="1141" spans="1:18" ht="13.75" customHeight="1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</row>
    <row r="1142" spans="1:18" ht="13.75" customHeight="1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</row>
    <row r="1143" spans="1:18" ht="13.75" customHeight="1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</row>
    <row r="1144" spans="1:18" ht="13.75" customHeight="1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</row>
    <row r="1145" spans="1:18" ht="13.75" customHeight="1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</row>
    <row r="1146" spans="1:18" ht="13.75" customHeight="1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</row>
    <row r="1147" spans="1:18" ht="13.75" customHeight="1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</row>
    <row r="1148" spans="1:18" ht="13.75" customHeight="1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</row>
    <row r="1149" spans="1:18" ht="13.75" customHeight="1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</row>
    <row r="1150" spans="1:18" ht="13.75" customHeight="1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</row>
    <row r="1151" spans="1:18" ht="13.75" customHeight="1">
      <c r="A1151" s="4"/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</row>
    <row r="1152" spans="1:18" ht="13.75" customHeight="1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</row>
    <row r="1153" spans="1:18" ht="13.75" customHeight="1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</row>
    <row r="1154" spans="1:18" ht="13.75" customHeight="1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</row>
    <row r="1155" spans="1:18" ht="13.75" customHeight="1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</row>
    <row r="1156" spans="1:18" ht="13.75" customHeight="1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</row>
    <row r="1157" spans="1:18" ht="13.75" customHeight="1">
      <c r="A1157" s="4"/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</row>
    <row r="1158" spans="1:18" ht="13.75" customHeight="1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</row>
    <row r="1159" spans="1:18" ht="13.75" customHeight="1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</row>
    <row r="1160" spans="1:18" ht="13.75" customHeight="1">
      <c r="A1160" s="4"/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</row>
    <row r="1161" spans="1:18" ht="13.75" customHeight="1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</row>
    <row r="1162" spans="1:18" ht="13.75" customHeight="1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</row>
    <row r="1163" spans="1:18" ht="13.75" customHeight="1">
      <c r="A1163" s="4"/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</row>
    <row r="1164" spans="1:18" ht="13.75" customHeight="1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</row>
    <row r="1165" spans="1:18" ht="13.75" customHeight="1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</row>
    <row r="1166" spans="1:18" ht="13.75" customHeight="1">
      <c r="A1166" s="4"/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</row>
    <row r="1167" spans="1:18" ht="13.75" customHeight="1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</row>
    <row r="1168" spans="1:18" ht="13.75" customHeight="1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</row>
    <row r="1169" spans="1:18" ht="13.75" customHeight="1">
      <c r="A1169" s="4"/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</row>
    <row r="1170" spans="1:18" ht="13.75" customHeight="1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</row>
    <row r="1171" spans="1:18" ht="13.75" customHeight="1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</row>
    <row r="1172" spans="1:18" ht="13.75" customHeight="1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</row>
    <row r="1173" spans="1:18" ht="13.75" customHeight="1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</row>
    <row r="1174" spans="1:18" ht="13.75" customHeight="1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</row>
    <row r="1175" spans="1:18" ht="13.75" customHeight="1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</row>
    <row r="1176" spans="1:18" ht="13.75" customHeight="1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</row>
    <row r="1177" spans="1:18" ht="13.75" customHeight="1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</row>
    <row r="1178" spans="1:18" ht="13.75" customHeight="1">
      <c r="A1178" s="4"/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</row>
    <row r="1179" spans="1:18" ht="13.75" customHeight="1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</row>
    <row r="1180" spans="1:18" ht="13.75" customHeight="1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</row>
    <row r="1181" spans="1:18" ht="13.75" customHeight="1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</row>
    <row r="1182" spans="1:18" ht="13.75" customHeight="1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</row>
    <row r="1183" spans="1:18" ht="13.75" customHeight="1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</row>
    <row r="1184" spans="1:18" ht="13.75" customHeight="1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</row>
    <row r="1185" spans="1:18" ht="13.75" customHeight="1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</row>
    <row r="1186" spans="1:18" ht="13.75" customHeight="1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</row>
    <row r="1187" spans="1:18" ht="13.75" customHeight="1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</row>
    <row r="1188" spans="1:18" ht="13.75" customHeight="1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</row>
    <row r="1189" spans="1:18" ht="13.75" customHeight="1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</row>
    <row r="1190" spans="1:18" ht="13.75" customHeight="1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</row>
    <row r="1191" spans="1:18" ht="13.75" customHeight="1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</row>
    <row r="1192" spans="1:18" ht="13.75" customHeight="1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</row>
    <row r="1193" spans="1:18" ht="13.75" customHeight="1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</row>
    <row r="1194" spans="1:18" ht="13.75" customHeight="1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</row>
    <row r="1195" spans="1:18" ht="13.75" customHeight="1">
      <c r="A1195" s="4"/>
      <c r="B1195" s="4"/>
      <c r="C1195" s="4"/>
      <c r="D1195" s="4"/>
      <c r="E1195" s="103"/>
      <c r="F1195" s="103"/>
      <c r="G1195" s="103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</row>
    <row r="1196" spans="1:18" ht="13.75" customHeight="1">
      <c r="A1196" s="4"/>
      <c r="B1196" s="4"/>
      <c r="C1196" s="4"/>
      <c r="D1196" s="103"/>
      <c r="E1196" s="103"/>
      <c r="F1196" s="103"/>
      <c r="G1196" s="103"/>
      <c r="H1196" s="103"/>
      <c r="I1196" s="4"/>
      <c r="J1196" s="4"/>
      <c r="K1196" s="4"/>
      <c r="L1196" s="4"/>
      <c r="M1196" s="4"/>
      <c r="N1196" s="4"/>
      <c r="O1196" s="4"/>
      <c r="P1196" s="4"/>
      <c r="Q1196" s="4"/>
      <c r="R1196" s="4"/>
    </row>
    <row r="1197" spans="1:18" ht="13.75" customHeight="1">
      <c r="A1197" s="4"/>
      <c r="B1197" s="4"/>
      <c r="C1197" s="4"/>
      <c r="D1197" s="103"/>
      <c r="E1197" s="103"/>
      <c r="F1197" s="103"/>
      <c r="G1197" s="103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</row>
  </sheetData>
  <mergeCells count="9">
    <mergeCell ref="H13:H14"/>
    <mergeCell ref="A1:H1"/>
    <mergeCell ref="A13:A14"/>
    <mergeCell ref="B13:B14"/>
    <mergeCell ref="C13:C14"/>
    <mergeCell ref="D13:D14"/>
    <mergeCell ref="E13:G13"/>
    <mergeCell ref="A3:H3"/>
    <mergeCell ref="A4:H4"/>
  </mergeCells>
  <pageMargins left="0.31496099999999999" right="0.31496099999999999" top="0.59055100000000005" bottom="0.59055100000000005" header="0.31496099999999999" footer="0.31496099999999999"/>
  <pageSetup orientation="landscape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6"/>
  <sheetViews>
    <sheetView showGridLines="0" workbookViewId="0">
      <selection activeCell="P21" sqref="L21:P21"/>
    </sheetView>
  </sheetViews>
  <sheetFormatPr baseColWidth="10" defaultColWidth="8.83203125" defaultRowHeight="12.75" customHeight="1"/>
  <cols>
    <col min="1" max="1" width="5.6640625" style="1" customWidth="1"/>
    <col min="2" max="2" width="9.83203125" style="1" customWidth="1"/>
    <col min="3" max="3" width="36.33203125" style="1" customWidth="1"/>
    <col min="4" max="5" width="9.83203125" style="1" customWidth="1"/>
    <col min="6" max="6" width="8.1640625" style="1" customWidth="1"/>
    <col min="7" max="7" width="8.5" style="1" customWidth="1"/>
    <col min="8" max="8" width="8.1640625" style="1" customWidth="1"/>
    <col min="9" max="9" width="12.33203125" style="1" customWidth="1"/>
    <col min="10" max="10" width="9.83203125" style="1" customWidth="1"/>
    <col min="11" max="11" width="10.83203125" style="1" customWidth="1"/>
    <col min="12" max="12" width="10.5" style="1" customWidth="1"/>
    <col min="13" max="13" width="9.5" style="1" customWidth="1"/>
    <col min="14" max="14" width="11" style="1" customWidth="1"/>
    <col min="15" max="15" width="10.33203125" style="1" customWidth="1"/>
    <col min="16" max="16" width="11.1640625" style="1" customWidth="1"/>
    <col min="17" max="18" width="10.6640625" style="1" customWidth="1"/>
    <col min="19" max="19" width="8.83203125" style="1" customWidth="1"/>
    <col min="20" max="16384" width="8.83203125" style="1"/>
  </cols>
  <sheetData>
    <row r="1" spans="1:18" ht="18" customHeight="1">
      <c r="A1" s="355" t="s">
        <v>59</v>
      </c>
      <c r="B1" s="356"/>
      <c r="C1" s="356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107"/>
      <c r="R1" s="107"/>
    </row>
    <row r="2" spans="1:18" ht="19.5" customHeight="1">
      <c r="A2" s="358" t="s">
        <v>36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107"/>
      <c r="R2" s="107"/>
    </row>
    <row r="3" spans="1:18" ht="15" customHeight="1">
      <c r="A3" s="375" t="s">
        <v>60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107"/>
      <c r="R3" s="107"/>
    </row>
    <row r="4" spans="1:18" ht="15" customHeight="1">
      <c r="A4" s="10" t="s">
        <v>6</v>
      </c>
      <c r="B4" s="11"/>
      <c r="C4" s="108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07"/>
      <c r="Q4" s="107"/>
      <c r="R4" s="107"/>
    </row>
    <row r="5" spans="1:18" ht="15" customHeight="1">
      <c r="A5" s="10" t="s">
        <v>7</v>
      </c>
      <c r="B5" s="11"/>
      <c r="C5" s="108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07"/>
      <c r="Q5" s="107"/>
      <c r="R5" s="107"/>
    </row>
    <row r="6" spans="1:18" ht="15" customHeight="1">
      <c r="A6" s="10" t="s">
        <v>8</v>
      </c>
      <c r="B6" s="53"/>
      <c r="C6" s="109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07"/>
      <c r="Q6" s="107"/>
      <c r="R6" s="107"/>
    </row>
    <row r="7" spans="1:18" ht="15" customHeight="1">
      <c r="A7" s="13" t="s">
        <v>9</v>
      </c>
      <c r="B7" s="11"/>
      <c r="C7" s="109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07"/>
      <c r="Q7" s="107"/>
      <c r="R7" s="107"/>
    </row>
    <row r="8" spans="1:18" ht="18.75" customHeight="1">
      <c r="A8" s="380" t="s">
        <v>61</v>
      </c>
      <c r="B8" s="381"/>
      <c r="C8" s="381"/>
      <c r="D8" s="382"/>
      <c r="E8" s="382"/>
      <c r="F8" s="382"/>
      <c r="G8" s="382"/>
      <c r="H8" s="383" cm="1">
        <f t="array" ref="H8">P21</f>
        <v>0</v>
      </c>
      <c r="I8" s="384"/>
      <c r="J8" s="110" t="s">
        <v>62</v>
      </c>
      <c r="K8" s="14"/>
      <c r="L8" s="107"/>
      <c r="M8" s="14"/>
      <c r="N8" s="111"/>
      <c r="O8" s="360"/>
      <c r="P8" s="360"/>
      <c r="Q8" s="107"/>
      <c r="R8" s="107"/>
    </row>
    <row r="9" spans="1:18" ht="18.75" customHeight="1">
      <c r="A9" s="112"/>
      <c r="B9" s="112"/>
      <c r="C9" s="112"/>
      <c r="D9" s="113"/>
      <c r="E9" s="113"/>
      <c r="F9" s="113"/>
      <c r="G9" s="113"/>
      <c r="H9" s="114"/>
      <c r="I9" s="114"/>
      <c r="J9" s="115"/>
      <c r="K9" s="385"/>
      <c r="L9" s="386"/>
      <c r="M9" s="386"/>
      <c r="N9" s="386"/>
      <c r="O9" s="386"/>
      <c r="P9" s="386"/>
      <c r="Q9" s="107"/>
      <c r="R9" s="107"/>
    </row>
    <row r="10" spans="1:18" ht="12.75" customHeight="1">
      <c r="A10" s="361" t="s">
        <v>11</v>
      </c>
      <c r="B10" s="377" t="s">
        <v>63</v>
      </c>
      <c r="C10" s="364" t="s">
        <v>64</v>
      </c>
      <c r="D10" s="367" t="s">
        <v>65</v>
      </c>
      <c r="E10" s="367" t="s">
        <v>66</v>
      </c>
      <c r="F10" s="367" t="s">
        <v>67</v>
      </c>
      <c r="G10" s="368"/>
      <c r="H10" s="368"/>
      <c r="I10" s="368"/>
      <c r="J10" s="368"/>
      <c r="K10" s="368"/>
      <c r="L10" s="370" t="s">
        <v>68</v>
      </c>
      <c r="M10" s="368"/>
      <c r="N10" s="369"/>
      <c r="O10" s="368"/>
      <c r="P10" s="371"/>
      <c r="Q10" s="116"/>
      <c r="R10" s="107"/>
    </row>
    <row r="11" spans="1:18" ht="12.75" customHeight="1">
      <c r="A11" s="362"/>
      <c r="B11" s="378"/>
      <c r="C11" s="365"/>
      <c r="D11" s="368"/>
      <c r="E11" s="368"/>
      <c r="F11" s="369"/>
      <c r="G11" s="369"/>
      <c r="H11" s="369"/>
      <c r="I11" s="369"/>
      <c r="J11" s="369"/>
      <c r="K11" s="369"/>
      <c r="L11" s="372"/>
      <c r="M11" s="371"/>
      <c r="N11" s="373"/>
      <c r="O11" s="371"/>
      <c r="P11" s="374"/>
      <c r="Q11" s="116"/>
      <c r="R11" s="107"/>
    </row>
    <row r="12" spans="1:18" ht="48.75" customHeight="1">
      <c r="A12" s="363"/>
      <c r="B12" s="379"/>
      <c r="C12" s="366"/>
      <c r="D12" s="369"/>
      <c r="E12" s="369"/>
      <c r="F12" s="119" t="s">
        <v>69</v>
      </c>
      <c r="G12" s="119" t="s">
        <v>70</v>
      </c>
      <c r="H12" s="119" t="s">
        <v>71</v>
      </c>
      <c r="I12" s="119" t="s">
        <v>72</v>
      </c>
      <c r="J12" s="119" t="s">
        <v>73</v>
      </c>
      <c r="K12" s="119" t="s">
        <v>74</v>
      </c>
      <c r="L12" s="119" t="s">
        <v>75</v>
      </c>
      <c r="M12" s="119" t="s">
        <v>71</v>
      </c>
      <c r="N12" s="119" t="s">
        <v>72</v>
      </c>
      <c r="O12" s="119" t="s">
        <v>73</v>
      </c>
      <c r="P12" s="120" t="s">
        <v>76</v>
      </c>
      <c r="Q12" s="116"/>
      <c r="R12" s="107"/>
    </row>
    <row r="13" spans="1:18" ht="14.25" customHeight="1">
      <c r="A13" s="121">
        <v>1</v>
      </c>
      <c r="B13" s="122">
        <v>2</v>
      </c>
      <c r="C13" s="122">
        <v>3</v>
      </c>
      <c r="D13" s="123">
        <v>4</v>
      </c>
      <c r="E13" s="123">
        <v>5</v>
      </c>
      <c r="F13" s="123">
        <v>6</v>
      </c>
      <c r="G13" s="123">
        <v>7</v>
      </c>
      <c r="H13" s="123">
        <v>8</v>
      </c>
      <c r="I13" s="123">
        <v>9</v>
      </c>
      <c r="J13" s="123">
        <v>10</v>
      </c>
      <c r="K13" s="123">
        <v>11</v>
      </c>
      <c r="L13" s="123">
        <v>12</v>
      </c>
      <c r="M13" s="123">
        <v>13</v>
      </c>
      <c r="N13" s="123">
        <v>14</v>
      </c>
      <c r="O13" s="123">
        <v>15</v>
      </c>
      <c r="P13" s="124">
        <v>16</v>
      </c>
      <c r="Q13" s="116"/>
      <c r="R13" s="107"/>
    </row>
    <row r="14" spans="1:18" ht="15" customHeight="1">
      <c r="A14" s="125" t="s">
        <v>77</v>
      </c>
      <c r="B14" s="126" t="s">
        <v>78</v>
      </c>
      <c r="C14" s="126" t="s">
        <v>36</v>
      </c>
      <c r="D14" s="127"/>
      <c r="E14" s="128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30"/>
      <c r="Q14" s="131"/>
      <c r="R14" s="107"/>
    </row>
    <row r="15" spans="1:18" ht="24" customHeight="1">
      <c r="A15" s="132">
        <v>1</v>
      </c>
      <c r="B15" s="133" t="s">
        <v>79</v>
      </c>
      <c r="C15" s="134" t="s">
        <v>80</v>
      </c>
      <c r="D15" s="135" t="s">
        <v>81</v>
      </c>
      <c r="E15" s="136">
        <v>1</v>
      </c>
      <c r="F15" s="137"/>
      <c r="G15" s="138"/>
      <c r="H15" s="137"/>
      <c r="I15" s="137"/>
      <c r="J15" s="137"/>
      <c r="K15" s="139">
        <f t="shared" ref="K15:K20" si="0">SUM(H15:J15)</f>
        <v>0</v>
      </c>
      <c r="L15" s="423" cm="1">
        <f t="array" ref="L15">ROUND(E15*F15,2)</f>
        <v>0</v>
      </c>
      <c r="M15" s="423" cm="1">
        <f t="array" ref="M15">ROUND(E15*H15,2)</f>
        <v>0</v>
      </c>
      <c r="N15" s="423" cm="1">
        <f t="array" ref="N15">ROUND(E15*I15,2)</f>
        <v>0</v>
      </c>
      <c r="O15" s="423" cm="1">
        <f t="array" ref="O15">ROUND(E15*J15,2)</f>
        <v>0</v>
      </c>
      <c r="P15" s="425" cm="1">
        <f t="array" ref="P15">ROUND(SUM(M15:O15),2)</f>
        <v>0</v>
      </c>
      <c r="Q15" s="116"/>
      <c r="R15" s="107"/>
    </row>
    <row r="16" spans="1:18" ht="36" customHeight="1">
      <c r="A16" s="132">
        <v>2</v>
      </c>
      <c r="B16" s="133" t="s">
        <v>79</v>
      </c>
      <c r="C16" s="134" t="s">
        <v>82</v>
      </c>
      <c r="D16" s="135" t="s">
        <v>83</v>
      </c>
      <c r="E16" s="136">
        <v>700</v>
      </c>
      <c r="F16" s="137"/>
      <c r="G16" s="138"/>
      <c r="H16" s="137"/>
      <c r="I16" s="137"/>
      <c r="J16" s="137"/>
      <c r="K16" s="139">
        <f t="shared" si="0"/>
        <v>0</v>
      </c>
      <c r="L16" s="423" cm="1">
        <f t="array" ref="L16">ROUND(E16*F16,2)</f>
        <v>0</v>
      </c>
      <c r="M16" s="423" cm="1">
        <f t="array" ref="M16">ROUND(E16*H16,2)</f>
        <v>0</v>
      </c>
      <c r="N16" s="423" cm="1">
        <f t="array" ref="N16">ROUND(E16*I16,2)</f>
        <v>0</v>
      </c>
      <c r="O16" s="423" cm="1">
        <f t="array" ref="O16">ROUND(E16*J16,2)</f>
        <v>0</v>
      </c>
      <c r="P16" s="425" cm="1">
        <f t="array" ref="P16">ROUND(SUM(M16:O16),2)</f>
        <v>0</v>
      </c>
      <c r="Q16" s="116"/>
      <c r="R16" s="107"/>
    </row>
    <row r="17" spans="1:18" ht="14.25" customHeight="1">
      <c r="A17" s="132">
        <v>3</v>
      </c>
      <c r="B17" s="133" t="s">
        <v>79</v>
      </c>
      <c r="C17" s="134" t="s">
        <v>84</v>
      </c>
      <c r="D17" s="135" t="s">
        <v>85</v>
      </c>
      <c r="E17" s="136">
        <v>1</v>
      </c>
      <c r="F17" s="137"/>
      <c r="G17" s="138"/>
      <c r="H17" s="137"/>
      <c r="I17" s="137"/>
      <c r="J17" s="137"/>
      <c r="K17" s="139">
        <f t="shared" si="0"/>
        <v>0</v>
      </c>
      <c r="L17" s="423" cm="1">
        <f t="array" ref="L17">ROUND(E17*F17,2)</f>
        <v>0</v>
      </c>
      <c r="M17" s="423" cm="1">
        <f t="array" ref="M17">ROUND(E17*H17,2)</f>
        <v>0</v>
      </c>
      <c r="N17" s="423" cm="1">
        <f t="array" ref="N17">ROUND(E17*I17,2)</f>
        <v>0</v>
      </c>
      <c r="O17" s="423" cm="1">
        <f t="array" ref="O17">ROUND(E17*J17,2)</f>
        <v>0</v>
      </c>
      <c r="P17" s="425" cm="1">
        <f t="array" ref="P17">ROUND(SUM(M17:O17),2)</f>
        <v>0</v>
      </c>
      <c r="Q17" s="116"/>
      <c r="R17" s="107"/>
    </row>
    <row r="18" spans="1:18" ht="36" customHeight="1">
      <c r="A18" s="132">
        <v>4</v>
      </c>
      <c r="B18" s="133" t="s">
        <v>79</v>
      </c>
      <c r="C18" s="134" t="s">
        <v>86</v>
      </c>
      <c r="D18" s="135" t="s">
        <v>87</v>
      </c>
      <c r="E18" s="136">
        <v>1</v>
      </c>
      <c r="F18" s="137"/>
      <c r="G18" s="138"/>
      <c r="H18" s="137"/>
      <c r="I18" s="137"/>
      <c r="J18" s="137"/>
      <c r="K18" s="139">
        <f t="shared" si="0"/>
        <v>0</v>
      </c>
      <c r="L18" s="423" cm="1">
        <f t="array" ref="L18">ROUND(E18*F18,2)</f>
        <v>0</v>
      </c>
      <c r="M18" s="423" cm="1">
        <f t="array" ref="M18">ROUND(E18*H18,2)</f>
        <v>0</v>
      </c>
      <c r="N18" s="423" cm="1">
        <f t="array" ref="N18">ROUND(E18*I18,2)</f>
        <v>0</v>
      </c>
      <c r="O18" s="423" cm="1">
        <f t="array" ref="O18">ROUND(E18*J18,2)</f>
        <v>0</v>
      </c>
      <c r="P18" s="425" cm="1">
        <f t="array" ref="P18">ROUND(SUM(M18:O18),2)</f>
        <v>0</v>
      </c>
      <c r="Q18" s="116"/>
      <c r="R18" s="107"/>
    </row>
    <row r="19" spans="1:18" ht="48" customHeight="1">
      <c r="A19" s="132">
        <v>5</v>
      </c>
      <c r="B19" s="133" t="s">
        <v>79</v>
      </c>
      <c r="C19" s="134" t="s">
        <v>88</v>
      </c>
      <c r="D19" s="135" t="s">
        <v>89</v>
      </c>
      <c r="E19" s="136">
        <v>490</v>
      </c>
      <c r="F19" s="137"/>
      <c r="G19" s="138"/>
      <c r="H19" s="137"/>
      <c r="I19" s="137"/>
      <c r="J19" s="137"/>
      <c r="K19" s="139">
        <f t="shared" si="0"/>
        <v>0</v>
      </c>
      <c r="L19" s="423" cm="1">
        <f t="array" ref="L19">ROUND(E19*F19,2)</f>
        <v>0</v>
      </c>
      <c r="M19" s="423" cm="1">
        <f t="array" ref="M19">ROUND(E19*H19,2)</f>
        <v>0</v>
      </c>
      <c r="N19" s="424" cm="1">
        <f t="array" ref="N19">ROUND(E19*I19,2)</f>
        <v>0</v>
      </c>
      <c r="O19" s="423" cm="1">
        <f t="array" ref="O19">ROUND(E19*J19,2)</f>
        <v>0</v>
      </c>
      <c r="P19" s="425" cm="1">
        <f t="array" ref="P19">ROUND(SUM(M19:O19),2)</f>
        <v>0</v>
      </c>
      <c r="Q19" s="116"/>
      <c r="R19" s="107"/>
    </row>
    <row r="20" spans="1:18" ht="12.75" customHeight="1">
      <c r="A20" s="142">
        <v>6</v>
      </c>
      <c r="B20" s="143" t="s">
        <v>79</v>
      </c>
      <c r="C20" s="144" t="s">
        <v>90</v>
      </c>
      <c r="D20" s="145" t="s">
        <v>81</v>
      </c>
      <c r="E20" s="146">
        <v>2</v>
      </c>
      <c r="F20" s="147"/>
      <c r="G20" s="148"/>
      <c r="H20" s="147"/>
      <c r="I20" s="147"/>
      <c r="J20" s="147"/>
      <c r="K20" s="149">
        <f t="shared" si="0"/>
        <v>0</v>
      </c>
      <c r="L20" s="427" cm="1">
        <f t="array" ref="L20">ROUND(E20*F20,2)</f>
        <v>0</v>
      </c>
      <c r="M20" s="427" cm="1">
        <f t="array" ref="M20">ROUND(E20*H20,2)</f>
        <v>0</v>
      </c>
      <c r="N20" s="426" cm="1">
        <f t="array" ref="N20">ROUND(E20*I20,2)</f>
        <v>0</v>
      </c>
      <c r="O20" s="427" cm="1">
        <f t="array" ref="O20">ROUND(E20*J20,2)</f>
        <v>0</v>
      </c>
      <c r="P20" s="428" cm="1">
        <f t="array" ref="P20">ROUND(SUM(M20:O20),2)</f>
        <v>0</v>
      </c>
      <c r="Q20" s="116"/>
      <c r="R20" s="107"/>
    </row>
    <row r="21" spans="1:18" ht="25.5" customHeight="1">
      <c r="A21" s="152"/>
      <c r="B21" s="153"/>
      <c r="C21" s="154" t="s">
        <v>91</v>
      </c>
      <c r="D21" s="155"/>
      <c r="E21" s="27"/>
      <c r="F21" s="156"/>
      <c r="G21" s="156"/>
      <c r="H21" s="156"/>
      <c r="I21" s="156"/>
      <c r="J21" s="156"/>
      <c r="K21" s="156"/>
      <c r="L21" s="431" cm="1">
        <f t="array" ref="L21">SUM(L14:L20)</f>
        <v>0</v>
      </c>
      <c r="M21" s="431" cm="1">
        <f t="array" ref="M21">SUM(M14:M20)</f>
        <v>0</v>
      </c>
      <c r="N21" s="431" cm="1">
        <f t="array" ref="N21">SUM(N14:N20)</f>
        <v>0</v>
      </c>
      <c r="O21" s="431" cm="1">
        <f t="array" ref="O21">SUM(O14:O20)</f>
        <v>0</v>
      </c>
      <c r="P21" s="432" cm="1">
        <f t="array" ref="P21">SUM(M21:O21)</f>
        <v>0</v>
      </c>
      <c r="Q21" s="116"/>
      <c r="R21" s="107"/>
    </row>
    <row r="22" spans="1:18" ht="13.5" customHeight="1">
      <c r="A22" s="159"/>
      <c r="B22" s="159"/>
      <c r="C22" s="159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07"/>
      <c r="R22" s="161"/>
    </row>
    <row r="23" spans="1:18" ht="13.75" customHeight="1">
      <c r="A23" s="48"/>
      <c r="B23" s="48"/>
      <c r="C23" s="48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61"/>
    </row>
    <row r="24" spans="1:18" ht="14.25" customHeight="1">
      <c r="A24" s="162" t="s">
        <v>18</v>
      </c>
      <c r="B24" s="4"/>
      <c r="C24" s="4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</row>
    <row r="25" spans="1:18" ht="14.25" customHeight="1">
      <c r="A25" s="162" t="s">
        <v>58</v>
      </c>
      <c r="B25" s="46"/>
      <c r="C25" s="46"/>
      <c r="D25" s="46"/>
      <c r="E25" s="46"/>
      <c r="F25" s="46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</row>
    <row r="26" spans="1:18" ht="14.25" customHeight="1">
      <c r="A26" s="106" t="s">
        <v>10</v>
      </c>
      <c r="B26" s="4"/>
      <c r="C26" s="4"/>
      <c r="D26" s="107"/>
      <c r="E26" s="107"/>
      <c r="F26" s="107"/>
      <c r="G26" s="107"/>
      <c r="H26" s="107"/>
      <c r="I26" s="107"/>
      <c r="J26" s="163"/>
      <c r="K26" s="107"/>
      <c r="L26" s="107"/>
      <c r="M26" s="107"/>
      <c r="N26" s="107"/>
      <c r="O26" s="107"/>
      <c r="P26" s="107"/>
      <c r="Q26" s="107"/>
      <c r="R26" s="107"/>
    </row>
  </sheetData>
  <mergeCells count="14">
    <mergeCell ref="A1:P1"/>
    <mergeCell ref="A2:P2"/>
    <mergeCell ref="O8:P8"/>
    <mergeCell ref="A10:A12"/>
    <mergeCell ref="C10:C12"/>
    <mergeCell ref="D10:D12"/>
    <mergeCell ref="E10:E12"/>
    <mergeCell ref="F10:K11"/>
    <mergeCell ref="L10:P11"/>
    <mergeCell ref="A3:P3"/>
    <mergeCell ref="B10:B12"/>
    <mergeCell ref="A8:G8"/>
    <mergeCell ref="H8:I8"/>
    <mergeCell ref="K9:P9"/>
  </mergeCells>
  <pageMargins left="0.11811000000000001" right="0.11811000000000001" top="0.78740200000000005" bottom="0.59055100000000005" header="0.31496099999999999" footer="0.31496099999999999"/>
  <pageSetup scale="80" orientation="landscape"/>
  <headerFooter>
    <oddFooter>&amp;C&amp;"Arial,Regular"&amp;10&amp;K000000Lapa  &amp;P no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4"/>
  <sheetViews>
    <sheetView showGridLines="0" workbookViewId="0">
      <selection activeCell="K15" sqref="K15"/>
    </sheetView>
  </sheetViews>
  <sheetFormatPr baseColWidth="10" defaultColWidth="9.1640625" defaultRowHeight="12.75" customHeight="1"/>
  <cols>
    <col min="1" max="1" width="6.5" style="1" customWidth="1"/>
    <col min="2" max="2" width="10.5" style="1" customWidth="1"/>
    <col min="3" max="3" width="36.33203125" style="1" customWidth="1"/>
    <col min="4" max="5" width="9.5" style="1" customWidth="1"/>
    <col min="6" max="6" width="8.1640625" style="1" customWidth="1"/>
    <col min="7" max="7" width="9.5" style="1" customWidth="1"/>
    <col min="8" max="8" width="8.1640625" style="1" customWidth="1"/>
    <col min="9" max="9" width="10.83203125" style="1" customWidth="1"/>
    <col min="10" max="10" width="9.83203125" style="1" customWidth="1"/>
    <col min="11" max="11" width="9.1640625" style="1" customWidth="1"/>
    <col min="12" max="12" width="10.5" style="1" customWidth="1"/>
    <col min="13" max="13" width="9.33203125" style="1" customWidth="1"/>
    <col min="14" max="14" width="10.5" style="1" customWidth="1"/>
    <col min="15" max="15" width="9.1640625" style="1" customWidth="1"/>
    <col min="16" max="16" width="11.1640625" style="1" customWidth="1"/>
    <col min="17" max="18" width="11.6640625" style="1" customWidth="1"/>
    <col min="19" max="23" width="9.1640625" style="1" customWidth="1"/>
    <col min="24" max="16384" width="9.1640625" style="1"/>
  </cols>
  <sheetData>
    <row r="1" spans="1:22" ht="14.25" customHeight="1">
      <c r="A1" s="387" t="s">
        <v>92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107"/>
      <c r="R1" s="107"/>
      <c r="S1" s="107"/>
      <c r="T1" s="107"/>
      <c r="U1" s="107"/>
      <c r="V1" s="107"/>
    </row>
    <row r="2" spans="1:22" ht="14.25" customHeight="1">
      <c r="A2" s="389" t="s">
        <v>37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107"/>
      <c r="R2" s="107"/>
      <c r="S2" s="107"/>
      <c r="T2" s="107"/>
      <c r="U2" s="107"/>
      <c r="V2" s="107"/>
    </row>
    <row r="3" spans="1:22" ht="15" customHeight="1">
      <c r="A3" s="375" t="s">
        <v>60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107"/>
      <c r="R3" s="107"/>
      <c r="S3" s="107"/>
      <c r="T3" s="107"/>
      <c r="U3" s="107"/>
      <c r="V3" s="107"/>
    </row>
    <row r="4" spans="1:22" ht="14.25" customHeight="1">
      <c r="A4" s="10" t="s">
        <v>6</v>
      </c>
      <c r="B4" s="11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07"/>
      <c r="R4" s="107"/>
      <c r="S4" s="107"/>
      <c r="T4" s="107"/>
      <c r="U4" s="107"/>
      <c r="V4" s="107"/>
    </row>
    <row r="5" spans="1:22" ht="14.25" customHeight="1">
      <c r="A5" s="10" t="s">
        <v>7</v>
      </c>
      <c r="B5" s="11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07"/>
      <c r="R5" s="107"/>
      <c r="S5" s="107"/>
      <c r="T5" s="107"/>
      <c r="U5" s="107"/>
      <c r="V5" s="107"/>
    </row>
    <row r="6" spans="1:22" ht="14.25" customHeight="1">
      <c r="A6" s="10" t="s">
        <v>8</v>
      </c>
      <c r="B6" s="165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07"/>
      <c r="R6" s="107"/>
      <c r="S6" s="107"/>
      <c r="T6" s="107"/>
      <c r="U6" s="107"/>
      <c r="V6" s="107"/>
    </row>
    <row r="7" spans="1:22" ht="14.25" customHeight="1">
      <c r="A7" s="13" t="s">
        <v>9</v>
      </c>
      <c r="B7" s="11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07"/>
      <c r="R7" s="107"/>
      <c r="S7" s="107"/>
      <c r="T7" s="107"/>
      <c r="U7" s="107"/>
      <c r="V7" s="107"/>
    </row>
    <row r="8" spans="1:22" ht="18.75" customHeight="1">
      <c r="A8" s="391" t="s">
        <v>93</v>
      </c>
      <c r="B8" s="382"/>
      <c r="C8" s="382"/>
      <c r="D8" s="382"/>
      <c r="E8" s="382"/>
      <c r="F8" s="382"/>
      <c r="G8" s="382"/>
      <c r="H8" s="383" cm="1">
        <f t="array" ref="H8">P28</f>
        <v>0</v>
      </c>
      <c r="I8" s="384"/>
      <c r="J8" s="110" t="s">
        <v>62</v>
      </c>
      <c r="K8" s="14"/>
      <c r="L8" s="107"/>
      <c r="M8" s="14"/>
      <c r="N8" s="111"/>
      <c r="O8" s="360"/>
      <c r="P8" s="360"/>
      <c r="Q8" s="107"/>
      <c r="R8" s="107"/>
      <c r="S8" s="107"/>
      <c r="T8" s="107"/>
      <c r="U8" s="107"/>
      <c r="V8" s="107"/>
    </row>
    <row r="9" spans="1:22" ht="18.75" customHeight="1">
      <c r="A9" s="113"/>
      <c r="B9" s="113"/>
      <c r="C9" s="113"/>
      <c r="D9" s="113"/>
      <c r="E9" s="113"/>
      <c r="F9" s="113"/>
      <c r="G9" s="113"/>
      <c r="H9" s="114"/>
      <c r="I9" s="114"/>
      <c r="J9" s="115"/>
      <c r="K9" s="385"/>
      <c r="L9" s="386"/>
      <c r="M9" s="386"/>
      <c r="N9" s="386"/>
      <c r="O9" s="386"/>
      <c r="P9" s="386"/>
      <c r="Q9" s="107"/>
      <c r="R9" s="107"/>
      <c r="S9" s="107"/>
      <c r="T9" s="107"/>
      <c r="U9" s="107"/>
      <c r="V9" s="107"/>
    </row>
    <row r="10" spans="1:22" ht="12.75" customHeight="1">
      <c r="A10" s="361" t="s">
        <v>11</v>
      </c>
      <c r="B10" s="377" t="s">
        <v>63</v>
      </c>
      <c r="C10" s="364" t="s">
        <v>64</v>
      </c>
      <c r="D10" s="367" t="s">
        <v>65</v>
      </c>
      <c r="E10" s="367" t="s">
        <v>66</v>
      </c>
      <c r="F10" s="367" t="s">
        <v>67</v>
      </c>
      <c r="G10" s="368"/>
      <c r="H10" s="368"/>
      <c r="I10" s="368"/>
      <c r="J10" s="368"/>
      <c r="K10" s="368"/>
      <c r="L10" s="370" t="s">
        <v>68</v>
      </c>
      <c r="M10" s="368"/>
      <c r="N10" s="369"/>
      <c r="O10" s="368"/>
      <c r="P10" s="371"/>
      <c r="Q10" s="116"/>
      <c r="R10" s="107"/>
      <c r="S10" s="107"/>
      <c r="T10" s="107"/>
      <c r="U10" s="107"/>
      <c r="V10" s="107"/>
    </row>
    <row r="11" spans="1:22" ht="12.75" customHeight="1">
      <c r="A11" s="362"/>
      <c r="B11" s="378"/>
      <c r="C11" s="365"/>
      <c r="D11" s="368"/>
      <c r="E11" s="368"/>
      <c r="F11" s="369"/>
      <c r="G11" s="369"/>
      <c r="H11" s="369"/>
      <c r="I11" s="369"/>
      <c r="J11" s="369"/>
      <c r="K11" s="369"/>
      <c r="L11" s="372"/>
      <c r="M11" s="371"/>
      <c r="N11" s="373"/>
      <c r="O11" s="371"/>
      <c r="P11" s="374"/>
      <c r="Q11" s="116"/>
      <c r="R11" s="107"/>
      <c r="S11" s="107"/>
      <c r="T11" s="107"/>
      <c r="U11" s="107"/>
      <c r="V11" s="107"/>
    </row>
    <row r="12" spans="1:22" ht="48.75" customHeight="1">
      <c r="A12" s="363"/>
      <c r="B12" s="379"/>
      <c r="C12" s="366"/>
      <c r="D12" s="369"/>
      <c r="E12" s="369"/>
      <c r="F12" s="119" t="s">
        <v>69</v>
      </c>
      <c r="G12" s="119" t="s">
        <v>70</v>
      </c>
      <c r="H12" s="119" t="s">
        <v>71</v>
      </c>
      <c r="I12" s="119" t="s">
        <v>72</v>
      </c>
      <c r="J12" s="119" t="s">
        <v>73</v>
      </c>
      <c r="K12" s="119" t="s">
        <v>74</v>
      </c>
      <c r="L12" s="119" t="s">
        <v>75</v>
      </c>
      <c r="M12" s="119" t="s">
        <v>71</v>
      </c>
      <c r="N12" s="119" t="s">
        <v>72</v>
      </c>
      <c r="O12" s="119" t="s">
        <v>73</v>
      </c>
      <c r="P12" s="120" t="s">
        <v>76</v>
      </c>
      <c r="Q12" s="116"/>
      <c r="R12" s="107"/>
      <c r="S12" s="107"/>
      <c r="T12" s="107"/>
      <c r="U12" s="107"/>
      <c r="V12" s="107"/>
    </row>
    <row r="13" spans="1:22" ht="14.25" customHeight="1">
      <c r="A13" s="166">
        <v>1</v>
      </c>
      <c r="B13" s="123">
        <v>2</v>
      </c>
      <c r="C13" s="123">
        <v>3</v>
      </c>
      <c r="D13" s="63">
        <v>4</v>
      </c>
      <c r="E13" s="63">
        <v>5</v>
      </c>
      <c r="F13" s="63">
        <v>6</v>
      </c>
      <c r="G13" s="63">
        <v>7</v>
      </c>
      <c r="H13" s="63">
        <v>8</v>
      </c>
      <c r="I13" s="63">
        <v>9</v>
      </c>
      <c r="J13" s="63">
        <v>10</v>
      </c>
      <c r="K13" s="63">
        <v>11</v>
      </c>
      <c r="L13" s="63">
        <v>12</v>
      </c>
      <c r="M13" s="63">
        <v>13</v>
      </c>
      <c r="N13" s="63">
        <v>14</v>
      </c>
      <c r="O13" s="63">
        <v>15</v>
      </c>
      <c r="P13" s="167">
        <v>16</v>
      </c>
      <c r="Q13" s="116"/>
      <c r="R13" s="107"/>
      <c r="S13" s="107"/>
      <c r="T13" s="107"/>
      <c r="U13" s="107"/>
      <c r="V13" s="107"/>
    </row>
    <row r="14" spans="1:22" ht="15" customHeight="1">
      <c r="A14" s="168" t="s">
        <v>77</v>
      </c>
      <c r="B14" s="169" t="s">
        <v>78</v>
      </c>
      <c r="C14" s="126" t="s">
        <v>37</v>
      </c>
      <c r="D14" s="170"/>
      <c r="E14" s="170"/>
      <c r="F14" s="170"/>
      <c r="G14" s="171"/>
      <c r="H14" s="170"/>
      <c r="I14" s="170"/>
      <c r="J14" s="170"/>
      <c r="K14" s="170"/>
      <c r="L14" s="170"/>
      <c r="M14" s="170"/>
      <c r="N14" s="170"/>
      <c r="O14" s="170"/>
      <c r="P14" s="172"/>
      <c r="Q14" s="116"/>
      <c r="R14" s="107"/>
      <c r="S14" s="107"/>
      <c r="T14" s="107"/>
      <c r="U14" s="107"/>
      <c r="V14" s="107"/>
    </row>
    <row r="15" spans="1:22" ht="15" customHeight="1">
      <c r="A15" s="173">
        <v>1</v>
      </c>
      <c r="B15" s="135" t="s">
        <v>79</v>
      </c>
      <c r="C15" s="174" t="s">
        <v>94</v>
      </c>
      <c r="D15" s="135" t="s">
        <v>95</v>
      </c>
      <c r="E15" s="138" cm="1">
        <f t="array" ref="E15">ROUND(465/100*0.3,2)</f>
        <v>1.4</v>
      </c>
      <c r="F15" s="137"/>
      <c r="G15" s="175"/>
      <c r="H15" s="137"/>
      <c r="I15" s="137"/>
      <c r="J15" s="137"/>
      <c r="K15" s="139">
        <f t="shared" ref="K15:K27" si="0">SUM(H15:J15)</f>
        <v>0</v>
      </c>
      <c r="L15" s="423" cm="1">
        <f t="array" ref="L15">ROUND(E15*F15,2)</f>
        <v>0</v>
      </c>
      <c r="M15" s="423" cm="1">
        <f t="array" ref="M15">ROUND(E15*H15,2)</f>
        <v>0</v>
      </c>
      <c r="N15" s="424" cm="1">
        <f t="array" ref="N15">ROUND(E15*I15,2)</f>
        <v>0</v>
      </c>
      <c r="O15" s="423" cm="1">
        <f t="array" ref="O15">ROUND(E15*J15,2)</f>
        <v>0</v>
      </c>
      <c r="P15" s="425" cm="1">
        <f t="array" ref="P15">ROUND(SUM(M15:O15),2)</f>
        <v>0</v>
      </c>
      <c r="Q15" s="116"/>
      <c r="R15" s="107"/>
      <c r="S15" s="107"/>
      <c r="T15" s="107"/>
      <c r="U15" s="107"/>
      <c r="V15" s="107"/>
    </row>
    <row r="16" spans="1:22" ht="15" customHeight="1">
      <c r="A16" s="173">
        <v>2</v>
      </c>
      <c r="B16" s="135" t="s">
        <v>79</v>
      </c>
      <c r="C16" s="174" t="s">
        <v>96</v>
      </c>
      <c r="D16" s="135" t="s">
        <v>97</v>
      </c>
      <c r="E16" s="138">
        <v>4.6500000000000004</v>
      </c>
      <c r="F16" s="137"/>
      <c r="G16" s="138"/>
      <c r="H16" s="137"/>
      <c r="I16" s="137"/>
      <c r="J16" s="137"/>
      <c r="K16" s="139">
        <f t="shared" si="0"/>
        <v>0</v>
      </c>
      <c r="L16" s="423" cm="1">
        <f t="array" ref="L16">ROUND(E16*F16,2)</f>
        <v>0</v>
      </c>
      <c r="M16" s="423" cm="1">
        <f t="array" ref="M16">ROUND(E16*H16,2)</f>
        <v>0</v>
      </c>
      <c r="N16" s="424" cm="1">
        <f t="array" ref="N16">ROUND(E16*I16,2)</f>
        <v>0</v>
      </c>
      <c r="O16" s="423" cm="1">
        <f t="array" ref="O16">ROUND(E16*J16,2)</f>
        <v>0</v>
      </c>
      <c r="P16" s="425" cm="1">
        <f t="array" ref="P16">ROUND(SUM(M16:O16),2)</f>
        <v>0</v>
      </c>
      <c r="Q16" s="116"/>
      <c r="R16" s="107"/>
      <c r="S16" s="107"/>
      <c r="T16" s="107"/>
      <c r="U16" s="107"/>
      <c r="V16" s="107"/>
    </row>
    <row r="17" spans="1:22" ht="15" customHeight="1">
      <c r="A17" s="173">
        <v>3</v>
      </c>
      <c r="B17" s="135" t="s">
        <v>79</v>
      </c>
      <c r="C17" s="134" t="s">
        <v>98</v>
      </c>
      <c r="D17" s="135" t="s">
        <v>95</v>
      </c>
      <c r="E17" s="138" cm="1">
        <f t="array" ref="E17">ROUND(462*1.32/100,2)</f>
        <v>6.1</v>
      </c>
      <c r="F17" s="137"/>
      <c r="G17" s="138"/>
      <c r="H17" s="137"/>
      <c r="I17" s="137"/>
      <c r="J17" s="137"/>
      <c r="K17" s="139">
        <f t="shared" si="0"/>
        <v>0</v>
      </c>
      <c r="L17" s="423" cm="1">
        <f t="array" ref="L17">ROUND(E17*F17,2)</f>
        <v>0</v>
      </c>
      <c r="M17" s="423" cm="1">
        <f t="array" ref="M17">ROUND(E17*H17,2)</f>
        <v>0</v>
      </c>
      <c r="N17" s="424" cm="1">
        <f t="array" ref="N17">ROUND(E17*I17,2)</f>
        <v>0</v>
      </c>
      <c r="O17" s="423" cm="1">
        <f t="array" ref="O17">ROUND(E17*J17,2)</f>
        <v>0</v>
      </c>
      <c r="P17" s="425" cm="1">
        <f t="array" ref="P17">ROUND(SUM(M17:O17),2)</f>
        <v>0</v>
      </c>
      <c r="Q17" s="116"/>
      <c r="R17" s="107"/>
      <c r="S17" s="107"/>
      <c r="T17" s="107"/>
      <c r="U17" s="107"/>
      <c r="V17" s="107"/>
    </row>
    <row r="18" spans="1:22" ht="15" customHeight="1">
      <c r="A18" s="173">
        <v>4</v>
      </c>
      <c r="B18" s="135" t="s">
        <v>79</v>
      </c>
      <c r="C18" s="174" t="s">
        <v>99</v>
      </c>
      <c r="D18" s="135" t="s">
        <v>100</v>
      </c>
      <c r="E18" s="138" cm="1">
        <f t="array" ref="E18">ROUND(E17*100*0.05,2)</f>
        <v>30.5</v>
      </c>
      <c r="F18" s="137"/>
      <c r="G18" s="138"/>
      <c r="H18" s="137"/>
      <c r="I18" s="137"/>
      <c r="J18" s="137"/>
      <c r="K18" s="139">
        <f t="shared" si="0"/>
        <v>0</v>
      </c>
      <c r="L18" s="423" cm="1">
        <f t="array" ref="L18">ROUND(E18*F18,2)</f>
        <v>0</v>
      </c>
      <c r="M18" s="423" cm="1">
        <f t="array" ref="M18">ROUND(E18*H18,2)</f>
        <v>0</v>
      </c>
      <c r="N18" s="424" cm="1">
        <f t="array" ref="N18">ROUND(E18*I18,2)</f>
        <v>0</v>
      </c>
      <c r="O18" s="423" cm="1">
        <f t="array" ref="O18">ROUND(E18*J18,2)</f>
        <v>0</v>
      </c>
      <c r="P18" s="425" cm="1">
        <f t="array" ref="P18">ROUND(SUM(M18:O18),2)</f>
        <v>0</v>
      </c>
      <c r="Q18" s="116"/>
      <c r="R18" s="107"/>
      <c r="S18" s="107"/>
      <c r="T18" s="107"/>
      <c r="U18" s="107"/>
      <c r="V18" s="107"/>
    </row>
    <row r="19" spans="1:22" ht="29.25" customHeight="1">
      <c r="A19" s="173">
        <v>5</v>
      </c>
      <c r="B19" s="135" t="s">
        <v>79</v>
      </c>
      <c r="C19" s="134" t="s">
        <v>101</v>
      </c>
      <c r="D19" s="135" t="s">
        <v>95</v>
      </c>
      <c r="E19" s="138">
        <v>0.92</v>
      </c>
      <c r="F19" s="137"/>
      <c r="G19" s="138"/>
      <c r="H19" s="137"/>
      <c r="I19" s="137"/>
      <c r="J19" s="137"/>
      <c r="K19" s="139">
        <f t="shared" si="0"/>
        <v>0</v>
      </c>
      <c r="L19" s="423" cm="1">
        <f t="array" ref="L19">ROUND(E19*F19,2)</f>
        <v>0</v>
      </c>
      <c r="M19" s="423" cm="1">
        <f t="array" ref="M19">ROUND(E19*H19,2)</f>
        <v>0</v>
      </c>
      <c r="N19" s="424" cm="1">
        <f t="array" ref="N19">ROUND(E19*I19,2)</f>
        <v>0</v>
      </c>
      <c r="O19" s="423" cm="1">
        <f t="array" ref="O19">ROUND(E19*J19,2)</f>
        <v>0</v>
      </c>
      <c r="P19" s="425" cm="1">
        <f t="array" ref="P19">ROUND(SUM(M19:O19),2)</f>
        <v>0</v>
      </c>
      <c r="Q19" s="116"/>
      <c r="R19" s="107"/>
      <c r="S19" s="107"/>
      <c r="T19" s="107"/>
      <c r="U19" s="107"/>
      <c r="V19" s="107"/>
    </row>
    <row r="20" spans="1:22" ht="40.5" customHeight="1">
      <c r="A20" s="173">
        <v>6</v>
      </c>
      <c r="B20" s="135" t="s">
        <v>79</v>
      </c>
      <c r="C20" s="134" t="s">
        <v>102</v>
      </c>
      <c r="D20" s="135" t="s">
        <v>95</v>
      </c>
      <c r="E20" s="138" cm="1">
        <f t="array" ref="E20">ROUND(350.9*0.5/100,2)</f>
        <v>1.75</v>
      </c>
      <c r="F20" s="137"/>
      <c r="G20" s="138"/>
      <c r="H20" s="137"/>
      <c r="I20" s="137"/>
      <c r="J20" s="137"/>
      <c r="K20" s="139">
        <f t="shared" si="0"/>
        <v>0</v>
      </c>
      <c r="L20" s="423" cm="1">
        <f t="array" ref="L20">ROUND(E20*F20,2)</f>
        <v>0</v>
      </c>
      <c r="M20" s="423" cm="1">
        <f t="array" ref="M20">ROUND(E20*H20,2)</f>
        <v>0</v>
      </c>
      <c r="N20" s="424" cm="1">
        <f t="array" ref="N20">ROUND(E20*I20,2)</f>
        <v>0</v>
      </c>
      <c r="O20" s="423" cm="1">
        <f t="array" ref="O20">ROUND(E20*J20,2)</f>
        <v>0</v>
      </c>
      <c r="P20" s="425" cm="1">
        <f t="array" ref="P20">ROUND(SUM(M20:O20),2)</f>
        <v>0</v>
      </c>
      <c r="Q20" s="176"/>
      <c r="R20" s="107"/>
      <c r="S20" s="107"/>
      <c r="T20" s="107"/>
      <c r="U20" s="107"/>
      <c r="V20" s="107"/>
    </row>
    <row r="21" spans="1:22" ht="15" customHeight="1">
      <c r="A21" s="177" t="s">
        <v>103</v>
      </c>
      <c r="B21" s="135" t="s">
        <v>79</v>
      </c>
      <c r="C21" s="178" t="s">
        <v>104</v>
      </c>
      <c r="D21" s="135" t="s">
        <v>100</v>
      </c>
      <c r="E21" s="138" cm="1">
        <f t="array" ref="E21">E20*100*1.08</f>
        <v>189</v>
      </c>
      <c r="F21" s="137"/>
      <c r="G21" s="138"/>
      <c r="H21" s="137"/>
      <c r="I21" s="137"/>
      <c r="J21" s="137"/>
      <c r="K21" s="139">
        <f t="shared" si="0"/>
        <v>0</v>
      </c>
      <c r="L21" s="424" cm="1">
        <f t="array" ref="L21">ROUND(E21*F21,2)</f>
        <v>0</v>
      </c>
      <c r="M21" s="424" cm="1">
        <f t="array" ref="M21">ROUND(E21*H21,2)</f>
        <v>0</v>
      </c>
      <c r="N21" s="423" cm="1">
        <f t="array" ref="N21">ROUND(E21*I21,2)</f>
        <v>0</v>
      </c>
      <c r="O21" s="423" cm="1">
        <f t="array" ref="O21">ROUND(E21*J21,2)</f>
        <v>0</v>
      </c>
      <c r="P21" s="425" cm="1">
        <f t="array" ref="P21">ROUND(SUM(M21:O21),2)</f>
        <v>0</v>
      </c>
      <c r="Q21" s="116"/>
      <c r="R21" s="107"/>
      <c r="S21" s="107"/>
      <c r="T21" s="107"/>
      <c r="U21" s="107"/>
      <c r="V21" s="107"/>
    </row>
    <row r="22" spans="1:22" ht="15" customHeight="1">
      <c r="A22" s="173">
        <v>7</v>
      </c>
      <c r="B22" s="135" t="s">
        <v>79</v>
      </c>
      <c r="C22" s="134" t="s">
        <v>105</v>
      </c>
      <c r="D22" s="135" t="s">
        <v>83</v>
      </c>
      <c r="E22" s="138">
        <v>680</v>
      </c>
      <c r="F22" s="137"/>
      <c r="G22" s="138"/>
      <c r="H22" s="137"/>
      <c r="I22" s="137"/>
      <c r="J22" s="137"/>
      <c r="K22" s="139">
        <f t="shared" si="0"/>
        <v>0</v>
      </c>
      <c r="L22" s="423" cm="1">
        <f t="array" ref="L22">ROUND(E22*F22,2)</f>
        <v>0</v>
      </c>
      <c r="M22" s="423" cm="1">
        <f t="array" ref="M22">ROUND(E22*H22,2)</f>
        <v>0</v>
      </c>
      <c r="N22" s="424" cm="1">
        <f t="array" ref="N22">ROUND(E22*I22,2)</f>
        <v>0</v>
      </c>
      <c r="O22" s="423" cm="1">
        <f t="array" ref="O22">ROUND(E22*J22,2)</f>
        <v>0</v>
      </c>
      <c r="P22" s="425" cm="1">
        <f t="array" ref="P22">ROUND(SUM(M22:O22),2)</f>
        <v>0</v>
      </c>
      <c r="Q22" s="116"/>
      <c r="R22" s="107"/>
      <c r="S22" s="107"/>
      <c r="T22" s="107"/>
      <c r="U22" s="107"/>
      <c r="V22" s="107"/>
    </row>
    <row r="23" spans="1:22" ht="15" customHeight="1">
      <c r="A23" s="177" t="s">
        <v>106</v>
      </c>
      <c r="B23" s="135" t="s">
        <v>79</v>
      </c>
      <c r="C23" s="178" t="s">
        <v>107</v>
      </c>
      <c r="D23" s="135" t="s">
        <v>83</v>
      </c>
      <c r="E23" s="138" cm="1">
        <f t="array" ref="E23">ROUND(E22*1.1,2)</f>
        <v>748</v>
      </c>
      <c r="F23" s="137"/>
      <c r="G23" s="138"/>
      <c r="H23" s="137"/>
      <c r="I23" s="137"/>
      <c r="J23" s="137"/>
      <c r="K23" s="139">
        <f t="shared" si="0"/>
        <v>0</v>
      </c>
      <c r="L23" s="424" cm="1">
        <f t="array" ref="L23">ROUND(E23*F23,2)</f>
        <v>0</v>
      </c>
      <c r="M23" s="424" cm="1">
        <f t="array" ref="M23">ROUND(E23*H23,2)</f>
        <v>0</v>
      </c>
      <c r="N23" s="423" cm="1">
        <f t="array" ref="N23">ROUND(E23*I23,2)</f>
        <v>0</v>
      </c>
      <c r="O23" s="423" cm="1">
        <f t="array" ref="O23">ROUND(E23*J23,2)</f>
        <v>0</v>
      </c>
      <c r="P23" s="425" cm="1">
        <f t="array" ref="P23">ROUND(SUM(M23:O23),2)</f>
        <v>0</v>
      </c>
      <c r="Q23" s="116"/>
      <c r="R23" s="107"/>
      <c r="S23" s="107"/>
      <c r="T23" s="107"/>
      <c r="U23" s="107"/>
      <c r="V23" s="107"/>
    </row>
    <row r="24" spans="1:22" ht="15" customHeight="1">
      <c r="A24" s="173">
        <v>8</v>
      </c>
      <c r="B24" s="135" t="s">
        <v>79</v>
      </c>
      <c r="C24" s="134" t="s">
        <v>108</v>
      </c>
      <c r="D24" s="135" t="s">
        <v>83</v>
      </c>
      <c r="E24" s="138">
        <v>141</v>
      </c>
      <c r="F24" s="137"/>
      <c r="G24" s="138"/>
      <c r="H24" s="137"/>
      <c r="I24" s="137"/>
      <c r="J24" s="137"/>
      <c r="K24" s="139">
        <f t="shared" si="0"/>
        <v>0</v>
      </c>
      <c r="L24" s="423" cm="1">
        <f t="array" ref="L24">ROUND(E24*F24,2)</f>
        <v>0</v>
      </c>
      <c r="M24" s="423" cm="1">
        <f t="array" ref="M24">ROUND(E24*H24,2)</f>
        <v>0</v>
      </c>
      <c r="N24" s="424" cm="1">
        <f t="array" ref="N24">ROUND(E24*I24,2)</f>
        <v>0</v>
      </c>
      <c r="O24" s="423" cm="1">
        <f t="array" ref="O24">ROUND(E24*J24,2)</f>
        <v>0</v>
      </c>
      <c r="P24" s="425" cm="1">
        <f t="array" ref="P24">ROUND(SUM(M24:O24),2)</f>
        <v>0</v>
      </c>
      <c r="Q24" s="116"/>
      <c r="R24" s="107"/>
      <c r="S24" s="107"/>
      <c r="T24" s="107"/>
      <c r="U24" s="107"/>
      <c r="V24" s="107"/>
    </row>
    <row r="25" spans="1:22" ht="15" customHeight="1">
      <c r="A25" s="177" t="s">
        <v>109</v>
      </c>
      <c r="B25" s="135" t="s">
        <v>79</v>
      </c>
      <c r="C25" s="178" t="s">
        <v>110</v>
      </c>
      <c r="D25" s="135" t="s">
        <v>83</v>
      </c>
      <c r="E25" s="138" cm="1">
        <f t="array" ref="E25">ROUND(E24*1.15,2)</f>
        <v>162.15</v>
      </c>
      <c r="F25" s="137"/>
      <c r="G25" s="138"/>
      <c r="H25" s="137"/>
      <c r="I25" s="137"/>
      <c r="J25" s="137"/>
      <c r="K25" s="139">
        <f t="shared" si="0"/>
        <v>0</v>
      </c>
      <c r="L25" s="424" cm="1">
        <f t="array" ref="L25">ROUND(E25*F25,2)</f>
        <v>0</v>
      </c>
      <c r="M25" s="424" cm="1">
        <f t="array" ref="M25">ROUND(E25*H25,2)</f>
        <v>0</v>
      </c>
      <c r="N25" s="423" cm="1">
        <f t="array" ref="N25">ROUND(E25*I25,2)</f>
        <v>0</v>
      </c>
      <c r="O25" s="424" cm="1">
        <f t="array" ref="O25">ROUND(E25*J25,2)</f>
        <v>0</v>
      </c>
      <c r="P25" s="425" cm="1">
        <f t="array" ref="P25">ROUND(SUM(M25:O25),2)</f>
        <v>0</v>
      </c>
      <c r="Q25" s="116"/>
      <c r="R25" s="107"/>
      <c r="S25" s="107"/>
      <c r="T25" s="107"/>
      <c r="U25" s="107"/>
      <c r="V25" s="107"/>
    </row>
    <row r="26" spans="1:22" ht="24" customHeight="1">
      <c r="A26" s="173">
        <v>9</v>
      </c>
      <c r="B26" s="135" t="s">
        <v>79</v>
      </c>
      <c r="C26" s="134" t="s">
        <v>111</v>
      </c>
      <c r="D26" s="135" t="s">
        <v>100</v>
      </c>
      <c r="E26" s="138">
        <v>246.3</v>
      </c>
      <c r="F26" s="137"/>
      <c r="G26" s="138"/>
      <c r="H26" s="137"/>
      <c r="I26" s="137"/>
      <c r="J26" s="137"/>
      <c r="K26" s="139">
        <f t="shared" si="0"/>
        <v>0</v>
      </c>
      <c r="L26" s="423" cm="1">
        <f t="array" ref="L26">ROUND(E26*F26,2)</f>
        <v>0</v>
      </c>
      <c r="M26" s="423" cm="1">
        <f t="array" ref="M26">ROUND(E26*H26,2)</f>
        <v>0</v>
      </c>
      <c r="N26" s="424" cm="1">
        <f t="array" ref="N26">ROUND(E26*I26,2)</f>
        <v>0</v>
      </c>
      <c r="O26" s="423" cm="1">
        <f t="array" ref="O26">ROUND(E26*J26,2)</f>
        <v>0</v>
      </c>
      <c r="P26" s="425" cm="1">
        <f t="array" ref="P26">ROUND(SUM(M26:O26),2)</f>
        <v>0</v>
      </c>
      <c r="Q26" s="116"/>
      <c r="R26" s="107"/>
      <c r="S26" s="107"/>
      <c r="T26" s="107"/>
      <c r="U26" s="107"/>
      <c r="V26" s="107"/>
    </row>
    <row r="27" spans="1:22" ht="15" customHeight="1">
      <c r="A27" s="179">
        <v>9.1</v>
      </c>
      <c r="B27" s="145" t="s">
        <v>79</v>
      </c>
      <c r="C27" s="180" t="s">
        <v>112</v>
      </c>
      <c r="D27" s="145" t="s">
        <v>100</v>
      </c>
      <c r="E27" s="148" cm="1">
        <f t="array" ref="E27">ROUND(E26*1.25,2)</f>
        <v>307.88</v>
      </c>
      <c r="F27" s="147"/>
      <c r="G27" s="148"/>
      <c r="H27" s="147"/>
      <c r="I27" s="147"/>
      <c r="J27" s="147"/>
      <c r="K27" s="139">
        <f t="shared" si="0"/>
        <v>0</v>
      </c>
      <c r="L27" s="426" cm="1">
        <f t="array" ref="L27">ROUND(E27*F27,2)</f>
        <v>0</v>
      </c>
      <c r="M27" s="426" cm="1">
        <f t="array" ref="M27">ROUND(E27*H27,2)</f>
        <v>0</v>
      </c>
      <c r="N27" s="427" cm="1">
        <f t="array" ref="N27">ROUND(E27*I27,2)</f>
        <v>0</v>
      </c>
      <c r="O27" s="426" cm="1">
        <f t="array" ref="O27">ROUND(E27*J27,2)</f>
        <v>0</v>
      </c>
      <c r="P27" s="428" cm="1">
        <f t="array" ref="P27">ROUND(SUM(M27:O27),2)</f>
        <v>0</v>
      </c>
      <c r="Q27" s="116"/>
      <c r="R27" s="107"/>
      <c r="S27" s="107"/>
      <c r="T27" s="107"/>
      <c r="U27" s="107"/>
      <c r="V27" s="107"/>
    </row>
    <row r="28" spans="1:22" ht="25.5" customHeight="1">
      <c r="A28" s="118"/>
      <c r="B28" s="117"/>
      <c r="C28" s="154" t="s">
        <v>91</v>
      </c>
      <c r="D28" s="155"/>
      <c r="E28" s="27"/>
      <c r="F28" s="156"/>
      <c r="G28" s="156"/>
      <c r="H28" s="156"/>
      <c r="I28" s="156"/>
      <c r="J28" s="156"/>
      <c r="K28" s="156"/>
      <c r="L28" s="157" cm="1">
        <f t="array" ref="L28">SUM(L15:L27)</f>
        <v>0</v>
      </c>
      <c r="M28" s="157" cm="1">
        <f t="array" ref="M28">SUM(M15:M27)</f>
        <v>0</v>
      </c>
      <c r="N28" s="157" cm="1">
        <f t="array" ref="N28">SUM(N15:N27)</f>
        <v>0</v>
      </c>
      <c r="O28" s="157" cm="1">
        <f t="array" ref="O28">SUM(O15:O27)</f>
        <v>0</v>
      </c>
      <c r="P28" s="158" cm="1">
        <f t="array" ref="P28">SUM(M28:O28)</f>
        <v>0</v>
      </c>
      <c r="Q28" s="116"/>
      <c r="R28" s="107"/>
      <c r="S28" s="107"/>
      <c r="T28" s="107"/>
      <c r="U28" s="107"/>
      <c r="V28" s="107"/>
    </row>
    <row r="29" spans="1:22" ht="13.5" customHeight="1">
      <c r="A29" s="160"/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07"/>
      <c r="R29" s="161"/>
      <c r="S29" s="107"/>
      <c r="T29" s="107"/>
      <c r="U29" s="107"/>
      <c r="V29" s="107"/>
    </row>
    <row r="30" spans="1:22" ht="13.75" customHeight="1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61"/>
      <c r="S30" s="107"/>
      <c r="T30" s="107"/>
      <c r="U30" s="107"/>
      <c r="V30" s="107"/>
    </row>
    <row r="31" spans="1:22" ht="14.25" customHeight="1">
      <c r="A31" s="181" t="s">
        <v>18</v>
      </c>
      <c r="B31" s="4"/>
      <c r="C31" s="4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</row>
    <row r="32" spans="1:22" ht="14.25" customHeight="1">
      <c r="A32" s="181" t="s">
        <v>58</v>
      </c>
      <c r="B32" s="46"/>
      <c r="C32" s="46"/>
      <c r="D32" s="46"/>
      <c r="E32" s="46"/>
      <c r="F32" s="46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</row>
    <row r="33" spans="1:22" ht="14.25" customHeight="1">
      <c r="A33" s="106" t="s">
        <v>10</v>
      </c>
      <c r="B33" s="4"/>
      <c r="C33" s="4"/>
      <c r="D33" s="107"/>
      <c r="E33" s="107"/>
      <c r="F33" s="107"/>
      <c r="G33" s="107"/>
      <c r="H33" s="107"/>
      <c r="I33" s="107"/>
      <c r="J33" s="163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</row>
    <row r="34" spans="1:22" ht="14.25" customHeight="1">
      <c r="A34" s="107"/>
      <c r="B34" s="107"/>
      <c r="C34" s="182"/>
      <c r="D34" s="107"/>
      <c r="E34" s="107"/>
      <c r="F34" s="107"/>
      <c r="G34" s="107"/>
      <c r="H34" s="107"/>
      <c r="I34" s="107"/>
      <c r="J34" s="163"/>
      <c r="K34" s="163"/>
      <c r="L34" s="163"/>
      <c r="M34" s="163"/>
      <c r="N34" s="163"/>
      <c r="O34" s="163"/>
      <c r="P34" s="163"/>
      <c r="Q34" s="107"/>
      <c r="R34" s="107"/>
      <c r="S34" s="107"/>
      <c r="T34" s="107"/>
      <c r="U34" s="107"/>
      <c r="V34" s="107"/>
    </row>
  </sheetData>
  <mergeCells count="14">
    <mergeCell ref="A3:P3"/>
    <mergeCell ref="A1:P1"/>
    <mergeCell ref="A2:P2"/>
    <mergeCell ref="E10:E12"/>
    <mergeCell ref="F10:K11"/>
    <mergeCell ref="L10:P11"/>
    <mergeCell ref="A8:G8"/>
    <mergeCell ref="H8:I8"/>
    <mergeCell ref="O8:P8"/>
    <mergeCell ref="K9:P9"/>
    <mergeCell ref="A10:A12"/>
    <mergeCell ref="B10:B12"/>
    <mergeCell ref="C10:C12"/>
    <mergeCell ref="D10:D12"/>
  </mergeCells>
  <conditionalFormatting sqref="D20:D21">
    <cfRule type="cellIs" dxfId="7" priority="1" stopIfTrue="1" operator="equal">
      <formula>0</formula>
    </cfRule>
  </conditionalFormatting>
  <pageMargins left="0.11811000000000001" right="0.11811000000000001" top="0.78740200000000005" bottom="0.59055100000000005" header="0.31496099999999999" footer="0.31496099999999999"/>
  <pageSetup scale="83" orientation="landscape"/>
  <headerFooter>
    <oddFooter>&amp;C&amp;"Arial,Regular"&amp;10&amp;K000000Lapa  &amp;P no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Z87"/>
  <sheetViews>
    <sheetView showGridLines="0" workbookViewId="0">
      <selection activeCell="K16" sqref="K16"/>
    </sheetView>
  </sheetViews>
  <sheetFormatPr baseColWidth="10" defaultColWidth="9.1640625" defaultRowHeight="12.75" customHeight="1"/>
  <cols>
    <col min="1" max="1" width="7.5" style="1" customWidth="1"/>
    <col min="2" max="2" width="10.6640625" style="1" customWidth="1"/>
    <col min="3" max="3" width="36.33203125" style="1" customWidth="1"/>
    <col min="4" max="5" width="9.5" style="1" customWidth="1"/>
    <col min="6" max="6" width="8.1640625" style="1" customWidth="1"/>
    <col min="7" max="7" width="9.5" style="1" customWidth="1"/>
    <col min="8" max="8" width="8.1640625" style="1" customWidth="1"/>
    <col min="9" max="9" width="10.83203125" style="1" customWidth="1"/>
    <col min="10" max="10" width="10.5" style="1" customWidth="1"/>
    <col min="11" max="11" width="9.1640625" style="1" customWidth="1"/>
    <col min="12" max="12" width="10.5" style="1" customWidth="1"/>
    <col min="13" max="13" width="9.1640625" style="1" customWidth="1"/>
    <col min="14" max="14" width="10.83203125" style="1" customWidth="1"/>
    <col min="15" max="15" width="11.33203125" style="1" customWidth="1"/>
    <col min="16" max="16" width="11.1640625" style="1" customWidth="1"/>
    <col min="17" max="53" width="9.1640625" style="1" customWidth="1"/>
    <col min="54" max="16384" width="9.1640625" style="1"/>
  </cols>
  <sheetData>
    <row r="1" spans="1:52" ht="14.25" customHeight="1">
      <c r="A1" s="387" t="s">
        <v>113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</row>
    <row r="2" spans="1:52" ht="24" customHeight="1">
      <c r="A2" s="392" t="str" cm="1">
        <f t="array" ref="A2">Kopsavilkums!C19</f>
        <v>0. cikls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</row>
    <row r="3" spans="1:52" ht="15" customHeight="1">
      <c r="A3" s="375" t="s">
        <v>60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</row>
    <row r="4" spans="1:52" ht="19.5" customHeight="1">
      <c r="A4" s="10" t="s">
        <v>6</v>
      </c>
      <c r="B4" s="5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</row>
    <row r="5" spans="1:52" ht="19.5" customHeight="1">
      <c r="A5" s="10" t="s">
        <v>7</v>
      </c>
      <c r="B5" s="5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</row>
    <row r="6" spans="1:52" ht="19.5" customHeight="1">
      <c r="A6" s="10" t="s">
        <v>8</v>
      </c>
      <c r="B6" s="5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</row>
    <row r="7" spans="1:52" ht="19.5" customHeight="1">
      <c r="A7" s="13" t="s">
        <v>9</v>
      </c>
      <c r="B7" s="5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</row>
    <row r="8" spans="1:52" ht="14.25" customHeight="1">
      <c r="A8" s="54"/>
      <c r="B8" s="5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</row>
    <row r="9" spans="1:52" ht="18.75" customHeight="1">
      <c r="A9" s="391" t="s">
        <v>93</v>
      </c>
      <c r="B9" s="382"/>
      <c r="C9" s="382"/>
      <c r="D9" s="382"/>
      <c r="E9" s="382"/>
      <c r="F9" s="382"/>
      <c r="G9" s="382"/>
      <c r="H9" s="383" cm="1">
        <f t="array" ref="H9">P81</f>
        <v>0</v>
      </c>
      <c r="I9" s="384"/>
      <c r="J9" s="110" t="s">
        <v>62</v>
      </c>
      <c r="K9" s="14"/>
      <c r="L9" s="107"/>
      <c r="M9" s="14"/>
      <c r="N9" s="111"/>
      <c r="O9" s="360"/>
      <c r="P9" s="360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</row>
    <row r="10" spans="1:52" ht="18.75" customHeight="1">
      <c r="A10" s="113"/>
      <c r="B10" s="113"/>
      <c r="C10" s="113"/>
      <c r="D10" s="113"/>
      <c r="E10" s="113"/>
      <c r="F10" s="113"/>
      <c r="G10" s="113"/>
      <c r="H10" s="114"/>
      <c r="I10" s="114"/>
      <c r="J10" s="115"/>
      <c r="K10" s="386"/>
      <c r="L10" s="386"/>
      <c r="M10" s="386"/>
      <c r="N10" s="386"/>
      <c r="O10" s="386"/>
      <c r="P10" s="386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</row>
    <row r="11" spans="1:52" ht="12.75" customHeight="1">
      <c r="A11" s="361" t="s">
        <v>11</v>
      </c>
      <c r="B11" s="377" t="s">
        <v>63</v>
      </c>
      <c r="C11" s="364" t="s">
        <v>64</v>
      </c>
      <c r="D11" s="367" t="s">
        <v>65</v>
      </c>
      <c r="E11" s="367" t="s">
        <v>66</v>
      </c>
      <c r="F11" s="367" t="s">
        <v>67</v>
      </c>
      <c r="G11" s="368"/>
      <c r="H11" s="368"/>
      <c r="I11" s="368"/>
      <c r="J11" s="368"/>
      <c r="K11" s="368"/>
      <c r="L11" s="370" t="s">
        <v>68</v>
      </c>
      <c r="M11" s="368"/>
      <c r="N11" s="369"/>
      <c r="O11" s="368"/>
      <c r="P11" s="371"/>
      <c r="Q11" s="116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</row>
    <row r="12" spans="1:52" ht="12.75" customHeight="1">
      <c r="A12" s="362"/>
      <c r="B12" s="378"/>
      <c r="C12" s="365"/>
      <c r="D12" s="368"/>
      <c r="E12" s="368"/>
      <c r="F12" s="369"/>
      <c r="G12" s="369"/>
      <c r="H12" s="369"/>
      <c r="I12" s="369"/>
      <c r="J12" s="369"/>
      <c r="K12" s="369"/>
      <c r="L12" s="372"/>
      <c r="M12" s="371"/>
      <c r="N12" s="373"/>
      <c r="O12" s="371"/>
      <c r="P12" s="374"/>
      <c r="Q12" s="116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</row>
    <row r="13" spans="1:52" ht="48.75" customHeight="1">
      <c r="A13" s="363"/>
      <c r="B13" s="379"/>
      <c r="C13" s="366"/>
      <c r="D13" s="369"/>
      <c r="E13" s="369"/>
      <c r="F13" s="119" t="s">
        <v>69</v>
      </c>
      <c r="G13" s="119" t="s">
        <v>70</v>
      </c>
      <c r="H13" s="119" t="s">
        <v>71</v>
      </c>
      <c r="I13" s="119" t="s">
        <v>72</v>
      </c>
      <c r="J13" s="119" t="s">
        <v>73</v>
      </c>
      <c r="K13" s="119" t="s">
        <v>74</v>
      </c>
      <c r="L13" s="119" t="s">
        <v>75</v>
      </c>
      <c r="M13" s="119" t="s">
        <v>71</v>
      </c>
      <c r="N13" s="119" t="s">
        <v>72</v>
      </c>
      <c r="O13" s="119" t="s">
        <v>73</v>
      </c>
      <c r="P13" s="120" t="s">
        <v>76</v>
      </c>
      <c r="Q13" s="116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</row>
    <row r="14" spans="1:52" ht="14.25" customHeight="1">
      <c r="A14" s="166">
        <v>1</v>
      </c>
      <c r="B14" s="123">
        <v>2</v>
      </c>
      <c r="C14" s="123">
        <v>3</v>
      </c>
      <c r="D14" s="123">
        <v>4</v>
      </c>
      <c r="E14" s="123">
        <v>5</v>
      </c>
      <c r="F14" s="123">
        <v>6</v>
      </c>
      <c r="G14" s="123">
        <v>7</v>
      </c>
      <c r="H14" s="123">
        <v>8</v>
      </c>
      <c r="I14" s="123">
        <v>9</v>
      </c>
      <c r="J14" s="123">
        <v>10</v>
      </c>
      <c r="K14" s="123">
        <v>11</v>
      </c>
      <c r="L14" s="123">
        <v>12</v>
      </c>
      <c r="M14" s="123">
        <v>13</v>
      </c>
      <c r="N14" s="123">
        <v>14</v>
      </c>
      <c r="O14" s="123">
        <v>15</v>
      </c>
      <c r="P14" s="124">
        <v>16</v>
      </c>
      <c r="Q14" s="116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</row>
    <row r="15" spans="1:52" ht="15" customHeight="1">
      <c r="A15" s="183">
        <v>1</v>
      </c>
      <c r="B15" s="184" t="s">
        <v>114</v>
      </c>
      <c r="C15" s="169" t="s">
        <v>115</v>
      </c>
      <c r="D15" s="185"/>
      <c r="E15" s="138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86"/>
      <c r="Q15" s="116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</row>
    <row r="16" spans="1:52" ht="48" customHeight="1">
      <c r="A16" s="177" t="s">
        <v>116</v>
      </c>
      <c r="B16" s="135" t="s">
        <v>79</v>
      </c>
      <c r="C16" s="134" t="s">
        <v>117</v>
      </c>
      <c r="D16" s="135" t="s">
        <v>118</v>
      </c>
      <c r="E16" s="187">
        <v>2.6949999999999998</v>
      </c>
      <c r="F16" s="137"/>
      <c r="G16" s="138"/>
      <c r="H16" s="137"/>
      <c r="I16" s="137"/>
      <c r="J16" s="137"/>
      <c r="K16" s="429">
        <f t="shared" ref="K16:K79" si="0">SUM(H16:J16)</f>
        <v>0</v>
      </c>
      <c r="L16" s="423" cm="1">
        <f t="array" ref="L16">ROUND(E16*F16,2)</f>
        <v>0</v>
      </c>
      <c r="M16" s="423" cm="1">
        <f t="array" ref="M16">ROUND(E16*H16,2)</f>
        <v>0</v>
      </c>
      <c r="N16" s="423" cm="1">
        <f t="array" ref="N16">ROUND(E16*I16,2)</f>
        <v>0</v>
      </c>
      <c r="O16" s="423" cm="1">
        <f t="array" ref="O16">ROUND(E16*J16,2)</f>
        <v>0</v>
      </c>
      <c r="P16" s="425" cm="1">
        <f t="array" ref="P16">ROUND(SUM(M16:O16),2)</f>
        <v>0</v>
      </c>
      <c r="Q16" s="116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</row>
    <row r="17" spans="1:52" ht="14.25" customHeight="1">
      <c r="A17" s="177" t="s">
        <v>119</v>
      </c>
      <c r="B17" s="135" t="s">
        <v>79</v>
      </c>
      <c r="C17" s="188" t="s">
        <v>120</v>
      </c>
      <c r="D17" s="135" t="s">
        <v>118</v>
      </c>
      <c r="E17" s="187" cm="1">
        <f t="array" ref="E17">ROUND(1.745*1.1,4)</f>
        <v>1.9195</v>
      </c>
      <c r="F17" s="137"/>
      <c r="G17" s="138"/>
      <c r="H17" s="137"/>
      <c r="I17" s="137"/>
      <c r="J17" s="137"/>
      <c r="K17" s="429">
        <f t="shared" si="0"/>
        <v>0</v>
      </c>
      <c r="L17" s="423">
        <v>0</v>
      </c>
      <c r="M17" s="423" cm="1">
        <f t="array" ref="M17">ROUND(E17*H17,2)</f>
        <v>0</v>
      </c>
      <c r="N17" s="423" cm="1">
        <f t="array" ref="N17">ROUND(E17*I17,2)</f>
        <v>0</v>
      </c>
      <c r="O17" s="423" cm="1">
        <f t="array" ref="O17">ROUND(E17*J17,2)</f>
        <v>0</v>
      </c>
      <c r="P17" s="425" cm="1">
        <f t="array" ref="P17">ROUND(SUM(M17:O17),2)</f>
        <v>0</v>
      </c>
      <c r="Q17" s="116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</row>
    <row r="18" spans="1:52" ht="14.25" customHeight="1">
      <c r="A18" s="177" t="s">
        <v>121</v>
      </c>
      <c r="B18" s="135" t="s">
        <v>79</v>
      </c>
      <c r="C18" s="188" t="s">
        <v>122</v>
      </c>
      <c r="D18" s="135" t="s">
        <v>118</v>
      </c>
      <c r="E18" s="187" cm="1">
        <f t="array" ref="E18">ROUND(0.95*1.1,4)</f>
        <v>1.0449999999999999</v>
      </c>
      <c r="F18" s="137"/>
      <c r="G18" s="138"/>
      <c r="H18" s="137"/>
      <c r="I18" s="137"/>
      <c r="J18" s="137"/>
      <c r="K18" s="429">
        <f t="shared" si="0"/>
        <v>0</v>
      </c>
      <c r="L18" s="423" cm="1">
        <f t="array" ref="L18">ROUND(E18*F18,2)</f>
        <v>0</v>
      </c>
      <c r="M18" s="423" cm="1">
        <f t="array" ref="M18">ROUND(E18*H18,2)</f>
        <v>0</v>
      </c>
      <c r="N18" s="423" cm="1">
        <f t="array" ref="N18">ROUND(E18*I18,2)</f>
        <v>0</v>
      </c>
      <c r="O18" s="423" cm="1">
        <f t="array" ref="O18">ROUND(E18*J18,2)</f>
        <v>0</v>
      </c>
      <c r="P18" s="425" cm="1">
        <f t="array" ref="P18">ROUND(SUM(M18:O18),2)</f>
        <v>0</v>
      </c>
      <c r="Q18" s="116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</row>
    <row r="19" spans="1:52" ht="14.25" customHeight="1">
      <c r="A19" s="177" t="s">
        <v>123</v>
      </c>
      <c r="B19" s="135" t="s">
        <v>79</v>
      </c>
      <c r="C19" s="188" t="s">
        <v>124</v>
      </c>
      <c r="D19" s="135" t="s">
        <v>118</v>
      </c>
      <c r="E19" s="187" cm="1">
        <f t="array" ref="E19">ROUND(SUM(E17:E18)*0.035,4)</f>
        <v>0.1038</v>
      </c>
      <c r="F19" s="137"/>
      <c r="G19" s="138"/>
      <c r="H19" s="137"/>
      <c r="I19" s="137"/>
      <c r="J19" s="137"/>
      <c r="K19" s="429">
        <f t="shared" si="0"/>
        <v>0</v>
      </c>
      <c r="L19" s="423" cm="1">
        <f t="array" ref="L19">ROUND(E19*F19,2)</f>
        <v>0</v>
      </c>
      <c r="M19" s="423" cm="1">
        <f t="array" ref="M19">ROUND(E19*H19,2)</f>
        <v>0</v>
      </c>
      <c r="N19" s="423" cm="1">
        <f t="array" ref="N19">ROUND(E19*I19,2)</f>
        <v>0</v>
      </c>
      <c r="O19" s="423" cm="1">
        <f t="array" ref="O19">ROUND(E19*J19,2)</f>
        <v>0</v>
      </c>
      <c r="P19" s="425" cm="1">
        <f t="array" ref="P19">ROUND(SUM(M19:O19),2)</f>
        <v>0</v>
      </c>
      <c r="Q19" s="116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</row>
    <row r="20" spans="1:52" ht="14.25" customHeight="1">
      <c r="A20" s="177" t="s">
        <v>125</v>
      </c>
      <c r="B20" s="135" t="s">
        <v>79</v>
      </c>
      <c r="C20" s="178" t="s">
        <v>126</v>
      </c>
      <c r="D20" s="135" t="s">
        <v>81</v>
      </c>
      <c r="E20" s="189" cm="1">
        <f t="array" ref="E20">ROUND(E21/0.3*9,0)</f>
        <v>1110</v>
      </c>
      <c r="F20" s="137"/>
      <c r="G20" s="138"/>
      <c r="H20" s="137"/>
      <c r="I20" s="137"/>
      <c r="J20" s="137"/>
      <c r="K20" s="429">
        <f t="shared" si="0"/>
        <v>0</v>
      </c>
      <c r="L20" s="423" cm="1">
        <f t="array" ref="L20">ROUND(E20*F20,2)</f>
        <v>0</v>
      </c>
      <c r="M20" s="423" cm="1">
        <f t="array" ref="M20">ROUND(E20*H20,2)</f>
        <v>0</v>
      </c>
      <c r="N20" s="423" cm="1">
        <f t="array" ref="N20">ROUND(E20*I20,2)</f>
        <v>0</v>
      </c>
      <c r="O20" s="423" cm="1">
        <f t="array" ref="O20">ROUND(E20*J20,2)</f>
        <v>0</v>
      </c>
      <c r="P20" s="425" cm="1">
        <f t="array" ref="P20">ROUND(SUM(M20:O20),2)</f>
        <v>0</v>
      </c>
      <c r="Q20" s="116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</row>
    <row r="21" spans="1:52" ht="36" customHeight="1">
      <c r="A21" s="177" t="s">
        <v>127</v>
      </c>
      <c r="B21" s="135" t="s">
        <v>79</v>
      </c>
      <c r="C21" s="134" t="s">
        <v>128</v>
      </c>
      <c r="D21" s="135" t="s">
        <v>100</v>
      </c>
      <c r="E21" s="138">
        <v>37</v>
      </c>
      <c r="F21" s="137"/>
      <c r="G21" s="138"/>
      <c r="H21" s="137"/>
      <c r="I21" s="137"/>
      <c r="J21" s="137"/>
      <c r="K21" s="429">
        <f t="shared" si="0"/>
        <v>0</v>
      </c>
      <c r="L21" s="423" cm="1">
        <f t="array" ref="L21">ROUND(E21*F21,2)</f>
        <v>0</v>
      </c>
      <c r="M21" s="423" cm="1">
        <f t="array" ref="M21">ROUND(E21*H21,2)</f>
        <v>0</v>
      </c>
      <c r="N21" s="423" cm="1">
        <f t="array" ref="N21">ROUND(E21*I21,2)</f>
        <v>0</v>
      </c>
      <c r="O21" s="423" cm="1">
        <f t="array" ref="O21">ROUND(E21*J21,2)</f>
        <v>0</v>
      </c>
      <c r="P21" s="425" cm="1">
        <f t="array" ref="P21">ROUND(SUM(M21:O21),2)</f>
        <v>0</v>
      </c>
      <c r="Q21" s="116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</row>
    <row r="22" spans="1:52" ht="14.25" customHeight="1">
      <c r="A22" s="177" t="s">
        <v>129</v>
      </c>
      <c r="B22" s="135" t="s">
        <v>79</v>
      </c>
      <c r="C22" s="188" t="s">
        <v>130</v>
      </c>
      <c r="D22" s="135" t="s">
        <v>100</v>
      </c>
      <c r="E22" s="138" cm="1">
        <f t="array" ref="E22">ROUND(E21*1.02,2)</f>
        <v>37.74</v>
      </c>
      <c r="F22" s="137"/>
      <c r="G22" s="138"/>
      <c r="H22" s="137"/>
      <c r="I22" s="137"/>
      <c r="J22" s="137"/>
      <c r="K22" s="429">
        <f t="shared" si="0"/>
        <v>0</v>
      </c>
      <c r="L22" s="423" cm="1">
        <f t="array" ref="L22">ROUND(E22*F22,2)</f>
        <v>0</v>
      </c>
      <c r="M22" s="423" cm="1">
        <f t="array" ref="M22">ROUND(E22*H22,2)</f>
        <v>0</v>
      </c>
      <c r="N22" s="423" cm="1">
        <f t="array" ref="N22">ROUND(E22*I22,2)</f>
        <v>0</v>
      </c>
      <c r="O22" s="423" cm="1">
        <f t="array" ref="O22">ROUND(E22*J22,2)</f>
        <v>0</v>
      </c>
      <c r="P22" s="425" cm="1">
        <f t="array" ref="P22">ROUND(SUM(M22:O22),2)</f>
        <v>0</v>
      </c>
      <c r="Q22" s="116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</row>
    <row r="23" spans="1:52" ht="24" customHeight="1">
      <c r="A23" s="177" t="s">
        <v>131</v>
      </c>
      <c r="B23" s="135" t="s">
        <v>79</v>
      </c>
      <c r="C23" s="188" t="s">
        <v>132</v>
      </c>
      <c r="D23" s="135" t="s">
        <v>133</v>
      </c>
      <c r="E23" s="138">
        <v>1</v>
      </c>
      <c r="F23" s="137"/>
      <c r="G23" s="138"/>
      <c r="H23" s="137"/>
      <c r="I23" s="137"/>
      <c r="J23" s="137"/>
      <c r="K23" s="429">
        <f t="shared" si="0"/>
        <v>0</v>
      </c>
      <c r="L23" s="423" cm="1">
        <f t="array" ref="L23">ROUND(E23*F23,2)</f>
        <v>0</v>
      </c>
      <c r="M23" s="423" cm="1">
        <f t="array" ref="M23">ROUND(E23*H23,2)</f>
        <v>0</v>
      </c>
      <c r="N23" s="423" cm="1">
        <f t="array" ref="N23">ROUND(E23*I23,2)</f>
        <v>0</v>
      </c>
      <c r="O23" s="423" cm="1">
        <f t="array" ref="O23">ROUND(E23*J23,2)</f>
        <v>0</v>
      </c>
      <c r="P23" s="425" cm="1">
        <f t="array" ref="P23">ROUND(SUM(M23:O23),2)</f>
        <v>0</v>
      </c>
      <c r="Q23" s="116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</row>
    <row r="24" spans="1:52" ht="14.25" customHeight="1">
      <c r="A24" s="177" t="s">
        <v>134</v>
      </c>
      <c r="B24" s="135" t="s">
        <v>79</v>
      </c>
      <c r="C24" s="188" t="s">
        <v>135</v>
      </c>
      <c r="D24" s="135" t="s">
        <v>133</v>
      </c>
      <c r="E24" s="138">
        <v>1</v>
      </c>
      <c r="F24" s="137"/>
      <c r="G24" s="138"/>
      <c r="H24" s="137"/>
      <c r="I24" s="137"/>
      <c r="J24" s="137"/>
      <c r="K24" s="429">
        <f t="shared" si="0"/>
        <v>0</v>
      </c>
      <c r="L24" s="423" cm="1">
        <f t="array" ref="L24">ROUND(E24*F24,2)</f>
        <v>0</v>
      </c>
      <c r="M24" s="423" cm="1">
        <f t="array" ref="M24">ROUND(E24*H24,2)</f>
        <v>0</v>
      </c>
      <c r="N24" s="423" cm="1">
        <f t="array" ref="N24">ROUND(E24*I24,2)</f>
        <v>0</v>
      </c>
      <c r="O24" s="423" cm="1">
        <f t="array" ref="O24">ROUND(E24*J24,2)</f>
        <v>0</v>
      </c>
      <c r="P24" s="425" cm="1">
        <f t="array" ref="P24">ROUND(SUM(M24:O24),2)</f>
        <v>0</v>
      </c>
      <c r="Q24" s="116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</row>
    <row r="25" spans="1:52" ht="14.25" customHeight="1">
      <c r="A25" s="177" t="s">
        <v>136</v>
      </c>
      <c r="B25" s="135" t="s">
        <v>79</v>
      </c>
      <c r="C25" s="188" t="s">
        <v>137</v>
      </c>
      <c r="D25" s="135" t="s">
        <v>138</v>
      </c>
      <c r="E25" s="138" cm="1">
        <f t="array" ref="E25">E21/15</f>
        <v>2.4666666666666668</v>
      </c>
      <c r="F25" s="137"/>
      <c r="G25" s="138"/>
      <c r="H25" s="137"/>
      <c r="I25" s="137"/>
      <c r="J25" s="137"/>
      <c r="K25" s="429">
        <f t="shared" si="0"/>
        <v>0</v>
      </c>
      <c r="L25" s="423" cm="1">
        <f t="array" ref="L25">ROUND(E25*F25,2)</f>
        <v>0</v>
      </c>
      <c r="M25" s="423" cm="1">
        <f t="array" ref="M25">ROUND(E25*H25,2)</f>
        <v>0</v>
      </c>
      <c r="N25" s="423" cm="1">
        <f t="array" ref="N25">ROUND(E25*I25,2)</f>
        <v>0</v>
      </c>
      <c r="O25" s="423" cm="1">
        <f t="array" ref="O25">ROUND(E25*J25,2)</f>
        <v>0</v>
      </c>
      <c r="P25" s="425" cm="1">
        <f t="array" ref="P25">ROUND(SUM(M25:O25),2)</f>
        <v>0</v>
      </c>
      <c r="Q25" s="116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</row>
    <row r="26" spans="1:52" ht="14.25" customHeight="1">
      <c r="A26" s="183">
        <v>2</v>
      </c>
      <c r="B26" s="184" t="s">
        <v>114</v>
      </c>
      <c r="C26" s="169" t="s">
        <v>139</v>
      </c>
      <c r="D26" s="185"/>
      <c r="E26" s="138"/>
      <c r="F26" s="137"/>
      <c r="G26" s="138"/>
      <c r="H26" s="137"/>
      <c r="I26" s="137"/>
      <c r="J26" s="137"/>
      <c r="K26" s="429">
        <f t="shared" si="0"/>
        <v>0</v>
      </c>
      <c r="L26" s="423"/>
      <c r="M26" s="423"/>
      <c r="N26" s="423"/>
      <c r="O26" s="423"/>
      <c r="P26" s="425"/>
      <c r="Q26" s="116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</row>
    <row r="27" spans="1:52" ht="48" customHeight="1">
      <c r="A27" s="177" t="s">
        <v>140</v>
      </c>
      <c r="B27" s="135" t="s">
        <v>79</v>
      </c>
      <c r="C27" s="134" t="s">
        <v>117</v>
      </c>
      <c r="D27" s="135" t="s">
        <v>118</v>
      </c>
      <c r="E27" s="187">
        <v>0.96099999999999997</v>
      </c>
      <c r="F27" s="137"/>
      <c r="G27" s="138"/>
      <c r="H27" s="137"/>
      <c r="I27" s="137"/>
      <c r="J27" s="137"/>
      <c r="K27" s="429">
        <f t="shared" si="0"/>
        <v>0</v>
      </c>
      <c r="L27" s="423" cm="1">
        <f t="array" ref="L27">ROUND(E27*F27,2)</f>
        <v>0</v>
      </c>
      <c r="M27" s="423" cm="1">
        <f t="array" ref="M27">ROUND(E27*H27,2)</f>
        <v>0</v>
      </c>
      <c r="N27" s="423" cm="1">
        <f t="array" ref="N27">ROUND(E27*I27,2)</f>
        <v>0</v>
      </c>
      <c r="O27" s="423" cm="1">
        <f t="array" ref="O27">ROUND(E27*J27,2)</f>
        <v>0</v>
      </c>
      <c r="P27" s="425" cm="1">
        <f t="array" ref="P27">ROUND(SUM(M27:O27),2)</f>
        <v>0</v>
      </c>
      <c r="Q27" s="116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</row>
    <row r="28" spans="1:52" ht="14.25" customHeight="1">
      <c r="A28" s="177" t="s">
        <v>141</v>
      </c>
      <c r="B28" s="135" t="s">
        <v>79</v>
      </c>
      <c r="C28" s="188" t="s">
        <v>120</v>
      </c>
      <c r="D28" s="135" t="s">
        <v>118</v>
      </c>
      <c r="E28" s="187" cm="1">
        <f t="array" ref="E28">ROUND(0.534*1.1,4)</f>
        <v>0.58740000000000003</v>
      </c>
      <c r="F28" s="137"/>
      <c r="G28" s="138"/>
      <c r="H28" s="137"/>
      <c r="I28" s="137"/>
      <c r="J28" s="137"/>
      <c r="K28" s="429">
        <f t="shared" si="0"/>
        <v>0</v>
      </c>
      <c r="L28" s="423" cm="1">
        <f t="array" ref="L28">ROUND(E28*F28,2)</f>
        <v>0</v>
      </c>
      <c r="M28" s="423" cm="1">
        <f t="array" ref="M28">ROUND(E28*H28,2)</f>
        <v>0</v>
      </c>
      <c r="N28" s="423" cm="1">
        <f t="array" ref="N28">ROUND(E28*I28,2)</f>
        <v>0</v>
      </c>
      <c r="O28" s="423" cm="1">
        <f t="array" ref="O28">ROUND(E28*J28,2)</f>
        <v>0</v>
      </c>
      <c r="P28" s="425" cm="1">
        <f t="array" ref="P28">ROUND(SUM(M28:O28),2)</f>
        <v>0</v>
      </c>
      <c r="Q28" s="116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</row>
    <row r="29" spans="1:52" ht="14.25" customHeight="1">
      <c r="A29" s="177" t="s">
        <v>142</v>
      </c>
      <c r="B29" s="135" t="s">
        <v>79</v>
      </c>
      <c r="C29" s="188" t="s">
        <v>122</v>
      </c>
      <c r="D29" s="135" t="s">
        <v>118</v>
      </c>
      <c r="E29" s="187" cm="1">
        <f t="array" ref="E29">ROUND(0.427*1.1,4)</f>
        <v>0.46970000000000001</v>
      </c>
      <c r="F29" s="137"/>
      <c r="G29" s="138"/>
      <c r="H29" s="137"/>
      <c r="I29" s="137"/>
      <c r="J29" s="137"/>
      <c r="K29" s="429">
        <f t="shared" si="0"/>
        <v>0</v>
      </c>
      <c r="L29" s="423" cm="1">
        <f t="array" ref="L29">ROUND(E29*F29,2)</f>
        <v>0</v>
      </c>
      <c r="M29" s="423" cm="1">
        <f t="array" ref="M29">ROUND(E29*H29,2)</f>
        <v>0</v>
      </c>
      <c r="N29" s="423" cm="1">
        <f t="array" ref="N29">ROUND(E29*I29,2)</f>
        <v>0</v>
      </c>
      <c r="O29" s="423" cm="1">
        <f t="array" ref="O29">ROUND(E29*J29,2)</f>
        <v>0</v>
      </c>
      <c r="P29" s="425" cm="1">
        <f t="array" ref="P29">ROUND(SUM(M29:O29),2)</f>
        <v>0</v>
      </c>
      <c r="Q29" s="116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</row>
    <row r="30" spans="1:52" ht="14.25" customHeight="1">
      <c r="A30" s="177" t="s">
        <v>143</v>
      </c>
      <c r="B30" s="135" t="s">
        <v>79</v>
      </c>
      <c r="C30" s="188" t="s">
        <v>124</v>
      </c>
      <c r="D30" s="135" t="s">
        <v>118</v>
      </c>
      <c r="E30" s="187" cm="1">
        <f t="array" ref="E30">ROUND(SUM(E28:E29)*0.035,4)</f>
        <v>3.6999999999999998E-2</v>
      </c>
      <c r="F30" s="137"/>
      <c r="G30" s="138"/>
      <c r="H30" s="137"/>
      <c r="I30" s="137"/>
      <c r="J30" s="137"/>
      <c r="K30" s="429">
        <f t="shared" si="0"/>
        <v>0</v>
      </c>
      <c r="L30" s="423" cm="1">
        <f t="array" ref="L30">ROUND(E30*F30,2)</f>
        <v>0</v>
      </c>
      <c r="M30" s="423" cm="1">
        <f t="array" ref="M30">ROUND(E30*H30,2)</f>
        <v>0</v>
      </c>
      <c r="N30" s="423" cm="1">
        <f t="array" ref="N30">ROUND(E30*I30,2)</f>
        <v>0</v>
      </c>
      <c r="O30" s="423" cm="1">
        <f t="array" ref="O30">ROUND(E30*J30,2)</f>
        <v>0</v>
      </c>
      <c r="P30" s="425" cm="1">
        <f t="array" ref="P30">ROUND(SUM(M30:O30),2)</f>
        <v>0</v>
      </c>
      <c r="Q30" s="116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</row>
    <row r="31" spans="1:52" ht="14.25" customHeight="1">
      <c r="A31" s="177" t="s">
        <v>144</v>
      </c>
      <c r="B31" s="135" t="s">
        <v>79</v>
      </c>
      <c r="C31" s="178" t="s">
        <v>126</v>
      </c>
      <c r="D31" s="135" t="s">
        <v>81</v>
      </c>
      <c r="E31" s="189" cm="1">
        <f t="array" ref="E31">ROUND(E32/0.3*9,0)</f>
        <v>546</v>
      </c>
      <c r="F31" s="137"/>
      <c r="G31" s="138"/>
      <c r="H31" s="137"/>
      <c r="I31" s="137"/>
      <c r="J31" s="137"/>
      <c r="K31" s="429">
        <f t="shared" si="0"/>
        <v>0</v>
      </c>
      <c r="L31" s="423" cm="1">
        <f t="array" ref="L31">ROUND(E31*F31,2)</f>
        <v>0</v>
      </c>
      <c r="M31" s="423" cm="1">
        <f t="array" ref="M31">ROUND(E31*H31,2)</f>
        <v>0</v>
      </c>
      <c r="N31" s="423" cm="1">
        <f t="array" ref="N31">ROUND(E31*I31,2)</f>
        <v>0</v>
      </c>
      <c r="O31" s="423" cm="1">
        <f t="array" ref="O31">ROUND(E31*J31,2)</f>
        <v>0</v>
      </c>
      <c r="P31" s="425" cm="1">
        <f t="array" ref="P31">ROUND(SUM(M31:O31),2)</f>
        <v>0</v>
      </c>
      <c r="Q31" s="116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</row>
    <row r="32" spans="1:52" ht="36" customHeight="1">
      <c r="A32" s="177" t="s">
        <v>145</v>
      </c>
      <c r="B32" s="135" t="s">
        <v>79</v>
      </c>
      <c r="C32" s="134" t="s">
        <v>146</v>
      </c>
      <c r="D32" s="135" t="s">
        <v>100</v>
      </c>
      <c r="E32" s="138">
        <v>18.2</v>
      </c>
      <c r="F32" s="137"/>
      <c r="G32" s="138"/>
      <c r="H32" s="137"/>
      <c r="I32" s="137"/>
      <c r="J32" s="137"/>
      <c r="K32" s="429">
        <f t="shared" si="0"/>
        <v>0</v>
      </c>
      <c r="L32" s="423" cm="1">
        <f t="array" ref="L32">ROUND(E32*F32,2)</f>
        <v>0</v>
      </c>
      <c r="M32" s="423" cm="1">
        <f t="array" ref="M32">ROUND(E32*H32,2)</f>
        <v>0</v>
      </c>
      <c r="N32" s="423" cm="1">
        <f t="array" ref="N32">ROUND(E32*I32,2)</f>
        <v>0</v>
      </c>
      <c r="O32" s="423" cm="1">
        <f t="array" ref="O32">ROUND(E32*J32,2)</f>
        <v>0</v>
      </c>
      <c r="P32" s="425" cm="1">
        <f t="array" ref="P32">ROUND(SUM(M32:O32),2)</f>
        <v>0</v>
      </c>
      <c r="Q32" s="116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</row>
    <row r="33" spans="1:52" ht="14.25" customHeight="1">
      <c r="A33" s="177" t="s">
        <v>147</v>
      </c>
      <c r="B33" s="135" t="s">
        <v>79</v>
      </c>
      <c r="C33" s="188" t="s">
        <v>148</v>
      </c>
      <c r="D33" s="135" t="s">
        <v>100</v>
      </c>
      <c r="E33" s="138" cm="1">
        <f t="array" ref="E33">ROUND(E32*1.02,2)</f>
        <v>18.559999999999999</v>
      </c>
      <c r="F33" s="137"/>
      <c r="G33" s="138"/>
      <c r="H33" s="137"/>
      <c r="I33" s="137"/>
      <c r="J33" s="137"/>
      <c r="K33" s="429">
        <f t="shared" si="0"/>
        <v>0</v>
      </c>
      <c r="L33" s="423" cm="1">
        <f t="array" ref="L33">ROUND(E33*F33,2)</f>
        <v>0</v>
      </c>
      <c r="M33" s="423" cm="1">
        <f t="array" ref="M33">ROUND(E33*H33,2)</f>
        <v>0</v>
      </c>
      <c r="N33" s="423" cm="1">
        <f t="array" ref="N33">ROUND(E33*I33,2)</f>
        <v>0</v>
      </c>
      <c r="O33" s="423" cm="1">
        <f t="array" ref="O33">ROUND(E33*J33,2)</f>
        <v>0</v>
      </c>
      <c r="P33" s="425" cm="1">
        <f t="array" ref="P33">ROUND(SUM(M33:O33),2)</f>
        <v>0</v>
      </c>
      <c r="Q33" s="116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</row>
    <row r="34" spans="1:52" ht="24" customHeight="1">
      <c r="A34" s="177" t="s">
        <v>149</v>
      </c>
      <c r="B34" s="135" t="s">
        <v>79</v>
      </c>
      <c r="C34" s="188" t="s">
        <v>132</v>
      </c>
      <c r="D34" s="135" t="s">
        <v>133</v>
      </c>
      <c r="E34" s="138">
        <v>1</v>
      </c>
      <c r="F34" s="137"/>
      <c r="G34" s="138"/>
      <c r="H34" s="137"/>
      <c r="I34" s="137"/>
      <c r="J34" s="137"/>
      <c r="K34" s="429">
        <f t="shared" si="0"/>
        <v>0</v>
      </c>
      <c r="L34" s="423" cm="1">
        <f t="array" ref="L34">ROUND(E34*F34,2)</f>
        <v>0</v>
      </c>
      <c r="M34" s="423" cm="1">
        <f t="array" ref="M34">ROUND(E34*H34,2)</f>
        <v>0</v>
      </c>
      <c r="N34" s="423" cm="1">
        <f t="array" ref="N34">ROUND(E34*I34,2)</f>
        <v>0</v>
      </c>
      <c r="O34" s="423" cm="1">
        <f t="array" ref="O34">ROUND(E34*J34,2)</f>
        <v>0</v>
      </c>
      <c r="P34" s="425" cm="1">
        <f t="array" ref="P34">ROUND(SUM(M34:O34),2)</f>
        <v>0</v>
      </c>
      <c r="Q34" s="116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</row>
    <row r="35" spans="1:52" ht="14.25" customHeight="1">
      <c r="A35" s="177" t="s">
        <v>150</v>
      </c>
      <c r="B35" s="135" t="s">
        <v>79</v>
      </c>
      <c r="C35" s="188" t="s">
        <v>135</v>
      </c>
      <c r="D35" s="135" t="s">
        <v>133</v>
      </c>
      <c r="E35" s="138">
        <v>1</v>
      </c>
      <c r="F35" s="137"/>
      <c r="G35" s="138"/>
      <c r="H35" s="137"/>
      <c r="I35" s="137"/>
      <c r="J35" s="137"/>
      <c r="K35" s="429">
        <f t="shared" si="0"/>
        <v>0</v>
      </c>
      <c r="L35" s="423" cm="1">
        <f t="array" ref="L35">ROUND(E35*F35,2)</f>
        <v>0</v>
      </c>
      <c r="M35" s="423" cm="1">
        <f t="array" ref="M35">ROUND(E35*H35,2)</f>
        <v>0</v>
      </c>
      <c r="N35" s="423" cm="1">
        <f t="array" ref="N35">ROUND(E35*I35,2)</f>
        <v>0</v>
      </c>
      <c r="O35" s="423" cm="1">
        <f t="array" ref="O35">ROUND(E35*J35,2)</f>
        <v>0</v>
      </c>
      <c r="P35" s="425" cm="1">
        <f t="array" ref="P35">ROUND(SUM(M35:O35),2)</f>
        <v>0</v>
      </c>
      <c r="Q35" s="116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</row>
    <row r="36" spans="1:52" ht="14.25" customHeight="1">
      <c r="A36" s="177" t="s">
        <v>151</v>
      </c>
      <c r="B36" s="135" t="s">
        <v>79</v>
      </c>
      <c r="C36" s="188" t="s">
        <v>137</v>
      </c>
      <c r="D36" s="135" t="s">
        <v>138</v>
      </c>
      <c r="E36" s="138" cm="1">
        <f t="array" ref="E36">E32/15</f>
        <v>1.2133333333333334</v>
      </c>
      <c r="F36" s="137"/>
      <c r="G36" s="138"/>
      <c r="H36" s="137"/>
      <c r="I36" s="137"/>
      <c r="J36" s="137"/>
      <c r="K36" s="429">
        <f t="shared" si="0"/>
        <v>0</v>
      </c>
      <c r="L36" s="423" cm="1">
        <f t="array" ref="L36">ROUND(E36*F36,2)</f>
        <v>0</v>
      </c>
      <c r="M36" s="423" cm="1">
        <f t="array" ref="M36">ROUND(E36*H36,2)</f>
        <v>0</v>
      </c>
      <c r="N36" s="423" cm="1">
        <f t="array" ref="N36">ROUND(E36*I36,2)</f>
        <v>0</v>
      </c>
      <c r="O36" s="423" cm="1">
        <f t="array" ref="O36">ROUND(E36*J36,2)</f>
        <v>0</v>
      </c>
      <c r="P36" s="425" cm="1">
        <f t="array" ref="P36">ROUND(SUM(M36:O36),2)</f>
        <v>0</v>
      </c>
      <c r="Q36" s="116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</row>
    <row r="37" spans="1:52" ht="14.25" customHeight="1">
      <c r="A37" s="183">
        <v>3</v>
      </c>
      <c r="B37" s="184" t="s">
        <v>114</v>
      </c>
      <c r="C37" s="169" t="s">
        <v>152</v>
      </c>
      <c r="D37" s="185"/>
      <c r="E37" s="138"/>
      <c r="F37" s="137"/>
      <c r="G37" s="138"/>
      <c r="H37" s="137"/>
      <c r="I37" s="137"/>
      <c r="J37" s="137"/>
      <c r="K37" s="429"/>
      <c r="L37" s="423"/>
      <c r="M37" s="423"/>
      <c r="N37" s="423"/>
      <c r="O37" s="423"/>
      <c r="P37" s="425"/>
      <c r="Q37" s="116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</row>
    <row r="38" spans="1:52" ht="48" customHeight="1">
      <c r="A38" s="177" t="s">
        <v>153</v>
      </c>
      <c r="B38" s="135" t="s">
        <v>79</v>
      </c>
      <c r="C38" s="134" t="s">
        <v>117</v>
      </c>
      <c r="D38" s="135" t="s">
        <v>118</v>
      </c>
      <c r="E38" s="187">
        <v>0.222</v>
      </c>
      <c r="F38" s="137"/>
      <c r="G38" s="138"/>
      <c r="H38" s="137"/>
      <c r="I38" s="137"/>
      <c r="J38" s="137"/>
      <c r="K38" s="429">
        <f t="shared" si="0"/>
        <v>0</v>
      </c>
      <c r="L38" s="423" cm="1">
        <f t="array" ref="L38">ROUND(E38*F38,2)</f>
        <v>0</v>
      </c>
      <c r="M38" s="423" cm="1">
        <f t="array" ref="M38">ROUND(E38*H38,2)</f>
        <v>0</v>
      </c>
      <c r="N38" s="423" cm="1">
        <f t="array" ref="N38">ROUND(E38*I38,2)</f>
        <v>0</v>
      </c>
      <c r="O38" s="423" cm="1">
        <f t="array" ref="O38">ROUND(E38*J38,2)</f>
        <v>0</v>
      </c>
      <c r="P38" s="425" cm="1">
        <f t="array" ref="P38">ROUND(SUM(M38:O38),2)</f>
        <v>0</v>
      </c>
      <c r="Q38" s="116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</row>
    <row r="39" spans="1:52" ht="14.25" customHeight="1">
      <c r="A39" s="177" t="s">
        <v>154</v>
      </c>
      <c r="B39" s="135" t="s">
        <v>79</v>
      </c>
      <c r="C39" s="188" t="s">
        <v>122</v>
      </c>
      <c r="D39" s="135" t="s">
        <v>118</v>
      </c>
      <c r="E39" s="187" cm="1">
        <f t="array" ref="E39">ROUND(0.222*1.1,4)</f>
        <v>0.2442</v>
      </c>
      <c r="F39" s="137"/>
      <c r="G39" s="138"/>
      <c r="H39" s="137"/>
      <c r="I39" s="137"/>
      <c r="J39" s="137"/>
      <c r="K39" s="429">
        <f t="shared" si="0"/>
        <v>0</v>
      </c>
      <c r="L39" s="423" cm="1">
        <f t="array" ref="L39">ROUND(E39*F39,2)</f>
        <v>0</v>
      </c>
      <c r="M39" s="423" cm="1">
        <f t="array" ref="M39">ROUND(E39*H39,2)</f>
        <v>0</v>
      </c>
      <c r="N39" s="423" cm="1">
        <f t="array" ref="N39">ROUND(E39*I39,2)</f>
        <v>0</v>
      </c>
      <c r="O39" s="423" cm="1">
        <f t="array" ref="O39">ROUND(E39*J39,2)</f>
        <v>0</v>
      </c>
      <c r="P39" s="425" cm="1">
        <f t="array" ref="P39">ROUND(SUM(M39:O39),2)</f>
        <v>0</v>
      </c>
      <c r="Q39" s="116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</row>
    <row r="40" spans="1:52" ht="14.25" customHeight="1">
      <c r="A40" s="177" t="s">
        <v>155</v>
      </c>
      <c r="B40" s="135" t="s">
        <v>79</v>
      </c>
      <c r="C40" s="188" t="s">
        <v>124</v>
      </c>
      <c r="D40" s="135" t="s">
        <v>118</v>
      </c>
      <c r="E40" s="187" cm="1">
        <f t="array" ref="E40">ROUND(SUM(E39:E39)*0.035,4)</f>
        <v>8.5000000000000006E-3</v>
      </c>
      <c r="F40" s="137"/>
      <c r="G40" s="138"/>
      <c r="H40" s="137"/>
      <c r="I40" s="137"/>
      <c r="J40" s="137"/>
      <c r="K40" s="429">
        <f t="shared" si="0"/>
        <v>0</v>
      </c>
      <c r="L40" s="423" cm="1">
        <f t="array" ref="L40">ROUND(E40*F40,2)</f>
        <v>0</v>
      </c>
      <c r="M40" s="423" cm="1">
        <f t="array" ref="M40">ROUND(E40*H40,2)</f>
        <v>0</v>
      </c>
      <c r="N40" s="423" cm="1">
        <f t="array" ref="N40">ROUND(E40*I40,2)</f>
        <v>0</v>
      </c>
      <c r="O40" s="423" cm="1">
        <f t="array" ref="O40">ROUND(E40*J40,2)</f>
        <v>0</v>
      </c>
      <c r="P40" s="425" cm="1">
        <f t="array" ref="P40">ROUND(SUM(M40:O40),2)</f>
        <v>0</v>
      </c>
      <c r="Q40" s="116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</row>
    <row r="41" spans="1:52" ht="14.25" customHeight="1">
      <c r="A41" s="177" t="s">
        <v>156</v>
      </c>
      <c r="B41" s="135" t="s">
        <v>79</v>
      </c>
      <c r="C41" s="178" t="s">
        <v>126</v>
      </c>
      <c r="D41" s="135" t="s">
        <v>81</v>
      </c>
      <c r="E41" s="138" cm="1">
        <f t="array" ref="E41">ROUND(E42/0.3*9,0)</f>
        <v>96</v>
      </c>
      <c r="F41" s="137"/>
      <c r="G41" s="138"/>
      <c r="H41" s="137"/>
      <c r="I41" s="137"/>
      <c r="J41" s="137"/>
      <c r="K41" s="429">
        <f t="shared" si="0"/>
        <v>0</v>
      </c>
      <c r="L41" s="423" cm="1">
        <f t="array" ref="L41">ROUND(E41*F41,2)</f>
        <v>0</v>
      </c>
      <c r="M41" s="423" cm="1">
        <f t="array" ref="M41">ROUND(E41*H41,2)</f>
        <v>0</v>
      </c>
      <c r="N41" s="423" cm="1">
        <f t="array" ref="N41">ROUND(E41*I41,2)</f>
        <v>0</v>
      </c>
      <c r="O41" s="423" cm="1">
        <f t="array" ref="O41">ROUND(E41*J41,2)</f>
        <v>0</v>
      </c>
      <c r="P41" s="425" cm="1">
        <f t="array" ref="P41">ROUND(SUM(M41:O41),2)</f>
        <v>0</v>
      </c>
      <c r="Q41" s="116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</row>
    <row r="42" spans="1:52" ht="36" customHeight="1">
      <c r="A42" s="177" t="s">
        <v>157</v>
      </c>
      <c r="B42" s="135" t="s">
        <v>79</v>
      </c>
      <c r="C42" s="134" t="s">
        <v>146</v>
      </c>
      <c r="D42" s="135" t="s">
        <v>100</v>
      </c>
      <c r="E42" s="138">
        <v>3.2</v>
      </c>
      <c r="F42" s="137"/>
      <c r="G42" s="138"/>
      <c r="H42" s="137"/>
      <c r="I42" s="137"/>
      <c r="J42" s="137"/>
      <c r="K42" s="429">
        <f t="shared" si="0"/>
        <v>0</v>
      </c>
      <c r="L42" s="423" cm="1">
        <f t="array" ref="L42">ROUND(E42*F42,2)</f>
        <v>0</v>
      </c>
      <c r="M42" s="423" cm="1">
        <f t="array" ref="M42">ROUND(E42*H42,2)</f>
        <v>0</v>
      </c>
      <c r="N42" s="423" cm="1">
        <f t="array" ref="N42">ROUND(E42*I42,2)</f>
        <v>0</v>
      </c>
      <c r="O42" s="423" cm="1">
        <f t="array" ref="O42">ROUND(E42*J42,2)</f>
        <v>0</v>
      </c>
      <c r="P42" s="425" cm="1">
        <f t="array" ref="P42">ROUND(SUM(M42:O42),2)</f>
        <v>0</v>
      </c>
      <c r="Q42" s="116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</row>
    <row r="43" spans="1:52" ht="14.25" customHeight="1">
      <c r="A43" s="177" t="s">
        <v>158</v>
      </c>
      <c r="B43" s="135" t="s">
        <v>79</v>
      </c>
      <c r="C43" s="188" t="s">
        <v>148</v>
      </c>
      <c r="D43" s="135" t="s">
        <v>100</v>
      </c>
      <c r="E43" s="138" cm="1">
        <f t="array" ref="E43">ROUND(E42*1.02,2)</f>
        <v>3.26</v>
      </c>
      <c r="F43" s="137"/>
      <c r="G43" s="138"/>
      <c r="H43" s="137"/>
      <c r="I43" s="137"/>
      <c r="J43" s="137"/>
      <c r="K43" s="429">
        <f t="shared" si="0"/>
        <v>0</v>
      </c>
      <c r="L43" s="423" cm="1">
        <f t="array" ref="L43">ROUND(E43*F43,2)</f>
        <v>0</v>
      </c>
      <c r="M43" s="423" cm="1">
        <f t="array" ref="M43">ROUND(E43*H43,2)</f>
        <v>0</v>
      </c>
      <c r="N43" s="423" cm="1">
        <f t="array" ref="N43">ROUND(E43*I43,2)</f>
        <v>0</v>
      </c>
      <c r="O43" s="423" cm="1">
        <f t="array" ref="O43">ROUND(E43*J43,2)</f>
        <v>0</v>
      </c>
      <c r="P43" s="425" cm="1">
        <f t="array" ref="P43">ROUND(SUM(M43:O43),2)</f>
        <v>0</v>
      </c>
      <c r="Q43" s="116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</row>
    <row r="44" spans="1:52" ht="24" customHeight="1">
      <c r="A44" s="177" t="s">
        <v>159</v>
      </c>
      <c r="B44" s="135" t="s">
        <v>79</v>
      </c>
      <c r="C44" s="188" t="s">
        <v>132</v>
      </c>
      <c r="D44" s="135" t="s">
        <v>133</v>
      </c>
      <c r="E44" s="138">
        <v>1</v>
      </c>
      <c r="F44" s="137"/>
      <c r="G44" s="138"/>
      <c r="H44" s="137"/>
      <c r="I44" s="137"/>
      <c r="J44" s="137"/>
      <c r="K44" s="429">
        <f t="shared" si="0"/>
        <v>0</v>
      </c>
      <c r="L44" s="423" cm="1">
        <f t="array" ref="L44">ROUND(E44*F44,2)</f>
        <v>0</v>
      </c>
      <c r="M44" s="423" cm="1">
        <f t="array" ref="M44">ROUND(E44*H44,2)</f>
        <v>0</v>
      </c>
      <c r="N44" s="423" cm="1">
        <f t="array" ref="N44">ROUND(E44*I44,2)</f>
        <v>0</v>
      </c>
      <c r="O44" s="423" cm="1">
        <f t="array" ref="O44">ROUND(E44*J44,2)</f>
        <v>0</v>
      </c>
      <c r="P44" s="425" cm="1">
        <f t="array" ref="P44">ROUND(SUM(M44:O44),2)</f>
        <v>0</v>
      </c>
      <c r="Q44" s="116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</row>
    <row r="45" spans="1:52" ht="14.25" customHeight="1">
      <c r="A45" s="177" t="s">
        <v>160</v>
      </c>
      <c r="B45" s="135" t="s">
        <v>79</v>
      </c>
      <c r="C45" s="188" t="s">
        <v>135</v>
      </c>
      <c r="D45" s="135" t="s">
        <v>133</v>
      </c>
      <c r="E45" s="138">
        <v>1</v>
      </c>
      <c r="F45" s="137"/>
      <c r="G45" s="138"/>
      <c r="H45" s="137"/>
      <c r="I45" s="137"/>
      <c r="J45" s="137"/>
      <c r="K45" s="429">
        <f t="shared" si="0"/>
        <v>0</v>
      </c>
      <c r="L45" s="423" cm="1">
        <f t="array" ref="L45">ROUND(E45*F45,2)</f>
        <v>0</v>
      </c>
      <c r="M45" s="423" cm="1">
        <f t="array" ref="M45">ROUND(E45*H45,2)</f>
        <v>0</v>
      </c>
      <c r="N45" s="423" cm="1">
        <f t="array" ref="N45">ROUND(E45*I45,2)</f>
        <v>0</v>
      </c>
      <c r="O45" s="423" cm="1">
        <f t="array" ref="O45">ROUND(E45*J45,2)</f>
        <v>0</v>
      </c>
      <c r="P45" s="425" cm="1">
        <f t="array" ref="P45">ROUND(SUM(M45:O45),2)</f>
        <v>0</v>
      </c>
      <c r="Q45" s="116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</row>
    <row r="46" spans="1:52" ht="14.25" customHeight="1">
      <c r="A46" s="177" t="s">
        <v>161</v>
      </c>
      <c r="B46" s="135" t="s">
        <v>79</v>
      </c>
      <c r="C46" s="188" t="s">
        <v>137</v>
      </c>
      <c r="D46" s="135" t="s">
        <v>138</v>
      </c>
      <c r="E46" s="138" cm="1">
        <f t="array" ref="E46">E42/15</f>
        <v>0.21333333333333335</v>
      </c>
      <c r="F46" s="137"/>
      <c r="G46" s="138"/>
      <c r="H46" s="137"/>
      <c r="I46" s="137"/>
      <c r="J46" s="137"/>
      <c r="K46" s="429">
        <f t="shared" si="0"/>
        <v>0</v>
      </c>
      <c r="L46" s="423" cm="1">
        <f t="array" ref="L46">ROUND(E46*F46,2)</f>
        <v>0</v>
      </c>
      <c r="M46" s="423" cm="1">
        <f t="array" ref="M46">ROUND(E46*H46,2)</f>
        <v>0</v>
      </c>
      <c r="N46" s="423" cm="1">
        <f t="array" ref="N46">ROUND(E46*I46,2)</f>
        <v>0</v>
      </c>
      <c r="O46" s="423" cm="1">
        <f t="array" ref="O46">ROUND(E46*J46,2)</f>
        <v>0</v>
      </c>
      <c r="P46" s="425" cm="1">
        <f t="array" ref="P46">ROUND(SUM(M46:O46),2)</f>
        <v>0</v>
      </c>
      <c r="Q46" s="116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</row>
    <row r="47" spans="1:52" ht="14.25" customHeight="1">
      <c r="A47" s="183">
        <v>4</v>
      </c>
      <c r="B47" s="184" t="s">
        <v>114</v>
      </c>
      <c r="C47" s="169" t="s">
        <v>162</v>
      </c>
      <c r="D47" s="185"/>
      <c r="E47" s="138"/>
      <c r="F47" s="137"/>
      <c r="G47" s="138"/>
      <c r="H47" s="137"/>
      <c r="I47" s="137"/>
      <c r="J47" s="137"/>
      <c r="K47" s="429"/>
      <c r="L47" s="423"/>
      <c r="M47" s="423"/>
      <c r="N47" s="423"/>
      <c r="O47" s="423"/>
      <c r="P47" s="425"/>
      <c r="Q47" s="116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</row>
    <row r="48" spans="1:52" ht="48" customHeight="1">
      <c r="A48" s="177" t="s">
        <v>163</v>
      </c>
      <c r="B48" s="135" t="s">
        <v>79</v>
      </c>
      <c r="C48" s="134" t="s">
        <v>117</v>
      </c>
      <c r="D48" s="135" t="s">
        <v>118</v>
      </c>
      <c r="E48" s="187">
        <v>0.30199999999999999</v>
      </c>
      <c r="F48" s="137"/>
      <c r="G48" s="138"/>
      <c r="H48" s="137"/>
      <c r="I48" s="137"/>
      <c r="J48" s="137"/>
      <c r="K48" s="429">
        <f t="shared" si="0"/>
        <v>0</v>
      </c>
      <c r="L48" s="423" cm="1">
        <f t="array" ref="L48">ROUND(E48*F48,2)</f>
        <v>0</v>
      </c>
      <c r="M48" s="423" cm="1">
        <f t="array" ref="M48">ROUND(E48*H48,2)</f>
        <v>0</v>
      </c>
      <c r="N48" s="423" cm="1">
        <f t="array" ref="N48">ROUND(E48*I48,2)</f>
        <v>0</v>
      </c>
      <c r="O48" s="423" cm="1">
        <f t="array" ref="O48">ROUND(E48*J48,2)</f>
        <v>0</v>
      </c>
      <c r="P48" s="425" cm="1">
        <f t="array" ref="P48">ROUND(SUM(M48:O48),2)</f>
        <v>0</v>
      </c>
      <c r="Q48" s="116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</row>
    <row r="49" spans="1:52" ht="14.25" customHeight="1">
      <c r="A49" s="177" t="s">
        <v>164</v>
      </c>
      <c r="B49" s="135" t="s">
        <v>79</v>
      </c>
      <c r="C49" s="188" t="s">
        <v>122</v>
      </c>
      <c r="D49" s="135" t="s">
        <v>118</v>
      </c>
      <c r="E49" s="187" cm="1">
        <f t="array" ref="E49">ROUND(0.302*1.1,4)</f>
        <v>0.3322</v>
      </c>
      <c r="F49" s="137"/>
      <c r="G49" s="138"/>
      <c r="H49" s="137"/>
      <c r="I49" s="137"/>
      <c r="J49" s="137"/>
      <c r="K49" s="429">
        <f t="shared" si="0"/>
        <v>0</v>
      </c>
      <c r="L49" s="423" cm="1">
        <f t="array" ref="L49">ROUND(E49*F49,2)</f>
        <v>0</v>
      </c>
      <c r="M49" s="423" cm="1">
        <f t="array" ref="M49">ROUND(E49*H49,2)</f>
        <v>0</v>
      </c>
      <c r="N49" s="423" cm="1">
        <f t="array" ref="N49">ROUND(E49*I49,2)</f>
        <v>0</v>
      </c>
      <c r="O49" s="423" cm="1">
        <f t="array" ref="O49">ROUND(E49*J49,2)</f>
        <v>0</v>
      </c>
      <c r="P49" s="425" cm="1">
        <f t="array" ref="P49">ROUND(SUM(M49:O49),2)</f>
        <v>0</v>
      </c>
      <c r="Q49" s="116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</row>
    <row r="50" spans="1:52" ht="14.25" customHeight="1">
      <c r="A50" s="177" t="s">
        <v>165</v>
      </c>
      <c r="B50" s="135" t="s">
        <v>79</v>
      </c>
      <c r="C50" s="188" t="s">
        <v>124</v>
      </c>
      <c r="D50" s="135" t="s">
        <v>118</v>
      </c>
      <c r="E50" s="187" cm="1">
        <f t="array" ref="E50">ROUND(SUM(E49:E49)*0.035,4)</f>
        <v>1.1599999999999999E-2</v>
      </c>
      <c r="F50" s="137"/>
      <c r="G50" s="138"/>
      <c r="H50" s="137"/>
      <c r="I50" s="137"/>
      <c r="J50" s="137"/>
      <c r="K50" s="429">
        <f t="shared" si="0"/>
        <v>0</v>
      </c>
      <c r="L50" s="423" cm="1">
        <f t="array" ref="L50">ROUND(E50*F50,2)</f>
        <v>0</v>
      </c>
      <c r="M50" s="423" cm="1">
        <f t="array" ref="M50">ROUND(E50*H50,2)</f>
        <v>0</v>
      </c>
      <c r="N50" s="423" cm="1">
        <f t="array" ref="N50">ROUND(E50*I50,2)</f>
        <v>0</v>
      </c>
      <c r="O50" s="423" cm="1">
        <f t="array" ref="O50">ROUND(E50*J50,2)</f>
        <v>0</v>
      </c>
      <c r="P50" s="425" cm="1">
        <f t="array" ref="P50">ROUND(SUM(M50:O50),2)</f>
        <v>0</v>
      </c>
      <c r="Q50" s="116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</row>
    <row r="51" spans="1:52" ht="14.25" customHeight="1">
      <c r="A51" s="177" t="s">
        <v>166</v>
      </c>
      <c r="B51" s="135" t="s">
        <v>79</v>
      </c>
      <c r="C51" s="178" t="s">
        <v>126</v>
      </c>
      <c r="D51" s="135" t="s">
        <v>81</v>
      </c>
      <c r="E51" s="189" cm="1">
        <f t="array" ref="E51">ROUND(E52/0.3*9,0)</f>
        <v>141</v>
      </c>
      <c r="F51" s="137"/>
      <c r="G51" s="138"/>
      <c r="H51" s="137"/>
      <c r="I51" s="137"/>
      <c r="J51" s="137"/>
      <c r="K51" s="429">
        <f t="shared" si="0"/>
        <v>0</v>
      </c>
      <c r="L51" s="423" cm="1">
        <f t="array" ref="L51">ROUND(E51*F51,2)</f>
        <v>0</v>
      </c>
      <c r="M51" s="423" cm="1">
        <f t="array" ref="M51">ROUND(E51*H51,2)</f>
        <v>0</v>
      </c>
      <c r="N51" s="423" cm="1">
        <f t="array" ref="N51">ROUND(E51*I51,2)</f>
        <v>0</v>
      </c>
      <c r="O51" s="423" cm="1">
        <f t="array" ref="O51">ROUND(E51*J51,2)</f>
        <v>0</v>
      </c>
      <c r="P51" s="425" cm="1">
        <f t="array" ref="P51">ROUND(SUM(M51:O51),2)</f>
        <v>0</v>
      </c>
      <c r="Q51" s="116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</row>
    <row r="52" spans="1:52" ht="36" customHeight="1">
      <c r="A52" s="177" t="s">
        <v>167</v>
      </c>
      <c r="B52" s="135" t="s">
        <v>79</v>
      </c>
      <c r="C52" s="134" t="s">
        <v>146</v>
      </c>
      <c r="D52" s="135" t="s">
        <v>100</v>
      </c>
      <c r="E52" s="138">
        <v>4.7</v>
      </c>
      <c r="F52" s="137"/>
      <c r="G52" s="138"/>
      <c r="H52" s="137"/>
      <c r="I52" s="137"/>
      <c r="J52" s="137"/>
      <c r="K52" s="429">
        <f t="shared" si="0"/>
        <v>0</v>
      </c>
      <c r="L52" s="423" cm="1">
        <f t="array" ref="L52">ROUND(E52*F52,2)</f>
        <v>0</v>
      </c>
      <c r="M52" s="423" cm="1">
        <f t="array" ref="M52">ROUND(E52*H52,2)</f>
        <v>0</v>
      </c>
      <c r="N52" s="423" cm="1">
        <f t="array" ref="N52">ROUND(E52*I52,2)</f>
        <v>0</v>
      </c>
      <c r="O52" s="423" cm="1">
        <f t="array" ref="O52">ROUND(E52*J52,2)</f>
        <v>0</v>
      </c>
      <c r="P52" s="425" cm="1">
        <f t="array" ref="P52">ROUND(SUM(M52:O52),2)</f>
        <v>0</v>
      </c>
      <c r="Q52" s="116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</row>
    <row r="53" spans="1:52" ht="14.25" customHeight="1">
      <c r="A53" s="177" t="s">
        <v>168</v>
      </c>
      <c r="B53" s="135" t="s">
        <v>79</v>
      </c>
      <c r="C53" s="188" t="s">
        <v>148</v>
      </c>
      <c r="D53" s="135" t="s">
        <v>100</v>
      </c>
      <c r="E53" s="138" cm="1">
        <f t="array" ref="E53">ROUND(E52*1.02,2)</f>
        <v>4.79</v>
      </c>
      <c r="F53" s="137"/>
      <c r="G53" s="138"/>
      <c r="H53" s="137"/>
      <c r="I53" s="137"/>
      <c r="J53" s="137"/>
      <c r="K53" s="429">
        <f t="shared" si="0"/>
        <v>0</v>
      </c>
      <c r="L53" s="423" cm="1">
        <f t="array" ref="L53">ROUND(E53*F53,2)</f>
        <v>0</v>
      </c>
      <c r="M53" s="423" cm="1">
        <f t="array" ref="M53">ROUND(E53*H53,2)</f>
        <v>0</v>
      </c>
      <c r="N53" s="423" cm="1">
        <f t="array" ref="N53">ROUND(E53*I53,2)</f>
        <v>0</v>
      </c>
      <c r="O53" s="423" cm="1">
        <f t="array" ref="O53">ROUND(E53*J53,2)</f>
        <v>0</v>
      </c>
      <c r="P53" s="425" cm="1">
        <f t="array" ref="P53">ROUND(SUM(M53:O53),2)</f>
        <v>0</v>
      </c>
      <c r="Q53" s="116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</row>
    <row r="54" spans="1:52" ht="24" customHeight="1">
      <c r="A54" s="177" t="s">
        <v>169</v>
      </c>
      <c r="B54" s="135" t="s">
        <v>79</v>
      </c>
      <c r="C54" s="188" t="s">
        <v>132</v>
      </c>
      <c r="D54" s="135" t="s">
        <v>133</v>
      </c>
      <c r="E54" s="138">
        <v>1</v>
      </c>
      <c r="F54" s="137"/>
      <c r="G54" s="138"/>
      <c r="H54" s="137"/>
      <c r="I54" s="137"/>
      <c r="J54" s="137"/>
      <c r="K54" s="429">
        <f t="shared" si="0"/>
        <v>0</v>
      </c>
      <c r="L54" s="423" cm="1">
        <f t="array" ref="L54">ROUND(E54*F54,2)</f>
        <v>0</v>
      </c>
      <c r="M54" s="423" cm="1">
        <f t="array" ref="M54">ROUND(E54*H54,2)</f>
        <v>0</v>
      </c>
      <c r="N54" s="423" cm="1">
        <f t="array" ref="N54">ROUND(E54*I54,2)</f>
        <v>0</v>
      </c>
      <c r="O54" s="423" cm="1">
        <f t="array" ref="O54">ROUND(E54*J54,2)</f>
        <v>0</v>
      </c>
      <c r="P54" s="425" cm="1">
        <f t="array" ref="P54">ROUND(SUM(M54:O54),2)</f>
        <v>0</v>
      </c>
      <c r="Q54" s="116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</row>
    <row r="55" spans="1:52" ht="14.25" customHeight="1">
      <c r="A55" s="177" t="s">
        <v>170</v>
      </c>
      <c r="B55" s="135" t="s">
        <v>79</v>
      </c>
      <c r="C55" s="188" t="s">
        <v>135</v>
      </c>
      <c r="D55" s="135" t="s">
        <v>133</v>
      </c>
      <c r="E55" s="138">
        <v>1</v>
      </c>
      <c r="F55" s="137"/>
      <c r="G55" s="138"/>
      <c r="H55" s="137"/>
      <c r="I55" s="137"/>
      <c r="J55" s="137"/>
      <c r="K55" s="429">
        <f t="shared" si="0"/>
        <v>0</v>
      </c>
      <c r="L55" s="423" cm="1">
        <f t="array" ref="L55">ROUND(E55*F55,2)</f>
        <v>0</v>
      </c>
      <c r="M55" s="423" cm="1">
        <f t="array" ref="M55">ROUND(E55*H55,2)</f>
        <v>0</v>
      </c>
      <c r="N55" s="423" cm="1">
        <f t="array" ref="N55">ROUND(E55*I55,2)</f>
        <v>0</v>
      </c>
      <c r="O55" s="423" cm="1">
        <f t="array" ref="O55">ROUND(E55*J55,2)</f>
        <v>0</v>
      </c>
      <c r="P55" s="425" cm="1">
        <f t="array" ref="P55">ROUND(SUM(M55:O55),2)</f>
        <v>0</v>
      </c>
      <c r="Q55" s="116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</row>
    <row r="56" spans="1:52" ht="14.25" customHeight="1">
      <c r="A56" s="177" t="s">
        <v>171</v>
      </c>
      <c r="B56" s="135" t="s">
        <v>79</v>
      </c>
      <c r="C56" s="188" t="s">
        <v>137</v>
      </c>
      <c r="D56" s="135" t="s">
        <v>138</v>
      </c>
      <c r="E56" s="138" cm="1">
        <f t="array" ref="E56">E52/15</f>
        <v>0.31333333333333335</v>
      </c>
      <c r="F56" s="137"/>
      <c r="G56" s="138"/>
      <c r="H56" s="137"/>
      <c r="I56" s="137"/>
      <c r="J56" s="137"/>
      <c r="K56" s="429">
        <f t="shared" si="0"/>
        <v>0</v>
      </c>
      <c r="L56" s="423" cm="1">
        <f t="array" ref="L56">ROUND(E56*F56,2)</f>
        <v>0</v>
      </c>
      <c r="M56" s="423" cm="1">
        <f t="array" ref="M56">ROUND(E56*H56,2)</f>
        <v>0</v>
      </c>
      <c r="N56" s="423" cm="1">
        <f t="array" ref="N56">ROUND(E56*I56,2)</f>
        <v>0</v>
      </c>
      <c r="O56" s="423" cm="1">
        <f t="array" ref="O56">ROUND(E56*J56,2)</f>
        <v>0</v>
      </c>
      <c r="P56" s="425" cm="1">
        <f t="array" ref="P56">ROUND(SUM(M56:O56),2)</f>
        <v>0</v>
      </c>
      <c r="Q56" s="116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07"/>
      <c r="AW56" s="107"/>
      <c r="AX56" s="107"/>
      <c r="AY56" s="107"/>
      <c r="AZ56" s="107"/>
    </row>
    <row r="57" spans="1:52" ht="14.25" customHeight="1">
      <c r="A57" s="177" t="s">
        <v>172</v>
      </c>
      <c r="B57" s="135" t="s">
        <v>79</v>
      </c>
      <c r="C57" s="178" t="s">
        <v>126</v>
      </c>
      <c r="D57" s="135" t="s">
        <v>81</v>
      </c>
      <c r="E57" s="189" cm="1">
        <f t="array" ref="E57">ROUND(E52/0.4*12.5,0)</f>
        <v>147</v>
      </c>
      <c r="F57" s="137"/>
      <c r="G57" s="138"/>
      <c r="H57" s="137"/>
      <c r="I57" s="137"/>
      <c r="J57" s="137"/>
      <c r="K57" s="429">
        <f t="shared" si="0"/>
        <v>0</v>
      </c>
      <c r="L57" s="423" cm="1">
        <f t="array" ref="L57">ROUND(E57*F57,2)</f>
        <v>0</v>
      </c>
      <c r="M57" s="423" cm="1">
        <f t="array" ref="M57">ROUND(E57*H57,2)</f>
        <v>0</v>
      </c>
      <c r="N57" s="423" cm="1">
        <f t="array" ref="N57">ROUND(E57*I57,2)</f>
        <v>0</v>
      </c>
      <c r="O57" s="423" cm="1">
        <f t="array" ref="O57">ROUND(E57*J57,2)</f>
        <v>0</v>
      </c>
      <c r="P57" s="425" cm="1">
        <f t="array" ref="P57">ROUND(SUM(M57:O57),2)</f>
        <v>0</v>
      </c>
      <c r="Q57" s="116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7"/>
      <c r="AY57" s="107"/>
      <c r="AZ57" s="107"/>
    </row>
    <row r="58" spans="1:52" ht="14.25" customHeight="1">
      <c r="A58" s="183">
        <v>5</v>
      </c>
      <c r="B58" s="184" t="s">
        <v>114</v>
      </c>
      <c r="C58" s="169" t="s">
        <v>173</v>
      </c>
      <c r="D58" s="185"/>
      <c r="E58" s="138"/>
      <c r="F58" s="137"/>
      <c r="G58" s="138"/>
      <c r="H58" s="137"/>
      <c r="I58" s="137"/>
      <c r="J58" s="137"/>
      <c r="K58" s="429"/>
      <c r="L58" s="423"/>
      <c r="M58" s="423"/>
      <c r="N58" s="423"/>
      <c r="O58" s="423"/>
      <c r="P58" s="425"/>
      <c r="Q58" s="116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</row>
    <row r="59" spans="1:52" ht="48" customHeight="1">
      <c r="A59" s="177" t="s">
        <v>174</v>
      </c>
      <c r="B59" s="135" t="s">
        <v>79</v>
      </c>
      <c r="C59" s="134" t="s">
        <v>117</v>
      </c>
      <c r="D59" s="135" t="s">
        <v>118</v>
      </c>
      <c r="E59" s="187">
        <v>1.0524</v>
      </c>
      <c r="F59" s="137"/>
      <c r="G59" s="138"/>
      <c r="H59" s="137"/>
      <c r="I59" s="137"/>
      <c r="J59" s="137"/>
      <c r="K59" s="429">
        <f t="shared" si="0"/>
        <v>0</v>
      </c>
      <c r="L59" s="423" cm="1">
        <f t="array" ref="L59">ROUND(E59*F59,2)</f>
        <v>0</v>
      </c>
      <c r="M59" s="423" cm="1">
        <f t="array" ref="M59">ROUND(E59*H59,2)</f>
        <v>0</v>
      </c>
      <c r="N59" s="423" cm="1">
        <f t="array" ref="N59">ROUND(E59*I59,2)</f>
        <v>0</v>
      </c>
      <c r="O59" s="423" cm="1">
        <f t="array" ref="O59">ROUND(E59*J59,2)</f>
        <v>0</v>
      </c>
      <c r="P59" s="425" cm="1">
        <f t="array" ref="P59">ROUND(SUM(M59:O59),2)</f>
        <v>0</v>
      </c>
      <c r="Q59" s="116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</row>
    <row r="60" spans="1:52" ht="14.25" customHeight="1">
      <c r="A60" s="177" t="s">
        <v>175</v>
      </c>
      <c r="B60" s="135" t="s">
        <v>79</v>
      </c>
      <c r="C60" s="188" t="s">
        <v>120</v>
      </c>
      <c r="D60" s="135" t="s">
        <v>118</v>
      </c>
      <c r="E60" s="187" cm="1">
        <f t="array" ref="E60">ROUND(1.031*1.1,4)</f>
        <v>1.1341000000000001</v>
      </c>
      <c r="F60" s="137"/>
      <c r="G60" s="138"/>
      <c r="H60" s="137"/>
      <c r="I60" s="137"/>
      <c r="J60" s="137"/>
      <c r="K60" s="429">
        <f t="shared" si="0"/>
        <v>0</v>
      </c>
      <c r="L60" s="423" cm="1">
        <f t="array" ref="L60">ROUND(E60*F60,2)</f>
        <v>0</v>
      </c>
      <c r="M60" s="423" cm="1">
        <f t="array" ref="M60">ROUND(E60*H60,2)</f>
        <v>0</v>
      </c>
      <c r="N60" s="423" cm="1">
        <f t="array" ref="N60">ROUND(E60*I60,2)</f>
        <v>0</v>
      </c>
      <c r="O60" s="423" cm="1">
        <f t="array" ref="O60">ROUND(E60*J60,2)</f>
        <v>0</v>
      </c>
      <c r="P60" s="425" cm="1">
        <f t="array" ref="P60">ROUND(SUM(M60:O60),2)</f>
        <v>0</v>
      </c>
      <c r="Q60" s="116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</row>
    <row r="61" spans="1:52" ht="14.25" customHeight="1">
      <c r="A61" s="177" t="s">
        <v>176</v>
      </c>
      <c r="B61" s="135" t="s">
        <v>79</v>
      </c>
      <c r="C61" s="188" t="s">
        <v>122</v>
      </c>
      <c r="D61" s="135" t="s">
        <v>118</v>
      </c>
      <c r="E61" s="187" cm="1">
        <f t="array" ref="E61">ROUND(0.0214*1.1,4)</f>
        <v>2.35E-2</v>
      </c>
      <c r="F61" s="137"/>
      <c r="G61" s="138"/>
      <c r="H61" s="137"/>
      <c r="I61" s="137"/>
      <c r="J61" s="137"/>
      <c r="K61" s="429">
        <f t="shared" si="0"/>
        <v>0</v>
      </c>
      <c r="L61" s="423" cm="1">
        <f t="array" ref="L61">ROUND(E61*F61,2)</f>
        <v>0</v>
      </c>
      <c r="M61" s="423" cm="1">
        <f t="array" ref="M61">ROUND(E61*H61,2)</f>
        <v>0</v>
      </c>
      <c r="N61" s="423" cm="1">
        <f t="array" ref="N61">ROUND(E61*I61,2)</f>
        <v>0</v>
      </c>
      <c r="O61" s="423" cm="1">
        <f t="array" ref="O61">ROUND(E61*J61,2)</f>
        <v>0</v>
      </c>
      <c r="P61" s="425" cm="1">
        <f t="array" ref="P61">ROUND(SUM(M61:O61),2)</f>
        <v>0</v>
      </c>
      <c r="Q61" s="116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</row>
    <row r="62" spans="1:52" ht="14.25" customHeight="1">
      <c r="A62" s="177" t="s">
        <v>177</v>
      </c>
      <c r="B62" s="135" t="s">
        <v>79</v>
      </c>
      <c r="C62" s="188" t="s">
        <v>124</v>
      </c>
      <c r="D62" s="135" t="s">
        <v>118</v>
      </c>
      <c r="E62" s="187" cm="1">
        <f t="array" ref="E62">ROUND(SUM(E60:E61)*0.035,4)</f>
        <v>4.0500000000000001E-2</v>
      </c>
      <c r="F62" s="137"/>
      <c r="G62" s="138"/>
      <c r="H62" s="137"/>
      <c r="I62" s="137"/>
      <c r="J62" s="137"/>
      <c r="K62" s="429">
        <f t="shared" si="0"/>
        <v>0</v>
      </c>
      <c r="L62" s="423" cm="1">
        <f t="array" ref="L62">ROUND(E62*F62,2)</f>
        <v>0</v>
      </c>
      <c r="M62" s="423" cm="1">
        <f t="array" ref="M62">ROUND(E62*H62,2)</f>
        <v>0</v>
      </c>
      <c r="N62" s="423" cm="1">
        <f t="array" ref="N62">ROUND(E62*I62,2)</f>
        <v>0</v>
      </c>
      <c r="O62" s="423" cm="1">
        <f t="array" ref="O62">ROUND(E62*J62,2)</f>
        <v>0</v>
      </c>
      <c r="P62" s="425" cm="1">
        <f t="array" ref="P62">ROUND(SUM(M62:O62),2)</f>
        <v>0</v>
      </c>
      <c r="Q62" s="116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</row>
    <row r="63" spans="1:52" ht="14.25" customHeight="1">
      <c r="A63" s="177" t="s">
        <v>178</v>
      </c>
      <c r="B63" s="135" t="s">
        <v>79</v>
      </c>
      <c r="C63" s="178" t="s">
        <v>126</v>
      </c>
      <c r="D63" s="135" t="s">
        <v>81</v>
      </c>
      <c r="E63" s="189" cm="1">
        <f t="array" ref="E63">ROUND(E64/0.15*9,0)</f>
        <v>726</v>
      </c>
      <c r="F63" s="137"/>
      <c r="G63" s="138"/>
      <c r="H63" s="137"/>
      <c r="I63" s="137"/>
      <c r="J63" s="137"/>
      <c r="K63" s="429">
        <f t="shared" si="0"/>
        <v>0</v>
      </c>
      <c r="L63" s="423" cm="1">
        <f t="array" ref="L63">ROUND(E63*F63,2)</f>
        <v>0</v>
      </c>
      <c r="M63" s="423" cm="1">
        <f t="array" ref="M63">ROUND(E63*H63,2)</f>
        <v>0</v>
      </c>
      <c r="N63" s="423" cm="1">
        <f t="array" ref="N63">ROUND(E63*I63,2)</f>
        <v>0</v>
      </c>
      <c r="O63" s="423" cm="1">
        <f t="array" ref="O63">ROUND(E63*J63,2)</f>
        <v>0</v>
      </c>
      <c r="P63" s="425" cm="1">
        <f t="array" ref="P63">ROUND(SUM(M63:O63),2)</f>
        <v>0</v>
      </c>
      <c r="Q63" s="116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</row>
    <row r="64" spans="1:52" ht="36" customHeight="1">
      <c r="A64" s="177" t="s">
        <v>179</v>
      </c>
      <c r="B64" s="135" t="s">
        <v>79</v>
      </c>
      <c r="C64" s="134" t="s">
        <v>180</v>
      </c>
      <c r="D64" s="135" t="s">
        <v>100</v>
      </c>
      <c r="E64" s="138">
        <v>12.1</v>
      </c>
      <c r="F64" s="137"/>
      <c r="G64" s="138"/>
      <c r="H64" s="137"/>
      <c r="I64" s="137"/>
      <c r="J64" s="137"/>
      <c r="K64" s="429">
        <f t="shared" si="0"/>
        <v>0</v>
      </c>
      <c r="L64" s="423" cm="1">
        <f t="array" ref="L64">ROUND(E64*F64,2)</f>
        <v>0</v>
      </c>
      <c r="M64" s="423" cm="1">
        <f t="array" ref="M64">ROUND(E64*H64,2)</f>
        <v>0</v>
      </c>
      <c r="N64" s="423" cm="1">
        <f t="array" ref="N64">ROUND(E64*I64,2)</f>
        <v>0</v>
      </c>
      <c r="O64" s="423" cm="1">
        <f t="array" ref="O64">ROUND(E64*J64,2)</f>
        <v>0</v>
      </c>
      <c r="P64" s="425" cm="1">
        <f t="array" ref="P64">ROUND(SUM(M64:O64),2)</f>
        <v>0</v>
      </c>
      <c r="Q64" s="116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</row>
    <row r="65" spans="1:52" ht="14.25" customHeight="1">
      <c r="A65" s="177" t="s">
        <v>181</v>
      </c>
      <c r="B65" s="135" t="s">
        <v>79</v>
      </c>
      <c r="C65" s="178" t="s">
        <v>182</v>
      </c>
      <c r="D65" s="135" t="s">
        <v>89</v>
      </c>
      <c r="E65" s="138" cm="1">
        <f t="array" ref="E65">E64/0.15*0.33</f>
        <v>26.620000000000005</v>
      </c>
      <c r="F65" s="137"/>
      <c r="G65" s="138"/>
      <c r="H65" s="137"/>
      <c r="I65" s="137"/>
      <c r="J65" s="137"/>
      <c r="K65" s="429">
        <f t="shared" si="0"/>
        <v>0</v>
      </c>
      <c r="L65" s="423" cm="1">
        <f t="array" ref="L65">ROUND(E65*F65,2)</f>
        <v>0</v>
      </c>
      <c r="M65" s="423" cm="1">
        <f t="array" ref="M65">ROUND(E65*H65,2)</f>
        <v>0</v>
      </c>
      <c r="N65" s="423" cm="1">
        <f t="array" ref="N65">ROUND(E65*I65,2)</f>
        <v>0</v>
      </c>
      <c r="O65" s="423" cm="1">
        <f t="array" ref="O65">ROUND(E65*J65,2)</f>
        <v>0</v>
      </c>
      <c r="P65" s="425" cm="1">
        <f t="array" ref="P65">ROUND(SUM(M65:O65),2)</f>
        <v>0</v>
      </c>
      <c r="Q65" s="116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</row>
    <row r="66" spans="1:52" ht="24" customHeight="1">
      <c r="A66" s="177" t="s">
        <v>183</v>
      </c>
      <c r="B66" s="135" t="s">
        <v>79</v>
      </c>
      <c r="C66" s="188" t="s">
        <v>184</v>
      </c>
      <c r="D66" s="135" t="s">
        <v>89</v>
      </c>
      <c r="E66" s="138" cm="1">
        <f t="array" ref="E66">SQRT(E64/0.15)*4*1.17</f>
        <v>42.033243986159334</v>
      </c>
      <c r="F66" s="137"/>
      <c r="G66" s="138"/>
      <c r="H66" s="137"/>
      <c r="I66" s="137"/>
      <c r="J66" s="137"/>
      <c r="K66" s="429">
        <f t="shared" si="0"/>
        <v>0</v>
      </c>
      <c r="L66" s="423" cm="1">
        <f t="array" ref="L66">ROUND(E66*F66,2)</f>
        <v>0</v>
      </c>
      <c r="M66" s="423" cm="1">
        <f t="array" ref="M66">ROUND(E66*H66,2)</f>
        <v>0</v>
      </c>
      <c r="N66" s="423" cm="1">
        <f t="array" ref="N66">ROUND(E66*I66,2)</f>
        <v>0</v>
      </c>
      <c r="O66" s="423" cm="1">
        <f t="array" ref="O66">ROUND(E66*J66,2)</f>
        <v>0</v>
      </c>
      <c r="P66" s="425" cm="1">
        <f t="array" ref="P66">ROUND(SUM(M66:O66),2)</f>
        <v>0</v>
      </c>
      <c r="Q66" s="116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</row>
    <row r="67" spans="1:52" ht="14.25" customHeight="1">
      <c r="A67" s="177" t="s">
        <v>185</v>
      </c>
      <c r="B67" s="135" t="s">
        <v>79</v>
      </c>
      <c r="C67" s="188" t="s">
        <v>130</v>
      </c>
      <c r="D67" s="135" t="s">
        <v>100</v>
      </c>
      <c r="E67" s="138" cm="1">
        <f t="array" ref="E67">ROUND(E64*1.02,2)</f>
        <v>12.34</v>
      </c>
      <c r="F67" s="137"/>
      <c r="G67" s="138"/>
      <c r="H67" s="137"/>
      <c r="I67" s="137"/>
      <c r="J67" s="137"/>
      <c r="K67" s="429">
        <f t="shared" si="0"/>
        <v>0</v>
      </c>
      <c r="L67" s="423" cm="1">
        <f t="array" ref="L67">ROUND(E67*F67,2)</f>
        <v>0</v>
      </c>
      <c r="M67" s="423" cm="1">
        <f t="array" ref="M67">ROUND(E67*H67,2)</f>
        <v>0</v>
      </c>
      <c r="N67" s="423" cm="1">
        <f t="array" ref="N67">ROUND(E67*I67,2)</f>
        <v>0</v>
      </c>
      <c r="O67" s="423" cm="1">
        <f t="array" ref="O67">ROUND(E67*J67,2)</f>
        <v>0</v>
      </c>
      <c r="P67" s="425" cm="1">
        <f t="array" ref="P67">ROUND(SUM(M67:O67),2)</f>
        <v>0</v>
      </c>
      <c r="Q67" s="116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</row>
    <row r="68" spans="1:52" ht="14.25" customHeight="1">
      <c r="A68" s="177" t="s">
        <v>186</v>
      </c>
      <c r="B68" s="135" t="s">
        <v>79</v>
      </c>
      <c r="C68" s="188" t="s">
        <v>187</v>
      </c>
      <c r="D68" s="135" t="s">
        <v>133</v>
      </c>
      <c r="E68" s="138">
        <v>1</v>
      </c>
      <c r="F68" s="137"/>
      <c r="G68" s="138"/>
      <c r="H68" s="137"/>
      <c r="I68" s="137"/>
      <c r="J68" s="137"/>
      <c r="K68" s="429">
        <f t="shared" si="0"/>
        <v>0</v>
      </c>
      <c r="L68" s="423" cm="1">
        <f t="array" ref="L68">ROUND(E68*F68,2)</f>
        <v>0</v>
      </c>
      <c r="M68" s="423" cm="1">
        <f t="array" ref="M68">ROUND(E68*H68,2)</f>
        <v>0</v>
      </c>
      <c r="N68" s="423" cm="1">
        <f t="array" ref="N68">ROUND(E68*I68,2)</f>
        <v>0</v>
      </c>
      <c r="O68" s="423" cm="1">
        <f t="array" ref="O68">ROUND(E68*J68,2)</f>
        <v>0</v>
      </c>
      <c r="P68" s="425" cm="1">
        <f t="array" ref="P68">ROUND(SUM(M68:O68),2)</f>
        <v>0</v>
      </c>
      <c r="Q68" s="116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</row>
    <row r="69" spans="1:52" ht="14.25" customHeight="1">
      <c r="A69" s="177" t="s">
        <v>188</v>
      </c>
      <c r="B69" s="135" t="s">
        <v>79</v>
      </c>
      <c r="C69" s="188" t="s">
        <v>135</v>
      </c>
      <c r="D69" s="135" t="s">
        <v>133</v>
      </c>
      <c r="E69" s="138">
        <v>1</v>
      </c>
      <c r="F69" s="137"/>
      <c r="G69" s="138"/>
      <c r="H69" s="137"/>
      <c r="I69" s="137"/>
      <c r="J69" s="137"/>
      <c r="K69" s="429">
        <f t="shared" si="0"/>
        <v>0</v>
      </c>
      <c r="L69" s="423" cm="1">
        <f t="array" ref="L69">ROUND(E69*F69,2)</f>
        <v>0</v>
      </c>
      <c r="M69" s="423" cm="1">
        <f t="array" ref="M69">ROUND(E69*H69,2)</f>
        <v>0</v>
      </c>
      <c r="N69" s="423" cm="1">
        <f t="array" ref="N69">ROUND(E69*I69,2)</f>
        <v>0</v>
      </c>
      <c r="O69" s="423" cm="1">
        <f t="array" ref="O69">ROUND(E69*J69,2)</f>
        <v>0</v>
      </c>
      <c r="P69" s="425" cm="1">
        <f t="array" ref="P69">ROUND(SUM(M69:O69),2)</f>
        <v>0</v>
      </c>
      <c r="Q69" s="116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</row>
    <row r="70" spans="1:52" ht="14.25" customHeight="1">
      <c r="A70" s="177" t="s">
        <v>189</v>
      </c>
      <c r="B70" s="135" t="s">
        <v>79</v>
      </c>
      <c r="C70" s="188" t="s">
        <v>137</v>
      </c>
      <c r="D70" s="135" t="s">
        <v>138</v>
      </c>
      <c r="E70" s="138" cm="1">
        <f t="array" ref="E70">ROUND(E64/8,2)</f>
        <v>1.51</v>
      </c>
      <c r="F70" s="137"/>
      <c r="G70" s="138"/>
      <c r="H70" s="137"/>
      <c r="I70" s="137"/>
      <c r="J70" s="137"/>
      <c r="K70" s="429">
        <f t="shared" si="0"/>
        <v>0</v>
      </c>
      <c r="L70" s="423" cm="1">
        <f t="array" ref="L70">ROUND(E70*F70,2)</f>
        <v>0</v>
      </c>
      <c r="M70" s="423" cm="1">
        <f t="array" ref="M70">ROUND(E70*H70,2)</f>
        <v>0</v>
      </c>
      <c r="N70" s="423" cm="1">
        <f t="array" ref="N70">ROUND(E70*I70,2)</f>
        <v>0</v>
      </c>
      <c r="O70" s="423" cm="1">
        <f t="array" ref="O70">ROUND(E70*J70,2)</f>
        <v>0</v>
      </c>
      <c r="P70" s="425" cm="1">
        <f t="array" ref="P70">ROUND(SUM(M70:O70),2)</f>
        <v>0</v>
      </c>
      <c r="Q70" s="116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107"/>
      <c r="AX70" s="107"/>
      <c r="AY70" s="107"/>
      <c r="AZ70" s="107"/>
    </row>
    <row r="71" spans="1:52" ht="13.75" customHeight="1">
      <c r="A71" s="177" t="s">
        <v>190</v>
      </c>
      <c r="B71" s="135" t="s">
        <v>79</v>
      </c>
      <c r="C71" s="134" t="s">
        <v>191</v>
      </c>
      <c r="D71" s="135" t="s">
        <v>89</v>
      </c>
      <c r="E71" s="190" cm="1">
        <f t="array" ref="E71">E65</f>
        <v>26.620000000000005</v>
      </c>
      <c r="F71" s="137"/>
      <c r="G71" s="138"/>
      <c r="H71" s="137"/>
      <c r="I71" s="137"/>
      <c r="J71" s="137"/>
      <c r="K71" s="429">
        <f t="shared" si="0"/>
        <v>0</v>
      </c>
      <c r="L71" s="423" cm="1">
        <f t="array" ref="L71">ROUND(E71*F71,2)</f>
        <v>0</v>
      </c>
      <c r="M71" s="423" cm="1">
        <f t="array" ref="M71">ROUND(E71*H71,2)</f>
        <v>0</v>
      </c>
      <c r="N71" s="423" cm="1">
        <f t="array" ref="N71">ROUND(E71*I71,2)</f>
        <v>0</v>
      </c>
      <c r="O71" s="423" cm="1">
        <f t="array" ref="O71">ROUND(E71*J71,2)</f>
        <v>0</v>
      </c>
      <c r="P71" s="425" cm="1">
        <f t="array" ref="P71">ROUND(SUM(M71:O71),2)</f>
        <v>0</v>
      </c>
      <c r="Q71" s="191"/>
      <c r="R71" s="192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</row>
    <row r="72" spans="1:52" ht="14.25" customHeight="1">
      <c r="A72" s="177" t="s">
        <v>192</v>
      </c>
      <c r="B72" s="135" t="s">
        <v>79</v>
      </c>
      <c r="C72" s="188" t="s">
        <v>193</v>
      </c>
      <c r="D72" s="135" t="s">
        <v>194</v>
      </c>
      <c r="E72" s="138" cm="1">
        <f t="array" ref="E72">ROUND(E71*0.075,2)</f>
        <v>2</v>
      </c>
      <c r="F72" s="137"/>
      <c r="G72" s="138"/>
      <c r="H72" s="137"/>
      <c r="I72" s="137"/>
      <c r="J72" s="137"/>
      <c r="K72" s="429">
        <f t="shared" si="0"/>
        <v>0</v>
      </c>
      <c r="L72" s="423" cm="1">
        <f t="array" ref="L72">ROUND(E72*F72,2)</f>
        <v>0</v>
      </c>
      <c r="M72" s="423" cm="1">
        <f t="array" ref="M72">ROUND(E72*H72,2)</f>
        <v>0</v>
      </c>
      <c r="N72" s="423" cm="1">
        <f t="array" ref="N72">ROUND(E72*I72,2)</f>
        <v>0</v>
      </c>
      <c r="O72" s="423" cm="1">
        <f t="array" ref="O72">ROUND(E72*J72,2)</f>
        <v>0</v>
      </c>
      <c r="P72" s="425" cm="1">
        <f t="array" ref="P72">ROUND(SUM(M72:O72),2)</f>
        <v>0</v>
      </c>
      <c r="Q72" s="116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</row>
    <row r="73" spans="1:52" ht="14.25" customHeight="1">
      <c r="A73" s="183">
        <v>6</v>
      </c>
      <c r="B73" s="184" t="s">
        <v>114</v>
      </c>
      <c r="C73" s="169" t="s">
        <v>195</v>
      </c>
      <c r="D73" s="185"/>
      <c r="E73" s="138"/>
      <c r="F73" s="137"/>
      <c r="G73" s="138"/>
      <c r="H73" s="137"/>
      <c r="I73" s="137"/>
      <c r="J73" s="137"/>
      <c r="K73" s="429"/>
      <c r="L73" s="423"/>
      <c r="M73" s="423"/>
      <c r="N73" s="423"/>
      <c r="O73" s="423"/>
      <c r="P73" s="425"/>
      <c r="Q73" s="116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107"/>
      <c r="AW73" s="107"/>
      <c r="AX73" s="107"/>
      <c r="AY73" s="107"/>
      <c r="AZ73" s="107"/>
    </row>
    <row r="74" spans="1:52" ht="13.75" customHeight="1">
      <c r="A74" s="177" t="s">
        <v>103</v>
      </c>
      <c r="B74" s="135" t="s">
        <v>79</v>
      </c>
      <c r="C74" s="134" t="s">
        <v>196</v>
      </c>
      <c r="D74" s="135" t="s">
        <v>81</v>
      </c>
      <c r="E74" s="138">
        <v>16</v>
      </c>
      <c r="F74" s="137"/>
      <c r="G74" s="138"/>
      <c r="H74" s="137"/>
      <c r="I74" s="137"/>
      <c r="J74" s="137"/>
      <c r="K74" s="429">
        <f t="shared" si="0"/>
        <v>0</v>
      </c>
      <c r="L74" s="423" cm="1">
        <f t="array" ref="L74">ROUND(E74*F74,2)</f>
        <v>0</v>
      </c>
      <c r="M74" s="423" cm="1">
        <f t="array" ref="M74">ROUND(E74*H74,2)</f>
        <v>0</v>
      </c>
      <c r="N74" s="423" cm="1">
        <f t="array" ref="N74">ROUND(E74*I74,2)</f>
        <v>0</v>
      </c>
      <c r="O74" s="423" cm="1">
        <f t="array" ref="O74">ROUND(E74*J74,2)</f>
        <v>0</v>
      </c>
      <c r="P74" s="425" cm="1">
        <f t="array" ref="P74">ROUND(SUM(M74:O74),2)</f>
        <v>0</v>
      </c>
      <c r="Q74" s="116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</row>
    <row r="75" spans="1:52" ht="13.75" customHeight="1">
      <c r="A75" s="177" t="s">
        <v>197</v>
      </c>
      <c r="B75" s="135" t="s">
        <v>79</v>
      </c>
      <c r="C75" s="134" t="s">
        <v>198</v>
      </c>
      <c r="D75" s="135" t="s">
        <v>81</v>
      </c>
      <c r="E75" s="138">
        <v>8</v>
      </c>
      <c r="F75" s="137"/>
      <c r="G75" s="138"/>
      <c r="H75" s="137"/>
      <c r="I75" s="137"/>
      <c r="J75" s="137"/>
      <c r="K75" s="429">
        <f t="shared" si="0"/>
        <v>0</v>
      </c>
      <c r="L75" s="423" cm="1">
        <f t="array" ref="L75">ROUND(E75*F75,2)</f>
        <v>0</v>
      </c>
      <c r="M75" s="423" cm="1">
        <f t="array" ref="M75">ROUND(E75*H75,2)</f>
        <v>0</v>
      </c>
      <c r="N75" s="423" cm="1">
        <f t="array" ref="N75">ROUND(E75*I75,2)</f>
        <v>0</v>
      </c>
      <c r="O75" s="423" cm="1">
        <f t="array" ref="O75">ROUND(E75*J75,2)</f>
        <v>0</v>
      </c>
      <c r="P75" s="425" cm="1">
        <f t="array" ref="P75">ROUND(SUM(M75:O75),2)</f>
        <v>0</v>
      </c>
      <c r="Q75" s="116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</row>
    <row r="76" spans="1:52" ht="13.75" customHeight="1">
      <c r="A76" s="183">
        <v>7</v>
      </c>
      <c r="B76" s="184" t="s">
        <v>114</v>
      </c>
      <c r="C76" s="169" t="s">
        <v>199</v>
      </c>
      <c r="D76" s="185"/>
      <c r="E76" s="189"/>
      <c r="F76" s="137"/>
      <c r="G76" s="138"/>
      <c r="H76" s="137"/>
      <c r="I76" s="137"/>
      <c r="J76" s="137"/>
      <c r="K76" s="429"/>
      <c r="L76" s="423"/>
      <c r="M76" s="423"/>
      <c r="N76" s="423"/>
      <c r="O76" s="423"/>
      <c r="P76" s="425"/>
      <c r="Q76" s="116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7"/>
      <c r="AV76" s="107"/>
      <c r="AW76" s="107"/>
      <c r="AX76" s="107"/>
      <c r="AY76" s="107"/>
      <c r="AZ76" s="107"/>
    </row>
    <row r="77" spans="1:52" ht="14.25" customHeight="1">
      <c r="A77" s="177" t="s">
        <v>106</v>
      </c>
      <c r="B77" s="135" t="s">
        <v>79</v>
      </c>
      <c r="C77" s="134" t="s">
        <v>200</v>
      </c>
      <c r="D77" s="135" t="s">
        <v>83</v>
      </c>
      <c r="E77" s="138" cm="1">
        <f t="array" ref="E77">4.5*3</f>
        <v>13.5</v>
      </c>
      <c r="F77" s="137"/>
      <c r="G77" s="138"/>
      <c r="H77" s="137"/>
      <c r="I77" s="137"/>
      <c r="J77" s="137"/>
      <c r="K77" s="429">
        <f t="shared" si="0"/>
        <v>0</v>
      </c>
      <c r="L77" s="423" cm="1">
        <f t="array" ref="L77">ROUND(E77*F77,2)</f>
        <v>0</v>
      </c>
      <c r="M77" s="423" cm="1">
        <f t="array" ref="M77">ROUND(E77*H77,2)</f>
        <v>0</v>
      </c>
      <c r="N77" s="423" cm="1">
        <f t="array" ref="N77">ROUND(E77*I77,2)</f>
        <v>0</v>
      </c>
      <c r="O77" s="423" cm="1">
        <f t="array" ref="O77">ROUND(E77*J77,2)</f>
        <v>0</v>
      </c>
      <c r="P77" s="425" cm="1">
        <f t="array" ref="P77">ROUND(SUM(M77:O77),2)</f>
        <v>0</v>
      </c>
      <c r="Q77" s="116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7"/>
      <c r="AV77" s="107"/>
      <c r="AW77" s="107"/>
      <c r="AX77" s="107"/>
      <c r="AY77" s="107"/>
      <c r="AZ77" s="107"/>
    </row>
    <row r="78" spans="1:52" ht="14.25" customHeight="1">
      <c r="A78" s="177" t="s">
        <v>201</v>
      </c>
      <c r="B78" s="135" t="s">
        <v>79</v>
      </c>
      <c r="C78" s="188" t="s">
        <v>202</v>
      </c>
      <c r="D78" s="135" t="s">
        <v>81</v>
      </c>
      <c r="E78" s="138">
        <v>3</v>
      </c>
      <c r="F78" s="137"/>
      <c r="G78" s="138"/>
      <c r="H78" s="137"/>
      <c r="I78" s="137"/>
      <c r="J78" s="137"/>
      <c r="K78" s="429">
        <f t="shared" si="0"/>
        <v>0</v>
      </c>
      <c r="L78" s="423" cm="1">
        <f t="array" ref="L78">ROUND(E78*F78,2)</f>
        <v>0</v>
      </c>
      <c r="M78" s="423" cm="1">
        <f t="array" ref="M78">ROUND(E78*H78,2)</f>
        <v>0</v>
      </c>
      <c r="N78" s="423" cm="1">
        <f t="array" ref="N78">ROUND(E78*I78,2)</f>
        <v>0</v>
      </c>
      <c r="O78" s="423" cm="1">
        <f t="array" ref="O78">ROUND(E78*J78,2)</f>
        <v>0</v>
      </c>
      <c r="P78" s="425" cm="1">
        <f t="array" ref="P78">ROUND(SUM(M78:O78),2)</f>
        <v>0</v>
      </c>
      <c r="Q78" s="116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7"/>
      <c r="AV78" s="107"/>
      <c r="AW78" s="107"/>
      <c r="AX78" s="107"/>
      <c r="AY78" s="107"/>
      <c r="AZ78" s="107"/>
    </row>
    <row r="79" spans="1:52" ht="14.25" customHeight="1">
      <c r="A79" s="177" t="s">
        <v>203</v>
      </c>
      <c r="B79" s="135" t="s">
        <v>79</v>
      </c>
      <c r="C79" s="188" t="s">
        <v>204</v>
      </c>
      <c r="D79" s="135" t="s">
        <v>133</v>
      </c>
      <c r="E79" s="138">
        <v>1</v>
      </c>
      <c r="F79" s="137"/>
      <c r="G79" s="138"/>
      <c r="H79" s="137"/>
      <c r="I79" s="137"/>
      <c r="J79" s="137"/>
      <c r="K79" s="429">
        <f t="shared" si="0"/>
        <v>0</v>
      </c>
      <c r="L79" s="423" cm="1">
        <f t="array" ref="L79">ROUND(E79*F79,2)</f>
        <v>0</v>
      </c>
      <c r="M79" s="423" cm="1">
        <f t="array" ref="M79">ROUND(E79*H79,2)</f>
        <v>0</v>
      </c>
      <c r="N79" s="423" cm="1">
        <f t="array" ref="N79">ROUND(E79*I79,2)</f>
        <v>0</v>
      </c>
      <c r="O79" s="423" cm="1">
        <f t="array" ref="O79">ROUND(E79*J79,2)</f>
        <v>0</v>
      </c>
      <c r="P79" s="425" cm="1">
        <f t="array" ref="P79">ROUND(SUM(M79:O79),2)</f>
        <v>0</v>
      </c>
      <c r="Q79" s="116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7"/>
      <c r="AV79" s="107"/>
      <c r="AW79" s="107"/>
      <c r="AX79" s="107"/>
      <c r="AY79" s="107"/>
      <c r="AZ79" s="107"/>
    </row>
    <row r="80" spans="1:52" ht="15" customHeight="1">
      <c r="A80" s="193" t="s">
        <v>205</v>
      </c>
      <c r="B80" s="145" t="s">
        <v>79</v>
      </c>
      <c r="C80" s="180" t="s">
        <v>206</v>
      </c>
      <c r="D80" s="145" t="s">
        <v>207</v>
      </c>
      <c r="E80" s="148">
        <v>0.4</v>
      </c>
      <c r="F80" s="147"/>
      <c r="G80" s="148"/>
      <c r="H80" s="147"/>
      <c r="I80" s="147"/>
      <c r="J80" s="147"/>
      <c r="K80" s="429">
        <f t="shared" ref="K80" si="1">SUM(H80:J80)</f>
        <v>0</v>
      </c>
      <c r="L80" s="427" cm="1">
        <f t="array" ref="L80">ROUND(E80*F80,2)</f>
        <v>0</v>
      </c>
      <c r="M80" s="427" cm="1">
        <f t="array" ref="M80">ROUND(E80*H80,2)</f>
        <v>0</v>
      </c>
      <c r="N80" s="427" cm="1">
        <f t="array" ref="N80">ROUND(E80*I80,2)</f>
        <v>0</v>
      </c>
      <c r="O80" s="427" cm="1">
        <f t="array" ref="O80">ROUND(E80*J80,2)</f>
        <v>0</v>
      </c>
      <c r="P80" s="428" cm="1">
        <f t="array" ref="P80">ROUND(SUM(M80:O80),2)</f>
        <v>0</v>
      </c>
      <c r="Q80" s="116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7"/>
      <c r="AV80" s="107"/>
      <c r="AW80" s="107"/>
      <c r="AX80" s="107"/>
      <c r="AY80" s="107"/>
      <c r="AZ80" s="107"/>
    </row>
    <row r="81" spans="1:52" ht="25.5" customHeight="1">
      <c r="A81" s="118"/>
      <c r="B81" s="117"/>
      <c r="C81" s="154" t="s">
        <v>91</v>
      </c>
      <c r="D81" s="155"/>
      <c r="E81" s="27"/>
      <c r="F81" s="156"/>
      <c r="G81" s="156"/>
      <c r="H81" s="156"/>
      <c r="I81" s="156"/>
      <c r="J81" s="156"/>
      <c r="K81" s="430"/>
      <c r="L81" s="431" cm="1">
        <f t="array" ref="L81">SUM(L16:L80)</f>
        <v>0</v>
      </c>
      <c r="M81" s="431" cm="1">
        <f t="array" ref="M81">SUM(M16:M80)</f>
        <v>0</v>
      </c>
      <c r="N81" s="431" cm="1">
        <f t="array" ref="N81">SUM(N16:N80)</f>
        <v>0</v>
      </c>
      <c r="O81" s="431" cm="1">
        <f t="array" ref="O81">SUM(O16:O80)</f>
        <v>0</v>
      </c>
      <c r="P81" s="432" cm="1">
        <f t="array" ref="P81">SUM(M81:O81)</f>
        <v>0</v>
      </c>
      <c r="Q81" s="116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</row>
    <row r="82" spans="1:52" ht="13.5" customHeight="1">
      <c r="A82" s="160"/>
      <c r="B82" s="160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</row>
    <row r="83" spans="1:52" ht="13.75" customHeight="1">
      <c r="A83" s="107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</row>
    <row r="84" spans="1:52" ht="14.25" customHeight="1">
      <c r="A84" s="181" t="s">
        <v>18</v>
      </c>
      <c r="B84" s="4"/>
      <c r="C84" s="4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</row>
    <row r="85" spans="1:52" ht="14.25" customHeight="1">
      <c r="A85" s="181" t="s">
        <v>58</v>
      </c>
      <c r="B85" s="46"/>
      <c r="C85" s="46"/>
      <c r="D85" s="46"/>
      <c r="E85" s="46"/>
      <c r="F85" s="46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</row>
    <row r="86" spans="1:52" ht="14.25" customHeight="1">
      <c r="A86" s="106" t="s">
        <v>10</v>
      </c>
      <c r="B86" s="4"/>
      <c r="C86" s="4"/>
      <c r="D86" s="107"/>
      <c r="E86" s="107"/>
      <c r="F86" s="107"/>
      <c r="G86" s="107"/>
      <c r="H86" s="107"/>
      <c r="I86" s="107"/>
      <c r="J86" s="163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</row>
    <row r="87" spans="1:52" ht="14.25" customHeight="1">
      <c r="A87" s="107"/>
      <c r="B87" s="107"/>
      <c r="C87" s="182"/>
      <c r="D87" s="107"/>
      <c r="E87" s="107"/>
      <c r="F87" s="107"/>
      <c r="G87" s="107"/>
      <c r="H87" s="107"/>
      <c r="I87" s="107"/>
      <c r="J87" s="163"/>
      <c r="K87" s="163"/>
      <c r="L87" s="163"/>
      <c r="M87" s="163"/>
      <c r="N87" s="163"/>
      <c r="O87" s="163"/>
      <c r="P87" s="163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</row>
  </sheetData>
  <mergeCells count="14">
    <mergeCell ref="A3:P3"/>
    <mergeCell ref="A1:P1"/>
    <mergeCell ref="A2:P2"/>
    <mergeCell ref="F11:K12"/>
    <mergeCell ref="L11:P12"/>
    <mergeCell ref="A9:G9"/>
    <mergeCell ref="H9:I9"/>
    <mergeCell ref="O9:P9"/>
    <mergeCell ref="K10:P10"/>
    <mergeCell ref="A11:A13"/>
    <mergeCell ref="B11:B13"/>
    <mergeCell ref="C11:C13"/>
    <mergeCell ref="D11:D13"/>
    <mergeCell ref="E11:E13"/>
  </mergeCells>
  <conditionalFormatting sqref="D77">
    <cfRule type="cellIs" dxfId="6" priority="1" stopIfTrue="1" operator="equal">
      <formula>0</formula>
    </cfRule>
  </conditionalFormatting>
  <pageMargins left="0.11811000000000001" right="0.11811000000000001" top="0.78740200000000005" bottom="0.59055100000000005" header="0.31496099999999999" footer="0.31496099999999999"/>
  <pageSetup scale="80" orientation="landscape"/>
  <headerFooter>
    <oddFooter>&amp;C&amp;"Arial,Regular"&amp;10&amp;K000000Lapa  &amp;P no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L76"/>
  <sheetViews>
    <sheetView showGridLines="0" workbookViewId="0">
      <selection activeCell="K15" sqref="K15"/>
    </sheetView>
  </sheetViews>
  <sheetFormatPr baseColWidth="10" defaultColWidth="9.1640625" defaultRowHeight="12.75" customHeight="1"/>
  <cols>
    <col min="1" max="1" width="6.5" style="1" customWidth="1"/>
    <col min="2" max="2" width="10.6640625" style="1" customWidth="1"/>
    <col min="3" max="3" width="36.33203125" style="1" customWidth="1"/>
    <col min="4" max="5" width="9.5" style="1" customWidth="1"/>
    <col min="6" max="6" width="8.1640625" style="1" customWidth="1"/>
    <col min="7" max="7" width="9.33203125" style="1" customWidth="1"/>
    <col min="8" max="8" width="8.1640625" style="1" customWidth="1"/>
    <col min="9" max="9" width="11" style="1" customWidth="1"/>
    <col min="10" max="10" width="10.5" style="1" customWidth="1"/>
    <col min="11" max="11" width="9.1640625" style="1" customWidth="1"/>
    <col min="12" max="12" width="10.5" style="1" customWidth="1"/>
    <col min="13" max="13" width="9.1640625" style="1" customWidth="1"/>
    <col min="14" max="14" width="10.33203125" style="1" customWidth="1"/>
    <col min="15" max="15" width="9.1640625" style="1" customWidth="1"/>
    <col min="16" max="16" width="11.1640625" style="1" customWidth="1"/>
    <col min="17" max="21" width="9.1640625" style="1" customWidth="1"/>
    <col min="22" max="22" width="14.5" style="1" customWidth="1"/>
    <col min="23" max="65" width="9.1640625" style="1" customWidth="1"/>
    <col min="66" max="16384" width="9.1640625" style="1"/>
  </cols>
  <sheetData>
    <row r="1" spans="1:64" ht="14.25" customHeight="1">
      <c r="A1" s="387" t="s">
        <v>208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</row>
    <row r="2" spans="1:64" ht="23.25" customHeight="1">
      <c r="A2" s="392" t="str" cm="1">
        <f t="array" ref="A2">Kopsavilkums!C20</f>
        <v>Ēkas karkass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</row>
    <row r="3" spans="1:64" ht="15" customHeight="1">
      <c r="A3" s="393" t="s">
        <v>60</v>
      </c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</row>
    <row r="4" spans="1:64" ht="14.25" customHeight="1">
      <c r="A4" s="10" t="s">
        <v>6</v>
      </c>
      <c r="B4" s="5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</row>
    <row r="5" spans="1:64" ht="14.25" customHeight="1">
      <c r="A5" s="10" t="s">
        <v>7</v>
      </c>
      <c r="B5" s="5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</row>
    <row r="6" spans="1:64" ht="14.25" customHeight="1">
      <c r="A6" s="10" t="s">
        <v>8</v>
      </c>
      <c r="B6" s="5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</row>
    <row r="7" spans="1:64" ht="14.25" customHeight="1">
      <c r="A7" s="13" t="s">
        <v>9</v>
      </c>
      <c r="B7" s="5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</row>
    <row r="8" spans="1:64" ht="18.75" customHeight="1">
      <c r="A8" s="391" t="s">
        <v>93</v>
      </c>
      <c r="B8" s="382"/>
      <c r="C8" s="382"/>
      <c r="D8" s="382"/>
      <c r="E8" s="382"/>
      <c r="F8" s="382"/>
      <c r="G8" s="382"/>
      <c r="H8" s="383" cm="1">
        <f t="array" ref="H8">P69</f>
        <v>0</v>
      </c>
      <c r="I8" s="384"/>
      <c r="J8" s="110" t="s">
        <v>62</v>
      </c>
      <c r="K8" s="14"/>
      <c r="L8" s="107"/>
      <c r="M8" s="14"/>
      <c r="N8" s="111"/>
      <c r="O8" s="360"/>
      <c r="P8" s="360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</row>
    <row r="9" spans="1:64" ht="18.75" customHeight="1">
      <c r="A9" s="113"/>
      <c r="B9" s="113"/>
      <c r="C9" s="113"/>
      <c r="D9" s="113"/>
      <c r="E9" s="113"/>
      <c r="F9" s="113"/>
      <c r="G9" s="113"/>
      <c r="H9" s="114"/>
      <c r="I9" s="114"/>
      <c r="J9" s="115"/>
      <c r="K9" s="386"/>
      <c r="L9" s="386"/>
      <c r="M9" s="386"/>
      <c r="N9" s="386"/>
      <c r="O9" s="386"/>
      <c r="P9" s="386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</row>
    <row r="10" spans="1:64" ht="12.75" customHeight="1">
      <c r="A10" s="361" t="s">
        <v>11</v>
      </c>
      <c r="B10" s="377" t="s">
        <v>63</v>
      </c>
      <c r="C10" s="364" t="s">
        <v>64</v>
      </c>
      <c r="D10" s="367" t="s">
        <v>65</v>
      </c>
      <c r="E10" s="367" t="s">
        <v>66</v>
      </c>
      <c r="F10" s="367" t="s">
        <v>67</v>
      </c>
      <c r="G10" s="368"/>
      <c r="H10" s="368"/>
      <c r="I10" s="368"/>
      <c r="J10" s="368"/>
      <c r="K10" s="368"/>
      <c r="L10" s="370" t="s">
        <v>68</v>
      </c>
      <c r="M10" s="368"/>
      <c r="N10" s="369"/>
      <c r="O10" s="368"/>
      <c r="P10" s="371"/>
      <c r="Q10" s="116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</row>
    <row r="11" spans="1:64" ht="12.75" customHeight="1">
      <c r="A11" s="362"/>
      <c r="B11" s="378"/>
      <c r="C11" s="365"/>
      <c r="D11" s="368"/>
      <c r="E11" s="368"/>
      <c r="F11" s="369"/>
      <c r="G11" s="369"/>
      <c r="H11" s="369"/>
      <c r="I11" s="369"/>
      <c r="J11" s="369"/>
      <c r="K11" s="369"/>
      <c r="L11" s="372"/>
      <c r="M11" s="371"/>
      <c r="N11" s="373"/>
      <c r="O11" s="371"/>
      <c r="P11" s="374"/>
      <c r="Q11" s="116"/>
      <c r="R11" s="107"/>
      <c r="S11" s="107"/>
      <c r="T11" s="107"/>
      <c r="U11" s="194"/>
      <c r="V11" s="194"/>
      <c r="W11" s="194"/>
      <c r="X11" s="194"/>
      <c r="Y11" s="194"/>
      <c r="Z11" s="194"/>
      <c r="AA11" s="194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</row>
    <row r="12" spans="1:64" ht="48.75" customHeight="1">
      <c r="A12" s="363"/>
      <c r="B12" s="379"/>
      <c r="C12" s="366"/>
      <c r="D12" s="369"/>
      <c r="E12" s="369"/>
      <c r="F12" s="119" t="s">
        <v>69</v>
      </c>
      <c r="G12" s="119" t="s">
        <v>70</v>
      </c>
      <c r="H12" s="119" t="s">
        <v>71</v>
      </c>
      <c r="I12" s="119" t="s">
        <v>72</v>
      </c>
      <c r="J12" s="119" t="s">
        <v>73</v>
      </c>
      <c r="K12" s="119" t="s">
        <v>74</v>
      </c>
      <c r="L12" s="119" t="s">
        <v>75</v>
      </c>
      <c r="M12" s="119" t="s">
        <v>71</v>
      </c>
      <c r="N12" s="119" t="s">
        <v>72</v>
      </c>
      <c r="O12" s="119" t="s">
        <v>73</v>
      </c>
      <c r="P12" s="120" t="s">
        <v>76</v>
      </c>
      <c r="Q12" s="116"/>
      <c r="R12" s="107"/>
      <c r="S12" s="107"/>
      <c r="T12" s="195"/>
      <c r="U12" s="196"/>
      <c r="V12" s="196"/>
      <c r="W12" s="196"/>
      <c r="X12" s="196"/>
      <c r="Y12" s="196"/>
      <c r="Z12" s="196"/>
      <c r="AA12" s="196"/>
      <c r="AB12" s="19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</row>
    <row r="13" spans="1:64" ht="14.25" customHeight="1">
      <c r="A13" s="166">
        <v>1</v>
      </c>
      <c r="B13" s="63">
        <v>2</v>
      </c>
      <c r="C13" s="63">
        <v>3</v>
      </c>
      <c r="D13" s="123">
        <v>4</v>
      </c>
      <c r="E13" s="123">
        <v>5</v>
      </c>
      <c r="F13" s="123">
        <v>6</v>
      </c>
      <c r="G13" s="123">
        <v>7</v>
      </c>
      <c r="H13" s="123">
        <v>8</v>
      </c>
      <c r="I13" s="123">
        <v>9</v>
      </c>
      <c r="J13" s="123">
        <v>10</v>
      </c>
      <c r="K13" s="123">
        <v>11</v>
      </c>
      <c r="L13" s="123">
        <v>12</v>
      </c>
      <c r="M13" s="123">
        <v>13</v>
      </c>
      <c r="N13" s="123">
        <v>14</v>
      </c>
      <c r="O13" s="123">
        <v>15</v>
      </c>
      <c r="P13" s="124">
        <v>16</v>
      </c>
      <c r="Q13" s="116"/>
      <c r="R13" s="107"/>
      <c r="S13" s="107"/>
      <c r="T13" s="195"/>
      <c r="U13" s="196"/>
      <c r="V13" s="196"/>
      <c r="W13" s="196"/>
      <c r="X13" s="196"/>
      <c r="Y13" s="196"/>
      <c r="Z13" s="196"/>
      <c r="AA13" s="196"/>
      <c r="AB13" s="19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</row>
    <row r="14" spans="1:64" ht="15" customHeight="1">
      <c r="A14" s="168" t="s">
        <v>77</v>
      </c>
      <c r="B14" s="198" t="s">
        <v>209</v>
      </c>
      <c r="C14" s="199" t="s">
        <v>210</v>
      </c>
      <c r="D14" s="185"/>
      <c r="E14" s="138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86"/>
      <c r="Q14" s="116"/>
      <c r="R14" s="107"/>
      <c r="S14" s="107"/>
      <c r="T14" s="195"/>
      <c r="U14" s="196"/>
      <c r="V14" s="200"/>
      <c r="W14" s="200"/>
      <c r="X14" s="200"/>
      <c r="Y14" s="200"/>
      <c r="Z14" s="200"/>
      <c r="AA14" s="196"/>
      <c r="AB14" s="19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</row>
    <row r="15" spans="1:64" ht="60" customHeight="1">
      <c r="A15" s="177" t="s">
        <v>116</v>
      </c>
      <c r="B15" s="135" t="s">
        <v>79</v>
      </c>
      <c r="C15" s="134" t="s">
        <v>211</v>
      </c>
      <c r="D15" s="135" t="s">
        <v>118</v>
      </c>
      <c r="E15" s="187">
        <v>9.9640000000000004</v>
      </c>
      <c r="F15" s="137"/>
      <c r="G15" s="138"/>
      <c r="H15" s="137"/>
      <c r="I15" s="137"/>
      <c r="J15" s="137"/>
      <c r="K15" s="429">
        <f t="shared" ref="K15:K68" si="0">SUM(H15:J15)</f>
        <v>0</v>
      </c>
      <c r="L15" s="423" cm="1">
        <f t="array" ref="L15">ROUND(E15*F15,2)</f>
        <v>0</v>
      </c>
      <c r="M15" s="423" cm="1">
        <f t="array" ref="M15">ROUND(E15*H15,2)</f>
        <v>0</v>
      </c>
      <c r="N15" s="423" cm="1">
        <f t="array" ref="N15">ROUND(E15*I15,2)</f>
        <v>0</v>
      </c>
      <c r="O15" s="423" cm="1">
        <f t="array" ref="O15">ROUND(E15*J15,2)</f>
        <v>0</v>
      </c>
      <c r="P15" s="425" cm="1">
        <f t="array" ref="P15">ROUND(SUM(M15:O15),2)</f>
        <v>0</v>
      </c>
      <c r="Q15" s="116"/>
      <c r="R15" s="107"/>
      <c r="S15" s="107"/>
      <c r="T15" s="195"/>
      <c r="U15" s="196"/>
      <c r="V15" s="200"/>
      <c r="W15" s="201"/>
      <c r="X15" s="201"/>
      <c r="Y15" s="201"/>
      <c r="Z15" s="201"/>
      <c r="AA15" s="196"/>
      <c r="AB15" s="19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</row>
    <row r="16" spans="1:64" ht="14.25" customHeight="1">
      <c r="A16" s="168" t="s">
        <v>212</v>
      </c>
      <c r="B16" s="169" t="s">
        <v>213</v>
      </c>
      <c r="C16" s="202" t="s">
        <v>214</v>
      </c>
      <c r="D16" s="185"/>
      <c r="E16" s="138"/>
      <c r="F16" s="137"/>
      <c r="G16" s="138"/>
      <c r="H16" s="137"/>
      <c r="I16" s="137"/>
      <c r="J16" s="137"/>
      <c r="K16" s="429"/>
      <c r="L16" s="424"/>
      <c r="M16" s="424"/>
      <c r="N16" s="424"/>
      <c r="O16" s="424"/>
      <c r="P16" s="433"/>
      <c r="Q16" s="116"/>
      <c r="R16" s="107"/>
      <c r="S16" s="107"/>
      <c r="T16" s="195"/>
      <c r="U16" s="196"/>
      <c r="V16" s="200"/>
      <c r="W16" s="200"/>
      <c r="X16" s="200"/>
      <c r="Y16" s="200"/>
      <c r="Z16" s="200"/>
      <c r="AA16" s="196"/>
      <c r="AB16" s="19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</row>
    <row r="17" spans="1:64" ht="36" customHeight="1">
      <c r="A17" s="177" t="s">
        <v>140</v>
      </c>
      <c r="B17" s="135" t="s">
        <v>79</v>
      </c>
      <c r="C17" s="134" t="s">
        <v>215</v>
      </c>
      <c r="D17" s="135" t="s">
        <v>100</v>
      </c>
      <c r="E17" s="138" cm="1">
        <f t="array" ref="E17">82.6*0.2*0.185</f>
        <v>3.0562</v>
      </c>
      <c r="F17" s="138"/>
      <c r="G17" s="138"/>
      <c r="H17" s="137"/>
      <c r="I17" s="203"/>
      <c r="J17" s="137"/>
      <c r="K17" s="429">
        <f t="shared" si="0"/>
        <v>0</v>
      </c>
      <c r="L17" s="423" cm="1">
        <f t="array" ref="L17">ROUND(E17*F17,2)</f>
        <v>0</v>
      </c>
      <c r="M17" s="423" cm="1">
        <f t="array" ref="M17">ROUND(E17*H17,2)</f>
        <v>0</v>
      </c>
      <c r="N17" s="423" cm="1">
        <f t="array" ref="N17">ROUND(E17*I17,2)</f>
        <v>0</v>
      </c>
      <c r="O17" s="423" cm="1">
        <f t="array" ref="O17">ROUND(E17*J17,2)</f>
        <v>0</v>
      </c>
      <c r="P17" s="425" cm="1">
        <f t="array" ref="P17">ROUND(SUM(M17:O17),2)</f>
        <v>0</v>
      </c>
      <c r="Q17" s="116"/>
      <c r="R17" s="107"/>
      <c r="S17" s="107"/>
      <c r="T17" s="195"/>
      <c r="U17" s="196"/>
      <c r="V17" s="196"/>
      <c r="W17" s="196"/>
      <c r="X17" s="196"/>
      <c r="Y17" s="196"/>
      <c r="Z17" s="196"/>
      <c r="AA17" s="196"/>
      <c r="AB17" s="19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</row>
    <row r="18" spans="1:64" ht="24" customHeight="1">
      <c r="A18" s="177" t="s">
        <v>141</v>
      </c>
      <c r="B18" s="135" t="s">
        <v>79</v>
      </c>
      <c r="C18" s="188" t="s">
        <v>216</v>
      </c>
      <c r="D18" s="135" t="s">
        <v>100</v>
      </c>
      <c r="E18" s="138" cm="1">
        <f t="array" ref="E18">E17</f>
        <v>3.0562</v>
      </c>
      <c r="F18" s="138"/>
      <c r="G18" s="138"/>
      <c r="H18" s="137"/>
      <c r="I18" s="137"/>
      <c r="J18" s="137"/>
      <c r="K18" s="429">
        <f t="shared" si="0"/>
        <v>0</v>
      </c>
      <c r="L18" s="423" cm="1">
        <f t="array" ref="L18">ROUND(E18*F18,2)</f>
        <v>0</v>
      </c>
      <c r="M18" s="423" cm="1">
        <f t="array" ref="M18">ROUND(E18*H18,2)</f>
        <v>0</v>
      </c>
      <c r="N18" s="423" cm="1">
        <f t="array" ref="N18">ROUND(E18*I18,2)</f>
        <v>0</v>
      </c>
      <c r="O18" s="423" cm="1">
        <f t="array" ref="O18">ROUND(E18*J18,2)</f>
        <v>0</v>
      </c>
      <c r="P18" s="425" cm="1">
        <f t="array" ref="P18">ROUND(SUM(M18:O18),2)</f>
        <v>0</v>
      </c>
      <c r="Q18" s="116"/>
      <c r="R18" s="107"/>
      <c r="S18" s="107"/>
      <c r="T18" s="195"/>
      <c r="U18" s="196"/>
      <c r="V18" s="196"/>
      <c r="W18" s="196"/>
      <c r="X18" s="196"/>
      <c r="Y18" s="196"/>
      <c r="Z18" s="196"/>
      <c r="AA18" s="196"/>
      <c r="AB18" s="19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</row>
    <row r="19" spans="1:64" ht="14.25" customHeight="1">
      <c r="A19" s="177" t="s">
        <v>142</v>
      </c>
      <c r="B19" s="135" t="s">
        <v>79</v>
      </c>
      <c r="C19" s="178" t="s">
        <v>217</v>
      </c>
      <c r="D19" s="135" t="s">
        <v>218</v>
      </c>
      <c r="E19" s="138">
        <v>303.43</v>
      </c>
      <c r="F19" s="138"/>
      <c r="G19" s="138"/>
      <c r="H19" s="137"/>
      <c r="I19" s="137"/>
      <c r="J19" s="137"/>
      <c r="K19" s="429">
        <f t="shared" si="0"/>
        <v>0</v>
      </c>
      <c r="L19" s="423" cm="1">
        <f t="array" ref="L19">ROUND(E19*F19,2)</f>
        <v>0</v>
      </c>
      <c r="M19" s="423" cm="1">
        <f t="array" ref="M19">ROUND(E19*H19,2)</f>
        <v>0</v>
      </c>
      <c r="N19" s="423" cm="1">
        <f t="array" ref="N19">ROUND(E19*I19,2)</f>
        <v>0</v>
      </c>
      <c r="O19" s="423" cm="1">
        <f t="array" ref="O19">ROUND(E19*J19,2)</f>
        <v>0</v>
      </c>
      <c r="P19" s="425" cm="1">
        <f t="array" ref="P19">ROUND(SUM(M19:O19),2)</f>
        <v>0</v>
      </c>
      <c r="Q19" s="116"/>
      <c r="R19" s="107"/>
      <c r="S19" s="107"/>
      <c r="T19" s="195"/>
      <c r="U19" s="196"/>
      <c r="V19" s="196"/>
      <c r="W19" s="196"/>
      <c r="X19" s="196"/>
      <c r="Y19" s="196"/>
      <c r="Z19" s="196"/>
      <c r="AA19" s="196"/>
      <c r="AB19" s="19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</row>
    <row r="20" spans="1:64" ht="36" customHeight="1">
      <c r="A20" s="177" t="s">
        <v>145</v>
      </c>
      <c r="B20" s="135" t="s">
        <v>79</v>
      </c>
      <c r="C20" s="134" t="s">
        <v>219</v>
      </c>
      <c r="D20" s="135" t="s">
        <v>83</v>
      </c>
      <c r="E20" s="138">
        <v>280</v>
      </c>
      <c r="F20" s="137"/>
      <c r="G20" s="138"/>
      <c r="H20" s="137"/>
      <c r="I20" s="137"/>
      <c r="J20" s="137"/>
      <c r="K20" s="429">
        <f t="shared" si="0"/>
        <v>0</v>
      </c>
      <c r="L20" s="423" cm="1">
        <f t="array" ref="L20">ROUND(E20*F20,2)</f>
        <v>0</v>
      </c>
      <c r="M20" s="423" cm="1">
        <f t="array" ref="M20">ROUND(E20*H20,2)</f>
        <v>0</v>
      </c>
      <c r="N20" s="423" cm="1">
        <f t="array" ref="N20">ROUND(E20*I20,2)</f>
        <v>0</v>
      </c>
      <c r="O20" s="423" cm="1">
        <f t="array" ref="O20">ROUND(E20*J20,2)</f>
        <v>0</v>
      </c>
      <c r="P20" s="425" cm="1">
        <f t="array" ref="P20">ROUND(SUM(M20:O20),2)</f>
        <v>0</v>
      </c>
      <c r="Q20" s="116"/>
      <c r="R20" s="107"/>
      <c r="S20" s="107"/>
      <c r="T20" s="195"/>
      <c r="U20" s="196"/>
      <c r="V20" s="200"/>
      <c r="W20" s="200"/>
      <c r="X20" s="200"/>
      <c r="Y20" s="200"/>
      <c r="Z20" s="200"/>
      <c r="AA20" s="196"/>
      <c r="AB20" s="19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</row>
    <row r="21" spans="1:64" ht="24" customHeight="1">
      <c r="A21" s="177" t="s">
        <v>147</v>
      </c>
      <c r="B21" s="135" t="s">
        <v>79</v>
      </c>
      <c r="C21" s="188" t="s">
        <v>220</v>
      </c>
      <c r="D21" s="135" t="s">
        <v>133</v>
      </c>
      <c r="E21" s="138">
        <v>1</v>
      </c>
      <c r="F21" s="137"/>
      <c r="G21" s="138"/>
      <c r="H21" s="137"/>
      <c r="I21" s="137"/>
      <c r="J21" s="137"/>
      <c r="K21" s="429">
        <f t="shared" si="0"/>
        <v>0</v>
      </c>
      <c r="L21" s="423" cm="1">
        <f t="array" ref="L21">ROUND(E21*F21,2)</f>
        <v>0</v>
      </c>
      <c r="M21" s="423" cm="1">
        <f t="array" ref="M21">ROUND(E21*H21,2)</f>
        <v>0</v>
      </c>
      <c r="N21" s="423" cm="1">
        <f t="array" ref="N21">ROUND(E21*I21,2)</f>
        <v>0</v>
      </c>
      <c r="O21" s="423" cm="1">
        <f t="array" ref="O21">ROUND(E21*J21,2)</f>
        <v>0</v>
      </c>
      <c r="P21" s="425" cm="1">
        <f t="array" ref="P21">ROUND(SUM(M21:O21),2)</f>
        <v>0</v>
      </c>
      <c r="Q21" s="116"/>
      <c r="R21" s="107"/>
      <c r="S21" s="107"/>
      <c r="T21" s="195"/>
      <c r="U21" s="196"/>
      <c r="V21" s="200"/>
      <c r="W21" s="200"/>
      <c r="X21" s="200"/>
      <c r="Y21" s="200"/>
      <c r="Z21" s="200"/>
      <c r="AA21" s="196"/>
      <c r="AB21" s="19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</row>
    <row r="22" spans="1:64" ht="24" customHeight="1">
      <c r="A22" s="177" t="s">
        <v>221</v>
      </c>
      <c r="B22" s="135" t="s">
        <v>79</v>
      </c>
      <c r="C22" s="134" t="s">
        <v>222</v>
      </c>
      <c r="D22" s="135" t="s">
        <v>100</v>
      </c>
      <c r="E22" s="138">
        <v>4.8600000000000003</v>
      </c>
      <c r="F22" s="138"/>
      <c r="G22" s="138"/>
      <c r="H22" s="137"/>
      <c r="I22" s="203"/>
      <c r="J22" s="137"/>
      <c r="K22" s="429">
        <f t="shared" si="0"/>
        <v>0</v>
      </c>
      <c r="L22" s="423" cm="1">
        <f t="array" ref="L22">ROUND(E22*F22,2)</f>
        <v>0</v>
      </c>
      <c r="M22" s="423" cm="1">
        <f t="array" ref="M22">ROUND(E22*H22,2)</f>
        <v>0</v>
      </c>
      <c r="N22" s="423" cm="1">
        <f t="array" ref="N22">ROUND(E22*I22,2)</f>
        <v>0</v>
      </c>
      <c r="O22" s="423" cm="1">
        <f t="array" ref="O22">ROUND(E22*J22,2)</f>
        <v>0</v>
      </c>
      <c r="P22" s="425" cm="1">
        <f t="array" ref="P22">ROUND(SUM(M22:O22),2)</f>
        <v>0</v>
      </c>
      <c r="Q22" s="116"/>
      <c r="R22" s="107"/>
      <c r="S22" s="107"/>
      <c r="T22" s="195"/>
      <c r="U22" s="196"/>
      <c r="V22" s="196"/>
      <c r="W22" s="196"/>
      <c r="X22" s="196"/>
      <c r="Y22" s="196"/>
      <c r="Z22" s="196"/>
      <c r="AA22" s="196"/>
      <c r="AB22" s="19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</row>
    <row r="23" spans="1:64" ht="24" customHeight="1">
      <c r="A23" s="177" t="s">
        <v>223</v>
      </c>
      <c r="B23" s="135" t="s">
        <v>79</v>
      </c>
      <c r="C23" s="188" t="s">
        <v>224</v>
      </c>
      <c r="D23" s="135" t="s">
        <v>100</v>
      </c>
      <c r="E23" s="138" cm="1">
        <f t="array" ref="E23">E22</f>
        <v>4.8600000000000003</v>
      </c>
      <c r="F23" s="138"/>
      <c r="G23" s="138"/>
      <c r="H23" s="137"/>
      <c r="I23" s="137"/>
      <c r="J23" s="137"/>
      <c r="K23" s="429">
        <f t="shared" si="0"/>
        <v>0</v>
      </c>
      <c r="L23" s="423" cm="1">
        <f t="array" ref="L23">ROUND(E23*F23,2)</f>
        <v>0</v>
      </c>
      <c r="M23" s="423" cm="1">
        <f t="array" ref="M23">ROUND(E23*H23,2)</f>
        <v>0</v>
      </c>
      <c r="N23" s="423" cm="1">
        <f t="array" ref="N23">ROUND(E23*I23,2)</f>
        <v>0</v>
      </c>
      <c r="O23" s="423" cm="1">
        <f t="array" ref="O23">ROUND(E23*J23,2)</f>
        <v>0</v>
      </c>
      <c r="P23" s="425" cm="1">
        <f t="array" ref="P23">ROUND(SUM(M23:O23),2)</f>
        <v>0</v>
      </c>
      <c r="Q23" s="116"/>
      <c r="R23" s="107"/>
      <c r="S23" s="107"/>
      <c r="T23" s="195"/>
      <c r="U23" s="196"/>
      <c r="V23" s="196"/>
      <c r="W23" s="196"/>
      <c r="X23" s="196"/>
      <c r="Y23" s="196"/>
      <c r="Z23" s="196"/>
      <c r="AA23" s="196"/>
      <c r="AB23" s="19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</row>
    <row r="24" spans="1:64" ht="14.25" customHeight="1">
      <c r="A24" s="177" t="s">
        <v>225</v>
      </c>
      <c r="B24" s="135" t="s">
        <v>79</v>
      </c>
      <c r="C24" s="178" t="s">
        <v>217</v>
      </c>
      <c r="D24" s="135" t="s">
        <v>218</v>
      </c>
      <c r="E24" s="138" cm="1">
        <f t="array" ref="E24">E22/0.2/0.185/0.49*1.8</f>
        <v>482.51516822945393</v>
      </c>
      <c r="F24" s="138"/>
      <c r="G24" s="138"/>
      <c r="H24" s="137"/>
      <c r="I24" s="137"/>
      <c r="J24" s="137"/>
      <c r="K24" s="429">
        <f t="shared" si="0"/>
        <v>0</v>
      </c>
      <c r="L24" s="423" cm="1">
        <f t="array" ref="L24">ROUND(E24*F24,2)</f>
        <v>0</v>
      </c>
      <c r="M24" s="423" cm="1">
        <f t="array" ref="M24">ROUND(E24*H24,2)</f>
        <v>0</v>
      </c>
      <c r="N24" s="423" cm="1">
        <f t="array" ref="N24">ROUND(E24*I24,2)</f>
        <v>0</v>
      </c>
      <c r="O24" s="423" cm="1">
        <f t="array" ref="O24">ROUND(E24*J24,2)</f>
        <v>0</v>
      </c>
      <c r="P24" s="425" cm="1">
        <f t="array" ref="P24">ROUND(SUM(M24:O24),2)</f>
        <v>0</v>
      </c>
      <c r="Q24" s="116"/>
      <c r="R24" s="107"/>
      <c r="S24" s="107"/>
      <c r="T24" s="195"/>
      <c r="U24" s="196"/>
      <c r="V24" s="196"/>
      <c r="W24" s="196"/>
      <c r="X24" s="196"/>
      <c r="Y24" s="196"/>
      <c r="Z24" s="196"/>
      <c r="AA24" s="196"/>
      <c r="AB24" s="19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</row>
    <row r="25" spans="1:64" ht="14.25" customHeight="1">
      <c r="A25" s="177" t="s">
        <v>226</v>
      </c>
      <c r="B25" s="135" t="s">
        <v>79</v>
      </c>
      <c r="C25" s="178" t="s">
        <v>227</v>
      </c>
      <c r="D25" s="135" t="s">
        <v>228</v>
      </c>
      <c r="E25" s="138" cm="1">
        <f t="array" ref="E25">E22*7.5</f>
        <v>36.450000000000003</v>
      </c>
      <c r="F25" s="203"/>
      <c r="G25" s="138"/>
      <c r="H25" s="137"/>
      <c r="I25" s="137"/>
      <c r="J25" s="137"/>
      <c r="K25" s="429">
        <f t="shared" si="0"/>
        <v>0</v>
      </c>
      <c r="L25" s="423" cm="1">
        <f t="array" ref="L25">ROUND(E25*F25,2)</f>
        <v>0</v>
      </c>
      <c r="M25" s="423" cm="1">
        <f t="array" ref="M25">ROUND(E25*H25,2)</f>
        <v>0</v>
      </c>
      <c r="N25" s="423" cm="1">
        <f t="array" ref="N25">ROUND(E25*I25,2)</f>
        <v>0</v>
      </c>
      <c r="O25" s="423" cm="1">
        <f t="array" ref="O25">ROUND(E25*J25,2)</f>
        <v>0</v>
      </c>
      <c r="P25" s="425" cm="1">
        <f t="array" ref="P25">ROUND(SUM(M25:O25),2)</f>
        <v>0</v>
      </c>
      <c r="Q25" s="116"/>
      <c r="R25" s="107"/>
      <c r="S25" s="107"/>
      <c r="T25" s="195"/>
      <c r="U25" s="196"/>
      <c r="V25" s="196"/>
      <c r="W25" s="196"/>
      <c r="X25" s="196"/>
      <c r="Y25" s="196"/>
      <c r="Z25" s="196"/>
      <c r="AA25" s="196"/>
      <c r="AB25" s="19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</row>
    <row r="26" spans="1:64" ht="24" customHeight="1">
      <c r="A26" s="177" t="s">
        <v>229</v>
      </c>
      <c r="B26" s="135" t="s">
        <v>79</v>
      </c>
      <c r="C26" s="134" t="s">
        <v>230</v>
      </c>
      <c r="D26" s="135" t="s">
        <v>100</v>
      </c>
      <c r="E26" s="138">
        <v>12.48</v>
      </c>
      <c r="F26" s="138"/>
      <c r="G26" s="138"/>
      <c r="H26" s="137"/>
      <c r="I26" s="203"/>
      <c r="J26" s="137"/>
      <c r="K26" s="429">
        <f t="shared" si="0"/>
        <v>0</v>
      </c>
      <c r="L26" s="423" cm="1">
        <f t="array" ref="L26">ROUND(E26*F26,2)</f>
        <v>0</v>
      </c>
      <c r="M26" s="423" cm="1">
        <f t="array" ref="M26">ROUND(E26*H26,2)</f>
        <v>0</v>
      </c>
      <c r="N26" s="423" cm="1">
        <f t="array" ref="N26">ROUND(E26*I26,2)</f>
        <v>0</v>
      </c>
      <c r="O26" s="423" cm="1">
        <f t="array" ref="O26">ROUND(E26*J26,2)</f>
        <v>0</v>
      </c>
      <c r="P26" s="425" cm="1">
        <f t="array" ref="P26">ROUND(SUM(M26:O26),2)</f>
        <v>0</v>
      </c>
      <c r="Q26" s="116"/>
      <c r="R26" s="107"/>
      <c r="S26" s="107"/>
      <c r="T26" s="195"/>
      <c r="U26" s="196"/>
      <c r="V26" s="196"/>
      <c r="W26" s="196"/>
      <c r="X26" s="196"/>
      <c r="Y26" s="196"/>
      <c r="Z26" s="196"/>
      <c r="AA26" s="196"/>
      <c r="AB26" s="19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</row>
    <row r="27" spans="1:64" ht="24" customHeight="1">
      <c r="A27" s="177" t="s">
        <v>231</v>
      </c>
      <c r="B27" s="135" t="s">
        <v>79</v>
      </c>
      <c r="C27" s="188" t="s">
        <v>232</v>
      </c>
      <c r="D27" s="135" t="s">
        <v>100</v>
      </c>
      <c r="E27" s="138" cm="1">
        <f t="array" ref="E27">E26</f>
        <v>12.48</v>
      </c>
      <c r="F27" s="138"/>
      <c r="G27" s="138"/>
      <c r="H27" s="137"/>
      <c r="I27" s="137"/>
      <c r="J27" s="137"/>
      <c r="K27" s="429">
        <f t="shared" si="0"/>
        <v>0</v>
      </c>
      <c r="L27" s="423" cm="1">
        <f t="array" ref="L27">ROUND(E27*F27,2)</f>
        <v>0</v>
      </c>
      <c r="M27" s="423" cm="1">
        <f t="array" ref="M27">ROUND(E27*H27,2)</f>
        <v>0</v>
      </c>
      <c r="N27" s="423" cm="1">
        <f t="array" ref="N27">ROUND(E27*I27,2)</f>
        <v>0</v>
      </c>
      <c r="O27" s="423" cm="1">
        <f t="array" ref="O27">ROUND(E27*J27,2)</f>
        <v>0</v>
      </c>
      <c r="P27" s="425" cm="1">
        <f t="array" ref="P27">ROUND(SUM(M27:O27),2)</f>
        <v>0</v>
      </c>
      <c r="Q27" s="116"/>
      <c r="R27" s="107"/>
      <c r="S27" s="107"/>
      <c r="T27" s="195"/>
      <c r="U27" s="196"/>
      <c r="V27" s="196"/>
      <c r="W27" s="196"/>
      <c r="X27" s="196"/>
      <c r="Y27" s="196"/>
      <c r="Z27" s="196"/>
      <c r="AA27" s="196"/>
      <c r="AB27" s="19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</row>
    <row r="28" spans="1:64" ht="14.25" customHeight="1">
      <c r="A28" s="177" t="s">
        <v>233</v>
      </c>
      <c r="B28" s="135" t="s">
        <v>79</v>
      </c>
      <c r="C28" s="178" t="s">
        <v>217</v>
      </c>
      <c r="D28" s="135" t="s">
        <v>218</v>
      </c>
      <c r="E28" s="138">
        <v>1468.51</v>
      </c>
      <c r="F28" s="138"/>
      <c r="G28" s="138"/>
      <c r="H28" s="137"/>
      <c r="I28" s="137"/>
      <c r="J28" s="137"/>
      <c r="K28" s="429">
        <f t="shared" si="0"/>
        <v>0</v>
      </c>
      <c r="L28" s="423" cm="1">
        <f t="array" ref="L28">ROUND(E28*F28,2)</f>
        <v>0</v>
      </c>
      <c r="M28" s="423" cm="1">
        <f t="array" ref="M28">ROUND(E28*H28,2)</f>
        <v>0</v>
      </c>
      <c r="N28" s="423" cm="1">
        <f t="array" ref="N28">ROUND(E28*I28,2)</f>
        <v>0</v>
      </c>
      <c r="O28" s="423" cm="1">
        <f t="array" ref="O28">ROUND(E28*J28,2)</f>
        <v>0</v>
      </c>
      <c r="P28" s="425" cm="1">
        <f t="array" ref="P28">ROUND(SUM(M28:O28),2)</f>
        <v>0</v>
      </c>
      <c r="Q28" s="116"/>
      <c r="R28" s="107"/>
      <c r="S28" s="107"/>
      <c r="T28" s="195"/>
      <c r="U28" s="196"/>
      <c r="V28" s="196"/>
      <c r="W28" s="196"/>
      <c r="X28" s="196"/>
      <c r="Y28" s="196"/>
      <c r="Z28" s="196"/>
      <c r="AA28" s="196"/>
      <c r="AB28" s="19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</row>
    <row r="29" spans="1:64" ht="14.25" customHeight="1">
      <c r="A29" s="177" t="s">
        <v>234</v>
      </c>
      <c r="B29" s="135" t="s">
        <v>79</v>
      </c>
      <c r="C29" s="178" t="s">
        <v>227</v>
      </c>
      <c r="D29" s="135" t="s">
        <v>228</v>
      </c>
      <c r="E29" s="138">
        <v>93.6</v>
      </c>
      <c r="F29" s="203"/>
      <c r="G29" s="138"/>
      <c r="H29" s="137"/>
      <c r="I29" s="137"/>
      <c r="J29" s="137"/>
      <c r="K29" s="429">
        <f t="shared" si="0"/>
        <v>0</v>
      </c>
      <c r="L29" s="423" cm="1">
        <f t="array" ref="L29">ROUND(E29*F29,2)</f>
        <v>0</v>
      </c>
      <c r="M29" s="423" cm="1">
        <f t="array" ref="M29">ROUND(E29*H29,2)</f>
        <v>0</v>
      </c>
      <c r="N29" s="423" cm="1">
        <f t="array" ref="N29">ROUND(E29*I29,2)</f>
        <v>0</v>
      </c>
      <c r="O29" s="423" cm="1">
        <f t="array" ref="O29">ROUND(E29*J29,2)</f>
        <v>0</v>
      </c>
      <c r="P29" s="425" cm="1">
        <f t="array" ref="P29">ROUND(SUM(M29:O29),2)</f>
        <v>0</v>
      </c>
      <c r="Q29" s="116"/>
      <c r="R29" s="107"/>
      <c r="S29" s="107"/>
      <c r="T29" s="195"/>
      <c r="U29" s="196"/>
      <c r="V29" s="196"/>
      <c r="W29" s="196"/>
      <c r="X29" s="196"/>
      <c r="Y29" s="196"/>
      <c r="Z29" s="196"/>
      <c r="AA29" s="196"/>
      <c r="AB29" s="19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</row>
    <row r="30" spans="1:64" ht="14.25" customHeight="1">
      <c r="A30" s="177" t="s">
        <v>235</v>
      </c>
      <c r="B30" s="135" t="s">
        <v>79</v>
      </c>
      <c r="C30" s="174" t="s">
        <v>236</v>
      </c>
      <c r="D30" s="135" t="s">
        <v>81</v>
      </c>
      <c r="E30" s="138" cm="1">
        <f t="array" ref="E30">SUM(E31:E33)</f>
        <v>8</v>
      </c>
      <c r="F30" s="137"/>
      <c r="G30" s="138"/>
      <c r="H30" s="137"/>
      <c r="I30" s="138"/>
      <c r="J30" s="137"/>
      <c r="K30" s="429">
        <f t="shared" si="0"/>
        <v>0</v>
      </c>
      <c r="L30" s="423" cm="1">
        <f t="array" ref="L30">ROUND(E30*F30,2)</f>
        <v>0</v>
      </c>
      <c r="M30" s="423" cm="1">
        <f t="array" ref="M30">ROUND(E30*H30,2)</f>
        <v>0</v>
      </c>
      <c r="N30" s="423" cm="1">
        <f t="array" ref="N30">ROUND(E30*I30,2)</f>
        <v>0</v>
      </c>
      <c r="O30" s="423" cm="1">
        <f t="array" ref="O30">ROUND(E30*J30,2)</f>
        <v>0</v>
      </c>
      <c r="P30" s="425" cm="1">
        <f t="array" ref="P30">ROUND(SUM(M30:O30),2)</f>
        <v>0</v>
      </c>
      <c r="Q30" s="116"/>
      <c r="R30" s="107"/>
      <c r="S30" s="107"/>
      <c r="T30" s="195"/>
      <c r="U30" s="196"/>
      <c r="V30" s="196"/>
      <c r="W30" s="196"/>
      <c r="X30" s="196"/>
      <c r="Y30" s="196"/>
      <c r="Z30" s="196"/>
      <c r="AA30" s="196"/>
      <c r="AB30" s="19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</row>
    <row r="31" spans="1:64" ht="14.25" customHeight="1">
      <c r="A31" s="177" t="s">
        <v>237</v>
      </c>
      <c r="B31" s="135" t="s">
        <v>79</v>
      </c>
      <c r="C31" s="178" t="s">
        <v>238</v>
      </c>
      <c r="D31" s="135" t="s">
        <v>81</v>
      </c>
      <c r="E31" s="138">
        <v>5</v>
      </c>
      <c r="F31" s="203"/>
      <c r="G31" s="138"/>
      <c r="H31" s="137"/>
      <c r="I31" s="137"/>
      <c r="J31" s="137"/>
      <c r="K31" s="429">
        <f t="shared" si="0"/>
        <v>0</v>
      </c>
      <c r="L31" s="423" cm="1">
        <f t="array" ref="L31">ROUND(E31*F31,2)</f>
        <v>0</v>
      </c>
      <c r="M31" s="423" cm="1">
        <f t="array" ref="M31">ROUND(E31*H31,2)</f>
        <v>0</v>
      </c>
      <c r="N31" s="423" cm="1">
        <f t="array" ref="N31">ROUND(E31*I31,2)</f>
        <v>0</v>
      </c>
      <c r="O31" s="423" cm="1">
        <f t="array" ref="O31">ROUND(E31*J31,2)</f>
        <v>0</v>
      </c>
      <c r="P31" s="425" cm="1">
        <f t="array" ref="P31">ROUND(SUM(M31:O31),2)</f>
        <v>0</v>
      </c>
      <c r="Q31" s="116"/>
      <c r="R31" s="107"/>
      <c r="S31" s="107"/>
      <c r="T31" s="195"/>
      <c r="U31" s="196"/>
      <c r="V31" s="196"/>
      <c r="W31" s="196"/>
      <c r="X31" s="196"/>
      <c r="Y31" s="196"/>
      <c r="Z31" s="196"/>
      <c r="AA31" s="196"/>
      <c r="AB31" s="19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</row>
    <row r="32" spans="1:64" ht="14.25" customHeight="1">
      <c r="A32" s="177" t="s">
        <v>239</v>
      </c>
      <c r="B32" s="135" t="s">
        <v>79</v>
      </c>
      <c r="C32" s="178" t="s">
        <v>240</v>
      </c>
      <c r="D32" s="135" t="s">
        <v>81</v>
      </c>
      <c r="E32" s="138">
        <v>2</v>
      </c>
      <c r="F32" s="203"/>
      <c r="G32" s="138"/>
      <c r="H32" s="137"/>
      <c r="I32" s="137"/>
      <c r="J32" s="137"/>
      <c r="K32" s="429">
        <f t="shared" si="0"/>
        <v>0</v>
      </c>
      <c r="L32" s="423" cm="1">
        <f t="array" ref="L32">ROUND(E32*F32,2)</f>
        <v>0</v>
      </c>
      <c r="M32" s="423" cm="1">
        <f t="array" ref="M32">ROUND(E32*H32,2)</f>
        <v>0</v>
      </c>
      <c r="N32" s="423" cm="1">
        <f t="array" ref="N32">ROUND(E32*I32,2)</f>
        <v>0</v>
      </c>
      <c r="O32" s="423" cm="1">
        <f t="array" ref="O32">ROUND(E32*J32,2)</f>
        <v>0</v>
      </c>
      <c r="P32" s="425" cm="1">
        <f t="array" ref="P32">ROUND(SUM(M32:O32),2)</f>
        <v>0</v>
      </c>
      <c r="Q32" s="116"/>
      <c r="R32" s="107"/>
      <c r="S32" s="107"/>
      <c r="T32" s="107"/>
      <c r="U32" s="204"/>
      <c r="V32" s="204"/>
      <c r="W32" s="204"/>
      <c r="X32" s="204"/>
      <c r="Y32" s="204"/>
      <c r="Z32" s="204"/>
      <c r="AA32" s="204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</row>
    <row r="33" spans="1:64" ht="14.25" customHeight="1">
      <c r="A33" s="177" t="s">
        <v>241</v>
      </c>
      <c r="B33" s="135" t="s">
        <v>79</v>
      </c>
      <c r="C33" s="178" t="s">
        <v>242</v>
      </c>
      <c r="D33" s="135" t="s">
        <v>81</v>
      </c>
      <c r="E33" s="138">
        <v>1</v>
      </c>
      <c r="F33" s="203"/>
      <c r="G33" s="138"/>
      <c r="H33" s="137"/>
      <c r="I33" s="137"/>
      <c r="J33" s="137"/>
      <c r="K33" s="429">
        <f t="shared" si="0"/>
        <v>0</v>
      </c>
      <c r="L33" s="423" cm="1">
        <f t="array" ref="L33">ROUND(E33*F33,2)</f>
        <v>0</v>
      </c>
      <c r="M33" s="423" cm="1">
        <f t="array" ref="M33">ROUND(E33*H33,2)</f>
        <v>0</v>
      </c>
      <c r="N33" s="423" cm="1">
        <f t="array" ref="N33">ROUND(E33*I33,2)</f>
        <v>0</v>
      </c>
      <c r="O33" s="423" cm="1">
        <f t="array" ref="O33">ROUND(E33*J33,2)</f>
        <v>0</v>
      </c>
      <c r="P33" s="425" cm="1">
        <f t="array" ref="P33">ROUND(SUM(M33:O33),2)</f>
        <v>0</v>
      </c>
      <c r="Q33" s="116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</row>
    <row r="34" spans="1:64" ht="14.25" customHeight="1">
      <c r="A34" s="177" t="s">
        <v>243</v>
      </c>
      <c r="B34" s="135" t="s">
        <v>79</v>
      </c>
      <c r="C34" s="178" t="s">
        <v>217</v>
      </c>
      <c r="D34" s="135" t="s">
        <v>244</v>
      </c>
      <c r="E34" s="138" cm="1">
        <f t="array" ref="E34">E30*2.5*2/25</f>
        <v>1.6</v>
      </c>
      <c r="F34" s="138"/>
      <c r="G34" s="138"/>
      <c r="H34" s="137"/>
      <c r="I34" s="137"/>
      <c r="J34" s="137"/>
      <c r="K34" s="429">
        <f t="shared" si="0"/>
        <v>0</v>
      </c>
      <c r="L34" s="423" cm="1">
        <f t="array" ref="L34">ROUND(E34*F34,2)</f>
        <v>0</v>
      </c>
      <c r="M34" s="423" cm="1">
        <f t="array" ref="M34">ROUND(E34*H34,2)</f>
        <v>0</v>
      </c>
      <c r="N34" s="423" cm="1">
        <f t="array" ref="N34">ROUND(E34*I34,2)</f>
        <v>0</v>
      </c>
      <c r="O34" s="423" cm="1">
        <f t="array" ref="O34">ROUND(E34*J34,2)</f>
        <v>0</v>
      </c>
      <c r="P34" s="425" cm="1">
        <f t="array" ref="P34">ROUND(SUM(M34:O34),2)</f>
        <v>0</v>
      </c>
      <c r="Q34" s="116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</row>
    <row r="35" spans="1:64" ht="14.25" customHeight="1">
      <c r="A35" s="177" t="s">
        <v>245</v>
      </c>
      <c r="B35" s="135" t="s">
        <v>79</v>
      </c>
      <c r="C35" s="134" t="s">
        <v>246</v>
      </c>
      <c r="D35" s="135" t="s">
        <v>100</v>
      </c>
      <c r="E35" s="138">
        <v>0.8</v>
      </c>
      <c r="F35" s="138"/>
      <c r="G35" s="138"/>
      <c r="H35" s="137"/>
      <c r="I35" s="203"/>
      <c r="J35" s="137"/>
      <c r="K35" s="429">
        <f t="shared" si="0"/>
        <v>0</v>
      </c>
      <c r="L35" s="423" cm="1">
        <f t="array" ref="L35">ROUND(E35*F35,2)</f>
        <v>0</v>
      </c>
      <c r="M35" s="423" cm="1">
        <f t="array" ref="M35">ROUND(E35*H35,2)</f>
        <v>0</v>
      </c>
      <c r="N35" s="423" cm="1">
        <f t="array" ref="N35">ROUND(E35*I35,2)</f>
        <v>0</v>
      </c>
      <c r="O35" s="423" cm="1">
        <f t="array" ref="O35">ROUND(E35*J35,2)</f>
        <v>0</v>
      </c>
      <c r="P35" s="425" cm="1">
        <f t="array" ref="P35">ROUND(SUM(M35:O35),2)</f>
        <v>0</v>
      </c>
      <c r="Q35" s="116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</row>
    <row r="36" spans="1:64" ht="14.25" customHeight="1">
      <c r="A36" s="177" t="s">
        <v>247</v>
      </c>
      <c r="B36" s="135" t="s">
        <v>79</v>
      </c>
      <c r="C36" s="188" t="s">
        <v>248</v>
      </c>
      <c r="D36" s="135" t="s">
        <v>100</v>
      </c>
      <c r="E36" s="138" cm="1">
        <f t="array" ref="E36">E35*1.02</f>
        <v>0.81600000000000006</v>
      </c>
      <c r="F36" s="137"/>
      <c r="G36" s="138"/>
      <c r="H36" s="137"/>
      <c r="I36" s="137"/>
      <c r="J36" s="137"/>
      <c r="K36" s="429">
        <f t="shared" si="0"/>
        <v>0</v>
      </c>
      <c r="L36" s="423" cm="1">
        <f t="array" ref="L36">ROUND(E36*F36,2)</f>
        <v>0</v>
      </c>
      <c r="M36" s="423" cm="1">
        <f t="array" ref="M36">ROUND(E36*H36,2)</f>
        <v>0</v>
      </c>
      <c r="N36" s="423" cm="1">
        <f t="array" ref="N36">ROUND(E36*I36,2)</f>
        <v>0</v>
      </c>
      <c r="O36" s="423" cm="1">
        <f t="array" ref="O36">ROUND(E36*J36,2)</f>
        <v>0</v>
      </c>
      <c r="P36" s="425" cm="1">
        <f t="array" ref="P36">ROUND(SUM(M36:O36),2)</f>
        <v>0</v>
      </c>
      <c r="Q36" s="116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</row>
    <row r="37" spans="1:64" ht="14.25" customHeight="1">
      <c r="A37" s="177" t="s">
        <v>249</v>
      </c>
      <c r="B37" s="135" t="s">
        <v>79</v>
      </c>
      <c r="C37" s="188" t="s">
        <v>187</v>
      </c>
      <c r="D37" s="135" t="s">
        <v>250</v>
      </c>
      <c r="E37" s="138">
        <v>1</v>
      </c>
      <c r="F37" s="138"/>
      <c r="G37" s="138"/>
      <c r="H37" s="137"/>
      <c r="I37" s="205"/>
      <c r="J37" s="137"/>
      <c r="K37" s="429">
        <f t="shared" si="0"/>
        <v>0</v>
      </c>
      <c r="L37" s="423" cm="1">
        <f t="array" ref="L37">ROUND(E37*F37,2)</f>
        <v>0</v>
      </c>
      <c r="M37" s="423" cm="1">
        <f t="array" ref="M37">ROUND(E37*H37,2)</f>
        <v>0</v>
      </c>
      <c r="N37" s="423" cm="1">
        <f t="array" ref="N37">ROUND(E37*I37,2)</f>
        <v>0</v>
      </c>
      <c r="O37" s="423" cm="1">
        <f t="array" ref="O37">ROUND(E37*J37,2)</f>
        <v>0</v>
      </c>
      <c r="P37" s="425" cm="1">
        <f t="array" ref="P37">ROUND(SUM(M37:O37),2)</f>
        <v>0</v>
      </c>
      <c r="Q37" s="116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</row>
    <row r="38" spans="1:64" ht="14.25" customHeight="1">
      <c r="A38" s="177" t="s">
        <v>251</v>
      </c>
      <c r="B38" s="135" t="s">
        <v>79</v>
      </c>
      <c r="C38" s="188" t="s">
        <v>135</v>
      </c>
      <c r="D38" s="135" t="s">
        <v>250</v>
      </c>
      <c r="E38" s="138">
        <v>1</v>
      </c>
      <c r="F38" s="138"/>
      <c r="G38" s="138"/>
      <c r="H38" s="137"/>
      <c r="I38" s="137"/>
      <c r="J38" s="137"/>
      <c r="K38" s="429">
        <f t="shared" si="0"/>
        <v>0</v>
      </c>
      <c r="L38" s="423" cm="1">
        <f t="array" ref="L38">ROUND(E38*F38,2)</f>
        <v>0</v>
      </c>
      <c r="M38" s="423" cm="1">
        <f t="array" ref="M38">ROUND(E38*H38,2)</f>
        <v>0</v>
      </c>
      <c r="N38" s="423" cm="1">
        <f t="array" ref="N38">ROUND(E38*I38,2)</f>
        <v>0</v>
      </c>
      <c r="O38" s="423" cm="1">
        <f t="array" ref="O38">ROUND(E38*J38,2)</f>
        <v>0</v>
      </c>
      <c r="P38" s="425" cm="1">
        <f t="array" ref="P38">ROUND(SUM(M38:O38),2)</f>
        <v>0</v>
      </c>
      <c r="Q38" s="116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</row>
    <row r="39" spans="1:64" ht="14.25" customHeight="1">
      <c r="A39" s="177" t="s">
        <v>252</v>
      </c>
      <c r="B39" s="135" t="s">
        <v>79</v>
      </c>
      <c r="C39" s="188" t="s">
        <v>137</v>
      </c>
      <c r="D39" s="135" t="s">
        <v>138</v>
      </c>
      <c r="E39" s="138" cm="1">
        <f t="array" ref="E39">E36/8</f>
        <v>0.10200000000000001</v>
      </c>
      <c r="F39" s="138"/>
      <c r="G39" s="138"/>
      <c r="H39" s="137"/>
      <c r="I39" s="137"/>
      <c r="J39" s="137"/>
      <c r="K39" s="429">
        <f t="shared" si="0"/>
        <v>0</v>
      </c>
      <c r="L39" s="423" cm="1">
        <f t="array" ref="L39">ROUND(E39*F39,2)</f>
        <v>0</v>
      </c>
      <c r="M39" s="423" cm="1">
        <f t="array" ref="M39">ROUND(E39*H39,2)</f>
        <v>0</v>
      </c>
      <c r="N39" s="423" cm="1">
        <f t="array" ref="N39">ROUND(E39*I39,2)</f>
        <v>0</v>
      </c>
      <c r="O39" s="423" cm="1">
        <f t="array" ref="O39">ROUND(E39*J39,2)</f>
        <v>0</v>
      </c>
      <c r="P39" s="425" cm="1">
        <f t="array" ref="P39">ROUND(SUM(M39:O39),2)</f>
        <v>0</v>
      </c>
      <c r="Q39" s="116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</row>
    <row r="40" spans="1:64" ht="14.25" customHeight="1">
      <c r="A40" s="177" t="s">
        <v>253</v>
      </c>
      <c r="B40" s="135" t="s">
        <v>79</v>
      </c>
      <c r="C40" s="134" t="s">
        <v>254</v>
      </c>
      <c r="D40" s="135" t="s">
        <v>118</v>
      </c>
      <c r="E40" s="187">
        <v>7.5050000000000006E-2</v>
      </c>
      <c r="F40" s="137"/>
      <c r="G40" s="138"/>
      <c r="H40" s="137"/>
      <c r="I40" s="137"/>
      <c r="J40" s="137"/>
      <c r="K40" s="429">
        <f t="shared" si="0"/>
        <v>0</v>
      </c>
      <c r="L40" s="423" cm="1">
        <f t="array" ref="L40">ROUND(E40*F40,2)</f>
        <v>0</v>
      </c>
      <c r="M40" s="423" cm="1">
        <f t="array" ref="M40">ROUND(E40*H40,2)</f>
        <v>0</v>
      </c>
      <c r="N40" s="423" cm="1">
        <f t="array" ref="N40">ROUND(E40*I40,2)</f>
        <v>0</v>
      </c>
      <c r="O40" s="423" cm="1">
        <f t="array" ref="O40">ROUND(E40*J40,2)</f>
        <v>0</v>
      </c>
      <c r="P40" s="425" cm="1">
        <f t="array" ref="P40">ROUND(SUM(M40:O40),2)</f>
        <v>0</v>
      </c>
      <c r="Q40" s="116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</row>
    <row r="41" spans="1:64" ht="14.25" customHeight="1">
      <c r="A41" s="177" t="s">
        <v>255</v>
      </c>
      <c r="B41" s="135" t="s">
        <v>79</v>
      </c>
      <c r="C41" s="188" t="s">
        <v>256</v>
      </c>
      <c r="D41" s="135" t="s">
        <v>118</v>
      </c>
      <c r="E41" s="187" cm="1">
        <f t="array" ref="E41">ROUND(6/1000*1.1,4)</f>
        <v>6.6E-3</v>
      </c>
      <c r="F41" s="137"/>
      <c r="G41" s="138"/>
      <c r="H41" s="137"/>
      <c r="I41" s="137"/>
      <c r="J41" s="137"/>
      <c r="K41" s="429">
        <f t="shared" si="0"/>
        <v>0</v>
      </c>
      <c r="L41" s="423" cm="1">
        <f t="array" ref="L41">ROUND(E41*F41,2)</f>
        <v>0</v>
      </c>
      <c r="M41" s="423" cm="1">
        <f t="array" ref="M41">ROUND(E41*H41,2)</f>
        <v>0</v>
      </c>
      <c r="N41" s="423" cm="1">
        <f t="array" ref="N41">ROUND(E41*I41,2)</f>
        <v>0</v>
      </c>
      <c r="O41" s="423" cm="1">
        <f t="array" ref="O41">ROUND(E41*J41,2)</f>
        <v>0</v>
      </c>
      <c r="P41" s="425" cm="1">
        <f t="array" ref="P41">ROUND(SUM(M41:O41),2)</f>
        <v>0</v>
      </c>
      <c r="Q41" s="116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</row>
    <row r="42" spans="1:64" ht="14.25" customHeight="1">
      <c r="A42" s="177" t="s">
        <v>257</v>
      </c>
      <c r="B42" s="135" t="s">
        <v>79</v>
      </c>
      <c r="C42" s="188" t="s">
        <v>120</v>
      </c>
      <c r="D42" s="135" t="s">
        <v>118</v>
      </c>
      <c r="E42" s="187" cm="1">
        <f t="array" ref="E42">ROUND(68/1000*1.1,4)</f>
        <v>7.4800000000000005E-2</v>
      </c>
      <c r="F42" s="137"/>
      <c r="G42" s="138"/>
      <c r="H42" s="137"/>
      <c r="I42" s="137"/>
      <c r="J42" s="137"/>
      <c r="K42" s="429">
        <f t="shared" si="0"/>
        <v>0</v>
      </c>
      <c r="L42" s="423" cm="1">
        <f t="array" ref="L42">ROUND(E42*F42,2)</f>
        <v>0</v>
      </c>
      <c r="M42" s="423" cm="1">
        <f t="array" ref="M42">ROUND(E42*H42,2)</f>
        <v>0</v>
      </c>
      <c r="N42" s="423" cm="1">
        <f t="array" ref="N42">ROUND(E42*I42,2)</f>
        <v>0</v>
      </c>
      <c r="O42" s="423" cm="1">
        <f t="array" ref="O42">ROUND(E42*J42,2)</f>
        <v>0</v>
      </c>
      <c r="P42" s="425" cm="1">
        <f t="array" ref="P42">ROUND(SUM(M42:O42),2)</f>
        <v>0</v>
      </c>
      <c r="Q42" s="116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</row>
    <row r="43" spans="1:64" ht="14.25" customHeight="1">
      <c r="A43" s="177" t="s">
        <v>258</v>
      </c>
      <c r="B43" s="135" t="s">
        <v>79</v>
      </c>
      <c r="C43" s="188" t="s">
        <v>259</v>
      </c>
      <c r="D43" s="135" t="s">
        <v>118</v>
      </c>
      <c r="E43" s="187" cm="1">
        <f t="array" ref="E43">ROUND(1.05/1000*1.1,4)</f>
        <v>1.1999999999999999E-3</v>
      </c>
      <c r="F43" s="137"/>
      <c r="G43" s="138"/>
      <c r="H43" s="137"/>
      <c r="I43" s="137"/>
      <c r="J43" s="137"/>
      <c r="K43" s="429">
        <f t="shared" si="0"/>
        <v>0</v>
      </c>
      <c r="L43" s="423" cm="1">
        <f t="array" ref="L43">ROUND(E43*F43,2)</f>
        <v>0</v>
      </c>
      <c r="M43" s="423" cm="1">
        <f t="array" ref="M43">ROUND(E43*H43,2)</f>
        <v>0</v>
      </c>
      <c r="N43" s="423" cm="1">
        <f t="array" ref="N43">ROUND(E43*I43,2)</f>
        <v>0</v>
      </c>
      <c r="O43" s="423" cm="1">
        <f t="array" ref="O43">ROUND(E43*J43,2)</f>
        <v>0</v>
      </c>
      <c r="P43" s="425" cm="1">
        <f t="array" ref="P43">ROUND(SUM(M43:O43),2)</f>
        <v>0</v>
      </c>
      <c r="Q43" s="116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</row>
    <row r="44" spans="1:64" ht="14.25" customHeight="1">
      <c r="A44" s="177" t="s">
        <v>260</v>
      </c>
      <c r="B44" s="135" t="s">
        <v>79</v>
      </c>
      <c r="C44" s="188" t="s">
        <v>124</v>
      </c>
      <c r="D44" s="135" t="s">
        <v>118</v>
      </c>
      <c r="E44" s="187" cm="1">
        <f t="array" ref="E44">ROUND(SUM(E41:E43)*0.035,4)</f>
        <v>2.8999999999999998E-3</v>
      </c>
      <c r="F44" s="137"/>
      <c r="G44" s="138"/>
      <c r="H44" s="137"/>
      <c r="I44" s="137"/>
      <c r="J44" s="137"/>
      <c r="K44" s="429">
        <f t="shared" si="0"/>
        <v>0</v>
      </c>
      <c r="L44" s="423" cm="1">
        <f t="array" ref="L44">ROUND(E44*F44,2)</f>
        <v>0</v>
      </c>
      <c r="M44" s="423" cm="1">
        <f t="array" ref="M44">ROUND(E44*H44,2)</f>
        <v>0</v>
      </c>
      <c r="N44" s="423" cm="1">
        <f t="array" ref="N44">ROUND(E44*I44,2)</f>
        <v>0</v>
      </c>
      <c r="O44" s="423" cm="1">
        <f t="array" ref="O44">ROUND(E44*J44,2)</f>
        <v>0</v>
      </c>
      <c r="P44" s="425" cm="1">
        <f t="array" ref="P44">ROUND(SUM(M44:O44),2)</f>
        <v>0</v>
      </c>
      <c r="Q44" s="116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</row>
    <row r="45" spans="1:64" ht="14.25" customHeight="1">
      <c r="A45" s="177" t="s">
        <v>261</v>
      </c>
      <c r="B45" s="135" t="s">
        <v>79</v>
      </c>
      <c r="C45" s="178" t="s">
        <v>126</v>
      </c>
      <c r="D45" s="135" t="s">
        <v>81</v>
      </c>
      <c r="E45" s="138" cm="1">
        <f t="array" ref="E45">ROUND(E35*12.5,0)</f>
        <v>10</v>
      </c>
      <c r="F45" s="137"/>
      <c r="G45" s="138"/>
      <c r="H45" s="137"/>
      <c r="I45" s="137"/>
      <c r="J45" s="137"/>
      <c r="K45" s="429">
        <f t="shared" si="0"/>
        <v>0</v>
      </c>
      <c r="L45" s="423" cm="1">
        <f t="array" ref="L45">ROUND(E45*F45,2)</f>
        <v>0</v>
      </c>
      <c r="M45" s="423" cm="1">
        <f t="array" ref="M45">ROUND(E45*H45,2)</f>
        <v>0</v>
      </c>
      <c r="N45" s="423" cm="1">
        <f t="array" ref="N45">ROUND(E45*I45,2)</f>
        <v>0</v>
      </c>
      <c r="O45" s="423" cm="1">
        <f t="array" ref="O45">ROUND(E45*J45,2)</f>
        <v>0</v>
      </c>
      <c r="P45" s="425" cm="1">
        <f t="array" ref="P45">ROUND(SUM(M45:O45),2)</f>
        <v>0</v>
      </c>
      <c r="Q45" s="116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07"/>
    </row>
    <row r="46" spans="1:64" ht="14.25" customHeight="1">
      <c r="A46" s="177" t="s">
        <v>262</v>
      </c>
      <c r="B46" s="135" t="s">
        <v>79</v>
      </c>
      <c r="C46" s="134" t="s">
        <v>263</v>
      </c>
      <c r="D46" s="135" t="s">
        <v>81</v>
      </c>
      <c r="E46" s="138">
        <v>4</v>
      </c>
      <c r="F46" s="137"/>
      <c r="G46" s="138"/>
      <c r="H46" s="137"/>
      <c r="I46" s="137"/>
      <c r="J46" s="137"/>
      <c r="K46" s="429">
        <f t="shared" si="0"/>
        <v>0</v>
      </c>
      <c r="L46" s="423" cm="1">
        <f t="array" ref="L46">ROUND(E46*F46,2)</f>
        <v>0</v>
      </c>
      <c r="M46" s="423" cm="1">
        <f t="array" ref="M46">ROUND(E46*H46,2)</f>
        <v>0</v>
      </c>
      <c r="N46" s="423" cm="1">
        <f t="array" ref="N46">ROUND(E46*I46,2)</f>
        <v>0</v>
      </c>
      <c r="O46" s="423" cm="1">
        <f t="array" ref="O46">ROUND(E46*J46,2)</f>
        <v>0</v>
      </c>
      <c r="P46" s="425" cm="1">
        <f t="array" ref="P46">ROUND(SUM(M46:O46),2)</f>
        <v>0</v>
      </c>
      <c r="Q46" s="206"/>
      <c r="R46" s="207"/>
      <c r="S46" s="207"/>
      <c r="T46" s="2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  <c r="BH46" s="107"/>
      <c r="BI46" s="107"/>
      <c r="BJ46" s="107"/>
      <c r="BK46" s="107"/>
      <c r="BL46" s="107"/>
    </row>
    <row r="47" spans="1:64" ht="14.25" customHeight="1">
      <c r="A47" s="168" t="s">
        <v>264</v>
      </c>
      <c r="B47" s="169" t="s">
        <v>114</v>
      </c>
      <c r="C47" s="202" t="s">
        <v>265</v>
      </c>
      <c r="D47" s="185"/>
      <c r="E47" s="138"/>
      <c r="F47" s="137"/>
      <c r="G47" s="138"/>
      <c r="H47" s="137"/>
      <c r="I47" s="137"/>
      <c r="J47" s="137"/>
      <c r="K47" s="429"/>
      <c r="L47" s="424"/>
      <c r="M47" s="424"/>
      <c r="N47" s="424"/>
      <c r="O47" s="424"/>
      <c r="P47" s="433"/>
      <c r="Q47" s="116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7"/>
      <c r="BH47" s="107"/>
      <c r="BI47" s="107"/>
      <c r="BJ47" s="107"/>
      <c r="BK47" s="107"/>
      <c r="BL47" s="107"/>
    </row>
    <row r="48" spans="1:64" ht="14.25" customHeight="1">
      <c r="A48" s="208"/>
      <c r="B48" s="185"/>
      <c r="C48" s="209" t="s">
        <v>266</v>
      </c>
      <c r="D48" s="185"/>
      <c r="E48" s="138"/>
      <c r="F48" s="137"/>
      <c r="G48" s="138"/>
      <c r="H48" s="137"/>
      <c r="I48" s="137"/>
      <c r="J48" s="137"/>
      <c r="K48" s="429"/>
      <c r="L48" s="424"/>
      <c r="M48" s="424"/>
      <c r="N48" s="424"/>
      <c r="O48" s="424"/>
      <c r="P48" s="433"/>
      <c r="Q48" s="116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  <c r="BH48" s="107"/>
      <c r="BI48" s="107"/>
      <c r="BJ48" s="107"/>
      <c r="BK48" s="107"/>
      <c r="BL48" s="107"/>
    </row>
    <row r="49" spans="1:64" ht="13.75" customHeight="1">
      <c r="A49" s="177" t="s">
        <v>153</v>
      </c>
      <c r="B49" s="135" t="s">
        <v>79</v>
      </c>
      <c r="C49" s="134" t="s">
        <v>267</v>
      </c>
      <c r="D49" s="135" t="s">
        <v>83</v>
      </c>
      <c r="E49" s="138">
        <v>27</v>
      </c>
      <c r="F49" s="137"/>
      <c r="G49" s="138"/>
      <c r="H49" s="137"/>
      <c r="I49" s="137"/>
      <c r="J49" s="137"/>
      <c r="K49" s="429">
        <f t="shared" si="0"/>
        <v>0</v>
      </c>
      <c r="L49" s="423" cm="1">
        <f t="array" ref="L49">ROUND(E49*F49,2)</f>
        <v>0</v>
      </c>
      <c r="M49" s="423" cm="1">
        <f t="array" ref="M49">ROUND(E49*H49,2)</f>
        <v>0</v>
      </c>
      <c r="N49" s="423" cm="1">
        <f t="array" ref="N49">ROUND(E49*I49,2)</f>
        <v>0</v>
      </c>
      <c r="O49" s="423" cm="1">
        <f t="array" ref="O49">ROUND(E49*J49,2)</f>
        <v>0</v>
      </c>
      <c r="P49" s="425" cm="1">
        <f t="array" ref="P49">ROUND(SUM(M49:O49),2)</f>
        <v>0</v>
      </c>
      <c r="Q49" s="116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</row>
    <row r="50" spans="1:64" ht="27" customHeight="1">
      <c r="A50" s="177" t="s">
        <v>154</v>
      </c>
      <c r="B50" s="135" t="s">
        <v>79</v>
      </c>
      <c r="C50" s="188" t="s">
        <v>268</v>
      </c>
      <c r="D50" s="135" t="s">
        <v>83</v>
      </c>
      <c r="E50" s="138" cm="1">
        <f t="array" ref="E50">E49*1.15</f>
        <v>31.049999999999997</v>
      </c>
      <c r="F50" s="203"/>
      <c r="G50" s="138"/>
      <c r="H50" s="137"/>
      <c r="I50" s="137"/>
      <c r="J50" s="137"/>
      <c r="K50" s="429">
        <f t="shared" si="0"/>
        <v>0</v>
      </c>
      <c r="L50" s="423" cm="1">
        <f t="array" ref="L50">ROUND(E50*F50,2)</f>
        <v>0</v>
      </c>
      <c r="M50" s="423" cm="1">
        <f t="array" ref="M50">ROUND(E50*H50,2)</f>
        <v>0</v>
      </c>
      <c r="N50" s="423" cm="1">
        <f t="array" ref="N50">ROUND(E50*I50,2)</f>
        <v>0</v>
      </c>
      <c r="O50" s="423" cm="1">
        <f t="array" ref="O50">ROUND(E50*J50,2)</f>
        <v>0</v>
      </c>
      <c r="P50" s="425" cm="1">
        <f t="array" ref="P50">ROUND(SUM(M50:O50),2)</f>
        <v>0</v>
      </c>
      <c r="Q50" s="116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</row>
    <row r="51" spans="1:64" ht="27" customHeight="1">
      <c r="A51" s="177" t="s">
        <v>155</v>
      </c>
      <c r="B51" s="135" t="s">
        <v>79</v>
      </c>
      <c r="C51" s="188" t="s">
        <v>269</v>
      </c>
      <c r="D51" s="135" t="s">
        <v>133</v>
      </c>
      <c r="E51" s="138">
        <v>1</v>
      </c>
      <c r="F51" s="203"/>
      <c r="G51" s="138"/>
      <c r="H51" s="137"/>
      <c r="I51" s="137"/>
      <c r="J51" s="137"/>
      <c r="K51" s="429">
        <f t="shared" si="0"/>
        <v>0</v>
      </c>
      <c r="L51" s="423" cm="1">
        <f t="array" ref="L51">ROUND(E51*F51,2)</f>
        <v>0</v>
      </c>
      <c r="M51" s="423" cm="1">
        <f t="array" ref="M51">ROUND(E51*H51,2)</f>
        <v>0</v>
      </c>
      <c r="N51" s="423" cm="1">
        <f t="array" ref="N51">ROUND(E51*I51,2)</f>
        <v>0</v>
      </c>
      <c r="O51" s="423" cm="1">
        <f t="array" ref="O51">ROUND(E51*J51,2)</f>
        <v>0</v>
      </c>
      <c r="P51" s="425" cm="1">
        <f t="array" ref="P51">ROUND(SUM(M51:O51),2)</f>
        <v>0</v>
      </c>
      <c r="Q51" s="116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07"/>
      <c r="BJ51" s="107"/>
      <c r="BK51" s="107"/>
      <c r="BL51" s="107"/>
    </row>
    <row r="52" spans="1:64" ht="24" customHeight="1">
      <c r="A52" s="177" t="s">
        <v>157</v>
      </c>
      <c r="B52" s="135" t="s">
        <v>79</v>
      </c>
      <c r="C52" s="134" t="s">
        <v>270</v>
      </c>
      <c r="D52" s="135" t="s">
        <v>118</v>
      </c>
      <c r="E52" s="187">
        <v>0.20799999999999999</v>
      </c>
      <c r="F52" s="137"/>
      <c r="G52" s="138"/>
      <c r="H52" s="137"/>
      <c r="I52" s="137"/>
      <c r="J52" s="137"/>
      <c r="K52" s="429">
        <f t="shared" si="0"/>
        <v>0</v>
      </c>
      <c r="L52" s="423" cm="1">
        <f t="array" ref="L52">ROUND(E52*F52,2)</f>
        <v>0</v>
      </c>
      <c r="M52" s="423" cm="1">
        <f t="array" ref="M52">ROUND(E52*H52,2)</f>
        <v>0</v>
      </c>
      <c r="N52" s="423" cm="1">
        <f t="array" ref="N52">ROUND(E52*I52,2)</f>
        <v>0</v>
      </c>
      <c r="O52" s="423" cm="1">
        <f t="array" ref="O52">ROUND(E52*J52,2)</f>
        <v>0</v>
      </c>
      <c r="P52" s="425" cm="1">
        <f t="array" ref="P52">ROUND(SUM(M52:O52),2)</f>
        <v>0</v>
      </c>
      <c r="Q52" s="116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  <c r="BH52" s="107"/>
      <c r="BI52" s="107"/>
      <c r="BJ52" s="107"/>
      <c r="BK52" s="107"/>
      <c r="BL52" s="107"/>
    </row>
    <row r="53" spans="1:64" ht="14.25" customHeight="1">
      <c r="A53" s="177" t="s">
        <v>158</v>
      </c>
      <c r="B53" s="135" t="s">
        <v>79</v>
      </c>
      <c r="C53" s="188" t="s">
        <v>120</v>
      </c>
      <c r="D53" s="135" t="s">
        <v>118</v>
      </c>
      <c r="E53" s="187" cm="1">
        <f t="array" ref="E53">ROUND(105/1000*1.1,4)</f>
        <v>0.11550000000000001</v>
      </c>
      <c r="F53" s="137"/>
      <c r="G53" s="138"/>
      <c r="H53" s="137"/>
      <c r="I53" s="137"/>
      <c r="J53" s="137"/>
      <c r="K53" s="429">
        <f t="shared" si="0"/>
        <v>0</v>
      </c>
      <c r="L53" s="423" cm="1">
        <f t="array" ref="L53">ROUND(E53*F53,2)</f>
        <v>0</v>
      </c>
      <c r="M53" s="423" cm="1">
        <f t="array" ref="M53">ROUND(E53*H53,2)</f>
        <v>0</v>
      </c>
      <c r="N53" s="423" cm="1">
        <f t="array" ref="N53">ROUND(E53*I53,2)</f>
        <v>0</v>
      </c>
      <c r="O53" s="423" cm="1">
        <f t="array" ref="O53">ROUND(E53*J53,2)</f>
        <v>0</v>
      </c>
      <c r="P53" s="425" cm="1">
        <f t="array" ref="P53">ROUND(SUM(M53:O53),2)</f>
        <v>0</v>
      </c>
      <c r="Q53" s="116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</row>
    <row r="54" spans="1:64" ht="14.25" customHeight="1">
      <c r="A54" s="177" t="s">
        <v>159</v>
      </c>
      <c r="B54" s="135" t="s">
        <v>79</v>
      </c>
      <c r="C54" s="188" t="s">
        <v>271</v>
      </c>
      <c r="D54" s="135" t="s">
        <v>118</v>
      </c>
      <c r="E54" s="187" cm="1">
        <f t="array" ref="E54">ROUND(0.103*1.1,4)</f>
        <v>0.1133</v>
      </c>
      <c r="F54" s="137"/>
      <c r="G54" s="138"/>
      <c r="H54" s="137"/>
      <c r="I54" s="137"/>
      <c r="J54" s="137"/>
      <c r="K54" s="429">
        <f t="shared" si="0"/>
        <v>0</v>
      </c>
      <c r="L54" s="423" cm="1">
        <f t="array" ref="L54">ROUND(E54*F54,2)</f>
        <v>0</v>
      </c>
      <c r="M54" s="423" cm="1">
        <f t="array" ref="M54">ROUND(E54*H54,2)</f>
        <v>0</v>
      </c>
      <c r="N54" s="423" cm="1">
        <f t="array" ref="N54">ROUND(E54*I54,2)</f>
        <v>0</v>
      </c>
      <c r="O54" s="423" cm="1">
        <f t="array" ref="O54">ROUND(E54*J54,2)</f>
        <v>0</v>
      </c>
      <c r="P54" s="425" cm="1">
        <f t="array" ref="P54">ROUND(SUM(M54:O54),2)</f>
        <v>0</v>
      </c>
      <c r="Q54" s="116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  <c r="BI54" s="107"/>
      <c r="BJ54" s="107"/>
      <c r="BK54" s="107"/>
      <c r="BL54" s="107"/>
    </row>
    <row r="55" spans="1:64" ht="14.25" customHeight="1">
      <c r="A55" s="177" t="s">
        <v>160</v>
      </c>
      <c r="B55" s="135" t="s">
        <v>79</v>
      </c>
      <c r="C55" s="188" t="s">
        <v>124</v>
      </c>
      <c r="D55" s="135" t="s">
        <v>118</v>
      </c>
      <c r="E55" s="187" cm="1">
        <f t="array" ref="E55">ROUND(SUM(E53:E54)*0.035,4)</f>
        <v>8.0000000000000002E-3</v>
      </c>
      <c r="F55" s="137"/>
      <c r="G55" s="138"/>
      <c r="H55" s="137"/>
      <c r="I55" s="137"/>
      <c r="J55" s="137"/>
      <c r="K55" s="429">
        <f t="shared" si="0"/>
        <v>0</v>
      </c>
      <c r="L55" s="423" cm="1">
        <f t="array" ref="L55">ROUND(E55*F55,2)</f>
        <v>0</v>
      </c>
      <c r="M55" s="423" cm="1">
        <f t="array" ref="M55">ROUND(E55*H55,2)</f>
        <v>0</v>
      </c>
      <c r="N55" s="423" cm="1">
        <f t="array" ref="N55">ROUND(E55*I55,2)</f>
        <v>0</v>
      </c>
      <c r="O55" s="423" cm="1">
        <f t="array" ref="O55">ROUND(E55*J55,2)</f>
        <v>0</v>
      </c>
      <c r="P55" s="425" cm="1">
        <f t="array" ref="P55">ROUND(SUM(M55:O55),2)</f>
        <v>0</v>
      </c>
      <c r="Q55" s="116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  <c r="BI55" s="107"/>
      <c r="BJ55" s="107"/>
      <c r="BK55" s="107"/>
      <c r="BL55" s="107"/>
    </row>
    <row r="56" spans="1:64" ht="14.25" customHeight="1">
      <c r="A56" s="177" t="s">
        <v>161</v>
      </c>
      <c r="B56" s="135" t="s">
        <v>79</v>
      </c>
      <c r="C56" s="178" t="s">
        <v>126</v>
      </c>
      <c r="D56" s="135" t="s">
        <v>81</v>
      </c>
      <c r="E56" s="138" cm="1">
        <f t="array" ref="E56">ROUND(E57/0.2*9,0)</f>
        <v>108</v>
      </c>
      <c r="F56" s="137"/>
      <c r="G56" s="138"/>
      <c r="H56" s="137"/>
      <c r="I56" s="137"/>
      <c r="J56" s="137"/>
      <c r="K56" s="429">
        <f t="shared" si="0"/>
        <v>0</v>
      </c>
      <c r="L56" s="423" cm="1">
        <f t="array" ref="L56">ROUND(E56*F56,2)</f>
        <v>0</v>
      </c>
      <c r="M56" s="423" cm="1">
        <f t="array" ref="M56">ROUND(E56*H56,2)</f>
        <v>0</v>
      </c>
      <c r="N56" s="423" cm="1">
        <f t="array" ref="N56">ROUND(E56*I56,2)</f>
        <v>0</v>
      </c>
      <c r="O56" s="423" cm="1">
        <f t="array" ref="O56">ROUND(E56*J56,2)</f>
        <v>0</v>
      </c>
      <c r="P56" s="425" cm="1">
        <f t="array" ref="P56">ROUND(SUM(M56:O56),2)</f>
        <v>0</v>
      </c>
      <c r="Q56" s="116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7"/>
      <c r="BF56" s="107"/>
      <c r="BG56" s="107"/>
      <c r="BH56" s="107"/>
      <c r="BI56" s="107"/>
      <c r="BJ56" s="107"/>
      <c r="BK56" s="107"/>
      <c r="BL56" s="107"/>
    </row>
    <row r="57" spans="1:64" ht="42.75" customHeight="1">
      <c r="A57" s="177" t="s">
        <v>272</v>
      </c>
      <c r="B57" s="135" t="s">
        <v>79</v>
      </c>
      <c r="C57" s="134" t="s">
        <v>273</v>
      </c>
      <c r="D57" s="135" t="s">
        <v>100</v>
      </c>
      <c r="E57" s="138">
        <v>2.4</v>
      </c>
      <c r="F57" s="137"/>
      <c r="G57" s="138"/>
      <c r="H57" s="137"/>
      <c r="I57" s="137"/>
      <c r="J57" s="137"/>
      <c r="K57" s="429">
        <f t="shared" si="0"/>
        <v>0</v>
      </c>
      <c r="L57" s="423" cm="1">
        <f t="array" ref="L57">ROUND(E57*F57,2)</f>
        <v>0</v>
      </c>
      <c r="M57" s="423" cm="1">
        <f t="array" ref="M57">ROUND(E57*H57,2)</f>
        <v>0</v>
      </c>
      <c r="N57" s="423" cm="1">
        <f t="array" ref="N57">ROUND(E57*I57,2)</f>
        <v>0</v>
      </c>
      <c r="O57" s="423" cm="1">
        <f t="array" ref="O57">ROUND(E57*J57,2)</f>
        <v>0</v>
      </c>
      <c r="P57" s="425" cm="1">
        <f t="array" ref="P57">ROUND(SUM(M57:O57),2)</f>
        <v>0</v>
      </c>
      <c r="Q57" s="116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7"/>
      <c r="AY57" s="107"/>
      <c r="AZ57" s="107"/>
      <c r="BA57" s="107"/>
      <c r="BB57" s="107"/>
      <c r="BC57" s="107"/>
      <c r="BD57" s="107"/>
      <c r="BE57" s="107"/>
      <c r="BF57" s="107"/>
      <c r="BG57" s="107"/>
      <c r="BH57" s="107"/>
      <c r="BI57" s="107"/>
      <c r="BJ57" s="107"/>
      <c r="BK57" s="107"/>
      <c r="BL57" s="107"/>
    </row>
    <row r="58" spans="1:64" ht="14.25" customHeight="1">
      <c r="A58" s="177" t="s">
        <v>274</v>
      </c>
      <c r="B58" s="135" t="s">
        <v>79</v>
      </c>
      <c r="C58" s="178" t="s">
        <v>275</v>
      </c>
      <c r="D58" s="135" t="s">
        <v>100</v>
      </c>
      <c r="E58" s="138" cm="1">
        <f t="array" ref="E58">E57*1.02</f>
        <v>2.448</v>
      </c>
      <c r="F58" s="137"/>
      <c r="G58" s="138"/>
      <c r="H58" s="137"/>
      <c r="I58" s="137"/>
      <c r="J58" s="137"/>
      <c r="K58" s="429">
        <f t="shared" si="0"/>
        <v>0</v>
      </c>
      <c r="L58" s="423" cm="1">
        <f t="array" ref="L58">ROUND(E58*F58,2)</f>
        <v>0</v>
      </c>
      <c r="M58" s="423" cm="1">
        <f t="array" ref="M58">ROUND(E58*H58,2)</f>
        <v>0</v>
      </c>
      <c r="N58" s="423" cm="1">
        <f t="array" ref="N58">ROUND(E58*I58,2)</f>
        <v>0</v>
      </c>
      <c r="O58" s="423" cm="1">
        <f t="array" ref="O58">ROUND(E58*J58,2)</f>
        <v>0</v>
      </c>
      <c r="P58" s="425" cm="1">
        <f t="array" ref="P58">ROUND(SUM(M58:O58),2)</f>
        <v>0</v>
      </c>
      <c r="Q58" s="210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07"/>
    </row>
    <row r="59" spans="1:64" ht="13.75" customHeight="1">
      <c r="A59" s="177" t="s">
        <v>276</v>
      </c>
      <c r="B59" s="135" t="s">
        <v>79</v>
      </c>
      <c r="C59" s="188" t="s">
        <v>187</v>
      </c>
      <c r="D59" s="135" t="s">
        <v>85</v>
      </c>
      <c r="E59" s="138">
        <v>1</v>
      </c>
      <c r="F59" s="138"/>
      <c r="G59" s="138"/>
      <c r="H59" s="137"/>
      <c r="I59" s="205"/>
      <c r="J59" s="137"/>
      <c r="K59" s="429">
        <f t="shared" si="0"/>
        <v>0</v>
      </c>
      <c r="L59" s="423" cm="1">
        <f t="array" ref="L59">ROUND(E59*F59,2)</f>
        <v>0</v>
      </c>
      <c r="M59" s="423" cm="1">
        <f t="array" ref="M59">ROUND(E59*H59,2)</f>
        <v>0</v>
      </c>
      <c r="N59" s="423" cm="1">
        <f t="array" ref="N59">ROUND(E59*I59,2)</f>
        <v>0</v>
      </c>
      <c r="O59" s="423" cm="1">
        <f t="array" ref="O59">ROUND(E59*J59,2)</f>
        <v>0</v>
      </c>
      <c r="P59" s="425" cm="1">
        <f t="array" ref="P59">ROUND(SUM(M59:O59),2)</f>
        <v>0</v>
      </c>
      <c r="Q59" s="206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</row>
    <row r="60" spans="1:64" ht="13.75" customHeight="1">
      <c r="A60" s="177" t="s">
        <v>277</v>
      </c>
      <c r="B60" s="135" t="s">
        <v>79</v>
      </c>
      <c r="C60" s="188" t="s">
        <v>135</v>
      </c>
      <c r="D60" s="135" t="s">
        <v>85</v>
      </c>
      <c r="E60" s="138">
        <v>1</v>
      </c>
      <c r="F60" s="137"/>
      <c r="G60" s="138"/>
      <c r="H60" s="137"/>
      <c r="I60" s="137"/>
      <c r="J60" s="137"/>
      <c r="K60" s="429">
        <f t="shared" si="0"/>
        <v>0</v>
      </c>
      <c r="L60" s="423" cm="1">
        <f t="array" ref="L60">ROUND(E60*F60,2)</f>
        <v>0</v>
      </c>
      <c r="M60" s="423" cm="1">
        <f t="array" ref="M60">ROUND(E60*H60,2)</f>
        <v>0</v>
      </c>
      <c r="N60" s="423" cm="1">
        <f t="array" ref="N60">ROUND(E60*I60,2)</f>
        <v>0</v>
      </c>
      <c r="O60" s="423" cm="1">
        <f t="array" ref="O60">ROUND(E60*J60,2)</f>
        <v>0</v>
      </c>
      <c r="P60" s="425" cm="1">
        <f t="array" ref="P60">ROUND(SUM(M60:O60),2)</f>
        <v>0</v>
      </c>
      <c r="Q60" s="206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</row>
    <row r="61" spans="1:64" ht="14.25" customHeight="1">
      <c r="A61" s="177" t="s">
        <v>278</v>
      </c>
      <c r="B61" s="135" t="s">
        <v>79</v>
      </c>
      <c r="C61" s="188" t="s">
        <v>137</v>
      </c>
      <c r="D61" s="135" t="s">
        <v>138</v>
      </c>
      <c r="E61" s="138" cm="1">
        <f t="array" ref="E61">E57/15</f>
        <v>0.16</v>
      </c>
      <c r="F61" s="138"/>
      <c r="G61" s="138"/>
      <c r="H61" s="137"/>
      <c r="I61" s="137"/>
      <c r="J61" s="137"/>
      <c r="K61" s="429">
        <f t="shared" si="0"/>
        <v>0</v>
      </c>
      <c r="L61" s="423" cm="1">
        <f t="array" ref="L61">ROUND(E61*F61,2)</f>
        <v>0</v>
      </c>
      <c r="M61" s="423" cm="1">
        <f t="array" ref="M61">ROUND(E61*H61,2)</f>
        <v>0</v>
      </c>
      <c r="N61" s="423" cm="1">
        <f t="array" ref="N61">ROUND(E61*I61,2)</f>
        <v>0</v>
      </c>
      <c r="O61" s="423" cm="1">
        <f t="array" ref="O61">ROUND(E61*J61,2)</f>
        <v>0</v>
      </c>
      <c r="P61" s="425" cm="1">
        <f t="array" ref="P61">ROUND(SUM(M61:O61),2)</f>
        <v>0</v>
      </c>
      <c r="Q61" s="210"/>
      <c r="R61" s="107"/>
      <c r="S61" s="107"/>
      <c r="T61" s="107"/>
      <c r="U61" s="107"/>
      <c r="V61" s="194"/>
      <c r="W61" s="194"/>
      <c r="X61" s="194"/>
      <c r="Y61" s="194"/>
      <c r="Z61" s="194"/>
      <c r="AA61" s="194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</row>
    <row r="62" spans="1:64" ht="14.25" customHeight="1">
      <c r="A62" s="211"/>
      <c r="B62" s="185"/>
      <c r="C62" s="209" t="s">
        <v>279</v>
      </c>
      <c r="D62" s="127"/>
      <c r="E62" s="128"/>
      <c r="F62" s="129"/>
      <c r="G62" s="138"/>
      <c r="H62" s="137"/>
      <c r="I62" s="129"/>
      <c r="J62" s="129"/>
      <c r="K62" s="429"/>
      <c r="L62" s="434"/>
      <c r="M62" s="434"/>
      <c r="N62" s="434"/>
      <c r="O62" s="434"/>
      <c r="P62" s="435"/>
      <c r="Q62" s="131"/>
      <c r="R62" s="107"/>
      <c r="S62" s="107"/>
      <c r="T62" s="107"/>
      <c r="U62" s="195"/>
      <c r="V62" s="196"/>
      <c r="W62" s="196"/>
      <c r="X62" s="196"/>
      <c r="Y62" s="196"/>
      <c r="Z62" s="196"/>
      <c r="AA62" s="196"/>
      <c r="AB62" s="19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</row>
    <row r="63" spans="1:64" ht="14.25" customHeight="1">
      <c r="A63" s="177" t="s">
        <v>280</v>
      </c>
      <c r="B63" s="135" t="s">
        <v>79</v>
      </c>
      <c r="C63" s="134" t="s">
        <v>281</v>
      </c>
      <c r="D63" s="135" t="s">
        <v>83</v>
      </c>
      <c r="E63" s="138" cm="1">
        <f t="array" ref="E63">10*1.2*6.225</f>
        <v>74.699999999999989</v>
      </c>
      <c r="F63" s="138"/>
      <c r="G63" s="138"/>
      <c r="H63" s="137"/>
      <c r="I63" s="137"/>
      <c r="J63" s="137"/>
      <c r="K63" s="429">
        <f t="shared" si="0"/>
        <v>0</v>
      </c>
      <c r="L63" s="423" cm="1">
        <f t="array" ref="L63">ROUND(E63*F63,2)</f>
        <v>0</v>
      </c>
      <c r="M63" s="423" cm="1">
        <f t="array" ref="M63">ROUND(E63*H63,2)</f>
        <v>0</v>
      </c>
      <c r="N63" s="423" cm="1">
        <f t="array" ref="N63">ROUND(E63*I63,2)</f>
        <v>0</v>
      </c>
      <c r="O63" s="423" cm="1">
        <f t="array" ref="O63">ROUND(E63*J63,2)</f>
        <v>0</v>
      </c>
      <c r="P63" s="425" cm="1">
        <f t="array" ref="P63">ROUND(SUM(M63:O63),2)</f>
        <v>0</v>
      </c>
      <c r="Q63" s="116"/>
      <c r="R63" s="107"/>
      <c r="S63" s="107"/>
      <c r="T63" s="107"/>
      <c r="U63" s="195"/>
      <c r="V63" s="196"/>
      <c r="W63" s="196"/>
      <c r="X63" s="196"/>
      <c r="Y63" s="196"/>
      <c r="Z63" s="196"/>
      <c r="AA63" s="196"/>
      <c r="AB63" s="19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</row>
    <row r="64" spans="1:64" ht="28.5" customHeight="1">
      <c r="A64" s="177" t="s">
        <v>282</v>
      </c>
      <c r="B64" s="135" t="s">
        <v>79</v>
      </c>
      <c r="C64" s="188" t="s">
        <v>283</v>
      </c>
      <c r="D64" s="135" t="s">
        <v>83</v>
      </c>
      <c r="E64" s="138" cm="1">
        <f t="array" ref="E64">10*1.2*6.225</f>
        <v>74.699999999999989</v>
      </c>
      <c r="F64" s="137"/>
      <c r="G64" s="138"/>
      <c r="H64" s="137"/>
      <c r="I64" s="137"/>
      <c r="J64" s="137"/>
      <c r="K64" s="429">
        <f t="shared" si="0"/>
        <v>0</v>
      </c>
      <c r="L64" s="423" cm="1">
        <f t="array" ref="L64">ROUND(E64*F64,2)</f>
        <v>0</v>
      </c>
      <c r="M64" s="423" cm="1">
        <f t="array" ref="M64">ROUND(E64*H64,2)</f>
        <v>0</v>
      </c>
      <c r="N64" s="423" cm="1">
        <f t="array" ref="N64">ROUND(E64*I64,2)</f>
        <v>0</v>
      </c>
      <c r="O64" s="423" cm="1">
        <f t="array" ref="O64">ROUND(E64*J64,2)</f>
        <v>0</v>
      </c>
      <c r="P64" s="425" cm="1">
        <f t="array" ref="P64">ROUND(SUM(M64:O64),2)</f>
        <v>0</v>
      </c>
      <c r="Q64" s="210"/>
      <c r="R64" s="107"/>
      <c r="S64" s="107"/>
      <c r="T64" s="107"/>
      <c r="U64" s="195"/>
      <c r="V64" s="196"/>
      <c r="W64" s="196"/>
      <c r="X64" s="196"/>
      <c r="Y64" s="196"/>
      <c r="Z64" s="196"/>
      <c r="AA64" s="196"/>
      <c r="AB64" s="19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07"/>
    </row>
    <row r="65" spans="1:64" ht="28.5" customHeight="1">
      <c r="A65" s="177" t="s">
        <v>284</v>
      </c>
      <c r="B65" s="135" t="s">
        <v>79</v>
      </c>
      <c r="C65" s="188" t="s">
        <v>220</v>
      </c>
      <c r="D65" s="135" t="s">
        <v>133</v>
      </c>
      <c r="E65" s="190">
        <v>1</v>
      </c>
      <c r="F65" s="137"/>
      <c r="G65" s="138"/>
      <c r="H65" s="137"/>
      <c r="I65" s="137"/>
      <c r="J65" s="137"/>
      <c r="K65" s="429">
        <f t="shared" si="0"/>
        <v>0</v>
      </c>
      <c r="L65" s="423" cm="1">
        <f t="array" ref="L65">ROUND(E65*F65,2)</f>
        <v>0</v>
      </c>
      <c r="M65" s="423" cm="1">
        <f t="array" ref="M65">ROUND(E65*H65,2)</f>
        <v>0</v>
      </c>
      <c r="N65" s="423" cm="1">
        <f t="array" ref="N65">ROUND(E65*I65,2)</f>
        <v>0</v>
      </c>
      <c r="O65" s="423" cm="1">
        <f t="array" ref="O65">ROUND(E65*J65,2)</f>
        <v>0</v>
      </c>
      <c r="P65" s="425" cm="1">
        <f t="array" ref="P65">ROUND(SUM(M65:O65),2)</f>
        <v>0</v>
      </c>
      <c r="Q65" s="116"/>
      <c r="R65" s="107"/>
      <c r="S65" s="107"/>
      <c r="T65" s="107"/>
      <c r="U65" s="195"/>
      <c r="V65" s="200"/>
      <c r="W65" s="200"/>
      <c r="X65" s="200"/>
      <c r="Y65" s="200"/>
      <c r="Z65" s="200"/>
      <c r="AA65" s="196"/>
      <c r="AB65" s="19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07"/>
    </row>
    <row r="66" spans="1:64" ht="14.25" customHeight="1">
      <c r="A66" s="168" t="s">
        <v>285</v>
      </c>
      <c r="B66" s="169" t="s">
        <v>78</v>
      </c>
      <c r="C66" s="202" t="s">
        <v>286</v>
      </c>
      <c r="D66" s="212"/>
      <c r="E66" s="138"/>
      <c r="F66" s="137"/>
      <c r="G66" s="138"/>
      <c r="H66" s="137"/>
      <c r="I66" s="137"/>
      <c r="J66" s="137"/>
      <c r="K66" s="429">
        <f t="shared" si="0"/>
        <v>0</v>
      </c>
      <c r="L66" s="423"/>
      <c r="M66" s="423"/>
      <c r="N66" s="423"/>
      <c r="O66" s="423"/>
      <c r="P66" s="425"/>
      <c r="Q66" s="210"/>
      <c r="R66" s="213"/>
      <c r="S66" s="107"/>
      <c r="T66" s="107"/>
      <c r="U66" s="195"/>
      <c r="V66" s="200"/>
      <c r="W66" s="200"/>
      <c r="X66" s="200"/>
      <c r="Y66" s="200"/>
      <c r="Z66" s="200"/>
      <c r="AA66" s="196"/>
      <c r="AB66" s="19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</row>
    <row r="67" spans="1:64" ht="24" customHeight="1">
      <c r="A67" s="177" t="s">
        <v>163</v>
      </c>
      <c r="B67" s="135" t="s">
        <v>79</v>
      </c>
      <c r="C67" s="134" t="s">
        <v>287</v>
      </c>
      <c r="D67" s="135" t="s">
        <v>83</v>
      </c>
      <c r="E67" s="190" cm="1">
        <f t="array" ref="E67">E22/0.2+E20+E26/0.15</f>
        <v>387.5</v>
      </c>
      <c r="F67" s="137"/>
      <c r="G67" s="138"/>
      <c r="H67" s="137"/>
      <c r="I67" s="137"/>
      <c r="J67" s="137"/>
      <c r="K67" s="429">
        <f t="shared" si="0"/>
        <v>0</v>
      </c>
      <c r="L67" s="423" cm="1">
        <f t="array" ref="L67">ROUND(E67*F67,2)</f>
        <v>0</v>
      </c>
      <c r="M67" s="423" cm="1">
        <f t="array" ref="M67">ROUND(E67*H67,2)</f>
        <v>0</v>
      </c>
      <c r="N67" s="423" cm="1">
        <f t="array" ref="N67">ROUND(E67*I67,2)</f>
        <v>0</v>
      </c>
      <c r="O67" s="423" cm="1">
        <f t="array" ref="O67">ROUND(E67*J67,2)</f>
        <v>0</v>
      </c>
      <c r="P67" s="425" cm="1">
        <f t="array" ref="P67">ROUND(SUM(M67:O67),2)</f>
        <v>0</v>
      </c>
      <c r="Q67" s="116"/>
      <c r="R67" s="107"/>
      <c r="S67" s="107"/>
      <c r="T67" s="107"/>
      <c r="U67" s="195"/>
      <c r="V67" s="200"/>
      <c r="W67" s="200"/>
      <c r="X67" s="200"/>
      <c r="Y67" s="200"/>
      <c r="Z67" s="200"/>
      <c r="AA67" s="196"/>
      <c r="AB67" s="19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</row>
    <row r="68" spans="1:64" ht="15" customHeight="1">
      <c r="A68" s="214"/>
      <c r="B68" s="215"/>
      <c r="C68" s="216"/>
      <c r="D68" s="215"/>
      <c r="E68" s="217"/>
      <c r="F68" s="147"/>
      <c r="G68" s="148"/>
      <c r="H68" s="147"/>
      <c r="I68" s="147"/>
      <c r="J68" s="147"/>
      <c r="K68" s="429"/>
      <c r="L68" s="427"/>
      <c r="M68" s="427"/>
      <c r="N68" s="427"/>
      <c r="O68" s="427"/>
      <c r="P68" s="428"/>
      <c r="Q68" s="116"/>
      <c r="R68" s="107"/>
      <c r="S68" s="107"/>
      <c r="T68" s="107"/>
      <c r="U68" s="195"/>
      <c r="V68" s="200"/>
      <c r="W68" s="200"/>
      <c r="X68" s="200"/>
      <c r="Y68" s="200"/>
      <c r="Z68" s="218"/>
      <c r="AA68" s="196"/>
      <c r="AB68" s="19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</row>
    <row r="69" spans="1:64" ht="25.5" customHeight="1">
      <c r="A69" s="118"/>
      <c r="B69" s="117"/>
      <c r="C69" s="154" t="s">
        <v>91</v>
      </c>
      <c r="D69" s="155"/>
      <c r="E69" s="27"/>
      <c r="F69" s="156"/>
      <c r="G69" s="156"/>
      <c r="H69" s="156"/>
      <c r="I69" s="156"/>
      <c r="J69" s="156"/>
      <c r="K69" s="430"/>
      <c r="L69" s="431" cm="1">
        <f t="array" ref="L69">SUM(L15:L68)</f>
        <v>0</v>
      </c>
      <c r="M69" s="431" cm="1">
        <f t="array" ref="M69">SUM(M15:M68)</f>
        <v>0</v>
      </c>
      <c r="N69" s="431" cm="1">
        <f t="array" ref="N69">SUM(N15:N68)</f>
        <v>0</v>
      </c>
      <c r="O69" s="431" cm="1">
        <f t="array" ref="O69">SUM(O15:O68)</f>
        <v>0</v>
      </c>
      <c r="P69" s="432" cm="1">
        <f t="array" ref="P69">SUM(M69:O69)</f>
        <v>0</v>
      </c>
      <c r="Q69" s="116"/>
      <c r="R69" s="107"/>
      <c r="S69" s="107"/>
      <c r="T69" s="107"/>
      <c r="U69" s="195"/>
      <c r="V69" s="201"/>
      <c r="W69" s="201"/>
      <c r="X69" s="201"/>
      <c r="Y69" s="201"/>
      <c r="Z69" s="200"/>
      <c r="AA69" s="196"/>
      <c r="AB69" s="19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  <c r="BA69" s="107"/>
      <c r="BB69" s="107"/>
      <c r="BC69" s="107"/>
      <c r="BD69" s="107"/>
      <c r="BE69" s="107"/>
      <c r="BF69" s="107"/>
      <c r="BG69" s="107"/>
      <c r="BH69" s="107"/>
      <c r="BI69" s="107"/>
      <c r="BJ69" s="107"/>
      <c r="BK69" s="107"/>
      <c r="BL69" s="107"/>
    </row>
    <row r="70" spans="1:64" ht="13.5" customHeight="1">
      <c r="A70" s="160"/>
      <c r="B70" s="160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07"/>
      <c r="R70" s="161"/>
      <c r="S70" s="107"/>
      <c r="T70" s="107"/>
      <c r="U70" s="195"/>
      <c r="V70" s="196"/>
      <c r="W70" s="196"/>
      <c r="X70" s="196"/>
      <c r="Y70" s="196"/>
      <c r="Z70" s="196"/>
      <c r="AA70" s="196"/>
      <c r="AB70" s="19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107"/>
      <c r="AX70" s="107"/>
      <c r="AY70" s="107"/>
      <c r="AZ70" s="107"/>
      <c r="BA70" s="107"/>
      <c r="BB70" s="107"/>
      <c r="BC70" s="107"/>
      <c r="BD70" s="107"/>
      <c r="BE70" s="107"/>
      <c r="BF70" s="107"/>
      <c r="BG70" s="107"/>
      <c r="BH70" s="107"/>
      <c r="BI70" s="107"/>
      <c r="BJ70" s="107"/>
      <c r="BK70" s="107"/>
      <c r="BL70" s="107"/>
    </row>
    <row r="71" spans="1:64" ht="13.75" customHeight="1">
      <c r="A71" s="107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61"/>
      <c r="S71" s="107"/>
      <c r="T71" s="107"/>
      <c r="U71" s="107"/>
      <c r="V71" s="204"/>
      <c r="W71" s="204"/>
      <c r="X71" s="204"/>
      <c r="Y71" s="204"/>
      <c r="Z71" s="204"/>
      <c r="AA71" s="204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  <c r="BA71" s="107"/>
      <c r="BB71" s="107"/>
      <c r="BC71" s="107"/>
      <c r="BD71" s="107"/>
      <c r="BE71" s="107"/>
      <c r="BF71" s="107"/>
      <c r="BG71" s="107"/>
      <c r="BH71" s="107"/>
      <c r="BI71" s="107"/>
      <c r="BJ71" s="107"/>
      <c r="BK71" s="107"/>
      <c r="BL71" s="107"/>
    </row>
    <row r="72" spans="1:64" ht="13.75" customHeight="1">
      <c r="A72" s="107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61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7"/>
      <c r="BH72" s="107"/>
      <c r="BI72" s="107"/>
      <c r="BJ72" s="107"/>
      <c r="BK72" s="107"/>
      <c r="BL72" s="107"/>
    </row>
    <row r="73" spans="1:64" ht="14.25" customHeight="1">
      <c r="A73" s="181" t="s">
        <v>18</v>
      </c>
      <c r="B73" s="4"/>
      <c r="C73" s="4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7"/>
      <c r="BH73" s="107"/>
      <c r="BI73" s="107"/>
      <c r="BJ73" s="107"/>
      <c r="BK73" s="107"/>
      <c r="BL73" s="107"/>
    </row>
    <row r="74" spans="1:64" ht="14.25" customHeight="1">
      <c r="A74" s="181" t="s">
        <v>58</v>
      </c>
      <c r="B74" s="46"/>
      <c r="C74" s="46"/>
      <c r="D74" s="46"/>
      <c r="E74" s="46"/>
      <c r="F74" s="46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</row>
    <row r="75" spans="1:64" ht="14.25" customHeight="1">
      <c r="A75" s="106" t="s">
        <v>10</v>
      </c>
      <c r="B75" s="4"/>
      <c r="C75" s="4"/>
      <c r="D75" s="107"/>
      <c r="E75" s="107"/>
      <c r="F75" s="107"/>
      <c r="G75" s="107"/>
      <c r="H75" s="107"/>
      <c r="I75" s="107"/>
      <c r="J75" s="163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7"/>
      <c r="BD75" s="107"/>
      <c r="BE75" s="107"/>
      <c r="BF75" s="107"/>
      <c r="BG75" s="107"/>
      <c r="BH75" s="107"/>
      <c r="BI75" s="107"/>
      <c r="BJ75" s="107"/>
      <c r="BK75" s="107"/>
      <c r="BL75" s="107"/>
    </row>
    <row r="76" spans="1:64" ht="14.25" customHeight="1">
      <c r="A76" s="107"/>
      <c r="B76" s="107"/>
      <c r="C76" s="182"/>
      <c r="D76" s="107"/>
      <c r="E76" s="107"/>
      <c r="F76" s="107"/>
      <c r="G76" s="107"/>
      <c r="H76" s="107"/>
      <c r="I76" s="107"/>
      <c r="J76" s="163"/>
      <c r="K76" s="163"/>
      <c r="L76" s="163"/>
      <c r="M76" s="163"/>
      <c r="N76" s="163"/>
      <c r="O76" s="163"/>
      <c r="P76" s="163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7"/>
      <c r="AV76" s="107"/>
      <c r="AW76" s="107"/>
      <c r="AX76" s="107"/>
      <c r="AY76" s="107"/>
      <c r="AZ76" s="107"/>
      <c r="BA76" s="107"/>
      <c r="BB76" s="107"/>
      <c r="BC76" s="107"/>
      <c r="BD76" s="107"/>
      <c r="BE76" s="107"/>
      <c r="BF76" s="107"/>
      <c r="BG76" s="107"/>
      <c r="BH76" s="107"/>
      <c r="BI76" s="107"/>
      <c r="BJ76" s="107"/>
      <c r="BK76" s="107"/>
      <c r="BL76" s="107"/>
    </row>
  </sheetData>
  <mergeCells count="14">
    <mergeCell ref="A3:P3"/>
    <mergeCell ref="A1:P1"/>
    <mergeCell ref="A2:P2"/>
    <mergeCell ref="F10:K11"/>
    <mergeCell ref="L10:P11"/>
    <mergeCell ref="A8:G8"/>
    <mergeCell ref="H8:I8"/>
    <mergeCell ref="O8:P8"/>
    <mergeCell ref="K9:P9"/>
    <mergeCell ref="A10:A12"/>
    <mergeCell ref="B10:B12"/>
    <mergeCell ref="C10:C12"/>
    <mergeCell ref="D10:D12"/>
    <mergeCell ref="E10:E12"/>
  </mergeCells>
  <conditionalFormatting sqref="D63:D64">
    <cfRule type="cellIs" dxfId="5" priority="1" stopIfTrue="1" operator="equal">
      <formula>0</formula>
    </cfRule>
  </conditionalFormatting>
  <pageMargins left="0.11811000000000001" right="0.11811000000000001" top="0.78740200000000005" bottom="0.59055100000000005" header="0.31496099999999999" footer="0.31496099999999999"/>
  <pageSetup scale="82" orientation="landscape"/>
  <headerFooter>
    <oddFooter>&amp;C&amp;"Arial,Regular"&amp;10&amp;K000000&amp;8&amp;P no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H47"/>
  <sheetViews>
    <sheetView showGridLines="0" workbookViewId="0">
      <selection activeCell="K16" sqref="K16"/>
    </sheetView>
  </sheetViews>
  <sheetFormatPr baseColWidth="10" defaultColWidth="9.1640625" defaultRowHeight="12.75" customHeight="1"/>
  <cols>
    <col min="1" max="1" width="6.5" style="1" customWidth="1"/>
    <col min="2" max="2" width="11.33203125" style="1" customWidth="1"/>
    <col min="3" max="3" width="36.33203125" style="1" customWidth="1"/>
    <col min="4" max="5" width="9.5" style="1" customWidth="1"/>
    <col min="6" max="6" width="8.1640625" style="1" customWidth="1"/>
    <col min="7" max="7" width="9.1640625" style="1" customWidth="1"/>
    <col min="8" max="8" width="8.1640625" style="1" customWidth="1"/>
    <col min="9" max="9" width="11.5" style="1" customWidth="1"/>
    <col min="10" max="10" width="10.1640625" style="1" customWidth="1"/>
    <col min="11" max="11" width="9.1640625" style="1" customWidth="1"/>
    <col min="12" max="12" width="11.1640625" style="1" customWidth="1"/>
    <col min="13" max="13" width="9.1640625" style="1" customWidth="1"/>
    <col min="14" max="14" width="11.1640625" style="1" customWidth="1"/>
    <col min="15" max="15" width="11.5" style="1" customWidth="1"/>
    <col min="16" max="16" width="11.1640625" style="1" customWidth="1"/>
    <col min="17" max="17" width="11.6640625" style="1" customWidth="1"/>
    <col min="18" max="61" width="9.1640625" style="1" customWidth="1"/>
    <col min="62" max="16384" width="9.1640625" style="1"/>
  </cols>
  <sheetData>
    <row r="1" spans="1:60" ht="14.25" customHeight="1">
      <c r="A1" s="387" t="s">
        <v>288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</row>
    <row r="2" spans="1:60" ht="30" customHeight="1">
      <c r="A2" s="392" t="str" cm="1">
        <f t="array" ref="A2">Kopsavilkums!C21</f>
        <v>Jumts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</row>
    <row r="3" spans="1:60" ht="15" customHeight="1">
      <c r="A3" s="375" t="s">
        <v>60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</row>
    <row r="4" spans="1:60" ht="15" customHeight="1">
      <c r="A4" s="219"/>
      <c r="B4" s="219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</row>
    <row r="5" spans="1:60" ht="21.75" customHeight="1">
      <c r="A5" s="10" t="s">
        <v>6</v>
      </c>
      <c r="B5" s="5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</row>
    <row r="6" spans="1:60" ht="21.75" customHeight="1">
      <c r="A6" s="10" t="s">
        <v>7</v>
      </c>
      <c r="B6" s="5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</row>
    <row r="7" spans="1:60" ht="21.75" customHeight="1">
      <c r="A7" s="10" t="s">
        <v>8</v>
      </c>
      <c r="B7" s="5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</row>
    <row r="8" spans="1:60" ht="21.75" customHeight="1">
      <c r="A8" s="13" t="s">
        <v>9</v>
      </c>
      <c r="B8" s="5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</row>
    <row r="9" spans="1:60" ht="18.75" customHeight="1">
      <c r="A9" s="391" t="s">
        <v>93</v>
      </c>
      <c r="B9" s="382"/>
      <c r="C9" s="382"/>
      <c r="D9" s="382"/>
      <c r="E9" s="382"/>
      <c r="F9" s="382"/>
      <c r="G9" s="382"/>
      <c r="H9" s="383" cm="1">
        <f t="array" ref="H9">P40</f>
        <v>0</v>
      </c>
      <c r="I9" s="384"/>
      <c r="J9" s="110" t="s">
        <v>62</v>
      </c>
      <c r="K9" s="14"/>
      <c r="L9" s="107"/>
      <c r="M9" s="14"/>
      <c r="N9" s="111"/>
      <c r="O9" s="360"/>
      <c r="P9" s="360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</row>
    <row r="10" spans="1:60" ht="18.75" customHeight="1">
      <c r="A10" s="113"/>
      <c r="B10" s="113"/>
      <c r="C10" s="113"/>
      <c r="D10" s="113"/>
      <c r="E10" s="113"/>
      <c r="F10" s="113"/>
      <c r="G10" s="113"/>
      <c r="H10" s="114"/>
      <c r="I10" s="114"/>
      <c r="J10" s="115"/>
      <c r="K10" s="386"/>
      <c r="L10" s="386"/>
      <c r="M10" s="386"/>
      <c r="N10" s="386"/>
      <c r="O10" s="386"/>
      <c r="P10" s="386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</row>
    <row r="11" spans="1:60" ht="10.5" customHeight="1">
      <c r="A11" s="361" t="s">
        <v>11</v>
      </c>
      <c r="B11" s="377" t="s">
        <v>63</v>
      </c>
      <c r="C11" s="364" t="s">
        <v>64</v>
      </c>
      <c r="D11" s="367" t="s">
        <v>65</v>
      </c>
      <c r="E11" s="367" t="s">
        <v>66</v>
      </c>
      <c r="F11" s="367" t="s">
        <v>67</v>
      </c>
      <c r="G11" s="368"/>
      <c r="H11" s="368"/>
      <c r="I11" s="368"/>
      <c r="J11" s="368"/>
      <c r="K11" s="368"/>
      <c r="L11" s="370" t="s">
        <v>68</v>
      </c>
      <c r="M11" s="368"/>
      <c r="N11" s="369"/>
      <c r="O11" s="368"/>
      <c r="P11" s="371"/>
      <c r="Q11" s="116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</row>
    <row r="12" spans="1:60" ht="13.5" customHeight="1">
      <c r="A12" s="362"/>
      <c r="B12" s="378"/>
      <c r="C12" s="365"/>
      <c r="D12" s="368"/>
      <c r="E12" s="368"/>
      <c r="F12" s="369"/>
      <c r="G12" s="369"/>
      <c r="H12" s="369"/>
      <c r="I12" s="369"/>
      <c r="J12" s="369"/>
      <c r="K12" s="369"/>
      <c r="L12" s="372"/>
      <c r="M12" s="371"/>
      <c r="N12" s="373"/>
      <c r="O12" s="371"/>
      <c r="P12" s="374"/>
      <c r="Q12" s="116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</row>
    <row r="13" spans="1:60" ht="48.75" customHeight="1">
      <c r="A13" s="363"/>
      <c r="B13" s="379"/>
      <c r="C13" s="366"/>
      <c r="D13" s="369"/>
      <c r="E13" s="369"/>
      <c r="F13" s="119" t="s">
        <v>69</v>
      </c>
      <c r="G13" s="119" t="s">
        <v>70</v>
      </c>
      <c r="H13" s="119" t="s">
        <v>71</v>
      </c>
      <c r="I13" s="119" t="s">
        <v>72</v>
      </c>
      <c r="J13" s="119" t="s">
        <v>73</v>
      </c>
      <c r="K13" s="119" t="s">
        <v>74</v>
      </c>
      <c r="L13" s="119" t="s">
        <v>75</v>
      </c>
      <c r="M13" s="119" t="s">
        <v>71</v>
      </c>
      <c r="N13" s="119" t="s">
        <v>72</v>
      </c>
      <c r="O13" s="119" t="s">
        <v>73</v>
      </c>
      <c r="P13" s="120" t="s">
        <v>76</v>
      </c>
      <c r="Q13" s="116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</row>
    <row r="14" spans="1:60" ht="14.25" customHeight="1">
      <c r="A14" s="166">
        <v>1</v>
      </c>
      <c r="B14" s="63">
        <v>2</v>
      </c>
      <c r="C14" s="63">
        <v>3</v>
      </c>
      <c r="D14" s="123">
        <v>4</v>
      </c>
      <c r="E14" s="123">
        <v>5</v>
      </c>
      <c r="F14" s="123">
        <v>6</v>
      </c>
      <c r="G14" s="123">
        <v>7</v>
      </c>
      <c r="H14" s="123">
        <v>8</v>
      </c>
      <c r="I14" s="123">
        <v>9</v>
      </c>
      <c r="J14" s="123">
        <v>10</v>
      </c>
      <c r="K14" s="123">
        <v>11</v>
      </c>
      <c r="L14" s="123">
        <v>12</v>
      </c>
      <c r="M14" s="123">
        <v>13</v>
      </c>
      <c r="N14" s="123">
        <v>14</v>
      </c>
      <c r="O14" s="123">
        <v>15</v>
      </c>
      <c r="P14" s="124">
        <v>16</v>
      </c>
      <c r="Q14" s="221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</row>
    <row r="15" spans="1:60" ht="15" customHeight="1">
      <c r="A15" s="222">
        <v>1</v>
      </c>
      <c r="B15" s="198" t="s">
        <v>209</v>
      </c>
      <c r="C15" s="223" t="s">
        <v>40</v>
      </c>
      <c r="D15" s="212"/>
      <c r="E15" s="138"/>
      <c r="F15" s="137"/>
      <c r="G15" s="137"/>
      <c r="H15" s="137"/>
      <c r="I15" s="137"/>
      <c r="J15" s="137"/>
      <c r="K15" s="429"/>
      <c r="L15" s="423"/>
      <c r="M15" s="423"/>
      <c r="N15" s="423"/>
      <c r="O15" s="423"/>
      <c r="P15" s="425"/>
      <c r="Q15" s="436"/>
      <c r="R15" s="224"/>
      <c r="S15" s="196"/>
      <c r="T15" s="196"/>
      <c r="U15" s="196"/>
      <c r="V15" s="200"/>
      <c r="W15" s="200"/>
      <c r="X15" s="200"/>
      <c r="Y15" s="200"/>
      <c r="Z15" s="200"/>
      <c r="AA15" s="196"/>
      <c r="AB15" s="19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</row>
    <row r="16" spans="1:60" ht="14.25" customHeight="1">
      <c r="A16" s="177" t="s">
        <v>116</v>
      </c>
      <c r="B16" s="135" t="s">
        <v>79</v>
      </c>
      <c r="C16" s="134" t="s">
        <v>289</v>
      </c>
      <c r="D16" s="135" t="s">
        <v>89</v>
      </c>
      <c r="E16" s="190">
        <v>296.2</v>
      </c>
      <c r="F16" s="137"/>
      <c r="G16" s="138"/>
      <c r="H16" s="137"/>
      <c r="I16" s="137"/>
      <c r="J16" s="137"/>
      <c r="K16" s="429">
        <f t="shared" ref="K16:K39" si="0">SUM(H16:J16)</f>
        <v>0</v>
      </c>
      <c r="L16" s="423" cm="1">
        <f t="array" ref="L16">ROUND(E16*F16,2)</f>
        <v>0</v>
      </c>
      <c r="M16" s="423" cm="1">
        <f t="array" ref="M16">ROUND(E16*H16,2)</f>
        <v>0</v>
      </c>
      <c r="N16" s="423" cm="1">
        <f t="array" ref="N16">ROUND(E16*I16,2)</f>
        <v>0</v>
      </c>
      <c r="O16" s="423" cm="1">
        <f t="array" ref="O16">ROUND(E16*J16,2)</f>
        <v>0</v>
      </c>
      <c r="P16" s="425" cm="1">
        <f t="array" ref="P16">ROUND(SUM(M16:O16),2)</f>
        <v>0</v>
      </c>
      <c r="Q16" s="437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19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</row>
    <row r="17" spans="1:60" ht="14.25" customHeight="1">
      <c r="A17" s="177" t="s">
        <v>119</v>
      </c>
      <c r="B17" s="135" t="s">
        <v>79</v>
      </c>
      <c r="C17" s="178" t="s">
        <v>290</v>
      </c>
      <c r="D17" s="135" t="s">
        <v>89</v>
      </c>
      <c r="E17" s="190" cm="1">
        <f t="array" ref="E17">ROUND(E16*1.1,1)</f>
        <v>325.8</v>
      </c>
      <c r="F17" s="137"/>
      <c r="G17" s="138"/>
      <c r="H17" s="137"/>
      <c r="I17" s="137"/>
      <c r="J17" s="137"/>
      <c r="K17" s="429">
        <f t="shared" si="0"/>
        <v>0</v>
      </c>
      <c r="L17" s="423" cm="1">
        <f t="array" ref="L17">ROUND(E17*F17,2)</f>
        <v>0</v>
      </c>
      <c r="M17" s="423" cm="1">
        <f t="array" ref="M17">ROUND(E17*H17,2)</f>
        <v>0</v>
      </c>
      <c r="N17" s="423" cm="1">
        <f t="array" ref="N17">ROUND(E17*I17,2)</f>
        <v>0</v>
      </c>
      <c r="O17" s="423" cm="1">
        <f t="array" ref="O17">ROUND(E17*J17,2)</f>
        <v>0</v>
      </c>
      <c r="P17" s="425" cm="1">
        <f t="array" ref="P17">ROUND(SUM(M17:O17),2)</f>
        <v>0</v>
      </c>
      <c r="Q17" s="437"/>
      <c r="R17" s="200"/>
      <c r="S17" s="200"/>
      <c r="T17" s="395"/>
      <c r="U17" s="395"/>
      <c r="V17" s="200"/>
      <c r="W17" s="200"/>
      <c r="X17" s="200"/>
      <c r="Y17" s="200"/>
      <c r="Z17" s="200"/>
      <c r="AA17" s="395"/>
      <c r="AB17" s="19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</row>
    <row r="18" spans="1:60" ht="14.25" customHeight="1">
      <c r="A18" s="177" t="s">
        <v>121</v>
      </c>
      <c r="B18" s="135" t="s">
        <v>79</v>
      </c>
      <c r="C18" s="178" t="s">
        <v>291</v>
      </c>
      <c r="D18" s="135" t="s">
        <v>133</v>
      </c>
      <c r="E18" s="138">
        <v>1</v>
      </c>
      <c r="F18" s="137"/>
      <c r="G18" s="138"/>
      <c r="H18" s="137"/>
      <c r="I18" s="225"/>
      <c r="J18" s="137"/>
      <c r="K18" s="429">
        <f t="shared" si="0"/>
        <v>0</v>
      </c>
      <c r="L18" s="423" cm="1">
        <f t="array" ref="L18">ROUND(E18*F18,2)</f>
        <v>0</v>
      </c>
      <c r="M18" s="423" cm="1">
        <f t="array" ref="M18">ROUND(E18*H18,2)</f>
        <v>0</v>
      </c>
      <c r="N18" s="423" cm="1">
        <f t="array" ref="N18">ROUND(E18*I18,2)</f>
        <v>0</v>
      </c>
      <c r="O18" s="423" cm="1">
        <f t="array" ref="O18">ROUND(E18*J18,2)</f>
        <v>0</v>
      </c>
      <c r="P18" s="425" cm="1">
        <f t="array" ref="P18">ROUND(SUM(M18:O18),2)</f>
        <v>0</v>
      </c>
      <c r="Q18" s="437"/>
      <c r="R18" s="200"/>
      <c r="S18" s="200"/>
      <c r="T18" s="200"/>
      <c r="U18" s="200"/>
      <c r="V18" s="200"/>
      <c r="W18" s="200"/>
      <c r="X18" s="200"/>
      <c r="Y18" s="200"/>
      <c r="Z18" s="200"/>
      <c r="AA18" s="395"/>
      <c r="AB18" s="19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</row>
    <row r="19" spans="1:60" ht="36" customHeight="1">
      <c r="A19" s="177" t="s">
        <v>127</v>
      </c>
      <c r="B19" s="135" t="s">
        <v>79</v>
      </c>
      <c r="C19" s="134" t="s">
        <v>292</v>
      </c>
      <c r="D19" s="135" t="s">
        <v>83</v>
      </c>
      <c r="E19" s="138">
        <v>384</v>
      </c>
      <c r="F19" s="137"/>
      <c r="G19" s="138"/>
      <c r="H19" s="137"/>
      <c r="I19" s="137"/>
      <c r="J19" s="137"/>
      <c r="K19" s="429">
        <f t="shared" si="0"/>
        <v>0</v>
      </c>
      <c r="L19" s="423" cm="1">
        <f t="array" ref="L19">ROUND(E19*F19,2)</f>
        <v>0</v>
      </c>
      <c r="M19" s="423" cm="1">
        <f t="array" ref="M19">ROUND(E19*H19,2)</f>
        <v>0</v>
      </c>
      <c r="N19" s="423" cm="1">
        <f t="array" ref="N19">ROUND(E19*I19,2)</f>
        <v>0</v>
      </c>
      <c r="O19" s="423" cm="1">
        <f t="array" ref="O19">ROUND(E19*J19,2)</f>
        <v>0</v>
      </c>
      <c r="P19" s="425" cm="1">
        <f t="array" ref="P19">ROUND(SUM(M19:O19),2)</f>
        <v>0</v>
      </c>
      <c r="Q19" s="437"/>
      <c r="R19" s="200"/>
      <c r="S19" s="200"/>
      <c r="T19" s="200"/>
      <c r="U19" s="200"/>
      <c r="V19" s="200"/>
      <c r="W19" s="200"/>
      <c r="X19" s="218"/>
      <c r="Y19" s="200"/>
      <c r="Z19" s="200"/>
      <c r="AA19" s="200"/>
      <c r="AB19" s="19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</row>
    <row r="20" spans="1:60" ht="24" customHeight="1">
      <c r="A20" s="177" t="s">
        <v>129</v>
      </c>
      <c r="B20" s="135" t="s">
        <v>79</v>
      </c>
      <c r="C20" s="188" t="s">
        <v>220</v>
      </c>
      <c r="D20" s="135" t="s">
        <v>133</v>
      </c>
      <c r="E20" s="138">
        <v>1</v>
      </c>
      <c r="F20" s="137"/>
      <c r="G20" s="138"/>
      <c r="H20" s="137"/>
      <c r="I20" s="137"/>
      <c r="J20" s="137"/>
      <c r="K20" s="429">
        <f t="shared" si="0"/>
        <v>0</v>
      </c>
      <c r="L20" s="423" cm="1">
        <f t="array" ref="L20">ROUND(E20*F20,2)</f>
        <v>0</v>
      </c>
      <c r="M20" s="423" cm="1">
        <f t="array" ref="M20">ROUND(E20*H20,2)</f>
        <v>0</v>
      </c>
      <c r="N20" s="423" cm="1">
        <f t="array" ref="N20">ROUND(E20*I20,2)</f>
        <v>0</v>
      </c>
      <c r="O20" s="423" cm="1">
        <f t="array" ref="O20">ROUND(E20*J20,2)</f>
        <v>0</v>
      </c>
      <c r="P20" s="425" cm="1">
        <f t="array" ref="P20">ROUND(SUM(M20:O20),2)</f>
        <v>0</v>
      </c>
      <c r="Q20" s="437"/>
      <c r="R20" s="200"/>
      <c r="S20" s="200"/>
      <c r="T20" s="200"/>
      <c r="U20" s="200"/>
      <c r="V20" s="200"/>
      <c r="W20" s="200"/>
      <c r="X20" s="218"/>
      <c r="Y20" s="200"/>
      <c r="Z20" s="200"/>
      <c r="AA20" s="200"/>
      <c r="AB20" s="19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</row>
    <row r="21" spans="1:60" ht="14.25" customHeight="1">
      <c r="A21" s="177" t="s">
        <v>131</v>
      </c>
      <c r="B21" s="135" t="s">
        <v>79</v>
      </c>
      <c r="C21" s="178" t="s">
        <v>291</v>
      </c>
      <c r="D21" s="135" t="s">
        <v>133</v>
      </c>
      <c r="E21" s="138">
        <v>1</v>
      </c>
      <c r="F21" s="138"/>
      <c r="G21" s="138"/>
      <c r="H21" s="137"/>
      <c r="I21" s="225"/>
      <c r="J21" s="137"/>
      <c r="K21" s="429">
        <f t="shared" si="0"/>
        <v>0</v>
      </c>
      <c r="L21" s="423" cm="1">
        <f t="array" ref="L21">ROUND(E21*F21,2)</f>
        <v>0</v>
      </c>
      <c r="M21" s="423" cm="1">
        <f t="array" ref="M21">ROUND(E21*H21,2)</f>
        <v>0</v>
      </c>
      <c r="N21" s="423" cm="1">
        <f t="array" ref="N21">ROUND(E21*I21,2)</f>
        <v>0</v>
      </c>
      <c r="O21" s="423" cm="1">
        <f t="array" ref="O21">ROUND(E21*J21,2)</f>
        <v>0</v>
      </c>
      <c r="P21" s="425" cm="1">
        <f t="array" ref="P21">ROUND(SUM(M21:O21),2)</f>
        <v>0</v>
      </c>
      <c r="Q21" s="437"/>
      <c r="R21" s="200"/>
      <c r="S21" s="200"/>
      <c r="T21" s="200"/>
      <c r="U21" s="200"/>
      <c r="V21" s="200"/>
      <c r="W21" s="200"/>
      <c r="X21" s="200"/>
      <c r="Y21" s="200"/>
      <c r="Z21" s="200"/>
      <c r="AA21" s="200"/>
      <c r="AB21" s="19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</row>
    <row r="22" spans="1:60" ht="14.25" customHeight="1">
      <c r="A22" s="177" t="s">
        <v>293</v>
      </c>
      <c r="B22" s="135" t="s">
        <v>79</v>
      </c>
      <c r="C22" s="134" t="s">
        <v>294</v>
      </c>
      <c r="D22" s="135" t="s">
        <v>89</v>
      </c>
      <c r="E22" s="138">
        <v>34.4</v>
      </c>
      <c r="F22" s="137"/>
      <c r="G22" s="138"/>
      <c r="H22" s="137"/>
      <c r="I22" s="137"/>
      <c r="J22" s="137"/>
      <c r="K22" s="429">
        <f t="shared" si="0"/>
        <v>0</v>
      </c>
      <c r="L22" s="423" cm="1">
        <f t="array" ref="L22">ROUND(E22*F22,2)</f>
        <v>0</v>
      </c>
      <c r="M22" s="423" cm="1">
        <f t="array" ref="M22">ROUND(E22*H22,2)</f>
        <v>0</v>
      </c>
      <c r="N22" s="423" cm="1">
        <f t="array" ref="N22">ROUND(E22*I22,2)</f>
        <v>0</v>
      </c>
      <c r="O22" s="423" cm="1">
        <f t="array" ref="O22">ROUND(E22*J22,2)</f>
        <v>0</v>
      </c>
      <c r="P22" s="425" cm="1">
        <f t="array" ref="P22">ROUND(SUM(M22:O22),2)</f>
        <v>0</v>
      </c>
      <c r="Q22" s="438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</row>
    <row r="23" spans="1:60" ht="14.25" customHeight="1">
      <c r="A23" s="177" t="s">
        <v>295</v>
      </c>
      <c r="B23" s="135" t="s">
        <v>79</v>
      </c>
      <c r="C23" s="188" t="s">
        <v>296</v>
      </c>
      <c r="D23" s="135" t="s">
        <v>89</v>
      </c>
      <c r="E23" s="190" cm="1">
        <f t="array" ref="E23">E22*1.1</f>
        <v>37.840000000000003</v>
      </c>
      <c r="F23" s="203"/>
      <c r="G23" s="138"/>
      <c r="H23" s="137"/>
      <c r="I23" s="137"/>
      <c r="J23" s="137"/>
      <c r="K23" s="429">
        <f t="shared" si="0"/>
        <v>0</v>
      </c>
      <c r="L23" s="423" cm="1">
        <f t="array" ref="L23">ROUND(E23*F23,2)</f>
        <v>0</v>
      </c>
      <c r="M23" s="423" cm="1">
        <f t="array" ref="M23">ROUND(E23*H23,2)</f>
        <v>0</v>
      </c>
      <c r="N23" s="423" cm="1">
        <f t="array" ref="N23">ROUND(E23*I23,2)</f>
        <v>0</v>
      </c>
      <c r="O23" s="423" cm="1">
        <f t="array" ref="O23">ROUND(E23*J23,2)</f>
        <v>0</v>
      </c>
      <c r="P23" s="425" cm="1">
        <f t="array" ref="P23">ROUND(SUM(M23:O23),2)</f>
        <v>0</v>
      </c>
      <c r="Q23" s="438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</row>
    <row r="24" spans="1:60" ht="14.25" customHeight="1">
      <c r="A24" s="177" t="s">
        <v>297</v>
      </c>
      <c r="B24" s="135" t="s">
        <v>79</v>
      </c>
      <c r="C24" s="178" t="s">
        <v>298</v>
      </c>
      <c r="D24" s="135" t="s">
        <v>83</v>
      </c>
      <c r="E24" s="138" cm="1">
        <f t="array" ref="E24">E22</f>
        <v>34.4</v>
      </c>
      <c r="F24" s="203"/>
      <c r="G24" s="138"/>
      <c r="H24" s="137"/>
      <c r="I24" s="137"/>
      <c r="J24" s="137"/>
      <c r="K24" s="429">
        <f t="shared" si="0"/>
        <v>0</v>
      </c>
      <c r="L24" s="423" cm="1">
        <f t="array" ref="L24">ROUND(E24*F24,2)</f>
        <v>0</v>
      </c>
      <c r="M24" s="423" cm="1">
        <f t="array" ref="M24">ROUND(E24*H24,2)</f>
        <v>0</v>
      </c>
      <c r="N24" s="423" cm="1">
        <f t="array" ref="N24">ROUND(E24*I24,2)</f>
        <v>0</v>
      </c>
      <c r="O24" s="423" cm="1">
        <f t="array" ref="O24">ROUND(E24*J24,2)</f>
        <v>0</v>
      </c>
      <c r="P24" s="425" cm="1">
        <f t="array" ref="P24">ROUND(SUM(M24:O24),2)</f>
        <v>0</v>
      </c>
      <c r="Q24" s="438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</row>
    <row r="25" spans="1:60" ht="24" customHeight="1">
      <c r="A25" s="177" t="s">
        <v>299</v>
      </c>
      <c r="B25" s="135" t="s">
        <v>79</v>
      </c>
      <c r="C25" s="134" t="s">
        <v>300</v>
      </c>
      <c r="D25" s="135" t="s">
        <v>89</v>
      </c>
      <c r="E25" s="190">
        <v>60.8</v>
      </c>
      <c r="F25" s="137"/>
      <c r="G25" s="138"/>
      <c r="H25" s="137"/>
      <c r="I25" s="137"/>
      <c r="J25" s="137"/>
      <c r="K25" s="429">
        <f t="shared" si="0"/>
        <v>0</v>
      </c>
      <c r="L25" s="423" cm="1">
        <f t="array" ref="L25">ROUND(E25*F25,2)</f>
        <v>0</v>
      </c>
      <c r="M25" s="423" cm="1">
        <f t="array" ref="M25">ROUND(E25*H25,2)</f>
        <v>0</v>
      </c>
      <c r="N25" s="423" cm="1">
        <f t="array" ref="N25">ROUND(E25*I25,2)</f>
        <v>0</v>
      </c>
      <c r="O25" s="423" cm="1">
        <f t="array" ref="O25">ROUND(E25*J25,2)</f>
        <v>0</v>
      </c>
      <c r="P25" s="425" cm="1">
        <f t="array" ref="P25">ROUND(SUM(M25:O25),2)</f>
        <v>0</v>
      </c>
      <c r="Q25" s="438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</row>
    <row r="26" spans="1:60" ht="14.25" customHeight="1">
      <c r="A26" s="177" t="s">
        <v>301</v>
      </c>
      <c r="B26" s="135" t="s">
        <v>79</v>
      </c>
      <c r="C26" s="178" t="s">
        <v>302</v>
      </c>
      <c r="D26" s="135" t="s">
        <v>81</v>
      </c>
      <c r="E26" s="189" cm="1">
        <f t="array" ref="E26">ROUND(E27/0.9,0)</f>
        <v>74</v>
      </c>
      <c r="F26" s="137"/>
      <c r="G26" s="138"/>
      <c r="H26" s="137"/>
      <c r="I26" s="137"/>
      <c r="J26" s="137"/>
      <c r="K26" s="429">
        <f t="shared" si="0"/>
        <v>0</v>
      </c>
      <c r="L26" s="423" cm="1">
        <f t="array" ref="L26">ROUND(E26*F26,2)</f>
        <v>0</v>
      </c>
      <c r="M26" s="423" cm="1">
        <f t="array" ref="M26">ROUND(E26*H26,2)</f>
        <v>0</v>
      </c>
      <c r="N26" s="423" cm="1">
        <f t="array" ref="N26">ROUND(E26*I26,2)</f>
        <v>0</v>
      </c>
      <c r="O26" s="423" cm="1">
        <f t="array" ref="O26">ROUND(E26*J26,2)</f>
        <v>0</v>
      </c>
      <c r="P26" s="425" cm="1">
        <f t="array" ref="P26">ROUND(SUM(M26:O26),2)</f>
        <v>0</v>
      </c>
      <c r="Q26" s="438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</row>
    <row r="27" spans="1:60" ht="14.25" customHeight="1">
      <c r="A27" s="177" t="s">
        <v>303</v>
      </c>
      <c r="B27" s="135" t="s">
        <v>79</v>
      </c>
      <c r="C27" s="178" t="s">
        <v>304</v>
      </c>
      <c r="D27" s="135" t="s">
        <v>228</v>
      </c>
      <c r="E27" s="190" cm="1">
        <f t="array" ref="E27">E25*1.1</f>
        <v>66.88</v>
      </c>
      <c r="F27" s="137"/>
      <c r="G27" s="138"/>
      <c r="H27" s="137"/>
      <c r="I27" s="137"/>
      <c r="J27" s="137"/>
      <c r="K27" s="429">
        <f t="shared" si="0"/>
        <v>0</v>
      </c>
      <c r="L27" s="423" cm="1">
        <f t="array" ref="L27">ROUND(E27*F27,2)</f>
        <v>0</v>
      </c>
      <c r="M27" s="423" cm="1">
        <f t="array" ref="M27">ROUND(E27*H27,2)</f>
        <v>0</v>
      </c>
      <c r="N27" s="423" cm="1">
        <f t="array" ref="N27">ROUND(E27*I27,2)</f>
        <v>0</v>
      </c>
      <c r="O27" s="423" cm="1">
        <f t="array" ref="O27">ROUND(E27*J27,2)</f>
        <v>0</v>
      </c>
      <c r="P27" s="425" cm="1">
        <f t="array" ref="P27">ROUND(SUM(M27:O27),2)</f>
        <v>0</v>
      </c>
      <c r="Q27" s="438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</row>
    <row r="28" spans="1:60" ht="14.25" customHeight="1">
      <c r="A28" s="177" t="s">
        <v>305</v>
      </c>
      <c r="B28" s="135" t="s">
        <v>79</v>
      </c>
      <c r="C28" s="178" t="s">
        <v>306</v>
      </c>
      <c r="D28" s="135" t="s">
        <v>228</v>
      </c>
      <c r="E28" s="190" cm="1">
        <f t="array" ref="E28">E27</f>
        <v>66.88</v>
      </c>
      <c r="F28" s="137"/>
      <c r="G28" s="138"/>
      <c r="H28" s="137"/>
      <c r="I28" s="137"/>
      <c r="J28" s="137"/>
      <c r="K28" s="429">
        <f t="shared" si="0"/>
        <v>0</v>
      </c>
      <c r="L28" s="423" cm="1">
        <f t="array" ref="L28">ROUND(E28*F28,2)</f>
        <v>0</v>
      </c>
      <c r="M28" s="423" cm="1">
        <f t="array" ref="M28">ROUND(E28*H28,2)</f>
        <v>0</v>
      </c>
      <c r="N28" s="423" cm="1">
        <f t="array" ref="N28">ROUND(E28*I28,2)</f>
        <v>0</v>
      </c>
      <c r="O28" s="423" cm="1">
        <f t="array" ref="O28">ROUND(E28*J28,2)</f>
        <v>0</v>
      </c>
      <c r="P28" s="425" cm="1">
        <f t="array" ref="P28">ROUND(SUM(M28:O28),2)</f>
        <v>0</v>
      </c>
      <c r="Q28" s="438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</row>
    <row r="29" spans="1:60" ht="14.25" customHeight="1">
      <c r="A29" s="177" t="s">
        <v>307</v>
      </c>
      <c r="B29" s="135" t="s">
        <v>79</v>
      </c>
      <c r="C29" s="178" t="s">
        <v>308</v>
      </c>
      <c r="D29" s="135" t="s">
        <v>81</v>
      </c>
      <c r="E29" s="189">
        <v>6</v>
      </c>
      <c r="F29" s="137"/>
      <c r="G29" s="138"/>
      <c r="H29" s="137"/>
      <c r="I29" s="137"/>
      <c r="J29" s="137"/>
      <c r="K29" s="429">
        <f t="shared" si="0"/>
        <v>0</v>
      </c>
      <c r="L29" s="423" cm="1">
        <f t="array" ref="L29">ROUND(E29*F29,2)</f>
        <v>0</v>
      </c>
      <c r="M29" s="423" cm="1">
        <f t="array" ref="M29">ROUND(E29*H29,2)</f>
        <v>0</v>
      </c>
      <c r="N29" s="423" cm="1">
        <f t="array" ref="N29">ROUND(E29*I29,2)</f>
        <v>0</v>
      </c>
      <c r="O29" s="423" cm="1">
        <f t="array" ref="O29">ROUND(E29*J29,2)</f>
        <v>0</v>
      </c>
      <c r="P29" s="425" cm="1">
        <f t="array" ref="P29">ROUND(SUM(M29:O29),2)</f>
        <v>0</v>
      </c>
      <c r="Q29" s="438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</row>
    <row r="30" spans="1:60" ht="14.25" customHeight="1">
      <c r="A30" s="177" t="s">
        <v>309</v>
      </c>
      <c r="B30" s="135" t="s">
        <v>79</v>
      </c>
      <c r="C30" s="178" t="s">
        <v>310</v>
      </c>
      <c r="D30" s="135" t="s">
        <v>81</v>
      </c>
      <c r="E30" s="189">
        <v>4</v>
      </c>
      <c r="F30" s="137"/>
      <c r="G30" s="138"/>
      <c r="H30" s="137"/>
      <c r="I30" s="137"/>
      <c r="J30" s="137"/>
      <c r="K30" s="429">
        <f t="shared" si="0"/>
        <v>0</v>
      </c>
      <c r="L30" s="423" cm="1">
        <f t="array" ref="L30">ROUND(E30*F30,2)</f>
        <v>0</v>
      </c>
      <c r="M30" s="423" cm="1">
        <f t="array" ref="M30">ROUND(E30*H30,2)</f>
        <v>0</v>
      </c>
      <c r="N30" s="423" cm="1">
        <f t="array" ref="N30">ROUND(E30*I30,2)</f>
        <v>0</v>
      </c>
      <c r="O30" s="423" cm="1">
        <f t="array" ref="O30">ROUND(E30*J30,2)</f>
        <v>0</v>
      </c>
      <c r="P30" s="425" cm="1">
        <f t="array" ref="P30">ROUND(SUM(M30:O30),2)</f>
        <v>0</v>
      </c>
      <c r="Q30" s="438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</row>
    <row r="31" spans="1:60" ht="13.75" customHeight="1">
      <c r="A31" s="177" t="s">
        <v>311</v>
      </c>
      <c r="B31" s="135" t="s">
        <v>79</v>
      </c>
      <c r="C31" s="178" t="s">
        <v>312</v>
      </c>
      <c r="D31" s="135" t="s">
        <v>81</v>
      </c>
      <c r="E31" s="189" cm="1">
        <f t="array" ref="E31">ROUND(E25*6,0)</f>
        <v>365</v>
      </c>
      <c r="F31" s="226"/>
      <c r="G31" s="138"/>
      <c r="H31" s="137"/>
      <c r="I31" s="137"/>
      <c r="J31" s="137"/>
      <c r="K31" s="429">
        <f t="shared" si="0"/>
        <v>0</v>
      </c>
      <c r="L31" s="423" cm="1">
        <f t="array" ref="L31">ROUND(E31*F31,2)</f>
        <v>0</v>
      </c>
      <c r="M31" s="423" cm="1">
        <f t="array" ref="M31">ROUND(E31*H31,2)</f>
        <v>0</v>
      </c>
      <c r="N31" s="423" cm="1">
        <f t="array" ref="N31">ROUND(E31*I31,2)</f>
        <v>0</v>
      </c>
      <c r="O31" s="423" cm="1">
        <f t="array" ref="O31">ROUND(E31*J31,2)</f>
        <v>0</v>
      </c>
      <c r="P31" s="425" cm="1">
        <f t="array" ref="P31">ROUND(SUM(M31:O31),2)</f>
        <v>0</v>
      </c>
      <c r="Q31" s="438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</row>
    <row r="32" spans="1:60" ht="13.75" customHeight="1">
      <c r="A32" s="177" t="s">
        <v>313</v>
      </c>
      <c r="B32" s="135" t="s">
        <v>79</v>
      </c>
      <c r="C32" s="178" t="s">
        <v>314</v>
      </c>
      <c r="D32" s="135" t="s">
        <v>315</v>
      </c>
      <c r="E32" s="190">
        <v>4</v>
      </c>
      <c r="F32" s="137"/>
      <c r="G32" s="138"/>
      <c r="H32" s="137"/>
      <c r="I32" s="137"/>
      <c r="J32" s="137"/>
      <c r="K32" s="429">
        <f t="shared" si="0"/>
        <v>0</v>
      </c>
      <c r="L32" s="423" cm="1">
        <f t="array" ref="L32">ROUND(E32*F32,2)</f>
        <v>0</v>
      </c>
      <c r="M32" s="423" cm="1">
        <f t="array" ref="M32">ROUND(E32*H32,2)</f>
        <v>0</v>
      </c>
      <c r="N32" s="423" cm="1">
        <f t="array" ref="N32">ROUND(E32*I32,2)</f>
        <v>0</v>
      </c>
      <c r="O32" s="423" cm="1">
        <f t="array" ref="O32">ROUND(E32*J32,2)</f>
        <v>0</v>
      </c>
      <c r="P32" s="425" cm="1">
        <f t="array" ref="P32">ROUND(SUM(M32:O32),2)</f>
        <v>0</v>
      </c>
      <c r="Q32" s="438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</row>
    <row r="33" spans="1:60" ht="24" customHeight="1">
      <c r="A33" s="177" t="s">
        <v>316</v>
      </c>
      <c r="B33" s="135" t="s">
        <v>79</v>
      </c>
      <c r="C33" s="134" t="s">
        <v>317</v>
      </c>
      <c r="D33" s="135" t="s">
        <v>89</v>
      </c>
      <c r="E33" s="190">
        <v>16.399999999999999</v>
      </c>
      <c r="F33" s="137"/>
      <c r="G33" s="138"/>
      <c r="H33" s="137"/>
      <c r="I33" s="137"/>
      <c r="J33" s="137"/>
      <c r="K33" s="429">
        <f t="shared" si="0"/>
        <v>0</v>
      </c>
      <c r="L33" s="423" cm="1">
        <f t="array" ref="L33">ROUND(E33*F33,2)</f>
        <v>0</v>
      </c>
      <c r="M33" s="423" cm="1">
        <f t="array" ref="M33">ROUND(E33*H33,2)</f>
        <v>0</v>
      </c>
      <c r="N33" s="423" cm="1">
        <f t="array" ref="N33">ROUND(E33*I33,2)</f>
        <v>0</v>
      </c>
      <c r="O33" s="423" cm="1">
        <f t="array" ref="O33">ROUND(E33*J33,2)</f>
        <v>0</v>
      </c>
      <c r="P33" s="425" cm="1">
        <f t="array" ref="P33">ROUND(SUM(M33:O33),2)</f>
        <v>0</v>
      </c>
      <c r="Q33" s="438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</row>
    <row r="34" spans="1:60" ht="14.25" customHeight="1">
      <c r="A34" s="177" t="s">
        <v>318</v>
      </c>
      <c r="B34" s="135" t="s">
        <v>79</v>
      </c>
      <c r="C34" s="178" t="s">
        <v>319</v>
      </c>
      <c r="D34" s="135" t="s">
        <v>81</v>
      </c>
      <c r="E34" s="189" cm="1">
        <f t="array" ref="E34">ROUND(E35/0.6,0)</f>
        <v>30</v>
      </c>
      <c r="F34" s="137"/>
      <c r="G34" s="138"/>
      <c r="H34" s="137"/>
      <c r="I34" s="137"/>
      <c r="J34" s="137"/>
      <c r="K34" s="429">
        <f t="shared" si="0"/>
        <v>0</v>
      </c>
      <c r="L34" s="423" cm="1">
        <f t="array" ref="L34">ROUND(E34*F34,2)</f>
        <v>0</v>
      </c>
      <c r="M34" s="423" cm="1">
        <f t="array" ref="M34">ROUND(E34*H34,2)</f>
        <v>0</v>
      </c>
      <c r="N34" s="423" cm="1">
        <f t="array" ref="N34">ROUND(E34*I34,2)</f>
        <v>0</v>
      </c>
      <c r="O34" s="423" cm="1">
        <f t="array" ref="O34">ROUND(E34*J34,2)</f>
        <v>0</v>
      </c>
      <c r="P34" s="425" cm="1">
        <f t="array" ref="P34">ROUND(SUM(M34:O34),2)</f>
        <v>0</v>
      </c>
      <c r="Q34" s="438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</row>
    <row r="35" spans="1:60" ht="14.25" customHeight="1">
      <c r="A35" s="177" t="s">
        <v>320</v>
      </c>
      <c r="B35" s="135" t="s">
        <v>79</v>
      </c>
      <c r="C35" s="178" t="s">
        <v>321</v>
      </c>
      <c r="D35" s="135" t="s">
        <v>228</v>
      </c>
      <c r="E35" s="190" cm="1">
        <f t="array" ref="E35">E33*1.1</f>
        <v>18.04</v>
      </c>
      <c r="F35" s="137"/>
      <c r="G35" s="138"/>
      <c r="H35" s="137"/>
      <c r="I35" s="137"/>
      <c r="J35" s="137"/>
      <c r="K35" s="429">
        <f t="shared" si="0"/>
        <v>0</v>
      </c>
      <c r="L35" s="423" cm="1">
        <f t="array" ref="L35">ROUND(E35*F35,2)</f>
        <v>0</v>
      </c>
      <c r="M35" s="423" cm="1">
        <f t="array" ref="M35">ROUND(E35*H35,2)</f>
        <v>0</v>
      </c>
      <c r="N35" s="423" cm="1">
        <f t="array" ref="N35">ROUND(E35*I35,2)</f>
        <v>0</v>
      </c>
      <c r="O35" s="423" cm="1">
        <f t="array" ref="O35">ROUND(E35*J35,2)</f>
        <v>0</v>
      </c>
      <c r="P35" s="425" cm="1">
        <f t="array" ref="P35">ROUND(SUM(M35:O35),2)</f>
        <v>0</v>
      </c>
      <c r="Q35" s="438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</row>
    <row r="36" spans="1:60" ht="14.25" customHeight="1">
      <c r="A36" s="177" t="s">
        <v>322</v>
      </c>
      <c r="B36" s="135" t="s">
        <v>79</v>
      </c>
      <c r="C36" s="188" t="s">
        <v>323</v>
      </c>
      <c r="D36" s="135" t="s">
        <v>81</v>
      </c>
      <c r="E36" s="189">
        <v>8</v>
      </c>
      <c r="F36" s="137"/>
      <c r="G36" s="138"/>
      <c r="H36" s="137"/>
      <c r="I36" s="137"/>
      <c r="J36" s="137"/>
      <c r="K36" s="429">
        <f t="shared" si="0"/>
        <v>0</v>
      </c>
      <c r="L36" s="423" cm="1">
        <f t="array" ref="L36">ROUND(E36*F36,2)</f>
        <v>0</v>
      </c>
      <c r="M36" s="423" cm="1">
        <f t="array" ref="M36">ROUND(E36*H36,2)</f>
        <v>0</v>
      </c>
      <c r="N36" s="423" cm="1">
        <f t="array" ref="N36">ROUND(E36*I36,2)</f>
        <v>0</v>
      </c>
      <c r="O36" s="423" cm="1">
        <f t="array" ref="O36">ROUND(E36*J36,2)</f>
        <v>0</v>
      </c>
      <c r="P36" s="425" cm="1">
        <f t="array" ref="P36">ROUND(SUM(M36:O36),2)</f>
        <v>0</v>
      </c>
      <c r="Q36" s="438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</row>
    <row r="37" spans="1:60" ht="14.25" customHeight="1">
      <c r="A37" s="177" t="s">
        <v>324</v>
      </c>
      <c r="B37" s="135" t="s">
        <v>79</v>
      </c>
      <c r="C37" s="188" t="s">
        <v>325</v>
      </c>
      <c r="D37" s="135" t="s">
        <v>81</v>
      </c>
      <c r="E37" s="189">
        <v>4</v>
      </c>
      <c r="F37" s="137"/>
      <c r="G37" s="138"/>
      <c r="H37" s="137"/>
      <c r="I37" s="137"/>
      <c r="J37" s="137"/>
      <c r="K37" s="429">
        <f t="shared" si="0"/>
        <v>0</v>
      </c>
      <c r="L37" s="423" cm="1">
        <f t="array" ref="L37">ROUND(E37*F37,2)</f>
        <v>0</v>
      </c>
      <c r="M37" s="423" cm="1">
        <f t="array" ref="M37">ROUND(E37*H37,2)</f>
        <v>0</v>
      </c>
      <c r="N37" s="423" cm="1">
        <f t="array" ref="N37">ROUND(E37*I37,2)</f>
        <v>0</v>
      </c>
      <c r="O37" s="423" cm="1">
        <f t="array" ref="O37">ROUND(E37*J37,2)</f>
        <v>0</v>
      </c>
      <c r="P37" s="425" cm="1">
        <f t="array" ref="P37">ROUND(SUM(M37:O37),2)</f>
        <v>0</v>
      </c>
      <c r="Q37" s="438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</row>
    <row r="38" spans="1:60" ht="13.75" customHeight="1">
      <c r="A38" s="177" t="s">
        <v>326</v>
      </c>
      <c r="B38" s="135" t="s">
        <v>79</v>
      </c>
      <c r="C38" s="178" t="s">
        <v>312</v>
      </c>
      <c r="D38" s="135" t="s">
        <v>81</v>
      </c>
      <c r="E38" s="189" cm="1">
        <f t="array" ref="E38">ROUND(E33*6,0)</f>
        <v>98</v>
      </c>
      <c r="F38" s="226"/>
      <c r="G38" s="138"/>
      <c r="H38" s="137"/>
      <c r="I38" s="137"/>
      <c r="J38" s="137"/>
      <c r="K38" s="429">
        <f t="shared" si="0"/>
        <v>0</v>
      </c>
      <c r="L38" s="423" cm="1">
        <f t="array" ref="L38">ROUND(E38*F38,2)</f>
        <v>0</v>
      </c>
      <c r="M38" s="423" cm="1">
        <f t="array" ref="M38">ROUND(E38*H38,2)</f>
        <v>0</v>
      </c>
      <c r="N38" s="423" cm="1">
        <f t="array" ref="N38">ROUND(E38*I38,2)</f>
        <v>0</v>
      </c>
      <c r="O38" s="423" cm="1">
        <f t="array" ref="O38">ROUND(E38*J38,2)</f>
        <v>0</v>
      </c>
      <c r="P38" s="425" cm="1">
        <f t="array" ref="P38">ROUND(SUM(M38:O38),2)</f>
        <v>0</v>
      </c>
      <c r="Q38" s="438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</row>
    <row r="39" spans="1:60" ht="13.5" customHeight="1">
      <c r="A39" s="193" t="s">
        <v>327</v>
      </c>
      <c r="B39" s="145" t="s">
        <v>79</v>
      </c>
      <c r="C39" s="180" t="s">
        <v>314</v>
      </c>
      <c r="D39" s="145" t="s">
        <v>315</v>
      </c>
      <c r="E39" s="217">
        <v>8</v>
      </c>
      <c r="F39" s="147"/>
      <c r="G39" s="148"/>
      <c r="H39" s="147"/>
      <c r="I39" s="147"/>
      <c r="J39" s="147"/>
      <c r="K39" s="429">
        <f t="shared" si="0"/>
        <v>0</v>
      </c>
      <c r="L39" s="427" cm="1">
        <f t="array" ref="L39">ROUND(E39*F39,2)</f>
        <v>0</v>
      </c>
      <c r="M39" s="427" cm="1">
        <f t="array" ref="M39">ROUND(E39*H39,2)</f>
        <v>0</v>
      </c>
      <c r="N39" s="427" cm="1">
        <f t="array" ref="N39">ROUND(E39*I39,2)</f>
        <v>0</v>
      </c>
      <c r="O39" s="427" cm="1">
        <f t="array" ref="O39">ROUND(E39*J39,2)</f>
        <v>0</v>
      </c>
      <c r="P39" s="428" cm="1">
        <f t="array" ref="P39">ROUND(SUM(M39:O39),2)</f>
        <v>0</v>
      </c>
      <c r="Q39" s="438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</row>
    <row r="40" spans="1:60" ht="25.5" customHeight="1">
      <c r="A40" s="118"/>
      <c r="B40" s="117"/>
      <c r="C40" s="154" t="s">
        <v>91</v>
      </c>
      <c r="D40" s="155"/>
      <c r="E40" s="27"/>
      <c r="F40" s="156"/>
      <c r="G40" s="156"/>
      <c r="H40" s="156"/>
      <c r="I40" s="156"/>
      <c r="J40" s="156"/>
      <c r="K40" s="430"/>
      <c r="L40" s="431" cm="1">
        <f t="array" ref="L40">SUM(L16:L39)</f>
        <v>0</v>
      </c>
      <c r="M40" s="431" cm="1">
        <f t="array" ref="M40">SUM(M16:M39)</f>
        <v>0</v>
      </c>
      <c r="N40" s="431" cm="1">
        <f t="array" ref="N40">SUM(N16:N39)</f>
        <v>0</v>
      </c>
      <c r="O40" s="431" cm="1">
        <f t="array" ref="O40">SUM(O16:O39)</f>
        <v>0</v>
      </c>
      <c r="P40" s="432" cm="1">
        <f t="array" ref="P40">SUM(M40:O40)</f>
        <v>0</v>
      </c>
      <c r="Q40" s="438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</row>
    <row r="41" spans="1:60" ht="13.5" customHeight="1">
      <c r="A41" s="160"/>
      <c r="B41" s="160"/>
      <c r="C41" s="160"/>
      <c r="D41" s="160"/>
      <c r="E41" s="160"/>
      <c r="F41" s="160"/>
      <c r="G41" s="160"/>
      <c r="H41" s="160"/>
      <c r="I41" s="160"/>
      <c r="J41" s="160"/>
      <c r="K41" s="439"/>
      <c r="L41" s="439"/>
      <c r="M41" s="439"/>
      <c r="N41" s="439"/>
      <c r="O41" s="439"/>
      <c r="P41" s="439"/>
      <c r="Q41" s="440"/>
      <c r="R41" s="161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</row>
    <row r="42" spans="1:60" ht="13.75" customHeight="1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440"/>
      <c r="L42" s="440"/>
      <c r="M42" s="440"/>
      <c r="N42" s="440"/>
      <c r="O42" s="440"/>
      <c r="P42" s="440"/>
      <c r="Q42" s="440"/>
      <c r="R42" s="161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</row>
    <row r="43" spans="1:60" ht="13.75" customHeight="1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440"/>
      <c r="L43" s="440"/>
      <c r="M43" s="440"/>
      <c r="N43" s="440"/>
      <c r="O43" s="440"/>
      <c r="P43" s="440"/>
      <c r="Q43" s="440"/>
      <c r="R43" s="161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</row>
    <row r="44" spans="1:60" ht="14.25" customHeight="1">
      <c r="A44" s="181" t="s">
        <v>18</v>
      </c>
      <c r="B44" s="4"/>
      <c r="C44" s="4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</row>
    <row r="45" spans="1:60" ht="14.25" customHeight="1">
      <c r="A45" s="181" t="s">
        <v>58</v>
      </c>
      <c r="B45" s="46"/>
      <c r="C45" s="46"/>
      <c r="D45" s="46"/>
      <c r="E45" s="46"/>
      <c r="F45" s="46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</row>
    <row r="46" spans="1:60" ht="14.25" customHeight="1">
      <c r="A46" s="106" t="s">
        <v>10</v>
      </c>
      <c r="B46" s="4"/>
      <c r="C46" s="4"/>
      <c r="D46" s="107"/>
      <c r="E46" s="107"/>
      <c r="F46" s="107"/>
      <c r="G46" s="107"/>
      <c r="H46" s="107"/>
      <c r="I46" s="107"/>
      <c r="J46" s="163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  <c r="BH46" s="107"/>
    </row>
    <row r="47" spans="1:60" ht="14.25" customHeight="1">
      <c r="A47" s="107"/>
      <c r="B47" s="107"/>
      <c r="C47" s="182"/>
      <c r="D47" s="107"/>
      <c r="E47" s="107"/>
      <c r="F47" s="107"/>
      <c r="G47" s="107"/>
      <c r="H47" s="107"/>
      <c r="I47" s="107"/>
      <c r="J47" s="163"/>
      <c r="K47" s="163"/>
      <c r="L47" s="163"/>
      <c r="M47" s="163"/>
      <c r="N47" s="163"/>
      <c r="O47" s="163"/>
      <c r="P47" s="163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7"/>
      <c r="BH47" s="107"/>
    </row>
  </sheetData>
  <mergeCells count="16">
    <mergeCell ref="T17:U17"/>
    <mergeCell ref="AA17:AA18"/>
    <mergeCell ref="F11:K12"/>
    <mergeCell ref="L11:P12"/>
    <mergeCell ref="A9:G9"/>
    <mergeCell ref="H9:I9"/>
    <mergeCell ref="O9:P9"/>
    <mergeCell ref="K10:P10"/>
    <mergeCell ref="A11:A13"/>
    <mergeCell ref="B11:B13"/>
    <mergeCell ref="C11:C13"/>
    <mergeCell ref="D11:D13"/>
    <mergeCell ref="E11:E13"/>
    <mergeCell ref="A3:P3"/>
    <mergeCell ref="A1:P1"/>
    <mergeCell ref="A2:P2"/>
  </mergeCells>
  <conditionalFormatting sqref="D26:D32 D34:D39">
    <cfRule type="cellIs" dxfId="4" priority="1" stopIfTrue="1" operator="equal">
      <formula>0</formula>
    </cfRule>
  </conditionalFormatting>
  <pageMargins left="0.19685" right="0.19685" top="0.78740200000000005" bottom="0.59055100000000005" header="0.31496099999999999" footer="0.31496099999999999"/>
  <pageSetup scale="78" orientation="landscape"/>
  <headerFooter>
    <oddFooter>&amp;C&amp;"Arial,Regular"&amp;10&amp;K000000&amp;8&amp;P no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48"/>
  <sheetViews>
    <sheetView showGridLines="0" topLeftCell="A7" workbookViewId="0">
      <selection activeCell="K15" sqref="K15"/>
    </sheetView>
  </sheetViews>
  <sheetFormatPr baseColWidth="10" defaultColWidth="9.1640625" defaultRowHeight="12.75" customHeight="1"/>
  <cols>
    <col min="1" max="1" width="7" style="1" customWidth="1"/>
    <col min="2" max="2" width="11.83203125" style="1" customWidth="1"/>
    <col min="3" max="3" width="36.33203125" style="1" customWidth="1"/>
    <col min="4" max="5" width="9.5" style="1" customWidth="1"/>
    <col min="6" max="6" width="8.1640625" style="1" customWidth="1"/>
    <col min="7" max="7" width="9.5" style="1" customWidth="1"/>
    <col min="8" max="8" width="8.1640625" style="1" customWidth="1"/>
    <col min="9" max="10" width="10.83203125" style="1" customWidth="1"/>
    <col min="11" max="11" width="9.1640625" style="1" customWidth="1"/>
    <col min="12" max="12" width="11.5" style="1" customWidth="1"/>
    <col min="13" max="13" width="9.1640625" style="1" customWidth="1"/>
    <col min="14" max="14" width="11" style="1" customWidth="1"/>
    <col min="15" max="15" width="10.83203125" style="1" customWidth="1"/>
    <col min="16" max="16" width="11.1640625" style="1" customWidth="1"/>
    <col min="17" max="17" width="8.1640625" style="1" customWidth="1"/>
    <col min="18" max="26" width="9.1640625" style="1" hidden="1" customWidth="1"/>
    <col min="27" max="27" width="8.1640625" style="1" customWidth="1"/>
    <col min="28" max="35" width="9.1640625" style="1" customWidth="1"/>
    <col min="36" max="16384" width="9.1640625" style="1"/>
  </cols>
  <sheetData>
    <row r="1" spans="1:34" ht="14.25" customHeight="1">
      <c r="A1" s="387" t="s">
        <v>328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107"/>
      <c r="R1" s="107"/>
      <c r="S1" s="107"/>
      <c r="T1" s="107"/>
      <c r="U1" s="107"/>
      <c r="V1" s="227"/>
      <c r="W1" s="228"/>
      <c r="X1" s="228"/>
      <c r="Y1" s="107"/>
      <c r="Z1" s="107"/>
      <c r="AA1" s="107"/>
      <c r="AB1" s="107"/>
      <c r="AC1" s="107"/>
      <c r="AD1" s="107"/>
      <c r="AE1" s="107"/>
      <c r="AF1" s="107"/>
      <c r="AG1" s="107"/>
      <c r="AH1" s="107"/>
    </row>
    <row r="2" spans="1:34" ht="14.25" customHeight="1">
      <c r="A2" s="390" t="str" cm="1">
        <f t="array" ref="A2">Kopsavilkums!C22</f>
        <v>Logi, vārti un durvis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107"/>
      <c r="R2" s="107"/>
      <c r="S2" s="107"/>
      <c r="T2" s="107"/>
      <c r="U2" s="107"/>
      <c r="V2" s="227"/>
      <c r="W2" s="228"/>
      <c r="X2" s="228"/>
      <c r="Y2" s="107"/>
      <c r="Z2" s="107"/>
      <c r="AA2" s="107"/>
      <c r="AB2" s="107"/>
      <c r="AC2" s="107"/>
      <c r="AD2" s="107"/>
      <c r="AE2" s="107"/>
      <c r="AF2" s="107"/>
      <c r="AG2" s="107"/>
      <c r="AH2" s="107"/>
    </row>
    <row r="3" spans="1:34" ht="15" customHeight="1">
      <c r="A3" s="375" t="s">
        <v>60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</row>
    <row r="4" spans="1:34" ht="15" customHeight="1">
      <c r="A4" s="10" t="s">
        <v>6</v>
      </c>
      <c r="B4" s="54"/>
      <c r="C4" s="229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</row>
    <row r="5" spans="1:34" ht="15" customHeight="1">
      <c r="A5" s="10" t="s">
        <v>7</v>
      </c>
      <c r="B5" s="54"/>
      <c r="C5" s="229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</row>
    <row r="6" spans="1:34" ht="15" customHeight="1">
      <c r="A6" s="10" t="s">
        <v>8</v>
      </c>
      <c r="B6" s="5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</row>
    <row r="7" spans="1:34" ht="15" customHeight="1">
      <c r="A7" s="13" t="s">
        <v>9</v>
      </c>
      <c r="B7" s="5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</row>
    <row r="8" spans="1:34" ht="18.75" customHeight="1">
      <c r="A8" s="391" t="s">
        <v>93</v>
      </c>
      <c r="B8" s="382"/>
      <c r="C8" s="382"/>
      <c r="D8" s="382"/>
      <c r="E8" s="382"/>
      <c r="F8" s="382"/>
      <c r="G8" s="382"/>
      <c r="H8" s="383" cm="1">
        <f t="array" ref="H8">P42</f>
        <v>0</v>
      </c>
      <c r="I8" s="384"/>
      <c r="J8" s="110" t="s">
        <v>62</v>
      </c>
      <c r="K8" s="14"/>
      <c r="L8" s="107"/>
      <c r="M8" s="14"/>
      <c r="N8" s="111"/>
      <c r="O8" s="360"/>
      <c r="P8" s="360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</row>
    <row r="9" spans="1:34" ht="18.75" customHeight="1">
      <c r="A9" s="113"/>
      <c r="B9" s="113"/>
      <c r="C9" s="113"/>
      <c r="D9" s="113"/>
      <c r="E9" s="113"/>
      <c r="F9" s="113"/>
      <c r="G9" s="113"/>
      <c r="H9" s="114"/>
      <c r="I9" s="114"/>
      <c r="J9" s="115"/>
      <c r="K9" s="386"/>
      <c r="L9" s="386"/>
      <c r="M9" s="386"/>
      <c r="N9" s="386"/>
      <c r="O9" s="386"/>
      <c r="P9" s="386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</row>
    <row r="10" spans="1:34" ht="12.75" customHeight="1">
      <c r="A10" s="361" t="s">
        <v>11</v>
      </c>
      <c r="B10" s="377" t="s">
        <v>63</v>
      </c>
      <c r="C10" s="364" t="s">
        <v>64</v>
      </c>
      <c r="D10" s="367" t="s">
        <v>65</v>
      </c>
      <c r="E10" s="367" t="s">
        <v>66</v>
      </c>
      <c r="F10" s="367" t="s">
        <v>67</v>
      </c>
      <c r="G10" s="368"/>
      <c r="H10" s="368"/>
      <c r="I10" s="368"/>
      <c r="J10" s="368"/>
      <c r="K10" s="368"/>
      <c r="L10" s="370" t="s">
        <v>68</v>
      </c>
      <c r="M10" s="368"/>
      <c r="N10" s="369"/>
      <c r="O10" s="368"/>
      <c r="P10" s="371"/>
      <c r="Q10" s="116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</row>
    <row r="11" spans="1:34" ht="12.75" customHeight="1">
      <c r="A11" s="362"/>
      <c r="B11" s="378"/>
      <c r="C11" s="365"/>
      <c r="D11" s="368"/>
      <c r="E11" s="368"/>
      <c r="F11" s="369"/>
      <c r="G11" s="369"/>
      <c r="H11" s="369"/>
      <c r="I11" s="369"/>
      <c r="J11" s="369"/>
      <c r="K11" s="369"/>
      <c r="L11" s="372"/>
      <c r="M11" s="371"/>
      <c r="N11" s="373"/>
      <c r="O11" s="371"/>
      <c r="P11" s="374"/>
      <c r="Q11" s="116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</row>
    <row r="12" spans="1:34" ht="48.75" customHeight="1">
      <c r="A12" s="363"/>
      <c r="B12" s="379"/>
      <c r="C12" s="366"/>
      <c r="D12" s="369"/>
      <c r="E12" s="369"/>
      <c r="F12" s="119" t="s">
        <v>69</v>
      </c>
      <c r="G12" s="119" t="s">
        <v>70</v>
      </c>
      <c r="H12" s="119" t="s">
        <v>71</v>
      </c>
      <c r="I12" s="119" t="s">
        <v>72</v>
      </c>
      <c r="J12" s="119" t="s">
        <v>73</v>
      </c>
      <c r="K12" s="119" t="s">
        <v>74</v>
      </c>
      <c r="L12" s="119" t="s">
        <v>75</v>
      </c>
      <c r="M12" s="119" t="s">
        <v>71</v>
      </c>
      <c r="N12" s="119" t="s">
        <v>72</v>
      </c>
      <c r="O12" s="119" t="s">
        <v>73</v>
      </c>
      <c r="P12" s="120" t="s">
        <v>76</v>
      </c>
      <c r="Q12" s="116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</row>
    <row r="13" spans="1:34" ht="14.25" customHeight="1">
      <c r="A13" s="166">
        <v>1</v>
      </c>
      <c r="B13" s="63">
        <v>2</v>
      </c>
      <c r="C13" s="63">
        <v>3</v>
      </c>
      <c r="D13" s="63">
        <v>4</v>
      </c>
      <c r="E13" s="63">
        <v>5</v>
      </c>
      <c r="F13" s="63">
        <v>6</v>
      </c>
      <c r="G13" s="63">
        <v>7</v>
      </c>
      <c r="H13" s="63">
        <v>8</v>
      </c>
      <c r="I13" s="63">
        <v>9</v>
      </c>
      <c r="J13" s="63">
        <v>10</v>
      </c>
      <c r="K13" s="63">
        <v>11</v>
      </c>
      <c r="L13" s="63">
        <v>12</v>
      </c>
      <c r="M13" s="63">
        <v>13</v>
      </c>
      <c r="N13" s="63">
        <v>14</v>
      </c>
      <c r="O13" s="63">
        <v>15</v>
      </c>
      <c r="P13" s="167">
        <v>16</v>
      </c>
      <c r="Q13" s="116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</row>
    <row r="14" spans="1:34" ht="13.5" customHeight="1">
      <c r="A14" s="222">
        <v>1</v>
      </c>
      <c r="B14" s="198" t="s">
        <v>209</v>
      </c>
      <c r="C14" s="223" t="s">
        <v>329</v>
      </c>
      <c r="D14" s="170"/>
      <c r="E14" s="170"/>
      <c r="F14" s="170"/>
      <c r="G14" s="171"/>
      <c r="H14" s="170"/>
      <c r="I14" s="170"/>
      <c r="J14" s="170"/>
      <c r="K14" s="170"/>
      <c r="L14" s="170"/>
      <c r="M14" s="170"/>
      <c r="N14" s="170"/>
      <c r="O14" s="170"/>
      <c r="P14" s="172"/>
      <c r="Q14" s="116"/>
      <c r="R14" s="107"/>
      <c r="S14" s="107"/>
      <c r="T14" s="107"/>
      <c r="U14" s="107"/>
      <c r="V14" s="107"/>
      <c r="W14" s="107"/>
      <c r="X14" s="107"/>
      <c r="Y14" s="194"/>
      <c r="Z14" s="194"/>
      <c r="AA14" s="107"/>
      <c r="AB14" s="107"/>
      <c r="AC14" s="107"/>
      <c r="AD14" s="107"/>
      <c r="AE14" s="107"/>
      <c r="AF14" s="107"/>
      <c r="AG14" s="107"/>
      <c r="AH14" s="107"/>
    </row>
    <row r="15" spans="1:34" ht="60" customHeight="1">
      <c r="A15" s="173">
        <v>1.1000000000000001</v>
      </c>
      <c r="B15" s="135" t="s">
        <v>79</v>
      </c>
      <c r="C15" s="134" t="s">
        <v>330</v>
      </c>
      <c r="D15" s="135" t="s">
        <v>83</v>
      </c>
      <c r="E15" s="138" cm="1">
        <f t="array" ref="E15">S15</f>
        <v>12.288000000000004</v>
      </c>
      <c r="F15" s="137"/>
      <c r="G15" s="175"/>
      <c r="H15" s="137"/>
      <c r="I15" s="137"/>
      <c r="J15" s="137"/>
      <c r="K15" s="429">
        <f t="shared" ref="K15:K41" si="0">SUM(H15:J15)</f>
        <v>0</v>
      </c>
      <c r="L15" s="423" cm="1">
        <f t="array" ref="L15">ROUND(E15*F15,2)</f>
        <v>0</v>
      </c>
      <c r="M15" s="423" cm="1">
        <f t="array" ref="M15">ROUND(E15*H15,2)</f>
        <v>0</v>
      </c>
      <c r="N15" s="423" cm="1">
        <f t="array" ref="N15">ROUND(E15*I15,2)</f>
        <v>0</v>
      </c>
      <c r="O15" s="423" cm="1">
        <f t="array" ref="O15">ROUND(E15*J15,2)</f>
        <v>0</v>
      </c>
      <c r="P15" s="425" cm="1">
        <f t="array" ref="P15">ROUND(SUM(M15:O15),2)</f>
        <v>0</v>
      </c>
      <c r="Q15" s="116"/>
      <c r="R15" s="230"/>
      <c r="S15" s="230" cm="1">
        <f t="array" ref="S15">SUM(S16:S19)</f>
        <v>12.288000000000004</v>
      </c>
      <c r="T15" s="230" cm="1">
        <f t="array" ref="T15">SUM(T16:T22)</f>
        <v>11.9612</v>
      </c>
      <c r="U15" s="163"/>
      <c r="V15" s="230" cm="1">
        <f t="array" ref="V15">SUM(V16:V22)</f>
        <v>13.11</v>
      </c>
      <c r="W15" s="230" cm="1">
        <f t="array" ref="W15">SUM(W16:W22)</f>
        <v>56.919999999999995</v>
      </c>
      <c r="X15" s="107"/>
      <c r="Y15" s="231" cm="1">
        <f t="array" ref="Y15">SUM(V15:W15)</f>
        <v>70.03</v>
      </c>
      <c r="Z15" s="231"/>
      <c r="AA15" s="107"/>
      <c r="AB15" s="107"/>
      <c r="AC15" s="107"/>
      <c r="AD15" s="107"/>
      <c r="AE15" s="107"/>
      <c r="AF15" s="107"/>
      <c r="AG15" s="107"/>
      <c r="AH15" s="107"/>
    </row>
    <row r="16" spans="1:34" ht="12.75" customHeight="1">
      <c r="A16" s="177" t="s">
        <v>119</v>
      </c>
      <c r="B16" s="135" t="s">
        <v>79</v>
      </c>
      <c r="C16" s="188" t="s">
        <v>331</v>
      </c>
      <c r="D16" s="135" t="s">
        <v>133</v>
      </c>
      <c r="E16" s="138">
        <v>4</v>
      </c>
      <c r="F16" s="137"/>
      <c r="G16" s="138"/>
      <c r="H16" s="137"/>
      <c r="I16" s="137"/>
      <c r="J16" s="137"/>
      <c r="K16" s="429">
        <f t="shared" si="0"/>
        <v>0</v>
      </c>
      <c r="L16" s="423" cm="1">
        <f t="array" ref="L16">ROUND(E16*F16,2)</f>
        <v>0</v>
      </c>
      <c r="M16" s="423" cm="1">
        <f t="array" ref="M16">ROUND(E16*H16,2)</f>
        <v>0</v>
      </c>
      <c r="N16" s="423" cm="1">
        <f t="array" ref="N16">ROUND(E16*I16,2)</f>
        <v>0</v>
      </c>
      <c r="O16" s="423" cm="1">
        <f t="array" ref="O16">ROUND(E16*J16,2)</f>
        <v>0</v>
      </c>
      <c r="P16" s="425" cm="1">
        <f t="array" ref="P16">ROUND(SUM(M16:O16),2)</f>
        <v>0</v>
      </c>
      <c r="Q16" s="116"/>
      <c r="R16" s="232" cm="1">
        <f t="array" ref="R16">ROUND(T16*320,2)</f>
        <v>414.72</v>
      </c>
      <c r="S16" s="232" cm="1">
        <f t="array" ref="S16">T16*E16</f>
        <v>5.1840000000000011</v>
      </c>
      <c r="T16" s="233" cm="1">
        <f t="array" ref="T16">0.8*1.62</f>
        <v>1.2960000000000003</v>
      </c>
      <c r="U16" s="234"/>
      <c r="V16" s="235" cm="1">
        <f t="array" ref="V16">W16*0.15</f>
        <v>3.36</v>
      </c>
      <c r="W16" s="235" cm="1">
        <f t="array" ref="W16">E16*(1.6*2+2.4)</f>
        <v>22.4</v>
      </c>
      <c r="X16" s="228"/>
      <c r="Y16" s="236"/>
      <c r="Z16" s="237"/>
      <c r="AA16" s="107"/>
      <c r="AB16" s="107"/>
      <c r="AC16" s="107"/>
      <c r="AD16" s="107"/>
      <c r="AE16" s="107"/>
      <c r="AF16" s="107"/>
      <c r="AG16" s="107"/>
      <c r="AH16" s="107"/>
    </row>
    <row r="17" spans="1:34" ht="12.75" customHeight="1">
      <c r="A17" s="177" t="s">
        <v>121</v>
      </c>
      <c r="B17" s="135" t="s">
        <v>79</v>
      </c>
      <c r="C17" s="188" t="s">
        <v>332</v>
      </c>
      <c r="D17" s="135" t="s">
        <v>133</v>
      </c>
      <c r="E17" s="138">
        <v>4</v>
      </c>
      <c r="F17" s="137"/>
      <c r="G17" s="138"/>
      <c r="H17" s="137"/>
      <c r="I17" s="137"/>
      <c r="J17" s="137"/>
      <c r="K17" s="429">
        <f t="shared" si="0"/>
        <v>0</v>
      </c>
      <c r="L17" s="423" cm="1">
        <f t="array" ref="L17">ROUND(E17*F17,2)</f>
        <v>0</v>
      </c>
      <c r="M17" s="423" cm="1">
        <f t="array" ref="M17">ROUND(E17*H17,2)</f>
        <v>0</v>
      </c>
      <c r="N17" s="423" cm="1">
        <f t="array" ref="N17">ROUND(E17*I17,2)</f>
        <v>0</v>
      </c>
      <c r="O17" s="423" cm="1">
        <f t="array" ref="O17">ROUND(E17*J17,2)</f>
        <v>0</v>
      </c>
      <c r="P17" s="425" cm="1">
        <f t="array" ref="P17">ROUND(SUM(M17:O17),2)</f>
        <v>0</v>
      </c>
      <c r="Q17" s="116"/>
      <c r="R17" s="232" cm="1">
        <f t="array" ref="R17">ROUND(T17*320,2)</f>
        <v>414.72</v>
      </c>
      <c r="S17" s="232" cm="1">
        <f t="array" ref="S17">T17*E17</f>
        <v>5.1840000000000011</v>
      </c>
      <c r="T17" s="233" cm="1">
        <f t="array" ref="T17">0.8*1.62</f>
        <v>1.2960000000000003</v>
      </c>
      <c r="U17" s="234"/>
      <c r="V17" s="235" cm="1">
        <f t="array" ref="V17">W17*0.15</f>
        <v>3.0599999999999996</v>
      </c>
      <c r="W17" s="235" cm="1">
        <f t="array" ref="W17">E17*(1.35*2+2.4)</f>
        <v>20.399999999999999</v>
      </c>
      <c r="X17" s="228"/>
      <c r="Y17" s="228"/>
      <c r="Z17" s="228"/>
      <c r="AA17" s="107"/>
      <c r="AB17" s="107"/>
      <c r="AC17" s="107"/>
      <c r="AD17" s="107"/>
      <c r="AE17" s="107"/>
      <c r="AF17" s="107"/>
      <c r="AG17" s="107"/>
      <c r="AH17" s="107"/>
    </row>
    <row r="18" spans="1:34" ht="12.75" customHeight="1">
      <c r="A18" s="177" t="s">
        <v>123</v>
      </c>
      <c r="B18" s="135" t="s">
        <v>79</v>
      </c>
      <c r="C18" s="188" t="s">
        <v>333</v>
      </c>
      <c r="D18" s="135" t="s">
        <v>133</v>
      </c>
      <c r="E18" s="138">
        <v>1</v>
      </c>
      <c r="F18" s="137"/>
      <c r="G18" s="138"/>
      <c r="H18" s="137"/>
      <c r="I18" s="137"/>
      <c r="J18" s="137"/>
      <c r="K18" s="429">
        <f t="shared" si="0"/>
        <v>0</v>
      </c>
      <c r="L18" s="423" cm="1">
        <f t="array" ref="L18">ROUND(E18*F18,2)</f>
        <v>0</v>
      </c>
      <c r="M18" s="423" cm="1">
        <f t="array" ref="M18">ROUND(E18*H18,2)</f>
        <v>0</v>
      </c>
      <c r="N18" s="423" cm="1">
        <f t="array" ref="N18">ROUND(E18*I18,2)</f>
        <v>0</v>
      </c>
      <c r="O18" s="423" cm="1">
        <f t="array" ref="O18">ROUND(E18*J18,2)</f>
        <v>0</v>
      </c>
      <c r="P18" s="425" cm="1">
        <f t="array" ref="P18">ROUND(SUM(M18:O18),2)</f>
        <v>0</v>
      </c>
      <c r="Q18" s="116"/>
      <c r="R18" s="232" cm="1">
        <f t="array" ref="R18">ROUND(T18*320,2)</f>
        <v>204.8</v>
      </c>
      <c r="S18" s="232" cm="1">
        <f t="array" ref="S18">T18*E18</f>
        <v>0.64000000000000012</v>
      </c>
      <c r="T18" s="233" cm="1">
        <f t="array" ref="T18">0.8*0.8</f>
        <v>0.64000000000000012</v>
      </c>
      <c r="U18" s="234"/>
      <c r="V18" s="235" cm="1">
        <f t="array" ref="V18">W18*0.15</f>
        <v>0.72000000000000008</v>
      </c>
      <c r="W18" s="235" cm="1">
        <f t="array" ref="W18">E18*(1.6*2+1.6)</f>
        <v>4.8000000000000007</v>
      </c>
      <c r="X18" s="228"/>
      <c r="Y18" s="228"/>
      <c r="Z18" s="228"/>
      <c r="AA18" s="107"/>
      <c r="AB18" s="107"/>
      <c r="AC18" s="107"/>
      <c r="AD18" s="107"/>
      <c r="AE18" s="107"/>
      <c r="AF18" s="107"/>
      <c r="AG18" s="107"/>
      <c r="AH18" s="107"/>
    </row>
    <row r="19" spans="1:34" ht="12.75" customHeight="1">
      <c r="A19" s="177" t="s">
        <v>125</v>
      </c>
      <c r="B19" s="135" t="s">
        <v>79</v>
      </c>
      <c r="C19" s="188" t="s">
        <v>334</v>
      </c>
      <c r="D19" s="135" t="s">
        <v>133</v>
      </c>
      <c r="E19" s="138">
        <v>2</v>
      </c>
      <c r="F19" s="137"/>
      <c r="G19" s="138"/>
      <c r="H19" s="137"/>
      <c r="I19" s="137"/>
      <c r="J19" s="137"/>
      <c r="K19" s="429">
        <f t="shared" si="0"/>
        <v>0</v>
      </c>
      <c r="L19" s="423" cm="1">
        <f t="array" ref="L19">ROUND(E19*F19,2)</f>
        <v>0</v>
      </c>
      <c r="M19" s="423" cm="1">
        <f t="array" ref="M19">ROUND(E19*H19,2)</f>
        <v>0</v>
      </c>
      <c r="N19" s="423" cm="1">
        <f t="array" ref="N19">ROUND(E19*I19,2)</f>
        <v>0</v>
      </c>
      <c r="O19" s="423" cm="1">
        <f t="array" ref="O19">ROUND(E19*J19,2)</f>
        <v>0</v>
      </c>
      <c r="P19" s="425" cm="1">
        <f t="array" ref="P19">ROUND(SUM(M19:O19),2)</f>
        <v>0</v>
      </c>
      <c r="Q19" s="116"/>
      <c r="R19" s="232" cm="1">
        <f t="array" ref="R19">ROUND(T19*320,2)</f>
        <v>204.8</v>
      </c>
      <c r="S19" s="232" cm="1">
        <f t="array" ref="S19">T19*E19</f>
        <v>1.2800000000000002</v>
      </c>
      <c r="T19" s="233" cm="1">
        <f t="array" ref="T19">0.8*0.8</f>
        <v>0.64000000000000012</v>
      </c>
      <c r="U19" s="234"/>
      <c r="V19" s="235" cm="1">
        <f t="array" ref="V19">W19*0.15</f>
        <v>1.05</v>
      </c>
      <c r="W19" s="235" cm="1">
        <f t="array" ref="W19">E19*(1.35*2+0.8)</f>
        <v>7</v>
      </c>
      <c r="X19" s="228"/>
      <c r="Y19" s="228"/>
      <c r="Z19" s="228"/>
      <c r="AA19" s="107"/>
      <c r="AB19" s="107"/>
      <c r="AC19" s="107"/>
      <c r="AD19" s="107"/>
      <c r="AE19" s="107"/>
      <c r="AF19" s="107"/>
      <c r="AG19" s="107"/>
      <c r="AH19" s="107"/>
    </row>
    <row r="20" spans="1:34" ht="12.75" customHeight="1">
      <c r="A20" s="177" t="s">
        <v>335</v>
      </c>
      <c r="B20" s="135" t="s">
        <v>79</v>
      </c>
      <c r="C20" s="188" t="s">
        <v>336</v>
      </c>
      <c r="D20" s="135" t="s">
        <v>133</v>
      </c>
      <c r="E20" s="138">
        <v>12</v>
      </c>
      <c r="F20" s="137"/>
      <c r="G20" s="138"/>
      <c r="H20" s="137"/>
      <c r="I20" s="137"/>
      <c r="J20" s="137"/>
      <c r="K20" s="429">
        <f t="shared" si="0"/>
        <v>0</v>
      </c>
      <c r="L20" s="423" cm="1">
        <f t="array" ref="L20">ROUND(E20*F20,2)</f>
        <v>0</v>
      </c>
      <c r="M20" s="423" cm="1">
        <f t="array" ref="M20">ROUND(E20*H20,2)</f>
        <v>0</v>
      </c>
      <c r="N20" s="423" cm="1">
        <f t="array" ref="N20">ROUND(E20*I20,2)</f>
        <v>0</v>
      </c>
      <c r="O20" s="423" cm="1">
        <f t="array" ref="O20">ROUND(E20*J20,2)</f>
        <v>0</v>
      </c>
      <c r="P20" s="425" cm="1">
        <f t="array" ref="P20">ROUND(SUM(M20:O20),2)</f>
        <v>0</v>
      </c>
      <c r="Q20" s="116"/>
      <c r="R20" s="232" cm="1">
        <f t="array" ref="R20">ROUND(T20*320,2)</f>
        <v>614.4</v>
      </c>
      <c r="S20" s="232" cm="1">
        <f t="array" ref="S20">T20*E20</f>
        <v>23.04</v>
      </c>
      <c r="T20" s="233" cm="1">
        <f t="array" ref="T20">1.2*1.6</f>
        <v>1.92</v>
      </c>
      <c r="U20" s="234"/>
      <c r="V20" s="235"/>
      <c r="W20" s="235"/>
      <c r="X20" s="228"/>
      <c r="Y20" s="228"/>
      <c r="Z20" s="228"/>
      <c r="AA20" s="107"/>
      <c r="AB20" s="107"/>
      <c r="AC20" s="107"/>
      <c r="AD20" s="107"/>
      <c r="AE20" s="107"/>
      <c r="AF20" s="107"/>
      <c r="AG20" s="107"/>
      <c r="AH20" s="107"/>
    </row>
    <row r="21" spans="1:34" ht="24" customHeight="1">
      <c r="A21" s="177" t="s">
        <v>337</v>
      </c>
      <c r="B21" s="135" t="s">
        <v>79</v>
      </c>
      <c r="C21" s="188" t="s">
        <v>338</v>
      </c>
      <c r="D21" s="135" t="s">
        <v>133</v>
      </c>
      <c r="E21" s="138">
        <v>1</v>
      </c>
      <c r="F21" s="137"/>
      <c r="G21" s="138"/>
      <c r="H21" s="137"/>
      <c r="I21" s="137"/>
      <c r="J21" s="137"/>
      <c r="K21" s="429">
        <f t="shared" si="0"/>
        <v>0</v>
      </c>
      <c r="L21" s="423" cm="1">
        <f t="array" ref="L21">ROUND(E21*F21,2)</f>
        <v>0</v>
      </c>
      <c r="M21" s="423" cm="1">
        <f t="array" ref="M21">ROUND(E21*H21,2)</f>
        <v>0</v>
      </c>
      <c r="N21" s="423" cm="1">
        <f t="array" ref="N21">ROUND(E21*I21,2)</f>
        <v>0</v>
      </c>
      <c r="O21" s="423" cm="1">
        <f t="array" ref="O21">ROUND(E21*J21,2)</f>
        <v>0</v>
      </c>
      <c r="P21" s="425" cm="1">
        <f t="array" ref="P21">ROUND(SUM(M21:O21),2)</f>
        <v>0</v>
      </c>
      <c r="Q21" s="116"/>
      <c r="R21" s="238" cm="1">
        <f t="array" ref="R21">ROUND(T21*320,2)</f>
        <v>147.84</v>
      </c>
      <c r="S21" s="232" cm="1">
        <f t="array" ref="S21">T21*E21</f>
        <v>0.46200000000000002</v>
      </c>
      <c r="T21" s="233" cm="1">
        <f t="array" ref="T21">0.42*1.1</f>
        <v>0.46200000000000002</v>
      </c>
      <c r="U21" s="234"/>
      <c r="V21" s="239"/>
      <c r="W21" s="239"/>
      <c r="X21" s="240"/>
      <c r="Y21" s="228"/>
      <c r="Z21" s="228"/>
      <c r="AA21" s="107"/>
      <c r="AB21" s="107"/>
      <c r="AC21" s="107"/>
      <c r="AD21" s="107"/>
      <c r="AE21" s="107"/>
      <c r="AF21" s="107"/>
      <c r="AG21" s="107"/>
      <c r="AH21" s="107"/>
    </row>
    <row r="22" spans="1:34" ht="14.25" customHeight="1">
      <c r="A22" s="177" t="s">
        <v>339</v>
      </c>
      <c r="B22" s="135" t="s">
        <v>79</v>
      </c>
      <c r="C22" s="188" t="s">
        <v>340</v>
      </c>
      <c r="D22" s="135" t="s">
        <v>133</v>
      </c>
      <c r="E22" s="138">
        <v>1</v>
      </c>
      <c r="F22" s="137"/>
      <c r="G22" s="138"/>
      <c r="H22" s="137"/>
      <c r="I22" s="137"/>
      <c r="J22" s="137"/>
      <c r="K22" s="429">
        <f t="shared" si="0"/>
        <v>0</v>
      </c>
      <c r="L22" s="423" cm="1">
        <f t="array" ref="L22">ROUND(E22*F22,2)</f>
        <v>0</v>
      </c>
      <c r="M22" s="423" cm="1">
        <f t="array" ref="M22">ROUND(E22*H22,2)</f>
        <v>0</v>
      </c>
      <c r="N22" s="423" cm="1">
        <f t="array" ref="N22">ROUND(E22*I22,2)</f>
        <v>0</v>
      </c>
      <c r="O22" s="423" cm="1">
        <f t="array" ref="O22">ROUND(E22*J22,2)</f>
        <v>0</v>
      </c>
      <c r="P22" s="425" cm="1">
        <f t="array" ref="P22">ROUND(SUM(M22:O22),2)</f>
        <v>0</v>
      </c>
      <c r="Q22" s="116"/>
      <c r="R22" s="241"/>
      <c r="S22" s="213"/>
      <c r="T22" s="242" cm="1">
        <f t="array" ref="T22">E22*U22</f>
        <v>5.7071999999999994</v>
      </c>
      <c r="U22" s="213" cm="1">
        <f t="array" ref="U22">2.32*2.46</f>
        <v>5.7071999999999994</v>
      </c>
      <c r="V22" s="243" cm="1">
        <f t="array" ref="V22">2.46*2*E22</f>
        <v>4.92</v>
      </c>
      <c r="W22" s="243" cm="1">
        <f t="array" ref="W22">2.32*E22</f>
        <v>2.3199999999999998</v>
      </c>
      <c r="X22" s="243" cm="1">
        <f t="array" ref="X22">0.8*E22*2</f>
        <v>1.6</v>
      </c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</row>
    <row r="23" spans="1:34" ht="13.75" customHeight="1">
      <c r="A23" s="173">
        <v>1.2</v>
      </c>
      <c r="B23" s="135" t="s">
        <v>79</v>
      </c>
      <c r="C23" s="174" t="s">
        <v>341</v>
      </c>
      <c r="D23" s="135" t="s">
        <v>83</v>
      </c>
      <c r="E23" s="138" cm="1">
        <f t="array" ref="E23">S23</f>
        <v>22.21</v>
      </c>
      <c r="F23" s="137"/>
      <c r="G23" s="138"/>
      <c r="H23" s="137"/>
      <c r="I23" s="137"/>
      <c r="J23" s="137"/>
      <c r="K23" s="429">
        <f t="shared" si="0"/>
        <v>0</v>
      </c>
      <c r="L23" s="423" cm="1">
        <f t="array" ref="L23">ROUND(E23*F23,2)</f>
        <v>0</v>
      </c>
      <c r="M23" s="423" cm="1">
        <f t="array" ref="M23">ROUND(E23*H23,2)</f>
        <v>0</v>
      </c>
      <c r="N23" s="423" cm="1">
        <f t="array" ref="N23">ROUND(E23*I23,2)</f>
        <v>0</v>
      </c>
      <c r="O23" s="423" cm="1">
        <f t="array" ref="O23">ROUND(E23*J23,2)</f>
        <v>0</v>
      </c>
      <c r="P23" s="425" cm="1">
        <f t="array" ref="P23">ROUND(SUM(M23:O23),2)</f>
        <v>0</v>
      </c>
      <c r="Q23" s="116"/>
      <c r="R23" s="244"/>
      <c r="S23" s="245" cm="1">
        <f t="array" ref="S23">SUM(S24:S31)</f>
        <v>22.21</v>
      </c>
      <c r="T23" s="241"/>
      <c r="U23" s="246"/>
      <c r="V23" s="245" cm="1">
        <f t="array" ref="V23">SUM(V17:V17)</f>
        <v>3.0599999999999996</v>
      </c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</row>
    <row r="24" spans="1:34" ht="36" customHeight="1">
      <c r="A24" s="177" t="s">
        <v>129</v>
      </c>
      <c r="B24" s="135" t="s">
        <v>79</v>
      </c>
      <c r="C24" s="188" t="s">
        <v>342</v>
      </c>
      <c r="D24" s="135" t="s">
        <v>81</v>
      </c>
      <c r="E24" s="138">
        <v>1</v>
      </c>
      <c r="F24" s="137"/>
      <c r="G24" s="138"/>
      <c r="H24" s="137"/>
      <c r="I24" s="137"/>
      <c r="J24" s="137"/>
      <c r="K24" s="429">
        <f t="shared" si="0"/>
        <v>0</v>
      </c>
      <c r="L24" s="423" cm="1">
        <f t="array" ref="L24">ROUND(E24*F24,2)</f>
        <v>0</v>
      </c>
      <c r="M24" s="423" cm="1">
        <f t="array" ref="M24">ROUND(E24*H24,2)</f>
        <v>0</v>
      </c>
      <c r="N24" s="423" cm="1">
        <f t="array" ref="N24">ROUND(E24*I24,2)</f>
        <v>0</v>
      </c>
      <c r="O24" s="423" cm="1">
        <f t="array" ref="O24">ROUND(E24*J24,2)</f>
        <v>0</v>
      </c>
      <c r="P24" s="425" cm="1">
        <f t="array" ref="P24">ROUND(SUM(M24:O24),2)</f>
        <v>0</v>
      </c>
      <c r="Q24" s="247"/>
      <c r="R24" s="248" cm="1">
        <f t="array" ref="R24">ROUND(T24*378,2)</f>
        <v>1190.7</v>
      </c>
      <c r="S24" s="248" cm="1">
        <f t="array" ref="S24">T24*E24</f>
        <v>3.1500000000000004</v>
      </c>
      <c r="T24" s="248" cm="1">
        <f t="array" ref="T24">1.5*2.1</f>
        <v>3.1500000000000004</v>
      </c>
      <c r="U24" s="137" cm="1">
        <f t="array" ref="U24">W24*(11584.7/29.35/2.7)/0.702804</f>
        <v>1194.3782481816222</v>
      </c>
      <c r="V24" s="137" cm="1">
        <f t="array" ref="V24">E24*(2.3*0.9)</f>
        <v>2.0699999999999998</v>
      </c>
      <c r="W24" s="249" cm="1">
        <f t="array" ref="W24">2.61*2.2</f>
        <v>5.742</v>
      </c>
      <c r="X24" s="250">
        <v>5.52</v>
      </c>
      <c r="Y24" s="251"/>
      <c r="Z24" s="250" cm="1">
        <f t="array" ref="Z24">E24*(2.3+2.1*2)/2</f>
        <v>3.25</v>
      </c>
      <c r="AA24" s="252"/>
      <c r="AB24" s="107"/>
      <c r="AC24" s="107"/>
      <c r="AD24" s="107"/>
      <c r="AE24" s="107"/>
      <c r="AF24" s="107"/>
      <c r="AG24" s="107"/>
      <c r="AH24" s="107"/>
    </row>
    <row r="25" spans="1:34" ht="48" customHeight="1">
      <c r="A25" s="177" t="s">
        <v>131</v>
      </c>
      <c r="B25" s="135" t="s">
        <v>79</v>
      </c>
      <c r="C25" s="188" t="s">
        <v>343</v>
      </c>
      <c r="D25" s="135" t="s">
        <v>81</v>
      </c>
      <c r="E25" s="138">
        <v>1</v>
      </c>
      <c r="F25" s="137"/>
      <c r="G25" s="138"/>
      <c r="H25" s="137"/>
      <c r="I25" s="137"/>
      <c r="J25" s="137"/>
      <c r="K25" s="429">
        <f t="shared" si="0"/>
        <v>0</v>
      </c>
      <c r="L25" s="423" cm="1">
        <f t="array" ref="L25">ROUND(E25*F25,2)</f>
        <v>0</v>
      </c>
      <c r="M25" s="423" cm="1">
        <f t="array" ref="M25">ROUND(E25*H25,2)</f>
        <v>0</v>
      </c>
      <c r="N25" s="423" cm="1">
        <f t="array" ref="N25">ROUND(E25*I25,2)</f>
        <v>0</v>
      </c>
      <c r="O25" s="423" cm="1">
        <f t="array" ref="O25">ROUND(E25*J25,2)</f>
        <v>0</v>
      </c>
      <c r="P25" s="425" cm="1">
        <f t="array" ref="P25">ROUND(SUM(M25:O25),2)</f>
        <v>0</v>
      </c>
      <c r="Q25" s="247"/>
      <c r="R25" s="137" cm="1">
        <f t="array" ref="R25">ROUND(T25*378/E25,2)</f>
        <v>695.52</v>
      </c>
      <c r="S25" s="248" cm="1">
        <f t="array" ref="S25">T25*E25</f>
        <v>1.8399999999999999</v>
      </c>
      <c r="T25" s="248" cm="1">
        <f t="array" ref="T25">0.8*2.3</f>
        <v>1.8399999999999999</v>
      </c>
      <c r="U25" s="137" cm="1">
        <f t="array" ref="U25">W25*(11584.7/29.35/2.7)/0.702804</f>
        <v>1194.3782481816222</v>
      </c>
      <c r="V25" s="137" cm="1">
        <f t="array" ref="V25">E25*(2.3*0.9)</f>
        <v>2.0699999999999998</v>
      </c>
      <c r="W25" s="249" cm="1">
        <f t="array" ref="W25">2.61*2.2</f>
        <v>5.742</v>
      </c>
      <c r="X25" s="250">
        <v>5.52</v>
      </c>
      <c r="Y25" s="251"/>
      <c r="Z25" s="250" cm="1">
        <f t="array" ref="Z25">E25*(2.3+2.1*2)/2</f>
        <v>3.25</v>
      </c>
      <c r="AA25" s="252"/>
      <c r="AB25" s="107"/>
      <c r="AC25" s="107"/>
      <c r="AD25" s="107"/>
      <c r="AE25" s="107"/>
      <c r="AF25" s="107"/>
      <c r="AG25" s="107"/>
      <c r="AH25" s="107"/>
    </row>
    <row r="26" spans="1:34" ht="36" customHeight="1">
      <c r="A26" s="177" t="s">
        <v>134</v>
      </c>
      <c r="B26" s="135" t="s">
        <v>79</v>
      </c>
      <c r="C26" s="188" t="s">
        <v>344</v>
      </c>
      <c r="D26" s="135" t="s">
        <v>81</v>
      </c>
      <c r="E26" s="138">
        <v>1</v>
      </c>
      <c r="F26" s="137"/>
      <c r="G26" s="138"/>
      <c r="H26" s="137"/>
      <c r="I26" s="137"/>
      <c r="J26" s="137"/>
      <c r="K26" s="429">
        <f t="shared" si="0"/>
        <v>0</v>
      </c>
      <c r="L26" s="423" cm="1">
        <f t="array" ref="L26">ROUND(E26*F26,2)</f>
        <v>0</v>
      </c>
      <c r="M26" s="423" cm="1">
        <f t="array" ref="M26">ROUND(E26*H26,2)</f>
        <v>0</v>
      </c>
      <c r="N26" s="423" cm="1">
        <f t="array" ref="N26">ROUND(E26*I26,2)</f>
        <v>0</v>
      </c>
      <c r="O26" s="423" cm="1">
        <f t="array" ref="O26">ROUND(E26*J26,2)</f>
        <v>0</v>
      </c>
      <c r="P26" s="425" cm="1">
        <f t="array" ref="P26">ROUND(SUM(M26:O26),2)</f>
        <v>0</v>
      </c>
      <c r="Q26" s="247"/>
      <c r="R26" s="248" cm="1">
        <f t="array" ref="R26">ROUND(T26*378,2)</f>
        <v>793.8</v>
      </c>
      <c r="S26" s="248" cm="1">
        <f t="array" ref="S26">T26*E26</f>
        <v>2.1</v>
      </c>
      <c r="T26" s="248" cm="1">
        <f t="array" ref="T26">1*2.1</f>
        <v>2.1</v>
      </c>
      <c r="U26" s="137" cm="1">
        <f t="array" ref="U26">W26*(11584.7/29.35/2.7)/0.702804</f>
        <v>1194.3782481816222</v>
      </c>
      <c r="V26" s="137" cm="1">
        <f t="array" ref="V26">E26*(2.3*0.9)</f>
        <v>2.0699999999999998</v>
      </c>
      <c r="W26" s="249" cm="1">
        <f t="array" ref="W26">2.61*2.2</f>
        <v>5.742</v>
      </c>
      <c r="X26" s="250">
        <v>5.52</v>
      </c>
      <c r="Y26" s="251"/>
      <c r="Z26" s="250" cm="1">
        <f t="array" ref="Z26">E26*(2.3+2.1*2)/2</f>
        <v>3.25</v>
      </c>
      <c r="AA26" s="252"/>
      <c r="AB26" s="107"/>
      <c r="AC26" s="107"/>
      <c r="AD26" s="107"/>
      <c r="AE26" s="107"/>
      <c r="AF26" s="107"/>
      <c r="AG26" s="107"/>
      <c r="AH26" s="107"/>
    </row>
    <row r="27" spans="1:34" ht="36.75" customHeight="1">
      <c r="A27" s="177" t="s">
        <v>136</v>
      </c>
      <c r="B27" s="135" t="s">
        <v>79</v>
      </c>
      <c r="C27" s="188" t="s">
        <v>345</v>
      </c>
      <c r="D27" s="135" t="s">
        <v>81</v>
      </c>
      <c r="E27" s="138">
        <v>1</v>
      </c>
      <c r="F27" s="137"/>
      <c r="G27" s="138"/>
      <c r="H27" s="137"/>
      <c r="I27" s="137"/>
      <c r="J27" s="137"/>
      <c r="K27" s="429">
        <f t="shared" si="0"/>
        <v>0</v>
      </c>
      <c r="L27" s="423" cm="1">
        <f t="array" ref="L27">ROUND(E27*F27,2)</f>
        <v>0</v>
      </c>
      <c r="M27" s="423" cm="1">
        <f t="array" ref="M27">ROUND(E27*H27,2)</f>
        <v>0</v>
      </c>
      <c r="N27" s="423" cm="1">
        <f t="array" ref="N27">ROUND(E27*I27,2)</f>
        <v>0</v>
      </c>
      <c r="O27" s="423" cm="1">
        <f t="array" ref="O27">ROUND(E27*J27,2)</f>
        <v>0</v>
      </c>
      <c r="P27" s="425" cm="1">
        <f t="array" ref="P27">ROUND(SUM(M27:O27),2)</f>
        <v>0</v>
      </c>
      <c r="Q27" s="247"/>
      <c r="R27" s="248" cm="1">
        <f t="array" ref="R27">ROUND(T27*378,2)</f>
        <v>714.42</v>
      </c>
      <c r="S27" s="248" cm="1">
        <f t="array" ref="S27">T27*E27</f>
        <v>1.8900000000000001</v>
      </c>
      <c r="T27" s="248" cm="1">
        <f t="array" ref="T27">0.9*2.1</f>
        <v>1.8900000000000001</v>
      </c>
      <c r="U27" s="137" cm="1">
        <f t="array" ref="U27">W27*(11584.7/29.35/2.7)/0.702804</f>
        <v>1194.3782481816222</v>
      </c>
      <c r="V27" s="137" cm="1">
        <f t="array" ref="V27">E27*(2.3*0.9)</f>
        <v>2.0699999999999998</v>
      </c>
      <c r="W27" s="249" cm="1">
        <f t="array" ref="W27">2.61*2.2</f>
        <v>5.742</v>
      </c>
      <c r="X27" s="250">
        <v>5.52</v>
      </c>
      <c r="Y27" s="251"/>
      <c r="Z27" s="250" cm="1">
        <f t="array" ref="Z27">E27*(2.3+2.1*2)/2</f>
        <v>3.25</v>
      </c>
      <c r="AA27" s="252"/>
      <c r="AB27" s="107"/>
      <c r="AC27" s="107"/>
      <c r="AD27" s="107"/>
      <c r="AE27" s="107"/>
      <c r="AF27" s="107"/>
      <c r="AG27" s="107"/>
      <c r="AH27" s="107"/>
    </row>
    <row r="28" spans="1:34" ht="36" customHeight="1">
      <c r="A28" s="177" t="s">
        <v>346</v>
      </c>
      <c r="B28" s="135" t="s">
        <v>79</v>
      </c>
      <c r="C28" s="188" t="s">
        <v>347</v>
      </c>
      <c r="D28" s="135" t="s">
        <v>81</v>
      </c>
      <c r="E28" s="138">
        <v>3</v>
      </c>
      <c r="F28" s="137"/>
      <c r="G28" s="138"/>
      <c r="H28" s="137"/>
      <c r="I28" s="137"/>
      <c r="J28" s="137"/>
      <c r="K28" s="429">
        <f t="shared" si="0"/>
        <v>0</v>
      </c>
      <c r="L28" s="423" cm="1">
        <f t="array" ref="L28">ROUND(E28*F28,2)</f>
        <v>0</v>
      </c>
      <c r="M28" s="423" cm="1">
        <f t="array" ref="M28">ROUND(E28*H28,2)</f>
        <v>0</v>
      </c>
      <c r="N28" s="423" cm="1">
        <f t="array" ref="N28">ROUND(E28*I28,2)</f>
        <v>0</v>
      </c>
      <c r="O28" s="423" cm="1">
        <f t="array" ref="O28">ROUND(E28*J28,2)</f>
        <v>0</v>
      </c>
      <c r="P28" s="425" cm="1">
        <f t="array" ref="P28">ROUND(SUM(M28:O28),2)</f>
        <v>0</v>
      </c>
      <c r="Q28" s="247"/>
      <c r="R28" s="248" cm="1">
        <f t="array" ref="R28">ROUND(T28*378,2)</f>
        <v>714.42</v>
      </c>
      <c r="S28" s="248" cm="1">
        <f t="array" ref="S28">T28*E28</f>
        <v>5.67</v>
      </c>
      <c r="T28" s="248" cm="1">
        <f t="array" ref="T28">0.9*2.1</f>
        <v>1.8900000000000001</v>
      </c>
      <c r="U28" s="137" cm="1">
        <f t="array" ref="U28">W28*(11584.7/29.35/2.7)/0.702804</f>
        <v>1194.3782481816222</v>
      </c>
      <c r="V28" s="137" cm="1">
        <f t="array" ref="V28">E28*(2.3*0.9)</f>
        <v>6.2099999999999991</v>
      </c>
      <c r="W28" s="249" cm="1">
        <f t="array" ref="W28">2.61*2.2</f>
        <v>5.742</v>
      </c>
      <c r="X28" s="250">
        <v>5.52</v>
      </c>
      <c r="Y28" s="251"/>
      <c r="Z28" s="250" cm="1">
        <f t="array" ref="Z28">E28*(2.3+2.1*2)/2</f>
        <v>9.75</v>
      </c>
      <c r="AA28" s="252"/>
      <c r="AB28" s="107"/>
      <c r="AC28" s="107"/>
      <c r="AD28" s="107"/>
      <c r="AE28" s="107"/>
      <c r="AF28" s="107"/>
      <c r="AG28" s="107"/>
      <c r="AH28" s="107"/>
    </row>
    <row r="29" spans="1:34" ht="36" customHeight="1">
      <c r="A29" s="177" t="s">
        <v>348</v>
      </c>
      <c r="B29" s="135" t="s">
        <v>79</v>
      </c>
      <c r="C29" s="188" t="s">
        <v>349</v>
      </c>
      <c r="D29" s="135" t="s">
        <v>81</v>
      </c>
      <c r="E29" s="138">
        <v>1</v>
      </c>
      <c r="F29" s="137"/>
      <c r="G29" s="138"/>
      <c r="H29" s="137"/>
      <c r="I29" s="137"/>
      <c r="J29" s="137"/>
      <c r="K29" s="429">
        <f t="shared" si="0"/>
        <v>0</v>
      </c>
      <c r="L29" s="423" cm="1">
        <f t="array" ref="L29">ROUND(E29*F29,2)</f>
        <v>0</v>
      </c>
      <c r="M29" s="423" cm="1">
        <f t="array" ref="M29">ROUND(E29*H29,2)</f>
        <v>0</v>
      </c>
      <c r="N29" s="423" cm="1">
        <f t="array" ref="N29">ROUND(E29*I29,2)</f>
        <v>0</v>
      </c>
      <c r="O29" s="423" cm="1">
        <f t="array" ref="O29">ROUND(E29*J29,2)</f>
        <v>0</v>
      </c>
      <c r="P29" s="425" cm="1">
        <f t="array" ref="P29">ROUND(SUM(M29:O29),2)</f>
        <v>0</v>
      </c>
      <c r="Q29" s="247"/>
      <c r="R29" s="248" cm="1">
        <f t="array" ref="R29">ROUND(T29*378,2)</f>
        <v>714.42</v>
      </c>
      <c r="S29" s="248" cm="1">
        <f t="array" ref="S29">T29*E29</f>
        <v>1.8900000000000001</v>
      </c>
      <c r="T29" s="248" cm="1">
        <f t="array" ref="T29">0.9*2.1</f>
        <v>1.8900000000000001</v>
      </c>
      <c r="U29" s="137" cm="1">
        <f t="array" ref="U29">W29*(11584.7/29.35/2.7)/0.702804</f>
        <v>1194.3782481816222</v>
      </c>
      <c r="V29" s="137" cm="1">
        <f t="array" ref="V29">E29*(2.3*0.9)</f>
        <v>2.0699999999999998</v>
      </c>
      <c r="W29" s="249" cm="1">
        <f t="array" ref="W29">2.61*2.2</f>
        <v>5.742</v>
      </c>
      <c r="X29" s="250">
        <v>5.52</v>
      </c>
      <c r="Y29" s="251"/>
      <c r="Z29" s="250" cm="1">
        <f t="array" ref="Z29">E29*(2.3+2.1*2)/2</f>
        <v>3.25</v>
      </c>
      <c r="AA29" s="252"/>
      <c r="AB29" s="107"/>
      <c r="AC29" s="107"/>
      <c r="AD29" s="107"/>
      <c r="AE29" s="107"/>
      <c r="AF29" s="107"/>
      <c r="AG29" s="107"/>
      <c r="AH29" s="107"/>
    </row>
    <row r="30" spans="1:34" ht="36" customHeight="1">
      <c r="A30" s="177" t="s">
        <v>350</v>
      </c>
      <c r="B30" s="135" t="s">
        <v>79</v>
      </c>
      <c r="C30" s="188" t="s">
        <v>351</v>
      </c>
      <c r="D30" s="135" t="s">
        <v>81</v>
      </c>
      <c r="E30" s="138">
        <v>2</v>
      </c>
      <c r="F30" s="137"/>
      <c r="G30" s="138"/>
      <c r="H30" s="137"/>
      <c r="I30" s="137"/>
      <c r="J30" s="137"/>
      <c r="K30" s="429">
        <f t="shared" si="0"/>
        <v>0</v>
      </c>
      <c r="L30" s="423" cm="1">
        <f t="array" ref="L30">ROUND(E30*F30,2)</f>
        <v>0</v>
      </c>
      <c r="M30" s="423" cm="1">
        <f t="array" ref="M30">ROUND(E30*H30,2)</f>
        <v>0</v>
      </c>
      <c r="N30" s="423" cm="1">
        <f t="array" ref="N30">ROUND(E30*I30,2)</f>
        <v>0</v>
      </c>
      <c r="O30" s="423" cm="1">
        <f t="array" ref="O30">ROUND(E30*J30,2)</f>
        <v>0</v>
      </c>
      <c r="P30" s="425" cm="1">
        <f t="array" ref="P30">ROUND(SUM(M30:O30),2)</f>
        <v>0</v>
      </c>
      <c r="Q30" s="247"/>
      <c r="R30" s="248" cm="1">
        <f t="array" ref="R30">ROUND(T30*378,2)</f>
        <v>714.42</v>
      </c>
      <c r="S30" s="248" cm="1">
        <f t="array" ref="S30">T30*E30</f>
        <v>3.7800000000000002</v>
      </c>
      <c r="T30" s="248" cm="1">
        <f t="array" ref="T30">0.9*2.1</f>
        <v>1.8900000000000001</v>
      </c>
      <c r="U30" s="253"/>
      <c r="V30" s="253"/>
      <c r="W30" s="249"/>
      <c r="X30" s="250"/>
      <c r="Y30" s="251"/>
      <c r="Z30" s="251"/>
      <c r="AA30" s="252"/>
      <c r="AB30" s="107"/>
      <c r="AC30" s="107"/>
      <c r="AD30" s="107"/>
      <c r="AE30" s="107"/>
      <c r="AF30" s="107"/>
      <c r="AG30" s="107"/>
      <c r="AH30" s="107"/>
    </row>
    <row r="31" spans="1:34" ht="36" customHeight="1">
      <c r="A31" s="177" t="s">
        <v>352</v>
      </c>
      <c r="B31" s="135" t="s">
        <v>79</v>
      </c>
      <c r="C31" s="188" t="s">
        <v>353</v>
      </c>
      <c r="D31" s="135" t="s">
        <v>81</v>
      </c>
      <c r="E31" s="138">
        <v>1</v>
      </c>
      <c r="F31" s="137"/>
      <c r="G31" s="138"/>
      <c r="H31" s="137"/>
      <c r="I31" s="137"/>
      <c r="J31" s="137"/>
      <c r="K31" s="429">
        <f t="shared" si="0"/>
        <v>0</v>
      </c>
      <c r="L31" s="423" cm="1">
        <f t="array" ref="L31">ROUND(E31*F31,2)</f>
        <v>0</v>
      </c>
      <c r="M31" s="423" cm="1">
        <f t="array" ref="M31">ROUND(E31*H31,2)</f>
        <v>0</v>
      </c>
      <c r="N31" s="423" cm="1">
        <f t="array" ref="N31">ROUND(E31*I31,2)</f>
        <v>0</v>
      </c>
      <c r="O31" s="423" cm="1">
        <f t="array" ref="O31">ROUND(E31*J31,2)</f>
        <v>0</v>
      </c>
      <c r="P31" s="425" cm="1">
        <f t="array" ref="P31">ROUND(SUM(M31:O31),2)</f>
        <v>0</v>
      </c>
      <c r="Q31" s="247"/>
      <c r="R31" s="248" cm="1">
        <f t="array" ref="R31">ROUND(T31*378,2)</f>
        <v>714.42</v>
      </c>
      <c r="S31" s="248" cm="1">
        <f t="array" ref="S31">T31*E31</f>
        <v>1.8900000000000001</v>
      </c>
      <c r="T31" s="248" cm="1">
        <f t="array" ref="T31">0.9*2.1</f>
        <v>1.8900000000000001</v>
      </c>
      <c r="U31" s="249"/>
      <c r="V31" s="254"/>
      <c r="W31" s="254"/>
      <c r="X31" s="255"/>
      <c r="Y31" s="251"/>
      <c r="Z31" s="251"/>
      <c r="AA31" s="252"/>
      <c r="AB31" s="107"/>
      <c r="AC31" s="107"/>
      <c r="AD31" s="107"/>
      <c r="AE31" s="107"/>
      <c r="AF31" s="107"/>
      <c r="AG31" s="107"/>
      <c r="AH31" s="107"/>
    </row>
    <row r="32" spans="1:34" ht="14.25" customHeight="1">
      <c r="A32" s="177" t="s">
        <v>354</v>
      </c>
      <c r="B32" s="135" t="s">
        <v>79</v>
      </c>
      <c r="C32" s="188" t="s">
        <v>340</v>
      </c>
      <c r="D32" s="135" t="s">
        <v>133</v>
      </c>
      <c r="E32" s="138">
        <v>1</v>
      </c>
      <c r="F32" s="137"/>
      <c r="G32" s="138"/>
      <c r="H32" s="137"/>
      <c r="I32" s="137"/>
      <c r="J32" s="137"/>
      <c r="K32" s="429">
        <f t="shared" si="0"/>
        <v>0</v>
      </c>
      <c r="L32" s="423" cm="1">
        <f t="array" ref="L32">ROUND(E32*F32,2)</f>
        <v>0</v>
      </c>
      <c r="M32" s="423" cm="1">
        <f t="array" ref="M32">ROUND(E32*H32,2)</f>
        <v>0</v>
      </c>
      <c r="N32" s="423" cm="1">
        <f t="array" ref="N32">ROUND(E32*I32,2)</f>
        <v>0</v>
      </c>
      <c r="O32" s="423" cm="1">
        <f t="array" ref="O32">ROUND(E32*J32,2)</f>
        <v>0</v>
      </c>
      <c r="P32" s="425" cm="1">
        <f t="array" ref="P32">ROUND(SUM(M32:O32),2)</f>
        <v>0</v>
      </c>
      <c r="Q32" s="116"/>
      <c r="R32" s="241"/>
      <c r="S32" s="243"/>
      <c r="T32" s="241" cm="1">
        <f t="array" ref="T32">E32*U32</f>
        <v>5.7071999999999994</v>
      </c>
      <c r="U32" s="213" cm="1">
        <f t="array" ref="U32">2.32*2.46</f>
        <v>5.7071999999999994</v>
      </c>
      <c r="V32" s="243" cm="1">
        <f t="array" ref="V32">2.46*2*E32</f>
        <v>4.92</v>
      </c>
      <c r="W32" s="243" cm="1">
        <f t="array" ref="W32">2.32*E32</f>
        <v>2.3199999999999998</v>
      </c>
      <c r="X32" s="243" cm="1">
        <f t="array" ref="X32">0.8*E32*2</f>
        <v>1.6</v>
      </c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</row>
    <row r="33" spans="1:34" ht="13.75" customHeight="1">
      <c r="A33" s="173">
        <v>1.3</v>
      </c>
      <c r="B33" s="135" t="s">
        <v>79</v>
      </c>
      <c r="C33" s="174" t="s">
        <v>355</v>
      </c>
      <c r="D33" s="135" t="s">
        <v>83</v>
      </c>
      <c r="E33" s="138" cm="1">
        <f t="array" ref="E33">S33</f>
        <v>2.62</v>
      </c>
      <c r="F33" s="137"/>
      <c r="G33" s="138"/>
      <c r="H33" s="137"/>
      <c r="I33" s="137"/>
      <c r="J33" s="137"/>
      <c r="K33" s="429">
        <f t="shared" si="0"/>
        <v>0</v>
      </c>
      <c r="L33" s="423" cm="1">
        <f t="array" ref="L33">ROUND(E33*F33,2)</f>
        <v>0</v>
      </c>
      <c r="M33" s="423" cm="1">
        <f t="array" ref="M33">ROUND(E33*H33,2)</f>
        <v>0</v>
      </c>
      <c r="N33" s="423" cm="1">
        <f t="array" ref="N33">ROUND(E33*I33,2)</f>
        <v>0</v>
      </c>
      <c r="O33" s="423" cm="1">
        <f t="array" ref="O33">ROUND(E33*J33,2)</f>
        <v>0</v>
      </c>
      <c r="P33" s="425" cm="1">
        <f t="array" ref="P33">ROUND(SUM(M33:O33),2)</f>
        <v>0</v>
      </c>
      <c r="Q33" s="116"/>
      <c r="R33" s="244"/>
      <c r="S33" s="245" cm="1">
        <f t="array" ref="S33">SUM(S34:S34)</f>
        <v>2.62</v>
      </c>
      <c r="T33" s="241"/>
      <c r="U33" s="246"/>
      <c r="V33" s="245" cm="1">
        <f t="array" ref="V33">SUM(V22:V22)</f>
        <v>4.92</v>
      </c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</row>
    <row r="34" spans="1:34" ht="48" customHeight="1">
      <c r="A34" s="177" t="s">
        <v>295</v>
      </c>
      <c r="B34" s="135" t="s">
        <v>79</v>
      </c>
      <c r="C34" s="188" t="s">
        <v>356</v>
      </c>
      <c r="D34" s="135" t="s">
        <v>81</v>
      </c>
      <c r="E34" s="138">
        <v>1</v>
      </c>
      <c r="F34" s="137"/>
      <c r="G34" s="138"/>
      <c r="H34" s="137"/>
      <c r="I34" s="137"/>
      <c r="J34" s="137"/>
      <c r="K34" s="429">
        <f t="shared" si="0"/>
        <v>0</v>
      </c>
      <c r="L34" s="423" cm="1">
        <f t="array" ref="L34">ROUND(E34*F34,2)</f>
        <v>0</v>
      </c>
      <c r="M34" s="423" cm="1">
        <f t="array" ref="M34">ROUND(E34*H34,2)</f>
        <v>0</v>
      </c>
      <c r="N34" s="423" cm="1">
        <f t="array" ref="N34">ROUND(E34*I34,2)</f>
        <v>0</v>
      </c>
      <c r="O34" s="423" cm="1">
        <f t="array" ref="O34">ROUND(E34*J34,2)</f>
        <v>0</v>
      </c>
      <c r="P34" s="425" cm="1">
        <f t="array" ref="P34">ROUND(SUM(M34:O34),2)</f>
        <v>0</v>
      </c>
      <c r="Q34" s="247"/>
      <c r="R34" s="248" cm="1">
        <f t="array" ref="R34">ROUND(T34*420,2)</f>
        <v>1100.4000000000001</v>
      </c>
      <c r="S34" s="137" cm="1">
        <f t="array" ref="S34">T34*E34</f>
        <v>2.62</v>
      </c>
      <c r="T34" s="137" cm="1">
        <f t="array" ref="T34">1*2.62</f>
        <v>2.62</v>
      </c>
      <c r="U34" s="137" cm="1">
        <f t="array" ref="U34">W34*(11584.7/29.35/2.7)/0.702804</f>
        <v>1194.3782481816222</v>
      </c>
      <c r="V34" s="137" cm="1">
        <f t="array" ref="V34">E34*(2.4+0.9)</f>
        <v>3.3</v>
      </c>
      <c r="W34" s="254" cm="1">
        <f t="array" ref="W34">2.61*2.2</f>
        <v>5.742</v>
      </c>
      <c r="X34" s="255">
        <v>5.52</v>
      </c>
      <c r="Y34" s="251"/>
      <c r="Z34" s="256" cm="1">
        <f t="array" ref="Z34">E34*(2.3+2.1*2)/2</f>
        <v>3.25</v>
      </c>
      <c r="AA34" s="252"/>
      <c r="AB34" s="107"/>
      <c r="AC34" s="107"/>
      <c r="AD34" s="107"/>
      <c r="AE34" s="107"/>
      <c r="AF34" s="107"/>
      <c r="AG34" s="107"/>
      <c r="AH34" s="107"/>
    </row>
    <row r="35" spans="1:34" ht="14.25" customHeight="1">
      <c r="A35" s="177" t="s">
        <v>297</v>
      </c>
      <c r="B35" s="135" t="s">
        <v>79</v>
      </c>
      <c r="C35" s="188" t="s">
        <v>340</v>
      </c>
      <c r="D35" s="135" t="s">
        <v>133</v>
      </c>
      <c r="E35" s="138">
        <v>1</v>
      </c>
      <c r="F35" s="137"/>
      <c r="G35" s="138"/>
      <c r="H35" s="137"/>
      <c r="I35" s="137"/>
      <c r="J35" s="137"/>
      <c r="K35" s="429">
        <f t="shared" si="0"/>
        <v>0</v>
      </c>
      <c r="L35" s="423" cm="1">
        <f t="array" ref="L35">ROUND(E35*F35,2)</f>
        <v>0</v>
      </c>
      <c r="M35" s="423" cm="1">
        <f t="array" ref="M35">ROUND(E35*H35,2)</f>
        <v>0</v>
      </c>
      <c r="N35" s="423" cm="1">
        <f t="array" ref="N35">ROUND(E35*I35,2)</f>
        <v>0</v>
      </c>
      <c r="O35" s="423" cm="1">
        <f t="array" ref="O35">ROUND(E35*J35,2)</f>
        <v>0</v>
      </c>
      <c r="P35" s="425" cm="1">
        <f t="array" ref="P35">ROUND(SUM(M35:O35),2)</f>
        <v>0</v>
      </c>
      <c r="Q35" s="116"/>
      <c r="R35" s="241"/>
      <c r="S35" s="243"/>
      <c r="T35" s="243" cm="1">
        <f t="array" ref="T35">E35*U35</f>
        <v>5.7071999999999994</v>
      </c>
      <c r="U35" s="243" cm="1">
        <f t="array" ref="U35">2.32*2.46</f>
        <v>5.7071999999999994</v>
      </c>
      <c r="V35" s="243" cm="1">
        <f t="array" ref="V35">2.46*2*E35</f>
        <v>4.92</v>
      </c>
      <c r="W35" s="243" cm="1">
        <f t="array" ref="W35">2.32*E35</f>
        <v>2.3199999999999998</v>
      </c>
      <c r="X35" s="243" cm="1">
        <f t="array" ref="X35">0.8*E35*2</f>
        <v>1.6</v>
      </c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</row>
    <row r="36" spans="1:34" ht="14.25" customHeight="1">
      <c r="A36" s="173">
        <v>1.4</v>
      </c>
      <c r="B36" s="135" t="s">
        <v>79</v>
      </c>
      <c r="C36" s="174" t="s">
        <v>357</v>
      </c>
      <c r="D36" s="135" t="s">
        <v>83</v>
      </c>
      <c r="E36" s="138" cm="1">
        <f t="array" ref="E36">S36</f>
        <v>5.24</v>
      </c>
      <c r="F36" s="137"/>
      <c r="G36" s="138"/>
      <c r="H36" s="137"/>
      <c r="I36" s="137"/>
      <c r="J36" s="137"/>
      <c r="K36" s="429">
        <f t="shared" si="0"/>
        <v>0</v>
      </c>
      <c r="L36" s="423" cm="1">
        <f t="array" ref="L36">ROUND(E36*F36,2)</f>
        <v>0</v>
      </c>
      <c r="M36" s="423" cm="1">
        <f t="array" ref="M36">ROUND(E36*H36,2)</f>
        <v>0</v>
      </c>
      <c r="N36" s="423" cm="1">
        <f t="array" ref="N36">ROUND(E36*I36,2)</f>
        <v>0</v>
      </c>
      <c r="O36" s="423" cm="1">
        <f t="array" ref="O36">ROUND(E36*J36,2)</f>
        <v>0</v>
      </c>
      <c r="P36" s="425" cm="1">
        <f t="array" ref="P36">ROUND(SUM(M36:O36),2)</f>
        <v>0</v>
      </c>
      <c r="Q36" s="247"/>
      <c r="R36" s="137"/>
      <c r="S36" s="257" cm="1">
        <f t="array" ref="S36">SUM(S37:S38)</f>
        <v>5.24</v>
      </c>
      <c r="T36" s="258" cm="1">
        <f t="array" ref="T36">SUM(T34:T34)</f>
        <v>2.62</v>
      </c>
      <c r="U36" s="251"/>
      <c r="V36" s="259" cm="1">
        <f t="array" ref="V36">SUM(V34:V34)</f>
        <v>3.3</v>
      </c>
      <c r="W36" s="251"/>
      <c r="X36" s="251"/>
      <c r="Y36" s="251"/>
      <c r="Z36" s="251"/>
      <c r="AA36" s="252"/>
      <c r="AB36" s="107"/>
      <c r="AC36" s="107"/>
      <c r="AD36" s="107"/>
      <c r="AE36" s="107"/>
      <c r="AF36" s="107"/>
      <c r="AG36" s="107"/>
      <c r="AH36" s="107"/>
    </row>
    <row r="37" spans="1:34" ht="36" customHeight="1">
      <c r="A37" s="177" t="s">
        <v>301</v>
      </c>
      <c r="B37" s="135" t="s">
        <v>79</v>
      </c>
      <c r="C37" s="188" t="s">
        <v>358</v>
      </c>
      <c r="D37" s="135" t="s">
        <v>81</v>
      </c>
      <c r="E37" s="138">
        <v>1</v>
      </c>
      <c r="F37" s="137"/>
      <c r="G37" s="138"/>
      <c r="H37" s="137"/>
      <c r="I37" s="137"/>
      <c r="J37" s="137"/>
      <c r="K37" s="429">
        <f t="shared" si="0"/>
        <v>0</v>
      </c>
      <c r="L37" s="423" cm="1">
        <f t="array" ref="L37">ROUND(E37*F37,2)</f>
        <v>0</v>
      </c>
      <c r="M37" s="423" cm="1">
        <f t="array" ref="M37">ROUND(E37*H37,2)</f>
        <v>0</v>
      </c>
      <c r="N37" s="423" cm="1">
        <f t="array" ref="N37">ROUND(E37*I37,2)</f>
        <v>0</v>
      </c>
      <c r="O37" s="423" cm="1">
        <f t="array" ref="O37">ROUND(E37*J37,2)</f>
        <v>0</v>
      </c>
      <c r="P37" s="425" cm="1">
        <f t="array" ref="P37">ROUND(SUM(M37:O37),2)</f>
        <v>0</v>
      </c>
      <c r="Q37" s="116"/>
      <c r="R37" s="241"/>
      <c r="S37" s="241" cm="1">
        <f t="array" ref="S37">T37*E37</f>
        <v>5.24</v>
      </c>
      <c r="T37" s="241" cm="1">
        <f t="array" ref="T37">2*2.62</f>
        <v>5.24</v>
      </c>
      <c r="U37" s="213"/>
      <c r="V37" s="242"/>
      <c r="W37" s="242"/>
      <c r="X37" s="260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</row>
    <row r="38" spans="1:34" ht="14.25" customHeight="1">
      <c r="A38" s="177" t="s">
        <v>303</v>
      </c>
      <c r="B38" s="135" t="s">
        <v>79</v>
      </c>
      <c r="C38" s="188" t="s">
        <v>340</v>
      </c>
      <c r="D38" s="135" t="s">
        <v>133</v>
      </c>
      <c r="E38" s="138">
        <v>1</v>
      </c>
      <c r="F38" s="137"/>
      <c r="G38" s="138"/>
      <c r="H38" s="137"/>
      <c r="I38" s="137"/>
      <c r="J38" s="137"/>
      <c r="K38" s="429">
        <f t="shared" si="0"/>
        <v>0</v>
      </c>
      <c r="L38" s="423" cm="1">
        <f t="array" ref="L38">ROUND(E38*F38,2)</f>
        <v>0</v>
      </c>
      <c r="M38" s="423" cm="1">
        <f t="array" ref="M38">ROUND(E38*H38,2)</f>
        <v>0</v>
      </c>
      <c r="N38" s="423" cm="1">
        <f t="array" ref="N38">ROUND(E38*I38,2)</f>
        <v>0</v>
      </c>
      <c r="O38" s="423" cm="1">
        <f t="array" ref="O38">ROUND(E38*J38,2)</f>
        <v>0</v>
      </c>
      <c r="P38" s="425" cm="1">
        <f t="array" ref="P38">ROUND(SUM(M38:O38),2)</f>
        <v>0</v>
      </c>
      <c r="Q38" s="116"/>
      <c r="R38" s="241"/>
      <c r="S38" s="243"/>
      <c r="T38" s="243" cm="1">
        <f t="array" ref="T38">E38*U38</f>
        <v>5.7071999999999994</v>
      </c>
      <c r="U38" s="213" cm="1">
        <f t="array" ref="U38">2.32*2.46</f>
        <v>5.7071999999999994</v>
      </c>
      <c r="V38" s="243" cm="1">
        <f t="array" ref="V38">2.46*2*E38</f>
        <v>4.92</v>
      </c>
      <c r="W38" s="243" cm="1">
        <f t="array" ref="W38">2.32*E38</f>
        <v>2.3199999999999998</v>
      </c>
      <c r="X38" s="243" cm="1">
        <f t="array" ref="X38">0.8*E38*2</f>
        <v>1.6</v>
      </c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</row>
    <row r="39" spans="1:34" ht="14.25" customHeight="1">
      <c r="A39" s="173">
        <v>1.5</v>
      </c>
      <c r="B39" s="135" t="s">
        <v>79</v>
      </c>
      <c r="C39" s="261" t="s">
        <v>359</v>
      </c>
      <c r="D39" s="135" t="s">
        <v>81</v>
      </c>
      <c r="E39" s="138" cm="1">
        <f t="array" ref="E39">SUM(E16:E19)+E34+SUM(E24:E31)+SUM(E37)</f>
        <v>24</v>
      </c>
      <c r="F39" s="137"/>
      <c r="G39" s="138"/>
      <c r="H39" s="137"/>
      <c r="I39" s="137"/>
      <c r="J39" s="137"/>
      <c r="K39" s="429">
        <f t="shared" si="0"/>
        <v>0</v>
      </c>
      <c r="L39" s="423" cm="1">
        <f t="array" ref="L39">ROUND(E39*F39,2)</f>
        <v>0</v>
      </c>
      <c r="M39" s="423" cm="1">
        <f t="array" ref="M39">ROUND(E39*H39,2)</f>
        <v>0</v>
      </c>
      <c r="N39" s="423" cm="1">
        <f t="array" ref="N39">ROUND(E39*I39,2)</f>
        <v>0</v>
      </c>
      <c r="O39" s="423" cm="1">
        <f t="array" ref="O39">ROUND(E39*J39,2)</f>
        <v>0</v>
      </c>
      <c r="P39" s="425" cm="1">
        <f t="array" ref="P39">ROUND(SUM(M39:O39),2)</f>
        <v>0</v>
      </c>
      <c r="Q39" s="262"/>
      <c r="R39" s="263"/>
      <c r="S39" s="163"/>
      <c r="T39" s="264" cm="1">
        <f t="array" ref="T39">SUM(T38:T38)</f>
        <v>5.7071999999999994</v>
      </c>
      <c r="U39" s="163"/>
      <c r="V39" s="163"/>
      <c r="W39" s="107"/>
      <c r="X39" s="163"/>
      <c r="Y39" s="213">
        <v>441.63</v>
      </c>
      <c r="Z39" s="213">
        <v>69.62</v>
      </c>
      <c r="AA39" s="107"/>
      <c r="AB39" s="107"/>
      <c r="AC39" s="107"/>
      <c r="AD39" s="107"/>
      <c r="AE39" s="107"/>
      <c r="AF39" s="107"/>
      <c r="AG39" s="107"/>
      <c r="AH39" s="107"/>
    </row>
    <row r="40" spans="1:34" ht="14.25" customHeight="1">
      <c r="A40" s="177" t="s">
        <v>318</v>
      </c>
      <c r="B40" s="135" t="s">
        <v>79</v>
      </c>
      <c r="C40" s="178" t="s">
        <v>360</v>
      </c>
      <c r="D40" s="135" t="s">
        <v>81</v>
      </c>
      <c r="E40" s="138" cm="1">
        <f t="array" ref="E40">E39*1.75</f>
        <v>42</v>
      </c>
      <c r="F40" s="137"/>
      <c r="G40" s="138"/>
      <c r="H40" s="137"/>
      <c r="I40" s="137"/>
      <c r="J40" s="137"/>
      <c r="K40" s="429">
        <f t="shared" si="0"/>
        <v>0</v>
      </c>
      <c r="L40" s="423" cm="1">
        <f t="array" ref="L40">ROUND(E40*F40,2)</f>
        <v>0</v>
      </c>
      <c r="M40" s="423" cm="1">
        <f t="array" ref="M40">ROUND(E40*H40,2)</f>
        <v>0</v>
      </c>
      <c r="N40" s="423" cm="1">
        <f t="array" ref="N40">ROUND(E40*I40,2)</f>
        <v>0</v>
      </c>
      <c r="O40" s="423" cm="1">
        <f t="array" ref="O40">ROUND(E40*J40,2)</f>
        <v>0</v>
      </c>
      <c r="P40" s="425" cm="1">
        <f t="array" ref="P40">ROUND(SUM(M40:O40),2)</f>
        <v>0</v>
      </c>
      <c r="Q40" s="262"/>
      <c r="R40" s="163"/>
      <c r="S40" s="163"/>
      <c r="T40" s="163"/>
      <c r="U40" s="163"/>
      <c r="V40" s="213"/>
      <c r="W40" s="213"/>
      <c r="X40" s="213"/>
      <c r="Y40" s="163"/>
      <c r="Z40" s="213"/>
      <c r="AA40" s="107"/>
      <c r="AB40" s="107"/>
      <c r="AC40" s="107"/>
      <c r="AD40" s="107"/>
      <c r="AE40" s="107"/>
      <c r="AF40" s="107"/>
      <c r="AG40" s="107"/>
      <c r="AH40" s="107"/>
    </row>
    <row r="41" spans="1:34" ht="15" customHeight="1">
      <c r="A41" s="193" t="s">
        <v>320</v>
      </c>
      <c r="B41" s="145" t="s">
        <v>79</v>
      </c>
      <c r="C41" s="180" t="s">
        <v>298</v>
      </c>
      <c r="D41" s="145" t="s">
        <v>133</v>
      </c>
      <c r="E41" s="148">
        <v>1</v>
      </c>
      <c r="F41" s="147"/>
      <c r="G41" s="148"/>
      <c r="H41" s="147"/>
      <c r="I41" s="147"/>
      <c r="J41" s="147"/>
      <c r="K41" s="429">
        <f t="shared" si="0"/>
        <v>0</v>
      </c>
      <c r="L41" s="427" cm="1">
        <f t="array" ref="L41">ROUND(E41*F41,2)</f>
        <v>0</v>
      </c>
      <c r="M41" s="427" cm="1">
        <f t="array" ref="M41">ROUND(E41*H41,2)</f>
        <v>0</v>
      </c>
      <c r="N41" s="427" cm="1">
        <f t="array" ref="N41">ROUND(E41*I41,2)</f>
        <v>0</v>
      </c>
      <c r="O41" s="427" cm="1">
        <f t="array" ref="O41">ROUND(E41*J41,2)</f>
        <v>0</v>
      </c>
      <c r="P41" s="428" cm="1">
        <f t="array" ref="P41">ROUND(SUM(M41:O41),2)</f>
        <v>0</v>
      </c>
      <c r="Q41" s="265"/>
      <c r="R41" s="228"/>
      <c r="S41" s="228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</row>
    <row r="42" spans="1:34" ht="25.5" customHeight="1">
      <c r="A42" s="118"/>
      <c r="B42" s="117"/>
      <c r="C42" s="154" t="s">
        <v>361</v>
      </c>
      <c r="D42" s="155"/>
      <c r="E42" s="27"/>
      <c r="F42" s="156"/>
      <c r="G42" s="156"/>
      <c r="H42" s="156"/>
      <c r="I42" s="156"/>
      <c r="J42" s="156"/>
      <c r="K42" s="430"/>
      <c r="L42" s="431" cm="1">
        <f t="array" ref="L42">SUM(L15:L41)</f>
        <v>0</v>
      </c>
      <c r="M42" s="431" cm="1">
        <f t="array" ref="M42">SUM(M15:M41)</f>
        <v>0</v>
      </c>
      <c r="N42" s="431" cm="1">
        <f t="array" ref="N42">SUM(N15:N41)</f>
        <v>0</v>
      </c>
      <c r="O42" s="431" cm="1">
        <f t="array" ref="O42">SUM(O15:O41)</f>
        <v>0</v>
      </c>
      <c r="P42" s="432" cm="1">
        <f t="array" ref="P42">SUM(M42:O42)</f>
        <v>0</v>
      </c>
      <c r="Q42" s="116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</row>
    <row r="43" spans="1:34" ht="13.5" customHeight="1">
      <c r="A43" s="160"/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07"/>
      <c r="R43" s="161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</row>
    <row r="44" spans="1:34" ht="13.75" customHeight="1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61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</row>
    <row r="45" spans="1:34" ht="14.25" customHeight="1">
      <c r="A45" s="181" t="s">
        <v>18</v>
      </c>
      <c r="B45" s="4"/>
      <c r="C45" s="4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</row>
    <row r="46" spans="1:34" ht="14.25" customHeight="1">
      <c r="A46" s="181" t="s">
        <v>58</v>
      </c>
      <c r="B46" s="46"/>
      <c r="C46" s="46"/>
      <c r="D46" s="46"/>
      <c r="E46" s="46"/>
      <c r="F46" s="46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</row>
    <row r="47" spans="1:34" ht="14.25" customHeight="1">
      <c r="A47" s="106" t="s">
        <v>10</v>
      </c>
      <c r="B47" s="4"/>
      <c r="C47" s="4"/>
      <c r="D47" s="107"/>
      <c r="E47" s="107"/>
      <c r="F47" s="107"/>
      <c r="G47" s="107"/>
      <c r="H47" s="107"/>
      <c r="I47" s="107"/>
      <c r="J47" s="163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</row>
    <row r="48" spans="1:34" ht="14.25" customHeight="1">
      <c r="A48" s="107"/>
      <c r="B48" s="107"/>
      <c r="C48" s="182"/>
      <c r="D48" s="107"/>
      <c r="E48" s="107"/>
      <c r="F48" s="107"/>
      <c r="G48" s="107"/>
      <c r="H48" s="107"/>
      <c r="I48" s="107"/>
      <c r="J48" s="163"/>
      <c r="K48" s="163"/>
      <c r="L48" s="163"/>
      <c r="M48" s="163"/>
      <c r="N48" s="163"/>
      <c r="O48" s="163"/>
      <c r="P48" s="163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</row>
  </sheetData>
  <mergeCells count="14">
    <mergeCell ref="A1:P1"/>
    <mergeCell ref="A2:P2"/>
    <mergeCell ref="A3:P3"/>
    <mergeCell ref="F10:K11"/>
    <mergeCell ref="L10:P11"/>
    <mergeCell ref="A8:G8"/>
    <mergeCell ref="H8:I8"/>
    <mergeCell ref="O8:P8"/>
    <mergeCell ref="K9:P9"/>
    <mergeCell ref="A10:A12"/>
    <mergeCell ref="B10:B12"/>
    <mergeCell ref="C10:C12"/>
    <mergeCell ref="D10:D12"/>
    <mergeCell ref="E10:E12"/>
  </mergeCells>
  <conditionalFormatting sqref="D41">
    <cfRule type="cellIs" dxfId="3" priority="1" stopIfTrue="1" operator="equal">
      <formula>0</formula>
    </cfRule>
  </conditionalFormatting>
  <pageMargins left="0.19685" right="0.19685" top="0.78740200000000005" bottom="0.59055100000000005" header="0.31496099999999999" footer="0.31496099999999999"/>
  <pageSetup scale="78" orientation="landscape"/>
  <headerFooter>
    <oddFooter>&amp;C&amp;"Arial,Regular"&amp;10&amp;K000000&amp;8&amp;P no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Y153"/>
  <sheetViews>
    <sheetView showGridLines="0" topLeftCell="A36" workbookViewId="0">
      <selection activeCell="O159" sqref="O159"/>
    </sheetView>
  </sheetViews>
  <sheetFormatPr baseColWidth="10" defaultColWidth="9.33203125" defaultRowHeight="14.25" customHeight="1"/>
  <cols>
    <col min="1" max="1" width="7.5" style="1" customWidth="1"/>
    <col min="2" max="2" width="10.5" style="1" customWidth="1"/>
    <col min="3" max="3" width="44.5" style="1" customWidth="1"/>
    <col min="4" max="5" width="9.5" style="1" customWidth="1"/>
    <col min="6" max="6" width="8.1640625" style="1" customWidth="1"/>
    <col min="7" max="7" width="10.1640625" style="1" customWidth="1"/>
    <col min="8" max="8" width="8.1640625" style="1" customWidth="1"/>
    <col min="9" max="9" width="10.6640625" style="1" customWidth="1"/>
    <col min="10" max="10" width="10.83203125" style="1" customWidth="1"/>
    <col min="11" max="11" width="9.1640625" style="1" customWidth="1"/>
    <col min="12" max="12" width="11.33203125" style="1" customWidth="1"/>
    <col min="13" max="13" width="9.1640625" style="1" customWidth="1"/>
    <col min="14" max="14" width="10.83203125" style="1" customWidth="1"/>
    <col min="15" max="15" width="10.5" style="1" customWidth="1"/>
    <col min="16" max="16" width="10.33203125" style="1" customWidth="1"/>
    <col min="17" max="52" width="9.33203125" style="1" customWidth="1"/>
    <col min="53" max="16384" width="9.33203125" style="1"/>
  </cols>
  <sheetData>
    <row r="1" spans="1:51" ht="14.75" customHeight="1">
      <c r="A1" s="396" t="s">
        <v>362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14.25" customHeight="1">
      <c r="A2" s="398" t="str" cm="1">
        <f t="array" ref="A2">Kopsavilkums!C23</f>
        <v>Grīdas, starpsienas un apdares darbi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</row>
    <row r="3" spans="1:51" ht="13.75" customHeight="1">
      <c r="A3" s="399" t="s">
        <v>363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</row>
    <row r="4" spans="1:51" ht="15.75" customHeight="1">
      <c r="A4" s="10" t="s">
        <v>6</v>
      </c>
      <c r="B4" s="45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</row>
    <row r="5" spans="1:51" ht="15.75" customHeight="1">
      <c r="A5" s="10" t="s">
        <v>7</v>
      </c>
      <c r="B5" s="45"/>
      <c r="C5" s="108"/>
      <c r="D5" s="108"/>
      <c r="E5" s="108"/>
      <c r="F5" s="108"/>
      <c r="G5" s="108"/>
      <c r="H5" s="108"/>
      <c r="I5" s="108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</row>
    <row r="6" spans="1:51" ht="15.75" customHeight="1">
      <c r="A6" s="10" t="s">
        <v>8</v>
      </c>
      <c r="B6" s="5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spans="1:51" ht="15.75" customHeight="1">
      <c r="A7" s="13" t="s">
        <v>9</v>
      </c>
      <c r="B7" s="5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</row>
    <row r="8" spans="1:51" ht="18.75" customHeight="1">
      <c r="A8" s="406" t="s">
        <v>93</v>
      </c>
      <c r="B8" s="407"/>
      <c r="C8" s="407"/>
      <c r="D8" s="407"/>
      <c r="E8" s="407"/>
      <c r="F8" s="407"/>
      <c r="G8" s="407"/>
      <c r="H8" s="408" cm="1">
        <f t="array" ref="H8">P147</f>
        <v>0</v>
      </c>
      <c r="I8" s="409"/>
      <c r="J8" s="267" t="s">
        <v>62</v>
      </c>
      <c r="K8" s="8"/>
      <c r="L8" s="4"/>
      <c r="M8" s="8"/>
      <c r="N8" s="268"/>
      <c r="O8" s="410"/>
      <c r="P8" s="410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</row>
    <row r="9" spans="1:51" ht="18.75" customHeight="1">
      <c r="A9" s="24"/>
      <c r="B9" s="24"/>
      <c r="C9" s="24"/>
      <c r="D9" s="24"/>
      <c r="E9" s="24"/>
      <c r="F9" s="24"/>
      <c r="G9" s="24"/>
      <c r="H9" s="269"/>
      <c r="I9" s="269"/>
      <c r="J9" s="270"/>
      <c r="K9" s="411"/>
      <c r="L9" s="411"/>
      <c r="M9" s="411"/>
      <c r="N9" s="411"/>
      <c r="O9" s="411"/>
      <c r="P9" s="411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</row>
    <row r="10" spans="1:51" ht="8.25" customHeight="1">
      <c r="A10" s="361" t="s">
        <v>11</v>
      </c>
      <c r="B10" s="377" t="s">
        <v>63</v>
      </c>
      <c r="C10" s="364" t="s">
        <v>64</v>
      </c>
      <c r="D10" s="367" t="s">
        <v>65</v>
      </c>
      <c r="E10" s="367" t="s">
        <v>66</v>
      </c>
      <c r="F10" s="367" t="s">
        <v>67</v>
      </c>
      <c r="G10" s="368"/>
      <c r="H10" s="368"/>
      <c r="I10" s="368"/>
      <c r="J10" s="368"/>
      <c r="K10" s="368"/>
      <c r="L10" s="370" t="s">
        <v>68</v>
      </c>
      <c r="M10" s="368"/>
      <c r="N10" s="369"/>
      <c r="O10" s="368"/>
      <c r="P10" s="371"/>
      <c r="Q10" s="116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</row>
    <row r="11" spans="1:51" ht="8.25" customHeight="1">
      <c r="A11" s="362"/>
      <c r="B11" s="378"/>
      <c r="C11" s="365"/>
      <c r="D11" s="412"/>
      <c r="E11" s="412"/>
      <c r="F11" s="401"/>
      <c r="G11" s="401"/>
      <c r="H11" s="401"/>
      <c r="I11" s="401"/>
      <c r="J11" s="401"/>
      <c r="K11" s="401"/>
      <c r="L11" s="402"/>
      <c r="M11" s="403"/>
      <c r="N11" s="404"/>
      <c r="O11" s="403"/>
      <c r="P11" s="405"/>
      <c r="Q11" s="25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</row>
    <row r="12" spans="1:51" ht="48.75" customHeight="1">
      <c r="A12" s="363"/>
      <c r="B12" s="379"/>
      <c r="C12" s="366"/>
      <c r="D12" s="401"/>
      <c r="E12" s="401"/>
      <c r="F12" s="119" t="s">
        <v>69</v>
      </c>
      <c r="G12" s="119" t="s">
        <v>70</v>
      </c>
      <c r="H12" s="119" t="s">
        <v>71</v>
      </c>
      <c r="I12" s="119" t="s">
        <v>72</v>
      </c>
      <c r="J12" s="119" t="s">
        <v>73</v>
      </c>
      <c r="K12" s="119" t="s">
        <v>74</v>
      </c>
      <c r="L12" s="119" t="s">
        <v>75</v>
      </c>
      <c r="M12" s="119" t="s">
        <v>71</v>
      </c>
      <c r="N12" s="119" t="s">
        <v>72</v>
      </c>
      <c r="O12" s="119" t="s">
        <v>73</v>
      </c>
      <c r="P12" s="120" t="s">
        <v>76</v>
      </c>
      <c r="Q12" s="25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</row>
    <row r="13" spans="1:51" ht="13.75" customHeight="1">
      <c r="A13" s="272">
        <v>1</v>
      </c>
      <c r="B13" s="273">
        <v>2</v>
      </c>
      <c r="C13" s="273">
        <v>3</v>
      </c>
      <c r="D13" s="274">
        <v>4</v>
      </c>
      <c r="E13" s="274">
        <v>5</v>
      </c>
      <c r="F13" s="274">
        <v>6</v>
      </c>
      <c r="G13" s="274">
        <v>7</v>
      </c>
      <c r="H13" s="274">
        <v>8</v>
      </c>
      <c r="I13" s="274">
        <v>9</v>
      </c>
      <c r="J13" s="274">
        <v>10</v>
      </c>
      <c r="K13" s="274">
        <v>11</v>
      </c>
      <c r="L13" s="274">
        <v>12</v>
      </c>
      <c r="M13" s="274">
        <v>13</v>
      </c>
      <c r="N13" s="274">
        <v>14</v>
      </c>
      <c r="O13" s="274">
        <v>15</v>
      </c>
      <c r="P13" s="275">
        <v>16</v>
      </c>
      <c r="Q13" s="25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</row>
    <row r="14" spans="1:51" ht="15" customHeight="1">
      <c r="A14" s="276">
        <v>1</v>
      </c>
      <c r="B14" s="277" t="s">
        <v>364</v>
      </c>
      <c r="C14" s="199" t="s">
        <v>365</v>
      </c>
      <c r="D14" s="278"/>
      <c r="E14" s="279"/>
      <c r="F14" s="280"/>
      <c r="G14" s="280"/>
      <c r="H14" s="280"/>
      <c r="I14" s="280"/>
      <c r="J14" s="280"/>
      <c r="K14" s="280"/>
      <c r="L14" s="280"/>
      <c r="M14" s="280"/>
      <c r="N14" s="280"/>
      <c r="O14" s="280"/>
      <c r="P14" s="281"/>
      <c r="Q14" s="25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</row>
    <row r="15" spans="1:51" ht="13.75" customHeight="1">
      <c r="A15" s="282"/>
      <c r="B15" s="278"/>
      <c r="C15" s="126" t="s">
        <v>366</v>
      </c>
      <c r="D15" s="278"/>
      <c r="E15" s="279"/>
      <c r="F15" s="280"/>
      <c r="G15" s="280"/>
      <c r="H15" s="280"/>
      <c r="I15" s="280"/>
      <c r="J15" s="280"/>
      <c r="K15" s="441"/>
      <c r="L15" s="441"/>
      <c r="M15" s="441"/>
      <c r="N15" s="441"/>
      <c r="O15" s="441"/>
      <c r="P15" s="442"/>
      <c r="Q15" s="25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</row>
    <row r="16" spans="1:51" ht="13.75" customHeight="1">
      <c r="A16" s="283" t="s">
        <v>116</v>
      </c>
      <c r="B16" s="284" t="s">
        <v>79</v>
      </c>
      <c r="C16" s="285" t="s">
        <v>367</v>
      </c>
      <c r="D16" s="284" t="s">
        <v>83</v>
      </c>
      <c r="E16" s="279">
        <v>56.7</v>
      </c>
      <c r="F16" s="280"/>
      <c r="G16" s="279"/>
      <c r="H16" s="280"/>
      <c r="I16" s="280"/>
      <c r="J16" s="280"/>
      <c r="K16" s="429">
        <f t="shared" ref="K16:K79" si="0">SUM(H16:J16)</f>
        <v>0</v>
      </c>
      <c r="L16" s="443" cm="1">
        <f t="array" ref="L16">ROUND(E16*F16,2)</f>
        <v>0</v>
      </c>
      <c r="M16" s="443" cm="1">
        <f t="array" ref="M16">ROUND(E16*H16,2)</f>
        <v>0</v>
      </c>
      <c r="N16" s="443" cm="1">
        <f t="array" ref="N16">ROUND(E16*I16,2)</f>
        <v>0</v>
      </c>
      <c r="O16" s="443" cm="1">
        <f t="array" ref="O16">ROUND(E16*J16,2)</f>
        <v>0</v>
      </c>
      <c r="P16" s="444" cm="1">
        <f t="array" ref="P16">ROUND(SUM(M16:O16),2)</f>
        <v>0</v>
      </c>
      <c r="Q16" s="25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</row>
    <row r="17" spans="1:51" ht="24" customHeight="1">
      <c r="A17" s="283" t="s">
        <v>119</v>
      </c>
      <c r="B17" s="284" t="s">
        <v>79</v>
      </c>
      <c r="C17" s="188" t="s">
        <v>368</v>
      </c>
      <c r="D17" s="284" t="s">
        <v>83</v>
      </c>
      <c r="E17" s="279" cm="1">
        <f t="array" ref="E17">ROUND(E16*1.05,2)</f>
        <v>59.54</v>
      </c>
      <c r="F17" s="280"/>
      <c r="G17" s="279"/>
      <c r="H17" s="280"/>
      <c r="I17" s="280"/>
      <c r="J17" s="280"/>
      <c r="K17" s="429">
        <f t="shared" si="0"/>
        <v>0</v>
      </c>
      <c r="L17" s="443" cm="1">
        <f t="array" ref="L17">ROUND(E17*F17,2)</f>
        <v>0</v>
      </c>
      <c r="M17" s="443" cm="1">
        <f t="array" ref="M17">ROUND(E17*H17,2)</f>
        <v>0</v>
      </c>
      <c r="N17" s="443" cm="1">
        <f t="array" ref="N17">ROUND(E17*I17,2)</f>
        <v>0</v>
      </c>
      <c r="O17" s="443" cm="1">
        <f t="array" ref="O17">ROUND(E17*J17,2)</f>
        <v>0</v>
      </c>
      <c r="P17" s="444" cm="1">
        <f t="array" ref="P17">ROUND(SUM(M17:O17),2)</f>
        <v>0</v>
      </c>
      <c r="Q17" s="25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</row>
    <row r="18" spans="1:51" ht="13.75" customHeight="1">
      <c r="A18" s="283" t="s">
        <v>127</v>
      </c>
      <c r="B18" s="284" t="s">
        <v>79</v>
      </c>
      <c r="C18" s="285" t="s">
        <v>369</v>
      </c>
      <c r="D18" s="284" t="s">
        <v>83</v>
      </c>
      <c r="E18" s="279" cm="1">
        <f t="array" ref="E18">E16</f>
        <v>56.7</v>
      </c>
      <c r="F18" s="280"/>
      <c r="G18" s="279"/>
      <c r="H18" s="280"/>
      <c r="I18" s="280"/>
      <c r="J18" s="280"/>
      <c r="K18" s="429">
        <f t="shared" si="0"/>
        <v>0</v>
      </c>
      <c r="L18" s="443" cm="1">
        <f t="array" ref="L18">ROUND(E18*F18,2)</f>
        <v>0</v>
      </c>
      <c r="M18" s="443" cm="1">
        <f t="array" ref="M18">ROUND(E18*H18,2)</f>
        <v>0</v>
      </c>
      <c r="N18" s="443" cm="1">
        <f t="array" ref="N18">ROUND(E18*I18,2)</f>
        <v>0</v>
      </c>
      <c r="O18" s="443" cm="1">
        <f t="array" ref="O18">ROUND(E18*J18,2)</f>
        <v>0</v>
      </c>
      <c r="P18" s="444" cm="1">
        <f t="array" ref="P18">ROUND(SUM(M18:O18),2)</f>
        <v>0</v>
      </c>
      <c r="Q18" s="25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</row>
    <row r="19" spans="1:51" ht="13.75" customHeight="1">
      <c r="A19" s="283" t="s">
        <v>129</v>
      </c>
      <c r="B19" s="284" t="s">
        <v>79</v>
      </c>
      <c r="C19" s="286" t="s">
        <v>370</v>
      </c>
      <c r="D19" s="284" t="s">
        <v>83</v>
      </c>
      <c r="E19" s="279" cm="1">
        <f t="array" ref="E19">E18*1.15</f>
        <v>65.204999999999998</v>
      </c>
      <c r="F19" s="280"/>
      <c r="G19" s="279"/>
      <c r="H19" s="280"/>
      <c r="I19" s="280"/>
      <c r="J19" s="280"/>
      <c r="K19" s="429">
        <f t="shared" si="0"/>
        <v>0</v>
      </c>
      <c r="L19" s="443" cm="1">
        <f t="array" ref="L19">ROUND(E19*F19,2)</f>
        <v>0</v>
      </c>
      <c r="M19" s="443" cm="1">
        <f t="array" ref="M19">ROUND(E19*H19,2)</f>
        <v>0</v>
      </c>
      <c r="N19" s="443" cm="1">
        <f t="array" ref="N19">ROUND(E19*I19,2)</f>
        <v>0</v>
      </c>
      <c r="O19" s="443" cm="1">
        <f t="array" ref="O19">ROUND(E19*J19,2)</f>
        <v>0</v>
      </c>
      <c r="P19" s="444" cm="1">
        <f t="array" ref="P19">ROUND(SUM(M19:O19),2)</f>
        <v>0</v>
      </c>
      <c r="Q19" s="25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</row>
    <row r="20" spans="1:51" ht="13.75" customHeight="1">
      <c r="A20" s="283" t="s">
        <v>131</v>
      </c>
      <c r="B20" s="284" t="s">
        <v>79</v>
      </c>
      <c r="C20" s="286" t="s">
        <v>298</v>
      </c>
      <c r="D20" s="284" t="s">
        <v>83</v>
      </c>
      <c r="E20" s="279" cm="1">
        <f t="array" ref="E20">E18</f>
        <v>56.7</v>
      </c>
      <c r="F20" s="280"/>
      <c r="G20" s="279"/>
      <c r="H20" s="280"/>
      <c r="I20" s="280"/>
      <c r="J20" s="280"/>
      <c r="K20" s="429">
        <f t="shared" si="0"/>
        <v>0</v>
      </c>
      <c r="L20" s="443" cm="1">
        <f t="array" ref="L20">ROUND(E20*F20,2)</f>
        <v>0</v>
      </c>
      <c r="M20" s="443" cm="1">
        <f t="array" ref="M20">ROUND(E20*H20,2)</f>
        <v>0</v>
      </c>
      <c r="N20" s="443" cm="1">
        <f t="array" ref="N20">ROUND(E20*I20,2)</f>
        <v>0</v>
      </c>
      <c r="O20" s="443" cm="1">
        <f t="array" ref="O20">ROUND(E20*J20,2)</f>
        <v>0</v>
      </c>
      <c r="P20" s="444" cm="1">
        <f t="array" ref="P20">ROUND(SUM(M20:O20),2)</f>
        <v>0</v>
      </c>
      <c r="Q20" s="25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</row>
    <row r="21" spans="1:51" ht="13.75" customHeight="1">
      <c r="A21" s="283" t="s">
        <v>293</v>
      </c>
      <c r="B21" s="284" t="s">
        <v>79</v>
      </c>
      <c r="C21" s="287" t="s">
        <v>371</v>
      </c>
      <c r="D21" s="284" t="s">
        <v>83</v>
      </c>
      <c r="E21" s="279" cm="1">
        <f t="array" ref="E21">E16</f>
        <v>56.7</v>
      </c>
      <c r="F21" s="280"/>
      <c r="G21" s="279"/>
      <c r="H21" s="280"/>
      <c r="I21" s="280"/>
      <c r="J21" s="280"/>
      <c r="K21" s="429">
        <f t="shared" si="0"/>
        <v>0</v>
      </c>
      <c r="L21" s="443" cm="1">
        <f t="array" ref="L21">ROUND(E21*F21,2)</f>
        <v>0</v>
      </c>
      <c r="M21" s="443" cm="1">
        <f t="array" ref="M21">ROUND(E21*H21,2)</f>
        <v>0</v>
      </c>
      <c r="N21" s="443" cm="1">
        <f t="array" ref="N21">ROUND(E21*I21,2)</f>
        <v>0</v>
      </c>
      <c r="O21" s="443" cm="1">
        <f t="array" ref="O21">ROUND(E21*J21,2)</f>
        <v>0</v>
      </c>
      <c r="P21" s="444" cm="1">
        <f t="array" ref="P21">ROUND(SUM(M21:O21),2)</f>
        <v>0</v>
      </c>
      <c r="Q21" s="25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</row>
    <row r="22" spans="1:51" ht="13.75" customHeight="1">
      <c r="A22" s="283" t="s">
        <v>295</v>
      </c>
      <c r="B22" s="284" t="s">
        <v>79</v>
      </c>
      <c r="C22" s="188" t="s">
        <v>372</v>
      </c>
      <c r="D22" s="284" t="s">
        <v>373</v>
      </c>
      <c r="E22" s="288" cm="1">
        <f t="array" ref="E22">ROUND(E21*120*1.05/40,1)</f>
        <v>178.6</v>
      </c>
      <c r="F22" s="280"/>
      <c r="G22" s="279"/>
      <c r="H22" s="280"/>
      <c r="I22" s="280"/>
      <c r="J22" s="280"/>
      <c r="K22" s="429">
        <f t="shared" si="0"/>
        <v>0</v>
      </c>
      <c r="L22" s="443" cm="1">
        <f t="array" ref="L22">ROUND(E22*F22,2)</f>
        <v>0</v>
      </c>
      <c r="M22" s="443" cm="1">
        <f t="array" ref="M22">ROUND(E22*H22,2)</f>
        <v>0</v>
      </c>
      <c r="N22" s="443" cm="1">
        <f t="array" ref="N22">ROUND(E22*I22,2)</f>
        <v>0</v>
      </c>
      <c r="O22" s="443" cm="1">
        <f t="array" ref="O22">ROUND(E22*J22,2)</f>
        <v>0</v>
      </c>
      <c r="P22" s="444" cm="1">
        <f t="array" ref="P22">ROUND(SUM(M22:O22),2)</f>
        <v>0</v>
      </c>
      <c r="Q22" s="25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</row>
    <row r="23" spans="1:51" ht="13.75" customHeight="1">
      <c r="A23" s="283" t="s">
        <v>297</v>
      </c>
      <c r="B23" s="284" t="s">
        <v>79</v>
      </c>
      <c r="C23" s="188" t="s">
        <v>374</v>
      </c>
      <c r="D23" s="284" t="s">
        <v>218</v>
      </c>
      <c r="E23" s="279" cm="1">
        <f t="array" ref="E23">ROUND(E21*0.06*2.5,2)</f>
        <v>8.51</v>
      </c>
      <c r="F23" s="280"/>
      <c r="G23" s="279"/>
      <c r="H23" s="280"/>
      <c r="I23" s="280"/>
      <c r="J23" s="280"/>
      <c r="K23" s="429">
        <f t="shared" si="0"/>
        <v>0</v>
      </c>
      <c r="L23" s="443" cm="1">
        <f t="array" ref="L23">ROUND(E23*F23,2)</f>
        <v>0</v>
      </c>
      <c r="M23" s="443" cm="1">
        <f t="array" ref="M23">ROUND(E23*H23,2)</f>
        <v>0</v>
      </c>
      <c r="N23" s="443" cm="1">
        <f t="array" ref="N23">ROUND(E23*I23,2)</f>
        <v>0</v>
      </c>
      <c r="O23" s="443" cm="1">
        <f t="array" ref="O23">ROUND(E23*J23,2)</f>
        <v>0</v>
      </c>
      <c r="P23" s="444" cm="1">
        <f t="array" ref="P23">ROUND(SUM(M23:O23),2)</f>
        <v>0</v>
      </c>
      <c r="Q23" s="25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</row>
    <row r="24" spans="1:51" ht="13.75" customHeight="1">
      <c r="A24" s="283" t="s">
        <v>375</v>
      </c>
      <c r="B24" s="284" t="s">
        <v>79</v>
      </c>
      <c r="C24" s="188" t="s">
        <v>376</v>
      </c>
      <c r="D24" s="284" t="s">
        <v>133</v>
      </c>
      <c r="E24" s="279">
        <v>1</v>
      </c>
      <c r="F24" s="280"/>
      <c r="G24" s="279"/>
      <c r="H24" s="280"/>
      <c r="I24" s="280"/>
      <c r="J24" s="280"/>
      <c r="K24" s="429">
        <f t="shared" si="0"/>
        <v>0</v>
      </c>
      <c r="L24" s="443" cm="1">
        <f t="array" ref="L24">ROUND(E24*F24,2)</f>
        <v>0</v>
      </c>
      <c r="M24" s="443" cm="1">
        <f t="array" ref="M24">ROUND(E24*H24,2)</f>
        <v>0</v>
      </c>
      <c r="N24" s="443" cm="1">
        <f t="array" ref="N24">ROUND(E24*I24,2)</f>
        <v>0</v>
      </c>
      <c r="O24" s="443" cm="1">
        <f t="array" ref="O24">ROUND(E24*J24,2)</f>
        <v>0</v>
      </c>
      <c r="P24" s="444" cm="1">
        <f t="array" ref="P24">ROUND(SUM(M24:O24),2)</f>
        <v>0</v>
      </c>
      <c r="Q24" s="25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</row>
    <row r="25" spans="1:51" ht="60" customHeight="1">
      <c r="A25" s="283" t="s">
        <v>299</v>
      </c>
      <c r="B25" s="284" t="s">
        <v>79</v>
      </c>
      <c r="C25" s="134" t="s">
        <v>377</v>
      </c>
      <c r="D25" s="284" t="s">
        <v>83</v>
      </c>
      <c r="E25" s="279" cm="1">
        <f t="array" ref="E25">E16</f>
        <v>56.7</v>
      </c>
      <c r="F25" s="280"/>
      <c r="G25" s="279"/>
      <c r="H25" s="280"/>
      <c r="I25" s="280"/>
      <c r="J25" s="280"/>
      <c r="K25" s="429">
        <f t="shared" si="0"/>
        <v>0</v>
      </c>
      <c r="L25" s="445" cm="1">
        <f t="array" ref="L25">ROUND(E25*F25,2)</f>
        <v>0</v>
      </c>
      <c r="M25" s="445" cm="1">
        <f t="array" ref="M25">ROUND(E25*H25,2)</f>
        <v>0</v>
      </c>
      <c r="N25" s="445" cm="1">
        <f t="array" ref="N25">ROUND(E25*I25,2)</f>
        <v>0</v>
      </c>
      <c r="O25" s="445" cm="1">
        <f t="array" ref="O25">ROUND(E25*J25,2)</f>
        <v>0</v>
      </c>
      <c r="P25" s="446" cm="1">
        <f t="array" ref="P25">SUM(M25:O25)</f>
        <v>0</v>
      </c>
      <c r="Q25" s="25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</row>
    <row r="26" spans="1:51" ht="13.75" customHeight="1">
      <c r="A26" s="283" t="s">
        <v>301</v>
      </c>
      <c r="B26" s="284" t="s">
        <v>79</v>
      </c>
      <c r="C26" s="188" t="s">
        <v>378</v>
      </c>
      <c r="D26" s="284" t="s">
        <v>379</v>
      </c>
      <c r="E26" s="279" cm="1">
        <f t="array" ref="E26">ROUNDUP(5*E25,1)</f>
        <v>283.5</v>
      </c>
      <c r="F26" s="280"/>
      <c r="G26" s="279"/>
      <c r="H26" s="280"/>
      <c r="I26" s="280"/>
      <c r="J26" s="280"/>
      <c r="K26" s="429">
        <f t="shared" si="0"/>
        <v>0</v>
      </c>
      <c r="L26" s="445" cm="1">
        <f t="array" ref="L26">ROUND(E26*F26,2)</f>
        <v>0</v>
      </c>
      <c r="M26" s="445" cm="1">
        <f t="array" ref="M26">ROUND(E26*H26,2)</f>
        <v>0</v>
      </c>
      <c r="N26" s="445" cm="1">
        <f t="array" ref="N26">ROUND(E26*I26,2)</f>
        <v>0</v>
      </c>
      <c r="O26" s="445" cm="1">
        <f t="array" ref="O26">ROUND(E26*J26,2)</f>
        <v>0</v>
      </c>
      <c r="P26" s="446" cm="1">
        <f t="array" ref="P26">SUM(M26:O26)</f>
        <v>0</v>
      </c>
      <c r="Q26" s="25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</row>
    <row r="27" spans="1:51" ht="24" customHeight="1">
      <c r="A27" s="283" t="s">
        <v>303</v>
      </c>
      <c r="B27" s="284" t="s">
        <v>79</v>
      </c>
      <c r="C27" s="188" t="s">
        <v>380</v>
      </c>
      <c r="D27" s="284" t="s">
        <v>83</v>
      </c>
      <c r="E27" s="279" cm="1">
        <f t="array" ref="E27">ROUNDUP(E25*1.08,1)</f>
        <v>61.300000000000004</v>
      </c>
      <c r="F27" s="280"/>
      <c r="G27" s="279"/>
      <c r="H27" s="280"/>
      <c r="I27" s="280"/>
      <c r="J27" s="280"/>
      <c r="K27" s="429">
        <f t="shared" si="0"/>
        <v>0</v>
      </c>
      <c r="L27" s="445" cm="1">
        <f t="array" ref="L27">ROUND(E27*F27,2)</f>
        <v>0</v>
      </c>
      <c r="M27" s="445" cm="1">
        <f t="array" ref="M27">ROUND(E27*H27,2)</f>
        <v>0</v>
      </c>
      <c r="N27" s="445" cm="1">
        <f t="array" ref="N27">ROUND(E27*I27,2)</f>
        <v>0</v>
      </c>
      <c r="O27" s="445" cm="1">
        <f t="array" ref="O27">ROUND(E27*J27,2)</f>
        <v>0</v>
      </c>
      <c r="P27" s="446" cm="1">
        <f t="array" ref="P27">SUM(M27:O27)</f>
        <v>0</v>
      </c>
      <c r="Q27" s="25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</row>
    <row r="28" spans="1:51" ht="13.75" customHeight="1">
      <c r="A28" s="283" t="s">
        <v>305</v>
      </c>
      <c r="B28" s="284" t="s">
        <v>79</v>
      </c>
      <c r="C28" s="188" t="s">
        <v>381</v>
      </c>
      <c r="D28" s="284" t="s">
        <v>379</v>
      </c>
      <c r="E28" s="279" cm="1">
        <f t="array" ref="E28">ROUNDUP(1.5*E25,1)</f>
        <v>85.1</v>
      </c>
      <c r="F28" s="280"/>
      <c r="G28" s="279"/>
      <c r="H28" s="280"/>
      <c r="I28" s="280"/>
      <c r="J28" s="280"/>
      <c r="K28" s="429">
        <f t="shared" si="0"/>
        <v>0</v>
      </c>
      <c r="L28" s="445" cm="1">
        <f t="array" ref="L28">ROUND(E28*F28,2)</f>
        <v>0</v>
      </c>
      <c r="M28" s="445" cm="1">
        <f t="array" ref="M28">ROUND(E28*H28,2)</f>
        <v>0</v>
      </c>
      <c r="N28" s="445" cm="1">
        <f t="array" ref="N28">ROUND(E28*I28,2)</f>
        <v>0</v>
      </c>
      <c r="O28" s="445" cm="1">
        <f t="array" ref="O28">ROUND(E28*J28,2)</f>
        <v>0</v>
      </c>
      <c r="P28" s="446" cm="1">
        <f t="array" ref="P28">SUM(M28:O28)</f>
        <v>0</v>
      </c>
      <c r="Q28" s="25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</row>
    <row r="29" spans="1:51" ht="12.75" customHeight="1">
      <c r="A29" s="283" t="s">
        <v>307</v>
      </c>
      <c r="B29" s="284" t="s">
        <v>79</v>
      </c>
      <c r="C29" s="188" t="s">
        <v>298</v>
      </c>
      <c r="D29" s="284" t="s">
        <v>133</v>
      </c>
      <c r="E29" s="279">
        <v>1</v>
      </c>
      <c r="F29" s="280"/>
      <c r="G29" s="279"/>
      <c r="H29" s="280"/>
      <c r="I29" s="280"/>
      <c r="J29" s="280"/>
      <c r="K29" s="429">
        <f t="shared" si="0"/>
        <v>0</v>
      </c>
      <c r="L29" s="445" cm="1">
        <f t="array" ref="L29">ROUND(E29*F29,2)</f>
        <v>0</v>
      </c>
      <c r="M29" s="445" cm="1">
        <f t="array" ref="M29">ROUND(E29*H29,2)</f>
        <v>0</v>
      </c>
      <c r="N29" s="445" cm="1">
        <f t="array" ref="N29">ROUND(E29*I29,2)</f>
        <v>0</v>
      </c>
      <c r="O29" s="445" cm="1">
        <f t="array" ref="O29">ROUND(E29*J29,2)</f>
        <v>0</v>
      </c>
      <c r="P29" s="446" cm="1">
        <f t="array" ref="P29">SUM(M29:O29)</f>
        <v>0</v>
      </c>
      <c r="Q29" s="25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</row>
    <row r="30" spans="1:51" ht="13.75" customHeight="1">
      <c r="A30" s="282"/>
      <c r="B30" s="278"/>
      <c r="C30" s="126" t="s">
        <v>382</v>
      </c>
      <c r="D30" s="278"/>
      <c r="E30" s="279"/>
      <c r="F30" s="280"/>
      <c r="G30" s="279"/>
      <c r="H30" s="280"/>
      <c r="I30" s="280"/>
      <c r="J30" s="280"/>
      <c r="K30" s="429"/>
      <c r="L30" s="441"/>
      <c r="M30" s="441"/>
      <c r="N30" s="441"/>
      <c r="O30" s="441"/>
      <c r="P30" s="442"/>
      <c r="Q30" s="25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</row>
    <row r="31" spans="1:51" ht="13.75" customHeight="1">
      <c r="A31" s="283" t="s">
        <v>316</v>
      </c>
      <c r="B31" s="284" t="s">
        <v>79</v>
      </c>
      <c r="C31" s="285" t="s">
        <v>367</v>
      </c>
      <c r="D31" s="284" t="s">
        <v>83</v>
      </c>
      <c r="E31" s="279">
        <v>10.7</v>
      </c>
      <c r="F31" s="280"/>
      <c r="G31" s="279"/>
      <c r="H31" s="280"/>
      <c r="I31" s="280"/>
      <c r="J31" s="280"/>
      <c r="K31" s="429">
        <f t="shared" si="0"/>
        <v>0</v>
      </c>
      <c r="L31" s="443" cm="1">
        <f t="array" ref="L31">ROUND(E31*F31,2)</f>
        <v>0</v>
      </c>
      <c r="M31" s="443" cm="1">
        <f t="array" ref="M31">ROUND(E31*H31,2)</f>
        <v>0</v>
      </c>
      <c r="N31" s="443" cm="1">
        <f t="array" ref="N31">ROUND(E31*I31,2)</f>
        <v>0</v>
      </c>
      <c r="O31" s="443" cm="1">
        <f t="array" ref="O31">ROUND(E31*J31,2)</f>
        <v>0</v>
      </c>
      <c r="P31" s="444" cm="1">
        <f t="array" ref="P31">ROUND(SUM(M31:O31),2)</f>
        <v>0</v>
      </c>
      <c r="Q31" s="25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</row>
    <row r="32" spans="1:51" ht="24" customHeight="1">
      <c r="A32" s="283" t="s">
        <v>318</v>
      </c>
      <c r="B32" s="284" t="s">
        <v>79</v>
      </c>
      <c r="C32" s="188" t="s">
        <v>368</v>
      </c>
      <c r="D32" s="284" t="s">
        <v>83</v>
      </c>
      <c r="E32" s="279" cm="1">
        <f t="array" ref="E32">ROUND(E31*1.05,2)</f>
        <v>11.24</v>
      </c>
      <c r="F32" s="280"/>
      <c r="G32" s="279"/>
      <c r="H32" s="280"/>
      <c r="I32" s="280"/>
      <c r="J32" s="280"/>
      <c r="K32" s="429">
        <f t="shared" si="0"/>
        <v>0</v>
      </c>
      <c r="L32" s="443" cm="1">
        <f t="array" ref="L32">ROUND(E32*F32,2)</f>
        <v>0</v>
      </c>
      <c r="M32" s="443" cm="1">
        <f t="array" ref="M32">ROUND(E32*H32,2)</f>
        <v>0</v>
      </c>
      <c r="N32" s="443" cm="1">
        <f t="array" ref="N32">ROUND(E32*I32,2)</f>
        <v>0</v>
      </c>
      <c r="O32" s="443" cm="1">
        <f t="array" ref="O32">ROUND(E32*J32,2)</f>
        <v>0</v>
      </c>
      <c r="P32" s="444" cm="1">
        <f t="array" ref="P32">ROUND(SUM(M32:O32),2)</f>
        <v>0</v>
      </c>
      <c r="Q32" s="25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</row>
    <row r="33" spans="1:51" ht="13.75" customHeight="1">
      <c r="A33" s="283" t="s">
        <v>383</v>
      </c>
      <c r="B33" s="284" t="s">
        <v>79</v>
      </c>
      <c r="C33" s="285" t="s">
        <v>369</v>
      </c>
      <c r="D33" s="284" t="s">
        <v>83</v>
      </c>
      <c r="E33" s="279" cm="1">
        <f t="array" ref="E33">E31</f>
        <v>10.7</v>
      </c>
      <c r="F33" s="280"/>
      <c r="G33" s="279"/>
      <c r="H33" s="280"/>
      <c r="I33" s="280"/>
      <c r="J33" s="280"/>
      <c r="K33" s="429">
        <f t="shared" si="0"/>
        <v>0</v>
      </c>
      <c r="L33" s="443" cm="1">
        <f t="array" ref="L33">ROUND(E33*F33,2)</f>
        <v>0</v>
      </c>
      <c r="M33" s="443" cm="1">
        <f t="array" ref="M33">ROUND(E33*H33,2)</f>
        <v>0</v>
      </c>
      <c r="N33" s="443" cm="1">
        <f t="array" ref="N33">ROUND(E33*I33,2)</f>
        <v>0</v>
      </c>
      <c r="O33" s="443" cm="1">
        <f t="array" ref="O33">ROUND(E33*J33,2)</f>
        <v>0</v>
      </c>
      <c r="P33" s="444" cm="1">
        <f t="array" ref="P33">ROUND(SUM(M33:O33),2)</f>
        <v>0</v>
      </c>
      <c r="Q33" s="25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</row>
    <row r="34" spans="1:51" ht="13.75" customHeight="1">
      <c r="A34" s="283" t="s">
        <v>384</v>
      </c>
      <c r="B34" s="284" t="s">
        <v>79</v>
      </c>
      <c r="C34" s="286" t="s">
        <v>370</v>
      </c>
      <c r="D34" s="284" t="s">
        <v>83</v>
      </c>
      <c r="E34" s="279" cm="1">
        <f t="array" ref="E34">E33*1.15</f>
        <v>12.304999999999998</v>
      </c>
      <c r="F34" s="280"/>
      <c r="G34" s="279"/>
      <c r="H34" s="280"/>
      <c r="I34" s="280"/>
      <c r="J34" s="280"/>
      <c r="K34" s="429">
        <f t="shared" si="0"/>
        <v>0</v>
      </c>
      <c r="L34" s="443" cm="1">
        <f t="array" ref="L34">ROUND(E34*F34,2)</f>
        <v>0</v>
      </c>
      <c r="M34" s="443" cm="1">
        <f t="array" ref="M34">ROUND(E34*H34,2)</f>
        <v>0</v>
      </c>
      <c r="N34" s="443" cm="1">
        <f t="array" ref="N34">ROUND(E34*I34,2)</f>
        <v>0</v>
      </c>
      <c r="O34" s="443" cm="1">
        <f t="array" ref="O34">ROUND(E34*J34,2)</f>
        <v>0</v>
      </c>
      <c r="P34" s="444" cm="1">
        <f t="array" ref="P34">ROUND(SUM(M34:O34),2)</f>
        <v>0</v>
      </c>
      <c r="Q34" s="25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</row>
    <row r="35" spans="1:51" ht="13.75" customHeight="1">
      <c r="A35" s="283" t="s">
        <v>385</v>
      </c>
      <c r="B35" s="284" t="s">
        <v>79</v>
      </c>
      <c r="C35" s="286" t="s">
        <v>298</v>
      </c>
      <c r="D35" s="284" t="s">
        <v>83</v>
      </c>
      <c r="E35" s="279" cm="1">
        <f t="array" ref="E35">E33</f>
        <v>10.7</v>
      </c>
      <c r="F35" s="280"/>
      <c r="G35" s="279"/>
      <c r="H35" s="280"/>
      <c r="I35" s="280"/>
      <c r="J35" s="280"/>
      <c r="K35" s="429">
        <f t="shared" si="0"/>
        <v>0</v>
      </c>
      <c r="L35" s="443" cm="1">
        <f t="array" ref="L35">ROUND(E35*F35,2)</f>
        <v>0</v>
      </c>
      <c r="M35" s="443" cm="1">
        <f t="array" ref="M35">ROUND(E35*H35,2)</f>
        <v>0</v>
      </c>
      <c r="N35" s="443" cm="1">
        <f t="array" ref="N35">ROUND(E35*I35,2)</f>
        <v>0</v>
      </c>
      <c r="O35" s="443" cm="1">
        <f t="array" ref="O35">ROUND(E35*J35,2)</f>
        <v>0</v>
      </c>
      <c r="P35" s="444" cm="1">
        <f t="array" ref="P35">ROUND(SUM(M35:O35),2)</f>
        <v>0</v>
      </c>
      <c r="Q35" s="25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</row>
    <row r="36" spans="1:51" ht="13.75" customHeight="1">
      <c r="A36" s="283" t="s">
        <v>386</v>
      </c>
      <c r="B36" s="284" t="s">
        <v>79</v>
      </c>
      <c r="C36" s="287" t="s">
        <v>387</v>
      </c>
      <c r="D36" s="284" t="s">
        <v>83</v>
      </c>
      <c r="E36" s="279" cm="1">
        <f t="array" ref="E36">E31</f>
        <v>10.7</v>
      </c>
      <c r="F36" s="280"/>
      <c r="G36" s="279"/>
      <c r="H36" s="280"/>
      <c r="I36" s="280"/>
      <c r="J36" s="280"/>
      <c r="K36" s="429">
        <f t="shared" si="0"/>
        <v>0</v>
      </c>
      <c r="L36" s="443" cm="1">
        <f t="array" ref="L36">ROUND(E36*F36,2)</f>
        <v>0</v>
      </c>
      <c r="M36" s="443" cm="1">
        <f t="array" ref="M36">ROUND(E36*H36,2)</f>
        <v>0</v>
      </c>
      <c r="N36" s="443" cm="1">
        <f t="array" ref="N36">ROUND(E36*I36,2)</f>
        <v>0</v>
      </c>
      <c r="O36" s="443" cm="1">
        <f t="array" ref="O36">ROUND(E36*J36,2)</f>
        <v>0</v>
      </c>
      <c r="P36" s="444" cm="1">
        <f t="array" ref="P36">ROUND(SUM(M36:O36),2)</f>
        <v>0</v>
      </c>
      <c r="Q36" s="25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</row>
    <row r="37" spans="1:51" ht="13.75" customHeight="1">
      <c r="A37" s="283" t="s">
        <v>388</v>
      </c>
      <c r="B37" s="284" t="s">
        <v>79</v>
      </c>
      <c r="C37" s="188" t="s">
        <v>372</v>
      </c>
      <c r="D37" s="284" t="s">
        <v>373</v>
      </c>
      <c r="E37" s="288" cm="1">
        <f t="array" ref="E37">ROUND(E36*120*1.05/40,1)</f>
        <v>33.700000000000003</v>
      </c>
      <c r="F37" s="280"/>
      <c r="G37" s="279"/>
      <c r="H37" s="280"/>
      <c r="I37" s="280"/>
      <c r="J37" s="280"/>
      <c r="K37" s="429">
        <f t="shared" si="0"/>
        <v>0</v>
      </c>
      <c r="L37" s="443" cm="1">
        <f t="array" ref="L37">ROUND(E37*F37,2)</f>
        <v>0</v>
      </c>
      <c r="M37" s="443" cm="1">
        <f t="array" ref="M37">ROUND(E37*H37,2)</f>
        <v>0</v>
      </c>
      <c r="N37" s="443" cm="1">
        <f t="array" ref="N37">ROUND(E37*I37,2)</f>
        <v>0</v>
      </c>
      <c r="O37" s="443" cm="1">
        <f t="array" ref="O37">ROUND(E37*J37,2)</f>
        <v>0</v>
      </c>
      <c r="P37" s="444" cm="1">
        <f t="array" ref="P37">ROUND(SUM(M37:O37),2)</f>
        <v>0</v>
      </c>
      <c r="Q37" s="25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</row>
    <row r="38" spans="1:51" ht="13.75" customHeight="1">
      <c r="A38" s="283" t="s">
        <v>389</v>
      </c>
      <c r="B38" s="284" t="s">
        <v>79</v>
      </c>
      <c r="C38" s="188" t="s">
        <v>374</v>
      </c>
      <c r="D38" s="284" t="s">
        <v>218</v>
      </c>
      <c r="E38" s="279" cm="1">
        <f t="array" ref="E38">ROUND(E36*0.06*2.5,2)</f>
        <v>1.61</v>
      </c>
      <c r="F38" s="280"/>
      <c r="G38" s="279"/>
      <c r="H38" s="280"/>
      <c r="I38" s="280"/>
      <c r="J38" s="280"/>
      <c r="K38" s="429">
        <f t="shared" si="0"/>
        <v>0</v>
      </c>
      <c r="L38" s="443" cm="1">
        <f t="array" ref="L38">ROUND(E38*F38,2)</f>
        <v>0</v>
      </c>
      <c r="M38" s="443" cm="1">
        <f t="array" ref="M38">ROUND(E38*H38,2)</f>
        <v>0</v>
      </c>
      <c r="N38" s="443" cm="1">
        <f t="array" ref="N38">ROUND(E38*I38,2)</f>
        <v>0</v>
      </c>
      <c r="O38" s="443" cm="1">
        <f t="array" ref="O38">ROUND(E38*J38,2)</f>
        <v>0</v>
      </c>
      <c r="P38" s="444" cm="1">
        <f t="array" ref="P38">ROUND(SUM(M38:O38),2)</f>
        <v>0</v>
      </c>
      <c r="Q38" s="25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</row>
    <row r="39" spans="1:51" ht="13.75" customHeight="1">
      <c r="A39" s="283" t="s">
        <v>390</v>
      </c>
      <c r="B39" s="284" t="s">
        <v>79</v>
      </c>
      <c r="C39" s="188" t="s">
        <v>376</v>
      </c>
      <c r="D39" s="284" t="s">
        <v>133</v>
      </c>
      <c r="E39" s="279">
        <v>1</v>
      </c>
      <c r="F39" s="280"/>
      <c r="G39" s="279"/>
      <c r="H39" s="280"/>
      <c r="I39" s="280"/>
      <c r="J39" s="280"/>
      <c r="K39" s="429">
        <f t="shared" si="0"/>
        <v>0</v>
      </c>
      <c r="L39" s="443" cm="1">
        <f t="array" ref="L39">ROUND(E39*F39,2)</f>
        <v>0</v>
      </c>
      <c r="M39" s="443" cm="1">
        <f t="array" ref="M39">ROUND(E39*H39,2)</f>
        <v>0</v>
      </c>
      <c r="N39" s="443" cm="1">
        <f t="array" ref="N39">ROUND(E39*I39,2)</f>
        <v>0</v>
      </c>
      <c r="O39" s="443" cm="1">
        <f t="array" ref="O39">ROUND(E39*J39,2)</f>
        <v>0</v>
      </c>
      <c r="P39" s="444" cm="1">
        <f t="array" ref="P39">ROUND(SUM(M39:O39),2)</f>
        <v>0</v>
      </c>
      <c r="Q39" s="25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</row>
    <row r="40" spans="1:51" ht="24" customHeight="1">
      <c r="A40" s="283" t="s">
        <v>391</v>
      </c>
      <c r="B40" s="284" t="s">
        <v>79</v>
      </c>
      <c r="C40" s="134" t="s">
        <v>392</v>
      </c>
      <c r="D40" s="284" t="s">
        <v>83</v>
      </c>
      <c r="E40" s="279" cm="1">
        <f t="array" ref="E40">E31</f>
        <v>10.7</v>
      </c>
      <c r="F40" s="280"/>
      <c r="G40" s="279"/>
      <c r="H40" s="280"/>
      <c r="I40" s="280"/>
      <c r="J40" s="280"/>
      <c r="K40" s="429">
        <f t="shared" si="0"/>
        <v>0</v>
      </c>
      <c r="L40" s="445" cm="1">
        <f t="array" ref="L40">ROUND(E40*F40,2)</f>
        <v>0</v>
      </c>
      <c r="M40" s="445" cm="1">
        <f t="array" ref="M40">ROUND(E40*H40,2)</f>
        <v>0</v>
      </c>
      <c r="N40" s="445" cm="1">
        <f t="array" ref="N40">ROUND(E40*I40,2)</f>
        <v>0</v>
      </c>
      <c r="O40" s="445" cm="1">
        <f t="array" ref="O40">ROUND(E40*J40,2)</f>
        <v>0</v>
      </c>
      <c r="P40" s="446" cm="1">
        <f t="array" ref="P40">ROUND(SUM(M40:O40),2)</f>
        <v>0</v>
      </c>
      <c r="Q40" s="25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</row>
    <row r="41" spans="1:51" ht="24.75" customHeight="1">
      <c r="A41" s="283" t="s">
        <v>393</v>
      </c>
      <c r="B41" s="284" t="s">
        <v>79</v>
      </c>
      <c r="C41" s="188" t="s">
        <v>394</v>
      </c>
      <c r="D41" s="284" t="s">
        <v>218</v>
      </c>
      <c r="E41" s="279" cm="1">
        <f t="array" ref="E41">E40*3.5</f>
        <v>37.449999999999996</v>
      </c>
      <c r="F41" s="280"/>
      <c r="G41" s="279"/>
      <c r="H41" s="280"/>
      <c r="I41" s="280"/>
      <c r="J41" s="280"/>
      <c r="K41" s="429">
        <f t="shared" si="0"/>
        <v>0</v>
      </c>
      <c r="L41" s="445" cm="1">
        <f t="array" ref="L41">ROUND(E41*F41,2)</f>
        <v>0</v>
      </c>
      <c r="M41" s="445" cm="1">
        <f t="array" ref="M41">ROUND(E41*H41,2)</f>
        <v>0</v>
      </c>
      <c r="N41" s="445" cm="1">
        <f t="array" ref="N41">ROUND(E41*I41,2)</f>
        <v>0</v>
      </c>
      <c r="O41" s="445" cm="1">
        <f t="array" ref="O41">ROUND(E41*J41,2)</f>
        <v>0</v>
      </c>
      <c r="P41" s="446" cm="1">
        <f t="array" ref="P41">ROUND(SUM(M41:O41),2)</f>
        <v>0</v>
      </c>
      <c r="Q41" s="25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</row>
    <row r="42" spans="1:51" ht="24" customHeight="1">
      <c r="A42" s="283" t="s">
        <v>395</v>
      </c>
      <c r="B42" s="284" t="s">
        <v>79</v>
      </c>
      <c r="C42" s="188" t="s">
        <v>396</v>
      </c>
      <c r="D42" s="284" t="s">
        <v>397</v>
      </c>
      <c r="E42" s="288" cm="1">
        <f t="array" ref="E42">ROUND(E40*0.02136*2,1)</f>
        <v>0.5</v>
      </c>
      <c r="F42" s="280"/>
      <c r="G42" s="279"/>
      <c r="H42" s="280"/>
      <c r="I42" s="280"/>
      <c r="J42" s="280"/>
      <c r="K42" s="429">
        <f t="shared" si="0"/>
        <v>0</v>
      </c>
      <c r="L42" s="445" cm="1">
        <f t="array" ref="L42">ROUND(E42*F42,2)</f>
        <v>0</v>
      </c>
      <c r="M42" s="445" cm="1">
        <f t="array" ref="M42">ROUND(E42*H42,2)</f>
        <v>0</v>
      </c>
      <c r="N42" s="445" cm="1">
        <f t="array" ref="N42">ROUND(E42*I42,2)</f>
        <v>0</v>
      </c>
      <c r="O42" s="445" cm="1">
        <f t="array" ref="O42">ROUND(E42*J42,2)</f>
        <v>0</v>
      </c>
      <c r="P42" s="446" cm="1">
        <f t="array" ref="P42">ROUND(SUM(M42:O42),2)</f>
        <v>0</v>
      </c>
      <c r="Q42" s="25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</row>
    <row r="43" spans="1:51" ht="13.75" customHeight="1">
      <c r="A43" s="283" t="s">
        <v>398</v>
      </c>
      <c r="B43" s="284" t="s">
        <v>79</v>
      </c>
      <c r="C43" s="188" t="s">
        <v>399</v>
      </c>
      <c r="D43" s="284" t="s">
        <v>85</v>
      </c>
      <c r="E43" s="279">
        <v>1</v>
      </c>
      <c r="F43" s="280"/>
      <c r="G43" s="279"/>
      <c r="H43" s="280"/>
      <c r="I43" s="280"/>
      <c r="J43" s="280"/>
      <c r="K43" s="429">
        <f t="shared" si="0"/>
        <v>0</v>
      </c>
      <c r="L43" s="445" cm="1">
        <f t="array" ref="L43">ROUND(E43*F43,2)</f>
        <v>0</v>
      </c>
      <c r="M43" s="445" cm="1">
        <f t="array" ref="M43">ROUND(E43*H43,2)</f>
        <v>0</v>
      </c>
      <c r="N43" s="445" cm="1">
        <f t="array" ref="N43">ROUND(E43*I43,2)</f>
        <v>0</v>
      </c>
      <c r="O43" s="445" cm="1">
        <f t="array" ref="O43">ROUND(E43*J43,2)</f>
        <v>0</v>
      </c>
      <c r="P43" s="446" cm="1">
        <f t="array" ref="P43">ROUND(SUM(M43:O43),2)</f>
        <v>0</v>
      </c>
      <c r="Q43" s="2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</row>
    <row r="44" spans="1:51" ht="60" customHeight="1">
      <c r="A44" s="283" t="s">
        <v>400</v>
      </c>
      <c r="B44" s="284" t="s">
        <v>79</v>
      </c>
      <c r="C44" s="134" t="s">
        <v>377</v>
      </c>
      <c r="D44" s="284" t="s">
        <v>83</v>
      </c>
      <c r="E44" s="279" cm="1">
        <f t="array" ref="E44">E31</f>
        <v>10.7</v>
      </c>
      <c r="F44" s="280"/>
      <c r="G44" s="279"/>
      <c r="H44" s="280"/>
      <c r="I44" s="280"/>
      <c r="J44" s="280"/>
      <c r="K44" s="429">
        <f t="shared" si="0"/>
        <v>0</v>
      </c>
      <c r="L44" s="445" cm="1">
        <f t="array" ref="L44">ROUND(E44*F44,2)</f>
        <v>0</v>
      </c>
      <c r="M44" s="445" cm="1">
        <f t="array" ref="M44">ROUND(E44*H44,2)</f>
        <v>0</v>
      </c>
      <c r="N44" s="445" cm="1">
        <f t="array" ref="N44">ROUND(E44*I44,2)</f>
        <v>0</v>
      </c>
      <c r="O44" s="445" cm="1">
        <f t="array" ref="O44">ROUND(E44*J44,2)</f>
        <v>0</v>
      </c>
      <c r="P44" s="446" cm="1">
        <f t="array" ref="P44">SUM(M44:O44)</f>
        <v>0</v>
      </c>
      <c r="Q44" s="2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</row>
    <row r="45" spans="1:51" ht="13.75" customHeight="1">
      <c r="A45" s="283" t="s">
        <v>401</v>
      </c>
      <c r="B45" s="284" t="s">
        <v>79</v>
      </c>
      <c r="C45" s="188" t="s">
        <v>378</v>
      </c>
      <c r="D45" s="284" t="s">
        <v>379</v>
      </c>
      <c r="E45" s="279" cm="1">
        <f t="array" ref="E45">ROUNDUP(5*E44,1)</f>
        <v>53.5</v>
      </c>
      <c r="F45" s="280"/>
      <c r="G45" s="279"/>
      <c r="H45" s="280"/>
      <c r="I45" s="280"/>
      <c r="J45" s="280"/>
      <c r="K45" s="429">
        <f t="shared" si="0"/>
        <v>0</v>
      </c>
      <c r="L45" s="445" cm="1">
        <f t="array" ref="L45">ROUND(E45*F45,2)</f>
        <v>0</v>
      </c>
      <c r="M45" s="445" cm="1">
        <f t="array" ref="M45">ROUND(E45*H45,2)</f>
        <v>0</v>
      </c>
      <c r="N45" s="445" cm="1">
        <f t="array" ref="N45">ROUND(E45*I45,2)</f>
        <v>0</v>
      </c>
      <c r="O45" s="445" cm="1">
        <f t="array" ref="O45">ROUND(E45*J45,2)</f>
        <v>0</v>
      </c>
      <c r="P45" s="446" cm="1">
        <f t="array" ref="P45">SUM(M45:O45)</f>
        <v>0</v>
      </c>
      <c r="Q45" s="2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</row>
    <row r="46" spans="1:51" ht="24" customHeight="1">
      <c r="A46" s="283" t="s">
        <v>402</v>
      </c>
      <c r="B46" s="284" t="s">
        <v>79</v>
      </c>
      <c r="C46" s="188" t="s">
        <v>403</v>
      </c>
      <c r="D46" s="284" t="s">
        <v>83</v>
      </c>
      <c r="E46" s="279" cm="1">
        <f t="array" ref="E46">ROUNDUP(E44*1.08,1)</f>
        <v>11.6</v>
      </c>
      <c r="F46" s="280"/>
      <c r="G46" s="279"/>
      <c r="H46" s="280"/>
      <c r="I46" s="280"/>
      <c r="J46" s="280"/>
      <c r="K46" s="429">
        <f t="shared" si="0"/>
        <v>0</v>
      </c>
      <c r="L46" s="445" cm="1">
        <f t="array" ref="L46">ROUND(E46*F46,2)</f>
        <v>0</v>
      </c>
      <c r="M46" s="445" cm="1">
        <f t="array" ref="M46">ROUND(E46*H46,2)</f>
        <v>0</v>
      </c>
      <c r="N46" s="445" cm="1">
        <f t="array" ref="N46">ROUND(E46*I46,2)</f>
        <v>0</v>
      </c>
      <c r="O46" s="445" cm="1">
        <f t="array" ref="O46">ROUND(E46*J46,2)</f>
        <v>0</v>
      </c>
      <c r="P46" s="446" cm="1">
        <f t="array" ref="P46">SUM(M46:O46)</f>
        <v>0</v>
      </c>
      <c r="Q46" s="2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</row>
    <row r="47" spans="1:51" ht="13.75" customHeight="1">
      <c r="A47" s="283" t="s">
        <v>404</v>
      </c>
      <c r="B47" s="284" t="s">
        <v>79</v>
      </c>
      <c r="C47" s="188" t="s">
        <v>381</v>
      </c>
      <c r="D47" s="284" t="s">
        <v>379</v>
      </c>
      <c r="E47" s="279" cm="1">
        <f t="array" ref="E47">ROUNDUP(1.5*E44,1)</f>
        <v>16.100000000000001</v>
      </c>
      <c r="F47" s="280"/>
      <c r="G47" s="279"/>
      <c r="H47" s="280"/>
      <c r="I47" s="280"/>
      <c r="J47" s="280"/>
      <c r="K47" s="429">
        <f t="shared" si="0"/>
        <v>0</v>
      </c>
      <c r="L47" s="445" cm="1">
        <f t="array" ref="L47">ROUND(E47*F47,2)</f>
        <v>0</v>
      </c>
      <c r="M47" s="445" cm="1">
        <f t="array" ref="M47">ROUND(E47*H47,2)</f>
        <v>0</v>
      </c>
      <c r="N47" s="445" cm="1">
        <f t="array" ref="N47">ROUND(E47*I47,2)</f>
        <v>0</v>
      </c>
      <c r="O47" s="445" cm="1">
        <f t="array" ref="O47">ROUND(E47*J47,2)</f>
        <v>0</v>
      </c>
      <c r="P47" s="446" cm="1">
        <f t="array" ref="P47">SUM(M47:O47)</f>
        <v>0</v>
      </c>
      <c r="Q47" s="2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</row>
    <row r="48" spans="1:51" ht="12.75" customHeight="1">
      <c r="A48" s="283" t="s">
        <v>405</v>
      </c>
      <c r="B48" s="284" t="s">
        <v>79</v>
      </c>
      <c r="C48" s="188" t="s">
        <v>298</v>
      </c>
      <c r="D48" s="284" t="s">
        <v>133</v>
      </c>
      <c r="E48" s="279">
        <v>1</v>
      </c>
      <c r="F48" s="280"/>
      <c r="G48" s="279"/>
      <c r="H48" s="280"/>
      <c r="I48" s="280"/>
      <c r="J48" s="280"/>
      <c r="K48" s="429">
        <f t="shared" si="0"/>
        <v>0</v>
      </c>
      <c r="L48" s="445" cm="1">
        <f t="array" ref="L48">ROUND(E48*F48,2)</f>
        <v>0</v>
      </c>
      <c r="M48" s="445" cm="1">
        <f t="array" ref="M48">ROUND(E48*H48,2)</f>
        <v>0</v>
      </c>
      <c r="N48" s="445" cm="1">
        <f t="array" ref="N48">ROUND(E48*I48,2)</f>
        <v>0</v>
      </c>
      <c r="O48" s="445" cm="1">
        <f t="array" ref="O48">ROUND(E48*J48,2)</f>
        <v>0</v>
      </c>
      <c r="P48" s="446" cm="1">
        <f t="array" ref="P48">SUM(M48:O48)</f>
        <v>0</v>
      </c>
      <c r="Q48" s="2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</row>
    <row r="49" spans="1:51" ht="13.75" customHeight="1">
      <c r="A49" s="282"/>
      <c r="B49" s="278"/>
      <c r="C49" s="126" t="s">
        <v>406</v>
      </c>
      <c r="D49" s="278"/>
      <c r="E49" s="279"/>
      <c r="F49" s="280"/>
      <c r="G49" s="279"/>
      <c r="H49" s="280"/>
      <c r="I49" s="280"/>
      <c r="J49" s="280"/>
      <c r="K49" s="429"/>
      <c r="L49" s="441"/>
      <c r="M49" s="441"/>
      <c r="N49" s="441"/>
      <c r="O49" s="441"/>
      <c r="P49" s="442"/>
      <c r="Q49" s="25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</row>
    <row r="50" spans="1:51" ht="13.75" customHeight="1">
      <c r="A50" s="283" t="s">
        <v>407</v>
      </c>
      <c r="B50" s="284" t="s">
        <v>79</v>
      </c>
      <c r="C50" s="134" t="s">
        <v>105</v>
      </c>
      <c r="D50" s="284" t="s">
        <v>83</v>
      </c>
      <c r="E50" s="279">
        <v>283.5</v>
      </c>
      <c r="F50" s="280"/>
      <c r="G50" s="279"/>
      <c r="H50" s="280"/>
      <c r="I50" s="280"/>
      <c r="J50" s="280"/>
      <c r="K50" s="429">
        <f t="shared" si="0"/>
        <v>0</v>
      </c>
      <c r="L50" s="443" cm="1">
        <f t="array" ref="L50">ROUND(E50*F50,2)</f>
        <v>0</v>
      </c>
      <c r="M50" s="443" cm="1">
        <f t="array" ref="M50">ROUND(E50*H50,2)</f>
        <v>0</v>
      </c>
      <c r="N50" s="443" cm="1">
        <f t="array" ref="N50">ROUND(E50*I50,2)</f>
        <v>0</v>
      </c>
      <c r="O50" s="443" cm="1">
        <f t="array" ref="O50">ROUND(E50*J50,2)</f>
        <v>0</v>
      </c>
      <c r="P50" s="444" cm="1">
        <f t="array" ref="P50">ROUND(SUM(M50:O50),2)</f>
        <v>0</v>
      </c>
      <c r="Q50" s="2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</row>
    <row r="51" spans="1:51" ht="13.75" customHeight="1">
      <c r="A51" s="283" t="s">
        <v>408</v>
      </c>
      <c r="B51" s="284" t="s">
        <v>79</v>
      </c>
      <c r="C51" s="286" t="s">
        <v>107</v>
      </c>
      <c r="D51" s="284" t="s">
        <v>83</v>
      </c>
      <c r="E51" s="279" cm="1">
        <f t="array" ref="E51">ROUND(E50*1.1,2)</f>
        <v>311.85000000000002</v>
      </c>
      <c r="F51" s="280"/>
      <c r="G51" s="279"/>
      <c r="H51" s="280"/>
      <c r="I51" s="280"/>
      <c r="J51" s="280"/>
      <c r="K51" s="429">
        <f t="shared" si="0"/>
        <v>0</v>
      </c>
      <c r="L51" s="443" cm="1">
        <f t="array" ref="L51">ROUND(E51*F51,2)</f>
        <v>0</v>
      </c>
      <c r="M51" s="443" cm="1">
        <f t="array" ref="M51">ROUND(E51*H51,2)</f>
        <v>0</v>
      </c>
      <c r="N51" s="443" cm="1">
        <f t="array" ref="N51">ROUND(E51*I51,2)</f>
        <v>0</v>
      </c>
      <c r="O51" s="443" cm="1">
        <f t="array" ref="O51">ROUND(E51*J51,2)</f>
        <v>0</v>
      </c>
      <c r="P51" s="444" cm="1">
        <f t="array" ref="P51">ROUND(SUM(M51:O51),2)</f>
        <v>0</v>
      </c>
      <c r="Q51" s="2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</row>
    <row r="52" spans="1:51" ht="24" customHeight="1">
      <c r="A52" s="283" t="s">
        <v>409</v>
      </c>
      <c r="B52" s="284" t="s">
        <v>79</v>
      </c>
      <c r="C52" s="134" t="s">
        <v>410</v>
      </c>
      <c r="D52" s="284" t="s">
        <v>100</v>
      </c>
      <c r="E52" s="279" cm="1">
        <f t="array" ref="E52">E50*0.2</f>
        <v>56.7</v>
      </c>
      <c r="F52" s="280"/>
      <c r="G52" s="279"/>
      <c r="H52" s="280"/>
      <c r="I52" s="280"/>
      <c r="J52" s="280"/>
      <c r="K52" s="429">
        <f t="shared" si="0"/>
        <v>0</v>
      </c>
      <c r="L52" s="443" cm="1">
        <f t="array" ref="L52">ROUND(E52*F52,2)</f>
        <v>0</v>
      </c>
      <c r="M52" s="443" cm="1">
        <f t="array" ref="M52">ROUND(E52*H52,2)</f>
        <v>0</v>
      </c>
      <c r="N52" s="443" cm="1">
        <f t="array" ref="N52">ROUND(E52*I52,2)</f>
        <v>0</v>
      </c>
      <c r="O52" s="443" cm="1">
        <f t="array" ref="O52">ROUND(E52*J52,2)</f>
        <v>0</v>
      </c>
      <c r="P52" s="444" cm="1">
        <f t="array" ref="P52">ROUND(SUM(M52:O52),2)</f>
        <v>0</v>
      </c>
      <c r="Q52" s="2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</row>
    <row r="53" spans="1:51" ht="13.5" customHeight="1">
      <c r="A53" s="283" t="s">
        <v>411</v>
      </c>
      <c r="B53" s="284" t="s">
        <v>79</v>
      </c>
      <c r="C53" s="286" t="s">
        <v>412</v>
      </c>
      <c r="D53" s="284" t="s">
        <v>100</v>
      </c>
      <c r="E53" s="279" cm="1">
        <f t="array" ref="E53">ROUND(E52*1.25,2)</f>
        <v>70.88</v>
      </c>
      <c r="F53" s="280"/>
      <c r="G53" s="279"/>
      <c r="H53" s="280"/>
      <c r="I53" s="280"/>
      <c r="J53" s="280"/>
      <c r="K53" s="429">
        <f t="shared" si="0"/>
        <v>0</v>
      </c>
      <c r="L53" s="443" cm="1">
        <f t="array" ref="L53">ROUND(E53*F53,2)</f>
        <v>0</v>
      </c>
      <c r="M53" s="443" cm="1">
        <f t="array" ref="M53">ROUND(E53*H53,2)</f>
        <v>0</v>
      </c>
      <c r="N53" s="443" cm="1">
        <f t="array" ref="N53">ROUND(E53*I53,2)</f>
        <v>0</v>
      </c>
      <c r="O53" s="443" cm="1">
        <f t="array" ref="O53">ROUND(E53*J53,2)</f>
        <v>0</v>
      </c>
      <c r="P53" s="444" cm="1">
        <f t="array" ref="P53">ROUND(SUM(M53:O53),2)</f>
        <v>0</v>
      </c>
      <c r="Q53" s="2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</row>
    <row r="54" spans="1:51" ht="36" customHeight="1">
      <c r="A54" s="283" t="s">
        <v>413</v>
      </c>
      <c r="B54" s="284" t="s">
        <v>79</v>
      </c>
      <c r="C54" s="134" t="s">
        <v>414</v>
      </c>
      <c r="D54" s="284" t="s">
        <v>100</v>
      </c>
      <c r="E54" s="279" cm="1">
        <f t="array" ref="E54">E56*0.05</f>
        <v>14.175000000000001</v>
      </c>
      <c r="F54" s="280"/>
      <c r="G54" s="279"/>
      <c r="H54" s="280"/>
      <c r="I54" s="280"/>
      <c r="J54" s="280"/>
      <c r="K54" s="429">
        <f t="shared" si="0"/>
        <v>0</v>
      </c>
      <c r="L54" s="443" cm="1">
        <f t="array" ref="L54">ROUND(E54*F54,2)</f>
        <v>0</v>
      </c>
      <c r="M54" s="443" cm="1">
        <f t="array" ref="M54">ROUND(E54*H54,2)</f>
        <v>0</v>
      </c>
      <c r="N54" s="443" cm="1">
        <f t="array" ref="N54">ROUND(E54*I54,2)</f>
        <v>0</v>
      </c>
      <c r="O54" s="443" cm="1">
        <f t="array" ref="O54">ROUND(E54*J54,2)</f>
        <v>0</v>
      </c>
      <c r="P54" s="444" cm="1">
        <f t="array" ref="P54">ROUND(SUM(M54:O54),2)</f>
        <v>0</v>
      </c>
      <c r="Q54" s="2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</row>
    <row r="55" spans="1:51" ht="24" customHeight="1">
      <c r="A55" s="283" t="s">
        <v>415</v>
      </c>
      <c r="B55" s="284" t="s">
        <v>79</v>
      </c>
      <c r="C55" s="188" t="s">
        <v>416</v>
      </c>
      <c r="D55" s="284" t="s">
        <v>100</v>
      </c>
      <c r="E55" s="279" cm="1">
        <f t="array" ref="E55">ROUND(E54*1.05,2)</f>
        <v>14.88</v>
      </c>
      <c r="F55" s="280"/>
      <c r="G55" s="279"/>
      <c r="H55" s="280"/>
      <c r="I55" s="280"/>
      <c r="J55" s="280"/>
      <c r="K55" s="429">
        <f t="shared" si="0"/>
        <v>0</v>
      </c>
      <c r="L55" s="443" cm="1">
        <f t="array" ref="L55">ROUND(E55*F55,2)</f>
        <v>0</v>
      </c>
      <c r="M55" s="443" cm="1">
        <f t="array" ref="M55">ROUND(E55*H55,2)</f>
        <v>0</v>
      </c>
      <c r="N55" s="443" cm="1">
        <f t="array" ref="N55">ROUND(E55*I55,2)</f>
        <v>0</v>
      </c>
      <c r="O55" s="443" cm="1">
        <f t="array" ref="O55">ROUND(E55*J55,2)</f>
        <v>0</v>
      </c>
      <c r="P55" s="444" cm="1">
        <f t="array" ref="P55">ROUND(SUM(M55:O55),2)</f>
        <v>0</v>
      </c>
      <c r="Q55" s="2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</row>
    <row r="56" spans="1:51" ht="48" customHeight="1">
      <c r="A56" s="283" t="s">
        <v>417</v>
      </c>
      <c r="B56" s="284" t="s">
        <v>79</v>
      </c>
      <c r="C56" s="134" t="s">
        <v>418</v>
      </c>
      <c r="D56" s="284" t="s">
        <v>83</v>
      </c>
      <c r="E56" s="279" cm="1">
        <f t="array" ref="E56">E50</f>
        <v>283.5</v>
      </c>
      <c r="F56" s="280"/>
      <c r="G56" s="279"/>
      <c r="H56" s="280"/>
      <c r="I56" s="280"/>
      <c r="J56" s="280"/>
      <c r="K56" s="429">
        <f t="shared" si="0"/>
        <v>0</v>
      </c>
      <c r="L56" s="443" cm="1">
        <f t="array" ref="L56">ROUND(E56*F56,2)</f>
        <v>0</v>
      </c>
      <c r="M56" s="443" cm="1">
        <f t="array" ref="M56">ROUND(E56*H56,2)</f>
        <v>0</v>
      </c>
      <c r="N56" s="443" cm="1">
        <f t="array" ref="N56">ROUND(E56*I56,2)</f>
        <v>0</v>
      </c>
      <c r="O56" s="443" cm="1">
        <f t="array" ref="O56">ROUND(E56*J56,2)</f>
        <v>0</v>
      </c>
      <c r="P56" s="444" cm="1">
        <f t="array" ref="P56">ROUND(SUM(M56:O56),2)</f>
        <v>0</v>
      </c>
      <c r="Q56" s="2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</row>
    <row r="57" spans="1:51" ht="12.75" customHeight="1">
      <c r="A57" s="168" t="s">
        <v>212</v>
      </c>
      <c r="B57" s="169" t="s">
        <v>364</v>
      </c>
      <c r="C57" s="202" t="s">
        <v>419</v>
      </c>
      <c r="D57" s="185"/>
      <c r="E57" s="138"/>
      <c r="F57" s="137"/>
      <c r="G57" s="138"/>
      <c r="H57" s="137"/>
      <c r="I57" s="137"/>
      <c r="J57" s="137"/>
      <c r="K57" s="429"/>
      <c r="L57" s="445"/>
      <c r="M57" s="445"/>
      <c r="N57" s="445"/>
      <c r="O57" s="445"/>
      <c r="P57" s="446"/>
      <c r="Q57" s="2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</row>
    <row r="58" spans="1:51" ht="13.75" customHeight="1">
      <c r="A58" s="282"/>
      <c r="B58" s="278"/>
      <c r="C58" s="126" t="s">
        <v>420</v>
      </c>
      <c r="D58" s="278"/>
      <c r="E58" s="279"/>
      <c r="F58" s="280"/>
      <c r="G58" s="279"/>
      <c r="H58" s="280"/>
      <c r="I58" s="280"/>
      <c r="J58" s="280"/>
      <c r="K58" s="429"/>
      <c r="L58" s="441"/>
      <c r="M58" s="441"/>
      <c r="N58" s="441"/>
      <c r="O58" s="441"/>
      <c r="P58" s="442"/>
      <c r="Q58" s="2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</row>
    <row r="59" spans="1:51" ht="36" customHeight="1">
      <c r="A59" s="177"/>
      <c r="B59" s="135"/>
      <c r="C59" s="133" t="s">
        <v>421</v>
      </c>
      <c r="D59" s="135" t="s">
        <v>83</v>
      </c>
      <c r="E59" s="138"/>
      <c r="F59" s="137"/>
      <c r="G59" s="138"/>
      <c r="H59" s="137"/>
      <c r="I59" s="137"/>
      <c r="J59" s="137"/>
      <c r="K59" s="429">
        <f t="shared" si="0"/>
        <v>0</v>
      </c>
      <c r="L59" s="423"/>
      <c r="M59" s="423"/>
      <c r="N59" s="423"/>
      <c r="O59" s="423"/>
      <c r="P59" s="425"/>
      <c r="Q59" s="2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</row>
    <row r="60" spans="1:51" ht="12.75" customHeight="1">
      <c r="A60" s="177" t="s">
        <v>140</v>
      </c>
      <c r="B60" s="135" t="s">
        <v>79</v>
      </c>
      <c r="C60" s="134" t="s">
        <v>422</v>
      </c>
      <c r="D60" s="135" t="s">
        <v>83</v>
      </c>
      <c r="E60" s="138">
        <v>8.16</v>
      </c>
      <c r="F60" s="137"/>
      <c r="G60" s="138"/>
      <c r="H60" s="137"/>
      <c r="I60" s="137"/>
      <c r="J60" s="137"/>
      <c r="K60" s="429">
        <f t="shared" si="0"/>
        <v>0</v>
      </c>
      <c r="L60" s="423" cm="1">
        <f t="array" ref="L60">ROUND(E60*F60,2)</f>
        <v>0</v>
      </c>
      <c r="M60" s="423" cm="1">
        <f t="array" ref="M60">ROUND(E60*H60,2)</f>
        <v>0</v>
      </c>
      <c r="N60" s="423" cm="1">
        <f t="array" ref="N60">ROUND(E60*I60,2)</f>
        <v>0</v>
      </c>
      <c r="O60" s="423" cm="1">
        <f t="array" ref="O60">ROUND(E60*J60,2)</f>
        <v>0</v>
      </c>
      <c r="P60" s="425" cm="1">
        <f t="array" ref="P60">ROUND(SUM(M60:O60),2)</f>
        <v>0</v>
      </c>
      <c r="Q60" s="2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</row>
    <row r="61" spans="1:51" ht="13.75" customHeight="1">
      <c r="A61" s="283" t="s">
        <v>141</v>
      </c>
      <c r="B61" s="284" t="s">
        <v>79</v>
      </c>
      <c r="C61" s="286" t="s">
        <v>423</v>
      </c>
      <c r="D61" s="289" t="s">
        <v>424</v>
      </c>
      <c r="E61" s="279">
        <v>0.15</v>
      </c>
      <c r="F61" s="280"/>
      <c r="G61" s="279"/>
      <c r="H61" s="280"/>
      <c r="I61" s="280"/>
      <c r="J61" s="280"/>
      <c r="K61" s="429">
        <f t="shared" si="0"/>
        <v>0</v>
      </c>
      <c r="L61" s="443" cm="1">
        <f t="array" ref="L61">ROUND(E61*F61,2)</f>
        <v>0</v>
      </c>
      <c r="M61" s="443" cm="1">
        <f t="array" ref="M61">ROUND(E61*H61,2)</f>
        <v>0</v>
      </c>
      <c r="N61" s="443" cm="1">
        <f t="array" ref="N61">ROUND(E61*I61,2)</f>
        <v>0</v>
      </c>
      <c r="O61" s="443" cm="1">
        <f t="array" ref="O61">ROUND(E61*J61,2)</f>
        <v>0</v>
      </c>
      <c r="P61" s="444" cm="1">
        <f t="array" ref="P61">ROUND(SUM(M61:O61),2)</f>
        <v>0</v>
      </c>
      <c r="Q61" s="2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</row>
    <row r="62" spans="1:51" ht="13.75" customHeight="1">
      <c r="A62" s="283" t="s">
        <v>142</v>
      </c>
      <c r="B62" s="284" t="s">
        <v>79</v>
      </c>
      <c r="C62" s="286" t="s">
        <v>425</v>
      </c>
      <c r="D62" s="289" t="s">
        <v>426</v>
      </c>
      <c r="E62" s="280">
        <v>0.26</v>
      </c>
      <c r="F62" s="280"/>
      <c r="G62" s="279"/>
      <c r="H62" s="280"/>
      <c r="I62" s="280"/>
      <c r="J62" s="280"/>
      <c r="K62" s="429">
        <f t="shared" si="0"/>
        <v>0</v>
      </c>
      <c r="L62" s="443" cm="1">
        <f t="array" ref="L62">ROUND(E62*F62,2)</f>
        <v>0</v>
      </c>
      <c r="M62" s="443" cm="1">
        <f t="array" ref="M62">ROUND(E62*H62,2)</f>
        <v>0</v>
      </c>
      <c r="N62" s="443" cm="1">
        <f t="array" ref="N62">ROUND(E62*I62,2)</f>
        <v>0</v>
      </c>
      <c r="O62" s="443" cm="1">
        <f t="array" ref="O62">ROUND(E62*J62,2)</f>
        <v>0</v>
      </c>
      <c r="P62" s="444" cm="1">
        <f t="array" ref="P62">ROUND(SUM(M62:O62),2)</f>
        <v>0</v>
      </c>
      <c r="Q62" s="2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</row>
    <row r="63" spans="1:51" ht="13.75" customHeight="1">
      <c r="A63" s="283" t="s">
        <v>143</v>
      </c>
      <c r="B63" s="284" t="s">
        <v>79</v>
      </c>
      <c r="C63" s="286" t="s">
        <v>427</v>
      </c>
      <c r="D63" s="284" t="s">
        <v>228</v>
      </c>
      <c r="E63" s="279">
        <v>18</v>
      </c>
      <c r="F63" s="280"/>
      <c r="G63" s="279"/>
      <c r="H63" s="280"/>
      <c r="I63" s="280"/>
      <c r="J63" s="280"/>
      <c r="K63" s="429">
        <f t="shared" si="0"/>
        <v>0</v>
      </c>
      <c r="L63" s="443" cm="1">
        <f t="array" ref="L63">ROUND(E63*F63,2)</f>
        <v>0</v>
      </c>
      <c r="M63" s="443" cm="1">
        <f t="array" ref="M63">ROUND(E63*H63,2)</f>
        <v>0</v>
      </c>
      <c r="N63" s="443" cm="1">
        <f t="array" ref="N63">ROUND(E63*I63,2)</f>
        <v>0</v>
      </c>
      <c r="O63" s="443" cm="1">
        <f t="array" ref="O63">ROUND(E63*J63,2)</f>
        <v>0</v>
      </c>
      <c r="P63" s="444" cm="1">
        <f t="array" ref="P63">ROUND(SUM(M63:O63),2)</f>
        <v>0</v>
      </c>
      <c r="Q63" s="2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</row>
    <row r="64" spans="1:51" ht="13.75" customHeight="1">
      <c r="A64" s="283" t="s">
        <v>144</v>
      </c>
      <c r="B64" s="284" t="s">
        <v>79</v>
      </c>
      <c r="C64" s="286" t="s">
        <v>428</v>
      </c>
      <c r="D64" s="284" t="s">
        <v>228</v>
      </c>
      <c r="E64" s="279">
        <v>14.4</v>
      </c>
      <c r="F64" s="280"/>
      <c r="G64" s="279"/>
      <c r="H64" s="280"/>
      <c r="I64" s="280"/>
      <c r="J64" s="280"/>
      <c r="K64" s="429">
        <f t="shared" si="0"/>
        <v>0</v>
      </c>
      <c r="L64" s="443" cm="1">
        <f t="array" ref="L64">ROUND(E64*F64,2)</f>
        <v>0</v>
      </c>
      <c r="M64" s="443" cm="1">
        <f t="array" ref="M64">ROUND(E64*H64,2)</f>
        <v>0</v>
      </c>
      <c r="N64" s="443" cm="1">
        <f t="array" ref="N64">ROUND(E64*I64,2)</f>
        <v>0</v>
      </c>
      <c r="O64" s="443" cm="1">
        <f t="array" ref="O64">ROUND(E64*J64,2)</f>
        <v>0</v>
      </c>
      <c r="P64" s="444" cm="1">
        <f t="array" ref="P64">ROUND(SUM(M64:O64),2)</f>
        <v>0</v>
      </c>
      <c r="Q64" s="2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</row>
    <row r="65" spans="1:51" ht="13.75" customHeight="1">
      <c r="A65" s="283" t="s">
        <v>429</v>
      </c>
      <c r="B65" s="284" t="s">
        <v>79</v>
      </c>
      <c r="C65" s="286" t="s">
        <v>430</v>
      </c>
      <c r="D65" s="284" t="s">
        <v>81</v>
      </c>
      <c r="E65" s="279">
        <v>2</v>
      </c>
      <c r="F65" s="280"/>
      <c r="G65" s="279"/>
      <c r="H65" s="280"/>
      <c r="I65" s="280"/>
      <c r="J65" s="280"/>
      <c r="K65" s="429">
        <f t="shared" si="0"/>
        <v>0</v>
      </c>
      <c r="L65" s="443" cm="1">
        <f t="array" ref="L65">ROUND(E65*F65,2)</f>
        <v>0</v>
      </c>
      <c r="M65" s="443" cm="1">
        <f t="array" ref="M65">ROUND(E65*H65,2)</f>
        <v>0</v>
      </c>
      <c r="N65" s="443" cm="1">
        <f t="array" ref="N65">ROUND(E65*I65,2)</f>
        <v>0</v>
      </c>
      <c r="O65" s="443" cm="1">
        <f t="array" ref="O65">ROUND(E65*J65,2)</f>
        <v>0</v>
      </c>
      <c r="P65" s="444" cm="1">
        <f t="array" ref="P65">ROUND(SUM(M65:O65),2)</f>
        <v>0</v>
      </c>
      <c r="Q65" s="2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</row>
    <row r="66" spans="1:51" ht="13.75" customHeight="1">
      <c r="A66" s="283" t="s">
        <v>431</v>
      </c>
      <c r="B66" s="284" t="s">
        <v>79</v>
      </c>
      <c r="C66" s="286" t="s">
        <v>432</v>
      </c>
      <c r="D66" s="284" t="s">
        <v>228</v>
      </c>
      <c r="E66" s="290">
        <v>14.4</v>
      </c>
      <c r="F66" s="280"/>
      <c r="G66" s="279"/>
      <c r="H66" s="280"/>
      <c r="I66" s="280"/>
      <c r="J66" s="280"/>
      <c r="K66" s="429">
        <f t="shared" si="0"/>
        <v>0</v>
      </c>
      <c r="L66" s="443" cm="1">
        <f t="array" ref="L66">ROUND(E66*F66,2)</f>
        <v>0</v>
      </c>
      <c r="M66" s="443" cm="1">
        <f t="array" ref="M66">ROUND(E66*H66,2)</f>
        <v>0</v>
      </c>
      <c r="N66" s="443" cm="1">
        <f t="array" ref="N66">ROUND(E66*I66,2)</f>
        <v>0</v>
      </c>
      <c r="O66" s="443" cm="1">
        <f t="array" ref="O66">ROUND(E66*J66,2)</f>
        <v>0</v>
      </c>
      <c r="P66" s="444" cm="1">
        <f t="array" ref="P66">ROUND(SUM(M66:O66),2)</f>
        <v>0</v>
      </c>
      <c r="Q66" s="2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</row>
    <row r="67" spans="1:51" ht="12.75" customHeight="1">
      <c r="A67" s="177" t="s">
        <v>145</v>
      </c>
      <c r="B67" s="135" t="s">
        <v>79</v>
      </c>
      <c r="C67" s="134" t="s">
        <v>433</v>
      </c>
      <c r="D67" s="135" t="s">
        <v>83</v>
      </c>
      <c r="E67" s="138">
        <v>6.27</v>
      </c>
      <c r="F67" s="137"/>
      <c r="G67" s="138"/>
      <c r="H67" s="137"/>
      <c r="I67" s="137"/>
      <c r="J67" s="137"/>
      <c r="K67" s="429">
        <f t="shared" si="0"/>
        <v>0</v>
      </c>
      <c r="L67" s="423" cm="1">
        <f t="array" ref="L67">ROUND(E67*F67,2)</f>
        <v>0</v>
      </c>
      <c r="M67" s="423" cm="1">
        <f t="array" ref="M67">ROUND(E67*H67,2)</f>
        <v>0</v>
      </c>
      <c r="N67" s="423" cm="1">
        <f t="array" ref="N67">ROUND(E67*I67,2)</f>
        <v>0</v>
      </c>
      <c r="O67" s="423" cm="1">
        <f t="array" ref="O67">ROUND(E67*J67,2)</f>
        <v>0</v>
      </c>
      <c r="P67" s="425" cm="1">
        <f t="array" ref="P67">ROUND(SUM(M67:O67),2)</f>
        <v>0</v>
      </c>
      <c r="Q67" s="2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</row>
    <row r="68" spans="1:51" ht="13.75" customHeight="1">
      <c r="A68" s="283" t="s">
        <v>434</v>
      </c>
      <c r="B68" s="284" t="s">
        <v>79</v>
      </c>
      <c r="C68" s="188" t="s">
        <v>435</v>
      </c>
      <c r="D68" s="284" t="s">
        <v>83</v>
      </c>
      <c r="E68" s="279">
        <v>6.58</v>
      </c>
      <c r="F68" s="280"/>
      <c r="G68" s="279"/>
      <c r="H68" s="280"/>
      <c r="I68" s="280"/>
      <c r="J68" s="280"/>
      <c r="K68" s="429">
        <f t="shared" si="0"/>
        <v>0</v>
      </c>
      <c r="L68" s="443" cm="1">
        <f t="array" ref="L68">ROUND(E68*F68,2)</f>
        <v>0</v>
      </c>
      <c r="M68" s="443" cm="1">
        <f t="array" ref="M68">ROUND(E68*H68,2)</f>
        <v>0</v>
      </c>
      <c r="N68" s="443" cm="1">
        <f t="array" ref="N68">ROUND(E68*I68,2)</f>
        <v>0</v>
      </c>
      <c r="O68" s="443" cm="1">
        <f t="array" ref="O68">ROUND(E68*J68,2)</f>
        <v>0</v>
      </c>
      <c r="P68" s="444" cm="1">
        <f t="array" ref="P68">ROUND(SUM(M68:O68),2)</f>
        <v>0</v>
      </c>
      <c r="Q68" s="2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</row>
    <row r="69" spans="1:51" ht="24" customHeight="1">
      <c r="A69" s="177" t="s">
        <v>221</v>
      </c>
      <c r="B69" s="135" t="s">
        <v>79</v>
      </c>
      <c r="C69" s="134" t="s">
        <v>436</v>
      </c>
      <c r="D69" s="135" t="s">
        <v>83</v>
      </c>
      <c r="E69" s="138">
        <v>12.54</v>
      </c>
      <c r="F69" s="137"/>
      <c r="G69" s="138"/>
      <c r="H69" s="137"/>
      <c r="I69" s="137"/>
      <c r="J69" s="137"/>
      <c r="K69" s="429">
        <f t="shared" si="0"/>
        <v>0</v>
      </c>
      <c r="L69" s="423" cm="1">
        <f t="array" ref="L69">ROUND(E69*F69,2)</f>
        <v>0</v>
      </c>
      <c r="M69" s="423" cm="1">
        <f t="array" ref="M69">ROUND(E69*H69,2)</f>
        <v>0</v>
      </c>
      <c r="N69" s="423" cm="1">
        <f t="array" ref="N69">ROUND(E69*I69,2)</f>
        <v>0</v>
      </c>
      <c r="O69" s="423" cm="1">
        <f t="array" ref="O69">ROUND(E69*J69,2)</f>
        <v>0</v>
      </c>
      <c r="P69" s="425" cm="1">
        <f t="array" ref="P69">ROUND(SUM(M69:O69),2)</f>
        <v>0</v>
      </c>
      <c r="Q69" s="2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</row>
    <row r="70" spans="1:51" ht="13.75" customHeight="1">
      <c r="A70" s="283" t="s">
        <v>223</v>
      </c>
      <c r="B70" s="284" t="s">
        <v>79</v>
      </c>
      <c r="C70" s="286" t="s">
        <v>437</v>
      </c>
      <c r="D70" s="284" t="s">
        <v>83</v>
      </c>
      <c r="E70" s="279">
        <v>26.96</v>
      </c>
      <c r="F70" s="280"/>
      <c r="G70" s="279"/>
      <c r="H70" s="280"/>
      <c r="I70" s="280"/>
      <c r="J70" s="280"/>
      <c r="K70" s="429">
        <f t="shared" si="0"/>
        <v>0</v>
      </c>
      <c r="L70" s="443" cm="1">
        <f t="array" ref="L70">ROUND(E70*F70,2)</f>
        <v>0</v>
      </c>
      <c r="M70" s="443" cm="1">
        <f t="array" ref="M70">ROUND(E70*H70,2)</f>
        <v>0</v>
      </c>
      <c r="N70" s="443" cm="1">
        <f t="array" ref="N70">ROUND(E70*I70,2)</f>
        <v>0</v>
      </c>
      <c r="O70" s="443" cm="1">
        <f t="array" ref="O70">ROUND(E70*J70,2)</f>
        <v>0</v>
      </c>
      <c r="P70" s="444" cm="1">
        <f t="array" ref="P70">ROUND(SUM(M70:O70),2)</f>
        <v>0</v>
      </c>
      <c r="Q70" s="2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</row>
    <row r="71" spans="1:51" ht="13.75" customHeight="1">
      <c r="A71" s="283" t="s">
        <v>225</v>
      </c>
      <c r="B71" s="284" t="s">
        <v>79</v>
      </c>
      <c r="C71" s="188" t="s">
        <v>438</v>
      </c>
      <c r="D71" s="284" t="s">
        <v>81</v>
      </c>
      <c r="E71" s="291">
        <v>500</v>
      </c>
      <c r="F71" s="280"/>
      <c r="G71" s="279"/>
      <c r="H71" s="280"/>
      <c r="I71" s="280"/>
      <c r="J71" s="280"/>
      <c r="K71" s="429">
        <f t="shared" si="0"/>
        <v>0</v>
      </c>
      <c r="L71" s="443" cm="1">
        <f t="array" ref="L71">ROUND(E71*F71,2)</f>
        <v>0</v>
      </c>
      <c r="M71" s="443" cm="1">
        <f t="array" ref="M71">ROUND(E71*H71,2)</f>
        <v>0</v>
      </c>
      <c r="N71" s="443" cm="1">
        <f t="array" ref="N71">ROUND(E71*I71,2)</f>
        <v>0</v>
      </c>
      <c r="O71" s="443" cm="1">
        <f t="array" ref="O71">ROUND(E71*J71,2)</f>
        <v>0</v>
      </c>
      <c r="P71" s="444" cm="1">
        <f t="array" ref="P71">ROUND(SUM(M71:O71),2)</f>
        <v>0</v>
      </c>
      <c r="Q71" s="2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</row>
    <row r="72" spans="1:51" ht="13.75" customHeight="1">
      <c r="A72" s="283" t="s">
        <v>226</v>
      </c>
      <c r="B72" s="284" t="s">
        <v>79</v>
      </c>
      <c r="C72" s="188" t="s">
        <v>439</v>
      </c>
      <c r="D72" s="284" t="s">
        <v>81</v>
      </c>
      <c r="E72" s="291">
        <v>764</v>
      </c>
      <c r="F72" s="280"/>
      <c r="G72" s="279"/>
      <c r="H72" s="280"/>
      <c r="I72" s="280"/>
      <c r="J72" s="280"/>
      <c r="K72" s="429">
        <f t="shared" si="0"/>
        <v>0</v>
      </c>
      <c r="L72" s="443" cm="1">
        <f t="array" ref="L72">ROUND(E72*F72,2)</f>
        <v>0</v>
      </c>
      <c r="M72" s="443" cm="1">
        <f t="array" ref="M72">ROUND(E72*H72,2)</f>
        <v>0</v>
      </c>
      <c r="N72" s="443" cm="1">
        <f t="array" ref="N72">ROUND(E72*I72,2)</f>
        <v>0</v>
      </c>
      <c r="O72" s="443" cm="1">
        <f t="array" ref="O72">ROUND(E72*J72,2)</f>
        <v>0</v>
      </c>
      <c r="P72" s="444" cm="1">
        <f t="array" ref="P72">ROUND(SUM(M72:O72),2)</f>
        <v>0</v>
      </c>
      <c r="Q72" s="2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</row>
    <row r="73" spans="1:51" ht="13.75" customHeight="1">
      <c r="A73" s="283" t="s">
        <v>229</v>
      </c>
      <c r="B73" s="284" t="s">
        <v>79</v>
      </c>
      <c r="C73" s="134" t="s">
        <v>440</v>
      </c>
      <c r="D73" s="284" t="s">
        <v>83</v>
      </c>
      <c r="E73" s="279">
        <v>12.54</v>
      </c>
      <c r="F73" s="280"/>
      <c r="G73" s="279"/>
      <c r="H73" s="280"/>
      <c r="I73" s="280"/>
      <c r="J73" s="280"/>
      <c r="K73" s="429">
        <f t="shared" si="0"/>
        <v>0</v>
      </c>
      <c r="L73" s="443" cm="1">
        <f t="array" ref="L73">ROUND(E73*F73,2)</f>
        <v>0</v>
      </c>
      <c r="M73" s="443" cm="1">
        <f t="array" ref="M73">ROUND(E73*H73,2)</f>
        <v>0</v>
      </c>
      <c r="N73" s="443" cm="1">
        <f t="array" ref="N73">ROUND(E73*I73,2)</f>
        <v>0</v>
      </c>
      <c r="O73" s="443" cm="1">
        <f t="array" ref="O73">ROUND(E73*J73,2)</f>
        <v>0</v>
      </c>
      <c r="P73" s="444" cm="1">
        <f t="array" ref="P73">ROUND(SUM(M73:O73),2)</f>
        <v>0</v>
      </c>
      <c r="Q73" s="2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</row>
    <row r="74" spans="1:51" ht="13.75" customHeight="1">
      <c r="A74" s="283" t="s">
        <v>231</v>
      </c>
      <c r="B74" s="284" t="s">
        <v>79</v>
      </c>
      <c r="C74" s="286" t="s">
        <v>441</v>
      </c>
      <c r="D74" s="284" t="s">
        <v>194</v>
      </c>
      <c r="E74" s="279">
        <v>1.88</v>
      </c>
      <c r="F74" s="280"/>
      <c r="G74" s="279"/>
      <c r="H74" s="280"/>
      <c r="I74" s="280"/>
      <c r="J74" s="280"/>
      <c r="K74" s="429">
        <f t="shared" si="0"/>
        <v>0</v>
      </c>
      <c r="L74" s="443" cm="1">
        <f t="array" ref="L74">ROUND(E74*F74,2)</f>
        <v>0</v>
      </c>
      <c r="M74" s="443" cm="1">
        <f t="array" ref="M74">ROUND(E74*H74,2)</f>
        <v>0</v>
      </c>
      <c r="N74" s="443" cm="1">
        <f t="array" ref="N74">ROUND(E74*I74,2)</f>
        <v>0</v>
      </c>
      <c r="O74" s="443" cm="1">
        <f t="array" ref="O74">ROUND(E74*J74,2)</f>
        <v>0</v>
      </c>
      <c r="P74" s="444" cm="1">
        <f t="array" ref="P74">ROUND(SUM(M74:O74),2)</f>
        <v>0</v>
      </c>
      <c r="Q74" s="2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</row>
    <row r="75" spans="1:51" ht="13.75" customHeight="1">
      <c r="A75" s="283" t="s">
        <v>233</v>
      </c>
      <c r="B75" s="284" t="s">
        <v>79</v>
      </c>
      <c r="C75" s="286" t="s">
        <v>442</v>
      </c>
      <c r="D75" s="284" t="s">
        <v>218</v>
      </c>
      <c r="E75" s="279">
        <v>9.66</v>
      </c>
      <c r="F75" s="280"/>
      <c r="G75" s="279"/>
      <c r="H75" s="280"/>
      <c r="I75" s="280"/>
      <c r="J75" s="280"/>
      <c r="K75" s="429">
        <f t="shared" si="0"/>
        <v>0</v>
      </c>
      <c r="L75" s="443" cm="1">
        <f t="array" ref="L75">ROUND(E75*F75,2)</f>
        <v>0</v>
      </c>
      <c r="M75" s="443" cm="1">
        <f t="array" ref="M75">ROUND(E75*H75,2)</f>
        <v>0</v>
      </c>
      <c r="N75" s="443" cm="1">
        <f t="array" ref="N75">ROUND(E75*I75,2)</f>
        <v>0</v>
      </c>
      <c r="O75" s="443" cm="1">
        <f t="array" ref="O75">ROUND(E75*J75,2)</f>
        <v>0</v>
      </c>
      <c r="P75" s="444" cm="1">
        <f t="array" ref="P75">ROUND(SUM(M75:O75),2)</f>
        <v>0</v>
      </c>
      <c r="Q75" s="2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</row>
    <row r="76" spans="1:51" ht="13.75" customHeight="1">
      <c r="A76" s="283" t="s">
        <v>234</v>
      </c>
      <c r="B76" s="284" t="s">
        <v>79</v>
      </c>
      <c r="C76" s="286" t="s">
        <v>443</v>
      </c>
      <c r="D76" s="284" t="s">
        <v>228</v>
      </c>
      <c r="E76" s="279">
        <v>25.1</v>
      </c>
      <c r="F76" s="280"/>
      <c r="G76" s="279"/>
      <c r="H76" s="280"/>
      <c r="I76" s="280"/>
      <c r="J76" s="280"/>
      <c r="K76" s="429">
        <f t="shared" si="0"/>
        <v>0</v>
      </c>
      <c r="L76" s="443" cm="1">
        <f t="array" ref="L76">ROUND(E76*F76,2)</f>
        <v>0</v>
      </c>
      <c r="M76" s="443" cm="1">
        <f t="array" ref="M76">ROUND(E76*H76,2)</f>
        <v>0</v>
      </c>
      <c r="N76" s="443" cm="1">
        <f t="array" ref="N76">ROUND(E76*I76,2)</f>
        <v>0</v>
      </c>
      <c r="O76" s="443" cm="1">
        <f t="array" ref="O76">ROUND(E76*J76,2)</f>
        <v>0</v>
      </c>
      <c r="P76" s="444" cm="1">
        <f t="array" ref="P76">ROUND(SUM(M76:O76),2)</f>
        <v>0</v>
      </c>
      <c r="Q76" s="2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</row>
    <row r="77" spans="1:51" ht="13.75" customHeight="1">
      <c r="A77" s="282"/>
      <c r="B77" s="278"/>
      <c r="C77" s="126" t="s">
        <v>444</v>
      </c>
      <c r="D77" s="278"/>
      <c r="E77" s="279"/>
      <c r="F77" s="280"/>
      <c r="G77" s="279"/>
      <c r="H77" s="280"/>
      <c r="I77" s="280"/>
      <c r="J77" s="280"/>
      <c r="K77" s="429"/>
      <c r="L77" s="441"/>
      <c r="M77" s="441"/>
      <c r="N77" s="441"/>
      <c r="O77" s="441"/>
      <c r="P77" s="442"/>
      <c r="Q77" s="2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</row>
    <row r="78" spans="1:51" ht="36" customHeight="1">
      <c r="A78" s="177"/>
      <c r="B78" s="135"/>
      <c r="C78" s="133" t="s">
        <v>445</v>
      </c>
      <c r="D78" s="185"/>
      <c r="E78" s="138"/>
      <c r="F78" s="137"/>
      <c r="G78" s="138"/>
      <c r="H78" s="137"/>
      <c r="I78" s="137"/>
      <c r="J78" s="137"/>
      <c r="K78" s="429"/>
      <c r="L78" s="423"/>
      <c r="M78" s="423"/>
      <c r="N78" s="423"/>
      <c r="O78" s="423"/>
      <c r="P78" s="425"/>
      <c r="Q78" s="2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</row>
    <row r="79" spans="1:51" ht="12.75" customHeight="1">
      <c r="A79" s="177" t="s">
        <v>229</v>
      </c>
      <c r="B79" s="135" t="s">
        <v>79</v>
      </c>
      <c r="C79" s="134" t="s">
        <v>422</v>
      </c>
      <c r="D79" s="135" t="s">
        <v>83</v>
      </c>
      <c r="E79" s="138">
        <v>21.9</v>
      </c>
      <c r="F79" s="137"/>
      <c r="G79" s="138"/>
      <c r="H79" s="137"/>
      <c r="I79" s="137"/>
      <c r="J79" s="137"/>
      <c r="K79" s="429">
        <f t="shared" si="0"/>
        <v>0</v>
      </c>
      <c r="L79" s="423" cm="1">
        <f t="array" ref="L79">ROUND(E79*F79,2)</f>
        <v>0</v>
      </c>
      <c r="M79" s="423" cm="1">
        <f t="array" ref="M79">ROUND(E79*H79,2)</f>
        <v>0</v>
      </c>
      <c r="N79" s="423" cm="1">
        <f t="array" ref="N79">ROUND(E79*I79,2)</f>
        <v>0</v>
      </c>
      <c r="O79" s="423" cm="1">
        <f t="array" ref="O79">ROUND(E79*J79,2)</f>
        <v>0</v>
      </c>
      <c r="P79" s="425" cm="1">
        <f t="array" ref="P79">ROUND(SUM(M79:O79),2)</f>
        <v>0</v>
      </c>
      <c r="Q79" s="2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</row>
    <row r="80" spans="1:51" ht="13.75" customHeight="1">
      <c r="A80" s="283" t="s">
        <v>231</v>
      </c>
      <c r="B80" s="284" t="s">
        <v>79</v>
      </c>
      <c r="C80" s="286" t="s">
        <v>423</v>
      </c>
      <c r="D80" s="289" t="s">
        <v>424</v>
      </c>
      <c r="E80" s="279">
        <v>0.39</v>
      </c>
      <c r="F80" s="280"/>
      <c r="G80" s="279"/>
      <c r="H80" s="280"/>
      <c r="I80" s="280"/>
      <c r="J80" s="280"/>
      <c r="K80" s="429">
        <f t="shared" ref="K80:K143" si="1">SUM(H80:J80)</f>
        <v>0</v>
      </c>
      <c r="L80" s="443" cm="1">
        <f t="array" ref="L80">ROUND(E80*F80,2)</f>
        <v>0</v>
      </c>
      <c r="M80" s="443" cm="1">
        <f t="array" ref="M80">ROUND(E80*H80,2)</f>
        <v>0</v>
      </c>
      <c r="N80" s="443" cm="1">
        <f t="array" ref="N80">ROUND(E80*I80,2)</f>
        <v>0</v>
      </c>
      <c r="O80" s="443" cm="1">
        <f t="array" ref="O80">ROUND(E80*J80,2)</f>
        <v>0</v>
      </c>
      <c r="P80" s="444" cm="1">
        <f t="array" ref="P80">ROUND(SUM(M80:O80),2)</f>
        <v>0</v>
      </c>
      <c r="Q80" s="2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</row>
    <row r="81" spans="1:51" ht="13.75" customHeight="1">
      <c r="A81" s="283" t="s">
        <v>233</v>
      </c>
      <c r="B81" s="284" t="s">
        <v>79</v>
      </c>
      <c r="C81" s="286" t="s">
        <v>425</v>
      </c>
      <c r="D81" s="289" t="s">
        <v>426</v>
      </c>
      <c r="E81" s="280">
        <v>0.71</v>
      </c>
      <c r="F81" s="280"/>
      <c r="G81" s="279"/>
      <c r="H81" s="280"/>
      <c r="I81" s="280"/>
      <c r="J81" s="280"/>
      <c r="K81" s="429">
        <f t="shared" si="1"/>
        <v>0</v>
      </c>
      <c r="L81" s="443" cm="1">
        <f t="array" ref="L81">ROUND(E81*F81,2)</f>
        <v>0</v>
      </c>
      <c r="M81" s="443" cm="1">
        <f t="array" ref="M81">ROUND(E81*H81,2)</f>
        <v>0</v>
      </c>
      <c r="N81" s="443" cm="1">
        <f t="array" ref="N81">ROUND(E81*I81,2)</f>
        <v>0</v>
      </c>
      <c r="O81" s="443" cm="1">
        <f t="array" ref="O81">ROUND(E81*J81,2)</f>
        <v>0</v>
      </c>
      <c r="P81" s="444" cm="1">
        <f t="array" ref="P81">ROUND(SUM(M81:O81),2)</f>
        <v>0</v>
      </c>
      <c r="Q81" s="2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</row>
    <row r="82" spans="1:51" ht="13.75" customHeight="1">
      <c r="A82" s="283" t="s">
        <v>234</v>
      </c>
      <c r="B82" s="284" t="s">
        <v>79</v>
      </c>
      <c r="C82" s="286" t="s">
        <v>427</v>
      </c>
      <c r="D82" s="284" t="s">
        <v>228</v>
      </c>
      <c r="E82" s="279">
        <v>48.2</v>
      </c>
      <c r="F82" s="280"/>
      <c r="G82" s="279"/>
      <c r="H82" s="280"/>
      <c r="I82" s="280"/>
      <c r="J82" s="280"/>
      <c r="K82" s="429">
        <f t="shared" si="1"/>
        <v>0</v>
      </c>
      <c r="L82" s="443" cm="1">
        <f t="array" ref="L82">ROUND(E82*F82,2)</f>
        <v>0</v>
      </c>
      <c r="M82" s="443" cm="1">
        <f t="array" ref="M82">ROUND(E82*H82,2)</f>
        <v>0</v>
      </c>
      <c r="N82" s="443" cm="1">
        <f t="array" ref="N82">ROUND(E82*I82,2)</f>
        <v>0</v>
      </c>
      <c r="O82" s="443" cm="1">
        <f t="array" ref="O82">ROUND(E82*J82,2)</f>
        <v>0</v>
      </c>
      <c r="P82" s="444" cm="1">
        <f t="array" ref="P82">ROUND(SUM(M82:O82),2)</f>
        <v>0</v>
      </c>
      <c r="Q82" s="2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</row>
    <row r="83" spans="1:51" ht="13.75" customHeight="1">
      <c r="A83" s="283" t="s">
        <v>446</v>
      </c>
      <c r="B83" s="284" t="s">
        <v>79</v>
      </c>
      <c r="C83" s="286" t="s">
        <v>428</v>
      </c>
      <c r="D83" s="284" t="s">
        <v>228</v>
      </c>
      <c r="E83" s="279">
        <v>38.5</v>
      </c>
      <c r="F83" s="280"/>
      <c r="G83" s="279"/>
      <c r="H83" s="280"/>
      <c r="I83" s="280"/>
      <c r="J83" s="280"/>
      <c r="K83" s="429">
        <f t="shared" si="1"/>
        <v>0</v>
      </c>
      <c r="L83" s="443" cm="1">
        <f t="array" ref="L83">ROUND(E83*F83,2)</f>
        <v>0</v>
      </c>
      <c r="M83" s="443" cm="1">
        <f t="array" ref="M83">ROUND(E83*H83,2)</f>
        <v>0</v>
      </c>
      <c r="N83" s="443" cm="1">
        <f t="array" ref="N83">ROUND(E83*I83,2)</f>
        <v>0</v>
      </c>
      <c r="O83" s="443" cm="1">
        <f t="array" ref="O83">ROUND(E83*J83,2)</f>
        <v>0</v>
      </c>
      <c r="P83" s="444" cm="1">
        <f t="array" ref="P83">ROUND(SUM(M83:O83),2)</f>
        <v>0</v>
      </c>
      <c r="Q83" s="2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</row>
    <row r="84" spans="1:51" ht="13.75" customHeight="1">
      <c r="A84" s="283" t="s">
        <v>447</v>
      </c>
      <c r="B84" s="284" t="s">
        <v>79</v>
      </c>
      <c r="C84" s="286" t="s">
        <v>430</v>
      </c>
      <c r="D84" s="284" t="s">
        <v>81</v>
      </c>
      <c r="E84" s="279">
        <v>4</v>
      </c>
      <c r="F84" s="280"/>
      <c r="G84" s="279"/>
      <c r="H84" s="280"/>
      <c r="I84" s="280"/>
      <c r="J84" s="280"/>
      <c r="K84" s="429">
        <f t="shared" si="1"/>
        <v>0</v>
      </c>
      <c r="L84" s="443" cm="1">
        <f t="array" ref="L84">ROUND(E84*F84,2)</f>
        <v>0</v>
      </c>
      <c r="M84" s="443" cm="1">
        <f t="array" ref="M84">ROUND(E84*H84,2)</f>
        <v>0</v>
      </c>
      <c r="N84" s="443" cm="1">
        <f t="array" ref="N84">ROUND(E84*I84,2)</f>
        <v>0</v>
      </c>
      <c r="O84" s="443" cm="1">
        <f t="array" ref="O84">ROUND(E84*J84,2)</f>
        <v>0</v>
      </c>
      <c r="P84" s="444" cm="1">
        <f t="array" ref="P84">ROUND(SUM(M84:O84),2)</f>
        <v>0</v>
      </c>
      <c r="Q84" s="2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</row>
    <row r="85" spans="1:51" ht="13.75" customHeight="1">
      <c r="A85" s="283" t="s">
        <v>448</v>
      </c>
      <c r="B85" s="284" t="s">
        <v>79</v>
      </c>
      <c r="C85" s="286" t="s">
        <v>432</v>
      </c>
      <c r="D85" s="284" t="s">
        <v>228</v>
      </c>
      <c r="E85" s="280">
        <v>38.5</v>
      </c>
      <c r="F85" s="280"/>
      <c r="G85" s="279"/>
      <c r="H85" s="280"/>
      <c r="I85" s="280"/>
      <c r="J85" s="280"/>
      <c r="K85" s="429">
        <f t="shared" si="1"/>
        <v>0</v>
      </c>
      <c r="L85" s="443" cm="1">
        <f t="array" ref="L85">ROUND(E85*F85,2)</f>
        <v>0</v>
      </c>
      <c r="M85" s="443" cm="1">
        <f t="array" ref="M85">ROUND(E85*H85,2)</f>
        <v>0</v>
      </c>
      <c r="N85" s="443" cm="1">
        <f t="array" ref="N85">ROUND(E85*I85,2)</f>
        <v>0</v>
      </c>
      <c r="O85" s="443" cm="1">
        <f t="array" ref="O85">ROUND(E85*J85,2)</f>
        <v>0</v>
      </c>
      <c r="P85" s="444" cm="1">
        <f t="array" ref="P85">ROUND(SUM(M85:O85),2)</f>
        <v>0</v>
      </c>
      <c r="Q85" s="2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</row>
    <row r="86" spans="1:51" ht="12.75" customHeight="1">
      <c r="A86" s="177" t="s">
        <v>235</v>
      </c>
      <c r="B86" s="135" t="s">
        <v>79</v>
      </c>
      <c r="C86" s="134" t="s">
        <v>433</v>
      </c>
      <c r="D86" s="135" t="s">
        <v>83</v>
      </c>
      <c r="E86" s="138">
        <v>18.2</v>
      </c>
      <c r="F86" s="137"/>
      <c r="G86" s="138"/>
      <c r="H86" s="137"/>
      <c r="I86" s="137"/>
      <c r="J86" s="137"/>
      <c r="K86" s="429">
        <f t="shared" si="1"/>
        <v>0</v>
      </c>
      <c r="L86" s="423" cm="1">
        <f t="array" ref="L86">ROUND(E86*F86,2)</f>
        <v>0</v>
      </c>
      <c r="M86" s="423" cm="1">
        <f t="array" ref="M86">ROUND(E86*H86,2)</f>
        <v>0</v>
      </c>
      <c r="N86" s="423" cm="1">
        <f t="array" ref="N86">ROUND(E86*I86,2)</f>
        <v>0</v>
      </c>
      <c r="O86" s="423" cm="1">
        <f t="array" ref="O86">ROUND(E86*J86,2)</f>
        <v>0</v>
      </c>
      <c r="P86" s="425" cm="1">
        <f t="array" ref="P86">ROUND(SUM(M86:O86),2)</f>
        <v>0</v>
      </c>
      <c r="Q86" s="2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</row>
    <row r="87" spans="1:51" ht="13.75" customHeight="1">
      <c r="A87" s="283" t="s">
        <v>449</v>
      </c>
      <c r="B87" s="284" t="s">
        <v>79</v>
      </c>
      <c r="C87" s="188" t="s">
        <v>435</v>
      </c>
      <c r="D87" s="284" t="s">
        <v>83</v>
      </c>
      <c r="E87" s="279">
        <v>19.11</v>
      </c>
      <c r="F87" s="280"/>
      <c r="G87" s="279"/>
      <c r="H87" s="280"/>
      <c r="I87" s="280"/>
      <c r="J87" s="280"/>
      <c r="K87" s="429">
        <f t="shared" si="1"/>
        <v>0</v>
      </c>
      <c r="L87" s="443" cm="1">
        <f t="array" ref="L87">ROUND(E87*F87,2)</f>
        <v>0</v>
      </c>
      <c r="M87" s="443" cm="1">
        <f t="array" ref="M87">ROUND(E87*H87,2)</f>
        <v>0</v>
      </c>
      <c r="N87" s="443" cm="1">
        <f t="array" ref="N87">ROUND(E87*I87,2)</f>
        <v>0</v>
      </c>
      <c r="O87" s="443" cm="1">
        <f t="array" ref="O87">ROUND(E87*J87,2)</f>
        <v>0</v>
      </c>
      <c r="P87" s="444" cm="1">
        <f t="array" ref="P87">ROUND(SUM(M87:O87),2)</f>
        <v>0</v>
      </c>
      <c r="Q87" s="2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</row>
    <row r="88" spans="1:51" ht="24" customHeight="1">
      <c r="A88" s="177" t="s">
        <v>245</v>
      </c>
      <c r="B88" s="135" t="s">
        <v>79</v>
      </c>
      <c r="C88" s="134" t="s">
        <v>436</v>
      </c>
      <c r="D88" s="135" t="s">
        <v>83</v>
      </c>
      <c r="E88" s="138">
        <v>36.4</v>
      </c>
      <c r="F88" s="137"/>
      <c r="G88" s="138"/>
      <c r="H88" s="137"/>
      <c r="I88" s="137"/>
      <c r="J88" s="137"/>
      <c r="K88" s="429">
        <f t="shared" si="1"/>
        <v>0</v>
      </c>
      <c r="L88" s="423" cm="1">
        <f t="array" ref="L88">ROUND(E88*F88,2)</f>
        <v>0</v>
      </c>
      <c r="M88" s="423" cm="1">
        <f t="array" ref="M88">ROUND(E88*H88,2)</f>
        <v>0</v>
      </c>
      <c r="N88" s="423" cm="1">
        <f t="array" ref="N88">ROUND(E88*I88,2)</f>
        <v>0</v>
      </c>
      <c r="O88" s="423" cm="1">
        <f t="array" ref="O88">ROUND(E88*J88,2)</f>
        <v>0</v>
      </c>
      <c r="P88" s="425" cm="1">
        <f t="array" ref="P88">ROUND(SUM(M88:O88),2)</f>
        <v>0</v>
      </c>
      <c r="Q88" s="2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</row>
    <row r="89" spans="1:51" ht="13.75" customHeight="1">
      <c r="A89" s="283" t="s">
        <v>247</v>
      </c>
      <c r="B89" s="284" t="s">
        <v>79</v>
      </c>
      <c r="C89" s="286" t="s">
        <v>437</v>
      </c>
      <c r="D89" s="284" t="s">
        <v>83</v>
      </c>
      <c r="E89" s="279">
        <v>39.130000000000003</v>
      </c>
      <c r="F89" s="280"/>
      <c r="G89" s="279"/>
      <c r="H89" s="280"/>
      <c r="I89" s="280"/>
      <c r="J89" s="280"/>
      <c r="K89" s="429">
        <f t="shared" si="1"/>
        <v>0</v>
      </c>
      <c r="L89" s="443" cm="1">
        <f t="array" ref="L89">ROUND(E89*F89,2)</f>
        <v>0</v>
      </c>
      <c r="M89" s="443" cm="1">
        <f t="array" ref="M89">ROUND(E89*H89,2)</f>
        <v>0</v>
      </c>
      <c r="N89" s="443" cm="1">
        <f t="array" ref="N89">ROUND(E89*I89,2)</f>
        <v>0</v>
      </c>
      <c r="O89" s="443" cm="1">
        <f t="array" ref="O89">ROUND(E89*J89,2)</f>
        <v>0</v>
      </c>
      <c r="P89" s="444" cm="1">
        <f t="array" ref="P89">ROUND(SUM(M89:O89),2)</f>
        <v>0</v>
      </c>
      <c r="Q89" s="2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</row>
    <row r="90" spans="1:51" ht="13.75" customHeight="1">
      <c r="A90" s="283" t="s">
        <v>249</v>
      </c>
      <c r="B90" s="284" t="s">
        <v>79</v>
      </c>
      <c r="C90" s="286" t="s">
        <v>450</v>
      </c>
      <c r="D90" s="284" t="s">
        <v>83</v>
      </c>
      <c r="E90" s="279">
        <v>39.130000000000003</v>
      </c>
      <c r="F90" s="280"/>
      <c r="G90" s="279"/>
      <c r="H90" s="280"/>
      <c r="I90" s="280"/>
      <c r="J90" s="280"/>
      <c r="K90" s="429">
        <f t="shared" si="1"/>
        <v>0</v>
      </c>
      <c r="L90" s="443" cm="1">
        <f t="array" ref="L90">ROUND(E90*F90,2)</f>
        <v>0</v>
      </c>
      <c r="M90" s="443" cm="1">
        <f t="array" ref="M90">ROUND(E90*H90,2)</f>
        <v>0</v>
      </c>
      <c r="N90" s="443" cm="1">
        <f t="array" ref="N90">ROUND(E90*I90,2)</f>
        <v>0</v>
      </c>
      <c r="O90" s="443" cm="1">
        <f t="array" ref="O90">ROUND(E90*J90,2)</f>
        <v>0</v>
      </c>
      <c r="P90" s="444" cm="1">
        <f t="array" ref="P90">ROUND(SUM(M90:O90),2)</f>
        <v>0</v>
      </c>
      <c r="Q90" s="2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</row>
    <row r="91" spans="1:51" ht="13.75" customHeight="1">
      <c r="A91" s="283" t="s">
        <v>251</v>
      </c>
      <c r="B91" s="284" t="s">
        <v>79</v>
      </c>
      <c r="C91" s="188" t="s">
        <v>438</v>
      </c>
      <c r="D91" s="284" t="s">
        <v>81</v>
      </c>
      <c r="E91" s="291">
        <v>1452</v>
      </c>
      <c r="F91" s="280"/>
      <c r="G91" s="279"/>
      <c r="H91" s="280"/>
      <c r="I91" s="280"/>
      <c r="J91" s="280"/>
      <c r="K91" s="429">
        <f t="shared" si="1"/>
        <v>0</v>
      </c>
      <c r="L91" s="443" cm="1">
        <f t="array" ref="L91">ROUND(E91*F91,2)</f>
        <v>0</v>
      </c>
      <c r="M91" s="443" cm="1">
        <f t="array" ref="M91">ROUND(E91*H91,2)</f>
        <v>0</v>
      </c>
      <c r="N91" s="443" cm="1">
        <f t="array" ref="N91">ROUND(E91*I91,2)</f>
        <v>0</v>
      </c>
      <c r="O91" s="443" cm="1">
        <f t="array" ref="O91">ROUND(E91*J91,2)</f>
        <v>0</v>
      </c>
      <c r="P91" s="444" cm="1">
        <f t="array" ref="P91">ROUND(SUM(M91:O91),2)</f>
        <v>0</v>
      </c>
      <c r="Q91" s="2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</row>
    <row r="92" spans="1:51" ht="13.75" customHeight="1">
      <c r="A92" s="283" t="s">
        <v>252</v>
      </c>
      <c r="B92" s="284" t="s">
        <v>79</v>
      </c>
      <c r="C92" s="188" t="s">
        <v>439</v>
      </c>
      <c r="D92" s="284" t="s">
        <v>81</v>
      </c>
      <c r="E92" s="291">
        <v>2217</v>
      </c>
      <c r="F92" s="280"/>
      <c r="G92" s="279"/>
      <c r="H92" s="280"/>
      <c r="I92" s="280"/>
      <c r="J92" s="280"/>
      <c r="K92" s="429">
        <f t="shared" si="1"/>
        <v>0</v>
      </c>
      <c r="L92" s="443" cm="1">
        <f t="array" ref="L92">ROUND(E92*F92,2)</f>
        <v>0</v>
      </c>
      <c r="M92" s="443" cm="1">
        <f t="array" ref="M92">ROUND(E92*H92,2)</f>
        <v>0</v>
      </c>
      <c r="N92" s="443" cm="1">
        <f t="array" ref="N92">ROUND(E92*I92,2)</f>
        <v>0</v>
      </c>
      <c r="O92" s="443" cm="1">
        <f t="array" ref="O92">ROUND(E92*J92,2)</f>
        <v>0</v>
      </c>
      <c r="P92" s="444" cm="1">
        <f t="array" ref="P92">ROUND(SUM(M92:O92),2)</f>
        <v>0</v>
      </c>
      <c r="Q92" s="2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</row>
    <row r="93" spans="1:51" ht="13.75" customHeight="1">
      <c r="A93" s="283" t="s">
        <v>253</v>
      </c>
      <c r="B93" s="284" t="s">
        <v>79</v>
      </c>
      <c r="C93" s="134" t="s">
        <v>440</v>
      </c>
      <c r="D93" s="284" t="s">
        <v>83</v>
      </c>
      <c r="E93" s="279">
        <v>36.4</v>
      </c>
      <c r="F93" s="280"/>
      <c r="G93" s="279"/>
      <c r="H93" s="280"/>
      <c r="I93" s="280"/>
      <c r="J93" s="280"/>
      <c r="K93" s="429">
        <f t="shared" si="1"/>
        <v>0</v>
      </c>
      <c r="L93" s="443" cm="1">
        <f t="array" ref="L93">ROUND(E93*F93,2)</f>
        <v>0</v>
      </c>
      <c r="M93" s="443" cm="1">
        <f t="array" ref="M93">ROUND(E93*H93,2)</f>
        <v>0</v>
      </c>
      <c r="N93" s="443" cm="1">
        <f t="array" ref="N93">ROUND(E93*I93,2)</f>
        <v>0</v>
      </c>
      <c r="O93" s="443" cm="1">
        <f t="array" ref="O93">ROUND(E93*J93,2)</f>
        <v>0</v>
      </c>
      <c r="P93" s="444" cm="1">
        <f t="array" ref="P93">ROUND(SUM(M93:O93),2)</f>
        <v>0</v>
      </c>
      <c r="Q93" s="2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</row>
    <row r="94" spans="1:51" ht="13.75" customHeight="1">
      <c r="A94" s="283" t="s">
        <v>255</v>
      </c>
      <c r="B94" s="284" t="s">
        <v>79</v>
      </c>
      <c r="C94" s="286" t="s">
        <v>441</v>
      </c>
      <c r="D94" s="284" t="s">
        <v>194</v>
      </c>
      <c r="E94" s="279">
        <v>5.46</v>
      </c>
      <c r="F94" s="280"/>
      <c r="G94" s="279"/>
      <c r="H94" s="280"/>
      <c r="I94" s="280"/>
      <c r="J94" s="280"/>
      <c r="K94" s="429">
        <f t="shared" si="1"/>
        <v>0</v>
      </c>
      <c r="L94" s="443" cm="1">
        <f t="array" ref="L94">ROUND(E94*F94,2)</f>
        <v>0</v>
      </c>
      <c r="M94" s="443" cm="1">
        <f t="array" ref="M94">ROUND(E94*H94,2)</f>
        <v>0</v>
      </c>
      <c r="N94" s="443" cm="1">
        <f t="array" ref="N94">ROUND(E94*I94,2)</f>
        <v>0</v>
      </c>
      <c r="O94" s="443" cm="1">
        <f t="array" ref="O94">ROUND(E94*J94,2)</f>
        <v>0</v>
      </c>
      <c r="P94" s="444" cm="1">
        <f t="array" ref="P94">ROUND(SUM(M94:O94),2)</f>
        <v>0</v>
      </c>
      <c r="Q94" s="2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</row>
    <row r="95" spans="1:51" ht="13.75" customHeight="1">
      <c r="A95" s="283" t="s">
        <v>257</v>
      </c>
      <c r="B95" s="284" t="s">
        <v>79</v>
      </c>
      <c r="C95" s="188" t="s">
        <v>451</v>
      </c>
      <c r="D95" s="284" t="s">
        <v>218</v>
      </c>
      <c r="E95" s="279">
        <v>28.03</v>
      </c>
      <c r="F95" s="280"/>
      <c r="G95" s="279"/>
      <c r="H95" s="280"/>
      <c r="I95" s="280"/>
      <c r="J95" s="280"/>
      <c r="K95" s="429">
        <f t="shared" si="1"/>
        <v>0</v>
      </c>
      <c r="L95" s="443" cm="1">
        <f t="array" ref="L95">ROUND(E95*F95,2)</f>
        <v>0</v>
      </c>
      <c r="M95" s="443" cm="1">
        <f t="array" ref="M95">ROUND(E95*H95,2)</f>
        <v>0</v>
      </c>
      <c r="N95" s="443" cm="1">
        <f t="array" ref="N95">ROUND(E95*I95,2)</f>
        <v>0</v>
      </c>
      <c r="O95" s="443" cm="1">
        <f t="array" ref="O95">ROUND(E95*J95,2)</f>
        <v>0</v>
      </c>
      <c r="P95" s="444" cm="1">
        <f t="array" ref="P95">ROUND(SUM(M95:O95),2)</f>
        <v>0</v>
      </c>
      <c r="Q95" s="2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</row>
    <row r="96" spans="1:51" ht="13.75" customHeight="1">
      <c r="A96" s="283" t="s">
        <v>258</v>
      </c>
      <c r="B96" s="284" t="s">
        <v>79</v>
      </c>
      <c r="C96" s="286" t="s">
        <v>443</v>
      </c>
      <c r="D96" s="284" t="s">
        <v>228</v>
      </c>
      <c r="E96" s="279">
        <v>72.8</v>
      </c>
      <c r="F96" s="280"/>
      <c r="G96" s="279"/>
      <c r="H96" s="280"/>
      <c r="I96" s="280"/>
      <c r="J96" s="280"/>
      <c r="K96" s="429">
        <f t="shared" si="1"/>
        <v>0</v>
      </c>
      <c r="L96" s="443" cm="1">
        <f t="array" ref="L96">ROUND(E96*F96,2)</f>
        <v>0</v>
      </c>
      <c r="M96" s="443" cm="1">
        <f t="array" ref="M96">ROUND(E96*H96,2)</f>
        <v>0</v>
      </c>
      <c r="N96" s="443" cm="1">
        <f t="array" ref="N96">ROUND(E96*I96,2)</f>
        <v>0</v>
      </c>
      <c r="O96" s="443" cm="1">
        <f t="array" ref="O96">ROUND(E96*J96,2)</f>
        <v>0</v>
      </c>
      <c r="P96" s="444" cm="1">
        <f t="array" ref="P96">ROUND(SUM(M96:O96),2)</f>
        <v>0</v>
      </c>
      <c r="Q96" s="2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</row>
    <row r="97" spans="1:51" ht="13.75" customHeight="1">
      <c r="A97" s="282"/>
      <c r="B97" s="278"/>
      <c r="C97" s="126" t="s">
        <v>452</v>
      </c>
      <c r="D97" s="278"/>
      <c r="E97" s="279"/>
      <c r="F97" s="280"/>
      <c r="G97" s="279"/>
      <c r="H97" s="280"/>
      <c r="I97" s="280"/>
      <c r="J97" s="280"/>
      <c r="K97" s="429"/>
      <c r="L97" s="441"/>
      <c r="M97" s="441"/>
      <c r="N97" s="441"/>
      <c r="O97" s="441"/>
      <c r="P97" s="442"/>
      <c r="Q97" s="2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</row>
    <row r="98" spans="1:51" ht="36" customHeight="1">
      <c r="A98" s="177"/>
      <c r="B98" s="135"/>
      <c r="C98" s="133" t="s">
        <v>453</v>
      </c>
      <c r="D98" s="185"/>
      <c r="E98" s="138"/>
      <c r="F98" s="137"/>
      <c r="G98" s="138"/>
      <c r="H98" s="137"/>
      <c r="I98" s="137"/>
      <c r="J98" s="137"/>
      <c r="K98" s="429"/>
      <c r="L98" s="423"/>
      <c r="M98" s="423"/>
      <c r="N98" s="423"/>
      <c r="O98" s="423"/>
      <c r="P98" s="425"/>
      <c r="Q98" s="2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</row>
    <row r="99" spans="1:51" ht="12.75" customHeight="1">
      <c r="A99" s="177" t="s">
        <v>262</v>
      </c>
      <c r="B99" s="135" t="s">
        <v>79</v>
      </c>
      <c r="C99" s="134" t="s">
        <v>422</v>
      </c>
      <c r="D99" s="135" t="s">
        <v>83</v>
      </c>
      <c r="E99" s="138">
        <v>5.44</v>
      </c>
      <c r="F99" s="137"/>
      <c r="G99" s="138"/>
      <c r="H99" s="137"/>
      <c r="I99" s="137"/>
      <c r="J99" s="137"/>
      <c r="K99" s="429">
        <f t="shared" si="1"/>
        <v>0</v>
      </c>
      <c r="L99" s="423" cm="1">
        <f t="array" ref="L99">ROUND(E99*F99,2)</f>
        <v>0</v>
      </c>
      <c r="M99" s="423" cm="1">
        <f t="array" ref="M99">ROUND(E99*H99,2)</f>
        <v>0</v>
      </c>
      <c r="N99" s="423" cm="1">
        <f t="array" ref="N99">ROUND(E99*I99,2)</f>
        <v>0</v>
      </c>
      <c r="O99" s="423" cm="1">
        <f t="array" ref="O99">ROUND(E99*J99,2)</f>
        <v>0</v>
      </c>
      <c r="P99" s="425" cm="1">
        <f t="array" ref="P99">ROUND(SUM(M99:O99),2)</f>
        <v>0</v>
      </c>
      <c r="Q99" s="2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</row>
    <row r="100" spans="1:51" ht="13.75" customHeight="1">
      <c r="A100" s="283" t="s">
        <v>454</v>
      </c>
      <c r="B100" s="284" t="s">
        <v>79</v>
      </c>
      <c r="C100" s="286" t="s">
        <v>423</v>
      </c>
      <c r="D100" s="289" t="s">
        <v>424</v>
      </c>
      <c r="E100" s="279">
        <v>0.1</v>
      </c>
      <c r="F100" s="280"/>
      <c r="G100" s="279"/>
      <c r="H100" s="280"/>
      <c r="I100" s="280"/>
      <c r="J100" s="280"/>
      <c r="K100" s="429">
        <f t="shared" si="1"/>
        <v>0</v>
      </c>
      <c r="L100" s="443" cm="1">
        <f t="array" ref="L100">ROUND(E100*F100,2)</f>
        <v>0</v>
      </c>
      <c r="M100" s="443" cm="1">
        <f t="array" ref="M100">ROUND(E100*H100,2)</f>
        <v>0</v>
      </c>
      <c r="N100" s="443" cm="1">
        <f t="array" ref="N100">ROUND(E100*I100,2)</f>
        <v>0</v>
      </c>
      <c r="O100" s="443" cm="1">
        <f t="array" ref="O100">ROUND(E100*J100,2)</f>
        <v>0</v>
      </c>
      <c r="P100" s="444" cm="1">
        <f t="array" ref="P100">ROUND(SUM(M100:O100),2)</f>
        <v>0</v>
      </c>
      <c r="Q100" s="2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</row>
    <row r="101" spans="1:51" ht="13.75" customHeight="1">
      <c r="A101" s="283" t="s">
        <v>455</v>
      </c>
      <c r="B101" s="284" t="s">
        <v>79</v>
      </c>
      <c r="C101" s="286" t="s">
        <v>425</v>
      </c>
      <c r="D101" s="289" t="s">
        <v>426</v>
      </c>
      <c r="E101" s="280">
        <v>0.18</v>
      </c>
      <c r="F101" s="280"/>
      <c r="G101" s="279"/>
      <c r="H101" s="280"/>
      <c r="I101" s="280"/>
      <c r="J101" s="280"/>
      <c r="K101" s="429">
        <f t="shared" si="1"/>
        <v>0</v>
      </c>
      <c r="L101" s="443" cm="1">
        <f t="array" ref="L101">ROUND(E101*F101,2)</f>
        <v>0</v>
      </c>
      <c r="M101" s="443" cm="1">
        <f t="array" ref="M101">ROUND(E101*H101,2)</f>
        <v>0</v>
      </c>
      <c r="N101" s="443" cm="1">
        <f t="array" ref="N101">ROUND(E101*I101,2)</f>
        <v>0</v>
      </c>
      <c r="O101" s="443" cm="1">
        <f t="array" ref="O101">ROUND(E101*J101,2)</f>
        <v>0</v>
      </c>
      <c r="P101" s="444" cm="1">
        <f t="array" ref="P101">ROUND(SUM(M101:O101),2)</f>
        <v>0</v>
      </c>
      <c r="Q101" s="2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</row>
    <row r="102" spans="1:51" ht="13.75" customHeight="1">
      <c r="A102" s="283" t="s">
        <v>456</v>
      </c>
      <c r="B102" s="284" t="s">
        <v>79</v>
      </c>
      <c r="C102" s="286" t="s">
        <v>427</v>
      </c>
      <c r="D102" s="284" t="s">
        <v>228</v>
      </c>
      <c r="E102" s="288">
        <v>12</v>
      </c>
      <c r="F102" s="280"/>
      <c r="G102" s="279"/>
      <c r="H102" s="280"/>
      <c r="I102" s="280"/>
      <c r="J102" s="280"/>
      <c r="K102" s="429">
        <f t="shared" si="1"/>
        <v>0</v>
      </c>
      <c r="L102" s="443" cm="1">
        <f t="array" ref="L102">ROUND(E102*F102,2)</f>
        <v>0</v>
      </c>
      <c r="M102" s="443" cm="1">
        <f t="array" ref="M102">ROUND(E102*H102,2)</f>
        <v>0</v>
      </c>
      <c r="N102" s="443" cm="1">
        <f t="array" ref="N102">ROUND(E102*I102,2)</f>
        <v>0</v>
      </c>
      <c r="O102" s="443" cm="1">
        <f t="array" ref="O102">ROUND(E102*J102,2)</f>
        <v>0</v>
      </c>
      <c r="P102" s="444" cm="1">
        <f t="array" ref="P102">ROUND(SUM(M102:O102),2)</f>
        <v>0</v>
      </c>
      <c r="Q102" s="2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</row>
    <row r="103" spans="1:51" ht="13.75" customHeight="1">
      <c r="A103" s="283" t="s">
        <v>457</v>
      </c>
      <c r="B103" s="284" t="s">
        <v>79</v>
      </c>
      <c r="C103" s="286" t="s">
        <v>428</v>
      </c>
      <c r="D103" s="284" t="s">
        <v>228</v>
      </c>
      <c r="E103" s="279">
        <v>9.6</v>
      </c>
      <c r="F103" s="280"/>
      <c r="G103" s="279"/>
      <c r="H103" s="280"/>
      <c r="I103" s="280"/>
      <c r="J103" s="280"/>
      <c r="K103" s="429">
        <f t="shared" si="1"/>
        <v>0</v>
      </c>
      <c r="L103" s="443" cm="1">
        <f t="array" ref="L103">ROUND(E103*F103,2)</f>
        <v>0</v>
      </c>
      <c r="M103" s="443" cm="1">
        <f t="array" ref="M103">ROUND(E103*H103,2)</f>
        <v>0</v>
      </c>
      <c r="N103" s="443" cm="1">
        <f t="array" ref="N103">ROUND(E103*I103,2)</f>
        <v>0</v>
      </c>
      <c r="O103" s="443" cm="1">
        <f t="array" ref="O103">ROUND(E103*J103,2)</f>
        <v>0</v>
      </c>
      <c r="P103" s="444" cm="1">
        <f t="array" ref="P103">ROUND(SUM(M103:O103),2)</f>
        <v>0</v>
      </c>
      <c r="Q103" s="2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</row>
    <row r="104" spans="1:51" ht="13.75" customHeight="1">
      <c r="A104" s="283" t="s">
        <v>458</v>
      </c>
      <c r="B104" s="284" t="s">
        <v>79</v>
      </c>
      <c r="C104" s="286" t="s">
        <v>432</v>
      </c>
      <c r="D104" s="284" t="s">
        <v>228</v>
      </c>
      <c r="E104" s="280">
        <v>9.6</v>
      </c>
      <c r="F104" s="280"/>
      <c r="G104" s="279"/>
      <c r="H104" s="280"/>
      <c r="I104" s="280"/>
      <c r="J104" s="280"/>
      <c r="K104" s="429">
        <f t="shared" si="1"/>
        <v>0</v>
      </c>
      <c r="L104" s="443" cm="1">
        <f t="array" ref="L104">ROUND(E104*F104,2)</f>
        <v>0</v>
      </c>
      <c r="M104" s="443" cm="1">
        <f t="array" ref="M104">ROUND(E104*H104,2)</f>
        <v>0</v>
      </c>
      <c r="N104" s="443" cm="1">
        <f t="array" ref="N104">ROUND(E104*I104,2)</f>
        <v>0</v>
      </c>
      <c r="O104" s="443" cm="1">
        <f t="array" ref="O104">ROUND(E104*J104,2)</f>
        <v>0</v>
      </c>
      <c r="P104" s="444" cm="1">
        <f t="array" ref="P104">ROUND(SUM(M104:O104),2)</f>
        <v>0</v>
      </c>
      <c r="Q104" s="2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</row>
    <row r="105" spans="1:51" ht="12.75" customHeight="1">
      <c r="A105" s="177" t="s">
        <v>459</v>
      </c>
      <c r="B105" s="135" t="s">
        <v>79</v>
      </c>
      <c r="C105" s="134" t="s">
        <v>433</v>
      </c>
      <c r="D105" s="135" t="s">
        <v>83</v>
      </c>
      <c r="E105" s="138">
        <v>5.44</v>
      </c>
      <c r="F105" s="137"/>
      <c r="G105" s="138"/>
      <c r="H105" s="137"/>
      <c r="I105" s="137"/>
      <c r="J105" s="137"/>
      <c r="K105" s="429">
        <f t="shared" si="1"/>
        <v>0</v>
      </c>
      <c r="L105" s="423" cm="1">
        <f t="array" ref="L105">ROUND(E105*F105,2)</f>
        <v>0</v>
      </c>
      <c r="M105" s="423" cm="1">
        <f t="array" ref="M105">ROUND(E105*H105,2)</f>
        <v>0</v>
      </c>
      <c r="N105" s="423" cm="1">
        <f t="array" ref="N105">ROUND(E105*I105,2)</f>
        <v>0</v>
      </c>
      <c r="O105" s="423" cm="1">
        <f t="array" ref="O105">ROUND(E105*J105,2)</f>
        <v>0</v>
      </c>
      <c r="P105" s="425" cm="1">
        <f t="array" ref="P105">ROUND(SUM(M105:O105),2)</f>
        <v>0</v>
      </c>
      <c r="Q105" s="2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</row>
    <row r="106" spans="1:51" ht="13.75" customHeight="1">
      <c r="A106" s="283" t="s">
        <v>460</v>
      </c>
      <c r="B106" s="284" t="s">
        <v>79</v>
      </c>
      <c r="C106" s="188" t="s">
        <v>435</v>
      </c>
      <c r="D106" s="284" t="s">
        <v>83</v>
      </c>
      <c r="E106" s="279">
        <v>5.71</v>
      </c>
      <c r="F106" s="280"/>
      <c r="G106" s="279"/>
      <c r="H106" s="280"/>
      <c r="I106" s="280"/>
      <c r="J106" s="280"/>
      <c r="K106" s="429">
        <f t="shared" si="1"/>
        <v>0</v>
      </c>
      <c r="L106" s="443" cm="1">
        <f t="array" ref="L106">ROUND(E106*F106,2)</f>
        <v>0</v>
      </c>
      <c r="M106" s="443" cm="1">
        <f t="array" ref="M106">ROUND(E106*H106,2)</f>
        <v>0</v>
      </c>
      <c r="N106" s="443" cm="1">
        <f t="array" ref="N106">ROUND(E106*I106,2)</f>
        <v>0</v>
      </c>
      <c r="O106" s="443" cm="1">
        <f t="array" ref="O106">ROUND(E106*J106,2)</f>
        <v>0</v>
      </c>
      <c r="P106" s="444" cm="1">
        <f t="array" ref="P106">ROUND(SUM(M106:O106),2)</f>
        <v>0</v>
      </c>
      <c r="Q106" s="2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</row>
    <row r="107" spans="1:51" ht="24" customHeight="1">
      <c r="A107" s="177" t="s">
        <v>461</v>
      </c>
      <c r="B107" s="135" t="s">
        <v>79</v>
      </c>
      <c r="C107" s="134" t="s">
        <v>436</v>
      </c>
      <c r="D107" s="135" t="s">
        <v>83</v>
      </c>
      <c r="E107" s="138">
        <v>10.88</v>
      </c>
      <c r="F107" s="137"/>
      <c r="G107" s="138"/>
      <c r="H107" s="137"/>
      <c r="I107" s="137"/>
      <c r="J107" s="137"/>
      <c r="K107" s="429">
        <f t="shared" si="1"/>
        <v>0</v>
      </c>
      <c r="L107" s="423" cm="1">
        <f t="array" ref="L107">ROUND(E107*F107,2)</f>
        <v>0</v>
      </c>
      <c r="M107" s="423" cm="1">
        <f t="array" ref="M107">ROUND(E107*H107,2)</f>
        <v>0</v>
      </c>
      <c r="N107" s="423" cm="1">
        <f t="array" ref="N107">ROUND(E107*I107,2)</f>
        <v>0</v>
      </c>
      <c r="O107" s="423" cm="1">
        <f t="array" ref="O107">ROUND(E107*J107,2)</f>
        <v>0</v>
      </c>
      <c r="P107" s="425" cm="1">
        <f t="array" ref="P107">ROUND(SUM(M107:O107),2)</f>
        <v>0</v>
      </c>
      <c r="Q107" s="2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</row>
    <row r="108" spans="1:51" ht="13.75" customHeight="1">
      <c r="A108" s="283" t="s">
        <v>462</v>
      </c>
      <c r="B108" s="284" t="s">
        <v>79</v>
      </c>
      <c r="C108" s="286" t="s">
        <v>437</v>
      </c>
      <c r="D108" s="284" t="s">
        <v>83</v>
      </c>
      <c r="E108" s="279">
        <v>11.7</v>
      </c>
      <c r="F108" s="280"/>
      <c r="G108" s="279"/>
      <c r="H108" s="280"/>
      <c r="I108" s="280"/>
      <c r="J108" s="280"/>
      <c r="K108" s="429">
        <f t="shared" si="1"/>
        <v>0</v>
      </c>
      <c r="L108" s="443" cm="1">
        <f t="array" ref="L108">ROUND(E108*F108,2)</f>
        <v>0</v>
      </c>
      <c r="M108" s="443" cm="1">
        <f t="array" ref="M108">ROUND(E108*H108,2)</f>
        <v>0</v>
      </c>
      <c r="N108" s="443" cm="1">
        <f t="array" ref="N108">ROUND(E108*I108,2)</f>
        <v>0</v>
      </c>
      <c r="O108" s="443" cm="1">
        <f t="array" ref="O108">ROUND(E108*J108,2)</f>
        <v>0</v>
      </c>
      <c r="P108" s="444" cm="1">
        <f t="array" ref="P108">ROUND(SUM(M108:O108),2)</f>
        <v>0</v>
      </c>
      <c r="Q108" s="2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</row>
    <row r="109" spans="1:51" ht="13.75" customHeight="1">
      <c r="A109" s="283" t="s">
        <v>463</v>
      </c>
      <c r="B109" s="284" t="s">
        <v>79</v>
      </c>
      <c r="C109" s="286" t="s">
        <v>464</v>
      </c>
      <c r="D109" s="284" t="s">
        <v>83</v>
      </c>
      <c r="E109" s="279">
        <v>11.7</v>
      </c>
      <c r="F109" s="280"/>
      <c r="G109" s="279"/>
      <c r="H109" s="280"/>
      <c r="I109" s="280"/>
      <c r="J109" s="280"/>
      <c r="K109" s="429">
        <f t="shared" si="1"/>
        <v>0</v>
      </c>
      <c r="L109" s="443" cm="1">
        <f t="array" ref="L109">ROUND(E109*F109,2)</f>
        <v>0</v>
      </c>
      <c r="M109" s="443" cm="1">
        <f t="array" ref="M109">ROUND(E109*H109,2)</f>
        <v>0</v>
      </c>
      <c r="N109" s="443" cm="1">
        <f t="array" ref="N109">ROUND(E109*I109,2)</f>
        <v>0</v>
      </c>
      <c r="O109" s="443" cm="1">
        <f t="array" ref="O109">ROUND(E109*J109,2)</f>
        <v>0</v>
      </c>
      <c r="P109" s="444" cm="1">
        <f t="array" ref="P109">ROUND(SUM(M109:O109),2)</f>
        <v>0</v>
      </c>
      <c r="Q109" s="2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</row>
    <row r="110" spans="1:51" ht="13.75" customHeight="1">
      <c r="A110" s="283" t="s">
        <v>465</v>
      </c>
      <c r="B110" s="284" t="s">
        <v>79</v>
      </c>
      <c r="C110" s="188" t="s">
        <v>438</v>
      </c>
      <c r="D110" s="284" t="s">
        <v>81</v>
      </c>
      <c r="E110" s="279">
        <v>434</v>
      </c>
      <c r="F110" s="280"/>
      <c r="G110" s="279"/>
      <c r="H110" s="280"/>
      <c r="I110" s="280"/>
      <c r="J110" s="280"/>
      <c r="K110" s="429">
        <f t="shared" si="1"/>
        <v>0</v>
      </c>
      <c r="L110" s="443" cm="1">
        <f t="array" ref="L110">ROUND(E110*F110,2)</f>
        <v>0</v>
      </c>
      <c r="M110" s="443" cm="1">
        <f t="array" ref="M110">ROUND(E110*H110,2)</f>
        <v>0</v>
      </c>
      <c r="N110" s="443" cm="1">
        <f t="array" ref="N110">ROUND(E110*I110,2)</f>
        <v>0</v>
      </c>
      <c r="O110" s="443" cm="1">
        <f t="array" ref="O110">ROUND(E110*J110,2)</f>
        <v>0</v>
      </c>
      <c r="P110" s="444" cm="1">
        <f t="array" ref="P110">ROUND(SUM(M110:O110),2)</f>
        <v>0</v>
      </c>
      <c r="Q110" s="2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</row>
    <row r="111" spans="1:51" ht="13.75" customHeight="1">
      <c r="A111" s="283" t="s">
        <v>466</v>
      </c>
      <c r="B111" s="284" t="s">
        <v>79</v>
      </c>
      <c r="C111" s="188" t="s">
        <v>439</v>
      </c>
      <c r="D111" s="284" t="s">
        <v>81</v>
      </c>
      <c r="E111" s="279">
        <v>663</v>
      </c>
      <c r="F111" s="280"/>
      <c r="G111" s="279"/>
      <c r="H111" s="280"/>
      <c r="I111" s="280"/>
      <c r="J111" s="280"/>
      <c r="K111" s="429">
        <f t="shared" si="1"/>
        <v>0</v>
      </c>
      <c r="L111" s="443" cm="1">
        <f t="array" ref="L111">ROUND(E111*F111,2)</f>
        <v>0</v>
      </c>
      <c r="M111" s="443" cm="1">
        <f t="array" ref="M111">ROUND(E111*H111,2)</f>
        <v>0</v>
      </c>
      <c r="N111" s="443" cm="1">
        <f t="array" ref="N111">ROUND(E111*I111,2)</f>
        <v>0</v>
      </c>
      <c r="O111" s="443" cm="1">
        <f t="array" ref="O111">ROUND(E111*J111,2)</f>
        <v>0</v>
      </c>
      <c r="P111" s="444" cm="1">
        <f t="array" ref="P111">ROUND(SUM(M111:O111),2)</f>
        <v>0</v>
      </c>
      <c r="Q111" s="2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</row>
    <row r="112" spans="1:51" ht="13.75" customHeight="1">
      <c r="A112" s="283" t="s">
        <v>467</v>
      </c>
      <c r="B112" s="284" t="s">
        <v>79</v>
      </c>
      <c r="C112" s="134" t="s">
        <v>440</v>
      </c>
      <c r="D112" s="284" t="s">
        <v>83</v>
      </c>
      <c r="E112" s="279">
        <v>10.88</v>
      </c>
      <c r="F112" s="280"/>
      <c r="G112" s="279"/>
      <c r="H112" s="280"/>
      <c r="I112" s="280"/>
      <c r="J112" s="280"/>
      <c r="K112" s="429">
        <f t="shared" si="1"/>
        <v>0</v>
      </c>
      <c r="L112" s="443" cm="1">
        <f t="array" ref="L112">ROUND(E112*F112,2)</f>
        <v>0</v>
      </c>
      <c r="M112" s="443" cm="1">
        <f t="array" ref="M112">ROUND(E112*H112,2)</f>
        <v>0</v>
      </c>
      <c r="N112" s="443" cm="1">
        <f t="array" ref="N112">ROUND(E112*I112,2)</f>
        <v>0</v>
      </c>
      <c r="O112" s="443" cm="1">
        <f t="array" ref="O112">ROUND(E112*J112,2)</f>
        <v>0</v>
      </c>
      <c r="P112" s="444" cm="1">
        <f t="array" ref="P112">ROUND(SUM(M112:O112),2)</f>
        <v>0</v>
      </c>
      <c r="Q112" s="2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</row>
    <row r="113" spans="1:51" ht="13.75" customHeight="1">
      <c r="A113" s="283" t="s">
        <v>468</v>
      </c>
      <c r="B113" s="284" t="s">
        <v>79</v>
      </c>
      <c r="C113" s="286" t="s">
        <v>441</v>
      </c>
      <c r="D113" s="284" t="s">
        <v>194</v>
      </c>
      <c r="E113" s="279">
        <v>1.63</v>
      </c>
      <c r="F113" s="280"/>
      <c r="G113" s="279"/>
      <c r="H113" s="280"/>
      <c r="I113" s="280"/>
      <c r="J113" s="280"/>
      <c r="K113" s="429">
        <f t="shared" si="1"/>
        <v>0</v>
      </c>
      <c r="L113" s="443" cm="1">
        <f t="array" ref="L113">ROUND(E113*F113,2)</f>
        <v>0</v>
      </c>
      <c r="M113" s="443" cm="1">
        <f t="array" ref="M113">ROUND(E113*H113,2)</f>
        <v>0</v>
      </c>
      <c r="N113" s="443" cm="1">
        <f t="array" ref="N113">ROUND(E113*I113,2)</f>
        <v>0</v>
      </c>
      <c r="O113" s="443" cm="1">
        <f t="array" ref="O113">ROUND(E113*J113,2)</f>
        <v>0</v>
      </c>
      <c r="P113" s="444" cm="1">
        <f t="array" ref="P113">ROUND(SUM(M113:O113),2)</f>
        <v>0</v>
      </c>
      <c r="Q113" s="2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</row>
    <row r="114" spans="1:51" ht="13.75" customHeight="1">
      <c r="A114" s="283" t="s">
        <v>469</v>
      </c>
      <c r="B114" s="284" t="s">
        <v>79</v>
      </c>
      <c r="C114" s="286" t="s">
        <v>442</v>
      </c>
      <c r="D114" s="284" t="s">
        <v>218</v>
      </c>
      <c r="E114" s="279">
        <v>8.3800000000000008</v>
      </c>
      <c r="F114" s="280"/>
      <c r="G114" s="279"/>
      <c r="H114" s="280"/>
      <c r="I114" s="280"/>
      <c r="J114" s="280"/>
      <c r="K114" s="429">
        <f t="shared" si="1"/>
        <v>0</v>
      </c>
      <c r="L114" s="443" cm="1">
        <f t="array" ref="L114">ROUND(E114*F114,2)</f>
        <v>0</v>
      </c>
      <c r="M114" s="443" cm="1">
        <f t="array" ref="M114">ROUND(E114*H114,2)</f>
        <v>0</v>
      </c>
      <c r="N114" s="443" cm="1">
        <f t="array" ref="N114">ROUND(E114*I114,2)</f>
        <v>0</v>
      </c>
      <c r="O114" s="443" cm="1">
        <f t="array" ref="O114">ROUND(E114*J114,2)</f>
        <v>0</v>
      </c>
      <c r="P114" s="444" cm="1">
        <f t="array" ref="P114">ROUND(SUM(M114:O114),2)</f>
        <v>0</v>
      </c>
      <c r="Q114" s="2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</row>
    <row r="115" spans="1:51" ht="13.75" customHeight="1">
      <c r="A115" s="283" t="s">
        <v>470</v>
      </c>
      <c r="B115" s="284" t="s">
        <v>79</v>
      </c>
      <c r="C115" s="286" t="s">
        <v>443</v>
      </c>
      <c r="D115" s="284" t="s">
        <v>228</v>
      </c>
      <c r="E115" s="279">
        <v>21.8</v>
      </c>
      <c r="F115" s="280"/>
      <c r="G115" s="279"/>
      <c r="H115" s="280"/>
      <c r="I115" s="280"/>
      <c r="J115" s="280"/>
      <c r="K115" s="429">
        <f t="shared" si="1"/>
        <v>0</v>
      </c>
      <c r="L115" s="443" cm="1">
        <f t="array" ref="L115">ROUND(E115*F115,2)</f>
        <v>0</v>
      </c>
      <c r="M115" s="443" cm="1">
        <f t="array" ref="M115">ROUND(E115*H115,2)</f>
        <v>0</v>
      </c>
      <c r="N115" s="443" cm="1">
        <f t="array" ref="N115">ROUND(E115*I115,2)</f>
        <v>0</v>
      </c>
      <c r="O115" s="443" cm="1">
        <f t="array" ref="O115">ROUND(E115*J115,2)</f>
        <v>0</v>
      </c>
      <c r="P115" s="444" cm="1">
        <f t="array" ref="P115">ROUND(SUM(M115:O115),2)</f>
        <v>0</v>
      </c>
      <c r="Q115" s="2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</row>
    <row r="116" spans="1:51" ht="13.75" customHeight="1">
      <c r="A116" s="292" t="s">
        <v>264</v>
      </c>
      <c r="B116" s="293" t="s">
        <v>364</v>
      </c>
      <c r="C116" s="294" t="s">
        <v>471</v>
      </c>
      <c r="D116" s="278"/>
      <c r="E116" s="279"/>
      <c r="F116" s="280"/>
      <c r="G116" s="279"/>
      <c r="H116" s="280"/>
      <c r="I116" s="280"/>
      <c r="J116" s="280"/>
      <c r="K116" s="429">
        <f t="shared" si="1"/>
        <v>0</v>
      </c>
      <c r="L116" s="441"/>
      <c r="M116" s="441"/>
      <c r="N116" s="441"/>
      <c r="O116" s="441"/>
      <c r="P116" s="442"/>
      <c r="Q116" s="2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</row>
    <row r="117" spans="1:51" ht="12.75" customHeight="1">
      <c r="A117" s="177" t="s">
        <v>153</v>
      </c>
      <c r="B117" s="135" t="s">
        <v>79</v>
      </c>
      <c r="C117" s="134" t="s">
        <v>472</v>
      </c>
      <c r="D117" s="135" t="s">
        <v>83</v>
      </c>
      <c r="E117" s="138">
        <v>245.56</v>
      </c>
      <c r="F117" s="137"/>
      <c r="G117" s="138"/>
      <c r="H117" s="137"/>
      <c r="I117" s="137"/>
      <c r="J117" s="137"/>
      <c r="K117" s="429">
        <f t="shared" si="1"/>
        <v>0</v>
      </c>
      <c r="L117" s="423" cm="1">
        <f t="array" ref="L117">ROUND(E117*F117,2)</f>
        <v>0</v>
      </c>
      <c r="M117" s="423" cm="1">
        <f t="array" ref="M117">ROUND(E117*H117,2)</f>
        <v>0</v>
      </c>
      <c r="N117" s="423" cm="1">
        <f t="array" ref="N117">ROUND(E117*I117,2)</f>
        <v>0</v>
      </c>
      <c r="O117" s="423" cm="1">
        <f t="array" ref="O117">ROUND(E117*J117,2)</f>
        <v>0</v>
      </c>
      <c r="P117" s="425" cm="1">
        <f t="array" ref="P117">ROUND(SUM(M117:O117),2)</f>
        <v>0</v>
      </c>
      <c r="Q117" s="2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</row>
    <row r="118" spans="1:51" ht="13.75" customHeight="1">
      <c r="A118" s="283" t="s">
        <v>154</v>
      </c>
      <c r="B118" s="284" t="s">
        <v>79</v>
      </c>
      <c r="C118" s="188" t="s">
        <v>473</v>
      </c>
      <c r="D118" s="284" t="s">
        <v>379</v>
      </c>
      <c r="E118" s="279" cm="1">
        <f t="array" ref="E118">ROUND(E117*0.15,2)</f>
        <v>36.83</v>
      </c>
      <c r="F118" s="280"/>
      <c r="G118" s="279"/>
      <c r="H118" s="280"/>
      <c r="I118" s="280"/>
      <c r="J118" s="280"/>
      <c r="K118" s="429">
        <f t="shared" si="1"/>
        <v>0</v>
      </c>
      <c r="L118" s="443" cm="1">
        <f t="array" ref="L118">ROUND(E118*F118,2)</f>
        <v>0</v>
      </c>
      <c r="M118" s="443" cm="1">
        <f t="array" ref="M118">ROUND(E118*H118,2)</f>
        <v>0</v>
      </c>
      <c r="N118" s="443" cm="1">
        <f t="array" ref="N118">ROUND(E118*I118,2)</f>
        <v>0</v>
      </c>
      <c r="O118" s="443" cm="1">
        <f t="array" ref="O118">ROUND(E118*J118,2)</f>
        <v>0</v>
      </c>
      <c r="P118" s="444" cm="1">
        <f t="array" ref="P118">ROUND(SUM(M118:O118),2)</f>
        <v>0</v>
      </c>
      <c r="Q118" s="2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</row>
    <row r="119" spans="1:51" ht="13.75" customHeight="1">
      <c r="A119" s="283" t="s">
        <v>155</v>
      </c>
      <c r="B119" s="284" t="s">
        <v>79</v>
      </c>
      <c r="C119" s="188" t="s">
        <v>474</v>
      </c>
      <c r="D119" s="284" t="s">
        <v>379</v>
      </c>
      <c r="E119" s="279" cm="1">
        <f t="array" ref="E119">ROUND(E117*6.5,2)</f>
        <v>1596.14</v>
      </c>
      <c r="F119" s="280"/>
      <c r="G119" s="279"/>
      <c r="H119" s="280"/>
      <c r="I119" s="280"/>
      <c r="J119" s="280"/>
      <c r="K119" s="429">
        <f t="shared" si="1"/>
        <v>0</v>
      </c>
      <c r="L119" s="443" cm="1">
        <f t="array" ref="L119">ROUND(E119*F119,2)</f>
        <v>0</v>
      </c>
      <c r="M119" s="443" cm="1">
        <f t="array" ref="M119">ROUND(E119*H119,2)</f>
        <v>0</v>
      </c>
      <c r="N119" s="443" cm="1">
        <f t="array" ref="N119">ROUND(E119*I119,2)</f>
        <v>0</v>
      </c>
      <c r="O119" s="443" cm="1">
        <f t="array" ref="O119">ROUND(E119*J119,2)</f>
        <v>0</v>
      </c>
      <c r="P119" s="444" cm="1">
        <f t="array" ref="P119">ROUND(SUM(M119:O119),2)</f>
        <v>0</v>
      </c>
      <c r="Q119" s="2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</row>
    <row r="120" spans="1:51" ht="13.75" customHeight="1">
      <c r="A120" s="283" t="s">
        <v>156</v>
      </c>
      <c r="B120" s="284" t="s">
        <v>79</v>
      </c>
      <c r="C120" s="286" t="s">
        <v>298</v>
      </c>
      <c r="D120" s="284" t="s">
        <v>133</v>
      </c>
      <c r="E120" s="279">
        <v>1</v>
      </c>
      <c r="F120" s="280"/>
      <c r="G120" s="279"/>
      <c r="H120" s="280"/>
      <c r="I120" s="280"/>
      <c r="J120" s="280"/>
      <c r="K120" s="429">
        <f t="shared" si="1"/>
        <v>0</v>
      </c>
      <c r="L120" s="443" cm="1">
        <f t="array" ref="L120">ROUND(E120*F120,2)</f>
        <v>0</v>
      </c>
      <c r="M120" s="443" cm="1">
        <f t="array" ref="M120">ROUND(E120*H120,2)</f>
        <v>0</v>
      </c>
      <c r="N120" s="443" cm="1">
        <f t="array" ref="N120">ROUND(E120*I120,2)</f>
        <v>0</v>
      </c>
      <c r="O120" s="443" cm="1">
        <f t="array" ref="O120">ROUND(E120*J120,2)</f>
        <v>0</v>
      </c>
      <c r="P120" s="444" cm="1">
        <f t="array" ref="P120">ROUND(SUM(M120:O120),2)</f>
        <v>0</v>
      </c>
      <c r="Q120" s="2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</row>
    <row r="121" spans="1:51" ht="13.75" customHeight="1">
      <c r="A121" s="282"/>
      <c r="B121" s="284" t="s">
        <v>79</v>
      </c>
      <c r="C121" s="209" t="s">
        <v>475</v>
      </c>
      <c r="D121" s="278"/>
      <c r="E121" s="279"/>
      <c r="F121" s="280"/>
      <c r="G121" s="279"/>
      <c r="H121" s="280"/>
      <c r="I121" s="280"/>
      <c r="J121" s="280"/>
      <c r="K121" s="429"/>
      <c r="L121" s="441"/>
      <c r="M121" s="441"/>
      <c r="N121" s="441"/>
      <c r="O121" s="441"/>
      <c r="P121" s="442"/>
      <c r="Q121" s="2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</row>
    <row r="122" spans="1:51" ht="36" customHeight="1">
      <c r="A122" s="283" t="s">
        <v>157</v>
      </c>
      <c r="B122" s="284" t="s">
        <v>79</v>
      </c>
      <c r="C122" s="134" t="s">
        <v>476</v>
      </c>
      <c r="D122" s="284" t="s">
        <v>83</v>
      </c>
      <c r="E122" s="279">
        <v>12.1</v>
      </c>
      <c r="F122" s="280"/>
      <c r="G122" s="279"/>
      <c r="H122" s="280"/>
      <c r="I122" s="280"/>
      <c r="J122" s="280"/>
      <c r="K122" s="429">
        <f t="shared" si="1"/>
        <v>0</v>
      </c>
      <c r="L122" s="443" cm="1">
        <f t="array" ref="L122">ROUND(E122*F122,2)</f>
        <v>0</v>
      </c>
      <c r="M122" s="443" cm="1">
        <f t="array" ref="M122">ROUND(E122*H122,2)</f>
        <v>0</v>
      </c>
      <c r="N122" s="443" cm="1">
        <f t="array" ref="N122">ROUND(E122*I122,2)</f>
        <v>0</v>
      </c>
      <c r="O122" s="443" cm="1">
        <f t="array" ref="O122">ROUND(E122*J122,2)</f>
        <v>0</v>
      </c>
      <c r="P122" s="444" cm="1">
        <f t="array" ref="P122">ROUND(SUM(M122:O122),2)</f>
        <v>0</v>
      </c>
      <c r="Q122" s="2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</row>
    <row r="123" spans="1:51" ht="24.75" customHeight="1">
      <c r="A123" s="283" t="s">
        <v>158</v>
      </c>
      <c r="B123" s="284" t="s">
        <v>79</v>
      </c>
      <c r="C123" s="188" t="s">
        <v>394</v>
      </c>
      <c r="D123" s="284" t="s">
        <v>218</v>
      </c>
      <c r="E123" s="279" cm="1">
        <f t="array" ref="E123">ROUND(E122*3.4,2)</f>
        <v>41.14</v>
      </c>
      <c r="F123" s="280"/>
      <c r="G123" s="279"/>
      <c r="H123" s="280"/>
      <c r="I123" s="280"/>
      <c r="J123" s="280"/>
      <c r="K123" s="429">
        <f t="shared" si="1"/>
        <v>0</v>
      </c>
      <c r="L123" s="443" cm="1">
        <f t="array" ref="L123">ROUND(E123*F123,2)</f>
        <v>0</v>
      </c>
      <c r="M123" s="443" cm="1">
        <f t="array" ref="M123">ROUND(E123*H123,2)</f>
        <v>0</v>
      </c>
      <c r="N123" s="443" cm="1">
        <f t="array" ref="N123">ROUND(E123*I123,2)</f>
        <v>0</v>
      </c>
      <c r="O123" s="443" cm="1">
        <f t="array" ref="O123">ROUND(E123*J123,2)</f>
        <v>0</v>
      </c>
      <c r="P123" s="444" cm="1">
        <f t="array" ref="P123">ROUND(SUM(M123:O123),2)</f>
        <v>0</v>
      </c>
      <c r="Q123" s="2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</row>
    <row r="124" spans="1:51" ht="24" customHeight="1">
      <c r="A124" s="283" t="s">
        <v>159</v>
      </c>
      <c r="B124" s="284" t="s">
        <v>79</v>
      </c>
      <c r="C124" s="188" t="s">
        <v>396</v>
      </c>
      <c r="D124" s="284" t="s">
        <v>397</v>
      </c>
      <c r="E124" s="279" cm="1">
        <f t="array" ref="E124">ROUND(E122*0.065,1)</f>
        <v>0.8</v>
      </c>
      <c r="F124" s="280"/>
      <c r="G124" s="279"/>
      <c r="H124" s="280"/>
      <c r="I124" s="280"/>
      <c r="J124" s="280"/>
      <c r="K124" s="429">
        <f t="shared" si="1"/>
        <v>0</v>
      </c>
      <c r="L124" s="443" cm="1">
        <f t="array" ref="L124">ROUND(E124*F124,2)</f>
        <v>0</v>
      </c>
      <c r="M124" s="443" cm="1">
        <f t="array" ref="M124">ROUND(E124*H124,2)</f>
        <v>0</v>
      </c>
      <c r="N124" s="443" cm="1">
        <f t="array" ref="N124">ROUND(E124*I124,2)</f>
        <v>0</v>
      </c>
      <c r="O124" s="443" cm="1">
        <f t="array" ref="O124">ROUND(E124*J124,2)</f>
        <v>0</v>
      </c>
      <c r="P124" s="444" cm="1">
        <f t="array" ref="P124">ROUND(SUM(M124:O124),2)</f>
        <v>0</v>
      </c>
      <c r="Q124" s="2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</row>
    <row r="125" spans="1:51" ht="37.5" customHeight="1">
      <c r="A125" s="283" t="s">
        <v>272</v>
      </c>
      <c r="B125" s="284" t="s">
        <v>79</v>
      </c>
      <c r="C125" s="134" t="s">
        <v>477</v>
      </c>
      <c r="D125" s="284" t="s">
        <v>83</v>
      </c>
      <c r="E125" s="279" cm="1">
        <f t="array" ref="E125">E122</f>
        <v>12.1</v>
      </c>
      <c r="F125" s="280"/>
      <c r="G125" s="279"/>
      <c r="H125" s="280"/>
      <c r="I125" s="280"/>
      <c r="J125" s="280"/>
      <c r="K125" s="429">
        <f t="shared" si="1"/>
        <v>0</v>
      </c>
      <c r="L125" s="443" cm="1">
        <f t="array" ref="L125">ROUND(E125*F125,2)</f>
        <v>0</v>
      </c>
      <c r="M125" s="443" cm="1">
        <f t="array" ref="M125">ROUND(E125*H125,2)</f>
        <v>0</v>
      </c>
      <c r="N125" s="443" cm="1">
        <f t="array" ref="N125">ROUND(E125*I125,2)</f>
        <v>0</v>
      </c>
      <c r="O125" s="443" cm="1">
        <f t="array" ref="O125">ROUND(E125*J125,2)</f>
        <v>0</v>
      </c>
      <c r="P125" s="444" cm="1">
        <f t="array" ref="P125">ROUND(SUM(M125:O125),2)</f>
        <v>0</v>
      </c>
      <c r="Q125" s="2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</row>
    <row r="126" spans="1:51" ht="13.75" customHeight="1">
      <c r="A126" s="283" t="s">
        <v>274</v>
      </c>
      <c r="B126" s="284" t="s">
        <v>79</v>
      </c>
      <c r="C126" s="188" t="s">
        <v>478</v>
      </c>
      <c r="D126" s="284" t="s">
        <v>83</v>
      </c>
      <c r="E126" s="279" cm="1">
        <f t="array" ref="E126">E125*1.1</f>
        <v>13.31</v>
      </c>
      <c r="F126" s="280"/>
      <c r="G126" s="279"/>
      <c r="H126" s="280"/>
      <c r="I126" s="280"/>
      <c r="J126" s="280"/>
      <c r="K126" s="429">
        <f t="shared" si="1"/>
        <v>0</v>
      </c>
      <c r="L126" s="443" cm="1">
        <f t="array" ref="L126">ROUND(E126*F126,2)</f>
        <v>0</v>
      </c>
      <c r="M126" s="443" cm="1">
        <f t="array" ref="M126">ROUND(E126*H126,2)</f>
        <v>0</v>
      </c>
      <c r="N126" s="443" cm="1">
        <f t="array" ref="N126">ROUND(E126*I126,2)</f>
        <v>0</v>
      </c>
      <c r="O126" s="443" cm="1">
        <f t="array" ref="O126">ROUND(E126*J126,2)</f>
        <v>0</v>
      </c>
      <c r="P126" s="444" cm="1">
        <f t="array" ref="P126">ROUND(SUM(M126:O126),2)</f>
        <v>0</v>
      </c>
      <c r="Q126" s="2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</row>
    <row r="127" spans="1:51" ht="12.75" customHeight="1">
      <c r="A127" s="283" t="s">
        <v>276</v>
      </c>
      <c r="B127" s="284" t="s">
        <v>79</v>
      </c>
      <c r="C127" s="286" t="s">
        <v>479</v>
      </c>
      <c r="D127" s="284" t="s">
        <v>379</v>
      </c>
      <c r="E127" s="279" cm="1">
        <f t="array" ref="E127">E125*4.5</f>
        <v>54.449999999999996</v>
      </c>
      <c r="F127" s="280"/>
      <c r="G127" s="279"/>
      <c r="H127" s="280"/>
      <c r="I127" s="280"/>
      <c r="J127" s="280"/>
      <c r="K127" s="429">
        <f t="shared" si="1"/>
        <v>0</v>
      </c>
      <c r="L127" s="443" cm="1">
        <f t="array" ref="L127">ROUND(E127*F127,2)</f>
        <v>0</v>
      </c>
      <c r="M127" s="443" cm="1">
        <f t="array" ref="M127">ROUND(E127*H127,2)</f>
        <v>0</v>
      </c>
      <c r="N127" s="443" cm="1">
        <f t="array" ref="N127">ROUND(E127*I127,2)</f>
        <v>0</v>
      </c>
      <c r="O127" s="443" cm="1">
        <f t="array" ref="O127">ROUND(E127*J127,2)</f>
        <v>0</v>
      </c>
      <c r="P127" s="444" cm="1">
        <f t="array" ref="P127">ROUND(SUM(M127:O127),2)</f>
        <v>0</v>
      </c>
      <c r="Q127" s="2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</row>
    <row r="128" spans="1:51" ht="12.75" customHeight="1">
      <c r="A128" s="283" t="s">
        <v>277</v>
      </c>
      <c r="B128" s="284" t="s">
        <v>79</v>
      </c>
      <c r="C128" s="286" t="s">
        <v>480</v>
      </c>
      <c r="D128" s="284" t="s">
        <v>379</v>
      </c>
      <c r="E128" s="279" cm="1">
        <f t="array" ref="E128">E125*0.25</f>
        <v>3.0249999999999999</v>
      </c>
      <c r="F128" s="280"/>
      <c r="G128" s="279"/>
      <c r="H128" s="280"/>
      <c r="I128" s="280"/>
      <c r="J128" s="280"/>
      <c r="K128" s="429">
        <f t="shared" si="1"/>
        <v>0</v>
      </c>
      <c r="L128" s="443" cm="1">
        <f t="array" ref="L128">ROUND(E128*F128,2)</f>
        <v>0</v>
      </c>
      <c r="M128" s="443" cm="1">
        <f t="array" ref="M128">ROUND(E128*H128,2)</f>
        <v>0</v>
      </c>
      <c r="N128" s="443" cm="1">
        <f t="array" ref="N128">ROUND(E128*I128,2)</f>
        <v>0</v>
      </c>
      <c r="O128" s="443" cm="1">
        <f t="array" ref="O128">ROUND(E128*J128,2)</f>
        <v>0</v>
      </c>
      <c r="P128" s="444" cm="1">
        <f t="array" ref="P128">ROUND(SUM(M128:O128),2)</f>
        <v>0</v>
      </c>
      <c r="Q128" s="2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</row>
    <row r="129" spans="1:51" ht="13.75" customHeight="1">
      <c r="A129" s="283" t="s">
        <v>278</v>
      </c>
      <c r="B129" s="284" t="s">
        <v>79</v>
      </c>
      <c r="C129" s="188" t="s">
        <v>481</v>
      </c>
      <c r="D129" s="284" t="s">
        <v>83</v>
      </c>
      <c r="E129" s="279" cm="1">
        <f t="array" ref="E129">E125</f>
        <v>12.1</v>
      </c>
      <c r="F129" s="280"/>
      <c r="G129" s="279"/>
      <c r="H129" s="280"/>
      <c r="I129" s="280"/>
      <c r="J129" s="280"/>
      <c r="K129" s="429">
        <f t="shared" si="1"/>
        <v>0</v>
      </c>
      <c r="L129" s="443" cm="1">
        <f t="array" ref="L129">ROUND(E129*F129,2)</f>
        <v>0</v>
      </c>
      <c r="M129" s="443" cm="1">
        <f t="array" ref="M129">ROUND(E129*H129,2)</f>
        <v>0</v>
      </c>
      <c r="N129" s="443" cm="1">
        <f t="array" ref="N129">ROUND(E129*I129,2)</f>
        <v>0</v>
      </c>
      <c r="O129" s="443" cm="1">
        <f t="array" ref="O129">ROUND(E129*J129,2)</f>
        <v>0</v>
      </c>
      <c r="P129" s="444" cm="1">
        <f t="array" ref="P129">ROUND(SUM(M129:O129),2)</f>
        <v>0</v>
      </c>
      <c r="Q129" s="2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</row>
    <row r="130" spans="1:51" ht="13.75" customHeight="1">
      <c r="A130" s="282"/>
      <c r="B130" s="284" t="s">
        <v>79</v>
      </c>
      <c r="C130" s="209" t="s">
        <v>482</v>
      </c>
      <c r="D130" s="278"/>
      <c r="E130" s="279"/>
      <c r="F130" s="280"/>
      <c r="G130" s="279"/>
      <c r="H130" s="280"/>
      <c r="I130" s="280"/>
      <c r="J130" s="280"/>
      <c r="K130" s="429">
        <f t="shared" si="1"/>
        <v>0</v>
      </c>
      <c r="L130" s="441"/>
      <c r="M130" s="441"/>
      <c r="N130" s="441"/>
      <c r="O130" s="441"/>
      <c r="P130" s="442"/>
      <c r="Q130" s="2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</row>
    <row r="131" spans="1:51" ht="12.75" customHeight="1">
      <c r="A131" s="177" t="s">
        <v>280</v>
      </c>
      <c r="B131" s="135" t="s">
        <v>79</v>
      </c>
      <c r="C131" s="134" t="s">
        <v>483</v>
      </c>
      <c r="D131" s="135" t="s">
        <v>83</v>
      </c>
      <c r="E131" s="138">
        <v>139</v>
      </c>
      <c r="F131" s="137"/>
      <c r="G131" s="138"/>
      <c r="H131" s="137"/>
      <c r="I131" s="137"/>
      <c r="J131" s="137"/>
      <c r="K131" s="429">
        <f t="shared" si="1"/>
        <v>0</v>
      </c>
      <c r="L131" s="423" cm="1">
        <f t="array" ref="L131">ROUND(E131*F131,2)</f>
        <v>0</v>
      </c>
      <c r="M131" s="423" cm="1">
        <f t="array" ref="M131">ROUND(E131*H131,2)</f>
        <v>0</v>
      </c>
      <c r="N131" s="423" cm="1">
        <f t="array" ref="N131">ROUND(E131*I131,2)</f>
        <v>0</v>
      </c>
      <c r="O131" s="423" cm="1">
        <f t="array" ref="O131">ROUND(E131*J131,2)</f>
        <v>0</v>
      </c>
      <c r="P131" s="425" cm="1">
        <f t="array" ref="P131">ROUND(SUM(M131:O131),2)</f>
        <v>0</v>
      </c>
      <c r="Q131" s="2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</row>
    <row r="132" spans="1:51" ht="13.75" customHeight="1">
      <c r="A132" s="283" t="s">
        <v>282</v>
      </c>
      <c r="B132" s="284" t="s">
        <v>79</v>
      </c>
      <c r="C132" s="188" t="s">
        <v>484</v>
      </c>
      <c r="D132" s="284" t="s">
        <v>194</v>
      </c>
      <c r="E132" s="279" cm="1">
        <f t="array" ref="E132">ROUND(E131*0.15,2)</f>
        <v>20.85</v>
      </c>
      <c r="F132" s="280"/>
      <c r="G132" s="279"/>
      <c r="H132" s="280"/>
      <c r="I132" s="280"/>
      <c r="J132" s="280"/>
      <c r="K132" s="429">
        <f t="shared" si="1"/>
        <v>0</v>
      </c>
      <c r="L132" s="443" cm="1">
        <f t="array" ref="L132">ROUND(E132*F132,2)</f>
        <v>0</v>
      </c>
      <c r="M132" s="443" cm="1">
        <f t="array" ref="M132">ROUND(E132*H132,2)</f>
        <v>0</v>
      </c>
      <c r="N132" s="443" cm="1">
        <f t="array" ref="N132">ROUND(E132*I132,2)</f>
        <v>0</v>
      </c>
      <c r="O132" s="443" cm="1">
        <f t="array" ref="O132">ROUND(E132*J132,2)</f>
        <v>0</v>
      </c>
      <c r="P132" s="444" cm="1">
        <f t="array" ref="P132">ROUND(SUM(M132:O132),2)</f>
        <v>0</v>
      </c>
      <c r="Q132" s="2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</row>
    <row r="133" spans="1:51" ht="24" customHeight="1">
      <c r="A133" s="283" t="s">
        <v>284</v>
      </c>
      <c r="B133" s="284" t="s">
        <v>79</v>
      </c>
      <c r="C133" s="188" t="s">
        <v>485</v>
      </c>
      <c r="D133" s="284" t="s">
        <v>486</v>
      </c>
      <c r="E133" s="279" cm="1">
        <f t="array" ref="E133">ROUND(E131*1.5/20,2)</f>
        <v>10.43</v>
      </c>
      <c r="F133" s="280"/>
      <c r="G133" s="279"/>
      <c r="H133" s="280"/>
      <c r="I133" s="280"/>
      <c r="J133" s="280"/>
      <c r="K133" s="429">
        <f t="shared" si="1"/>
        <v>0</v>
      </c>
      <c r="L133" s="443" cm="1">
        <f t="array" ref="L133">ROUND(E133*F133,2)</f>
        <v>0</v>
      </c>
      <c r="M133" s="443" cm="1">
        <f t="array" ref="M133">ROUND(E133*H133,2)</f>
        <v>0</v>
      </c>
      <c r="N133" s="443" cm="1">
        <f t="array" ref="N133">ROUND(E133*I133,2)</f>
        <v>0</v>
      </c>
      <c r="O133" s="443" cm="1">
        <f t="array" ref="O133">ROUND(E133*J133,2)</f>
        <v>0</v>
      </c>
      <c r="P133" s="444" cm="1">
        <f t="array" ref="P133">ROUND(SUM(M133:O133),2)</f>
        <v>0</v>
      </c>
      <c r="Q133" s="2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</row>
    <row r="134" spans="1:51" ht="13.75" customHeight="1">
      <c r="A134" s="283" t="s">
        <v>487</v>
      </c>
      <c r="B134" s="284" t="s">
        <v>79</v>
      </c>
      <c r="C134" s="188" t="s">
        <v>488</v>
      </c>
      <c r="D134" s="284" t="s">
        <v>83</v>
      </c>
      <c r="E134" s="279" cm="1">
        <f t="array" ref="E134">ROUND(0.08*E131,2)</f>
        <v>11.12</v>
      </c>
      <c r="F134" s="280"/>
      <c r="G134" s="279"/>
      <c r="H134" s="280"/>
      <c r="I134" s="280"/>
      <c r="J134" s="280"/>
      <c r="K134" s="429">
        <f t="shared" si="1"/>
        <v>0</v>
      </c>
      <c r="L134" s="443" cm="1">
        <f t="array" ref="L134">ROUND(E134*F134,2)</f>
        <v>0</v>
      </c>
      <c r="M134" s="443" cm="1">
        <f t="array" ref="M134">ROUND(E134*H134,2)</f>
        <v>0</v>
      </c>
      <c r="N134" s="443" cm="1">
        <f t="array" ref="N134">ROUND(E134*I134,2)</f>
        <v>0</v>
      </c>
      <c r="O134" s="443" cm="1">
        <f t="array" ref="O134">ROUND(E134*J134,2)</f>
        <v>0</v>
      </c>
      <c r="P134" s="444" cm="1">
        <f t="array" ref="P134">ROUND(SUM(M134:O134),2)</f>
        <v>0</v>
      </c>
      <c r="Q134" s="2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</row>
    <row r="135" spans="1:51" ht="12.75" customHeight="1">
      <c r="A135" s="177" t="s">
        <v>489</v>
      </c>
      <c r="B135" s="135" t="s">
        <v>79</v>
      </c>
      <c r="C135" s="134" t="s">
        <v>490</v>
      </c>
      <c r="D135" s="135" t="s">
        <v>83</v>
      </c>
      <c r="E135" s="138" cm="1">
        <f t="array" ref="E135">E131</f>
        <v>139</v>
      </c>
      <c r="F135" s="137"/>
      <c r="G135" s="138"/>
      <c r="H135" s="137"/>
      <c r="I135" s="137"/>
      <c r="J135" s="137"/>
      <c r="K135" s="429">
        <f t="shared" si="1"/>
        <v>0</v>
      </c>
      <c r="L135" s="423" cm="1">
        <f t="array" ref="L135">ROUND(E135*F135,2)</f>
        <v>0</v>
      </c>
      <c r="M135" s="423" cm="1">
        <f t="array" ref="M135">ROUND(E135*H135,2)</f>
        <v>0</v>
      </c>
      <c r="N135" s="423" cm="1">
        <f t="array" ref="N135">ROUND(E135*I135,2)</f>
        <v>0</v>
      </c>
      <c r="O135" s="423" cm="1">
        <f t="array" ref="O135">ROUND(E135*J135,2)</f>
        <v>0</v>
      </c>
      <c r="P135" s="425" cm="1">
        <f t="array" ref="P135">ROUND(SUM(M135:O135),2)</f>
        <v>0</v>
      </c>
      <c r="Q135" s="2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</row>
    <row r="136" spans="1:51" ht="24" customHeight="1">
      <c r="A136" s="283" t="s">
        <v>491</v>
      </c>
      <c r="B136" s="284" t="s">
        <v>79</v>
      </c>
      <c r="C136" s="188" t="s">
        <v>492</v>
      </c>
      <c r="D136" s="284" t="s">
        <v>194</v>
      </c>
      <c r="E136" s="279" cm="1">
        <f t="array" ref="E136">ROUND(E135*0.15,2)</f>
        <v>20.85</v>
      </c>
      <c r="F136" s="280"/>
      <c r="G136" s="279"/>
      <c r="H136" s="280"/>
      <c r="I136" s="280"/>
      <c r="J136" s="280"/>
      <c r="K136" s="429">
        <f t="shared" si="1"/>
        <v>0</v>
      </c>
      <c r="L136" s="443" cm="1">
        <f t="array" ref="L136">ROUND(E136*F136,2)</f>
        <v>0</v>
      </c>
      <c r="M136" s="443" cm="1">
        <f t="array" ref="M136">ROUND(E136*H136,2)</f>
        <v>0</v>
      </c>
      <c r="N136" s="443" cm="1">
        <f t="array" ref="N136">ROUND(E136*I136,2)</f>
        <v>0</v>
      </c>
      <c r="O136" s="443" cm="1">
        <f t="array" ref="O136">ROUND(E136*J136,2)</f>
        <v>0</v>
      </c>
      <c r="P136" s="444" cm="1">
        <f t="array" ref="P136">ROUND(SUM(M136:O136),2)</f>
        <v>0</v>
      </c>
      <c r="Q136" s="2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</row>
    <row r="137" spans="1:51" ht="13.75" customHeight="1">
      <c r="A137" s="283" t="s">
        <v>493</v>
      </c>
      <c r="B137" s="284" t="s">
        <v>79</v>
      </c>
      <c r="C137" s="188" t="s">
        <v>494</v>
      </c>
      <c r="D137" s="284" t="s">
        <v>194</v>
      </c>
      <c r="E137" s="279" cm="1">
        <f t="array" ref="E137">ROUND(E135*0.25,2)</f>
        <v>34.75</v>
      </c>
      <c r="F137" s="280"/>
      <c r="G137" s="279"/>
      <c r="H137" s="280"/>
      <c r="I137" s="280"/>
      <c r="J137" s="280"/>
      <c r="K137" s="429">
        <f t="shared" si="1"/>
        <v>0</v>
      </c>
      <c r="L137" s="443" cm="1">
        <f t="array" ref="L137">ROUND(E137*F137,2)</f>
        <v>0</v>
      </c>
      <c r="M137" s="443" cm="1">
        <f t="array" ref="M137">ROUND(E137*H137,2)</f>
        <v>0</v>
      </c>
      <c r="N137" s="443" cm="1">
        <f t="array" ref="N137">ROUND(E137*I137,2)</f>
        <v>0</v>
      </c>
      <c r="O137" s="443" cm="1">
        <f t="array" ref="O137">ROUND(E137*J137,2)</f>
        <v>0</v>
      </c>
      <c r="P137" s="444" cm="1">
        <f t="array" ref="P137">ROUND(SUM(M137:O137),2)</f>
        <v>0</v>
      </c>
      <c r="Q137" s="2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</row>
    <row r="138" spans="1:51" ht="13.75" customHeight="1">
      <c r="A138" s="283" t="s">
        <v>495</v>
      </c>
      <c r="B138" s="284" t="s">
        <v>79</v>
      </c>
      <c r="C138" s="188" t="s">
        <v>496</v>
      </c>
      <c r="D138" s="284" t="s">
        <v>194</v>
      </c>
      <c r="E138" s="279" cm="1">
        <f t="array" ref="E138">E137</f>
        <v>34.75</v>
      </c>
      <c r="F138" s="280"/>
      <c r="G138" s="279"/>
      <c r="H138" s="280"/>
      <c r="I138" s="280"/>
      <c r="J138" s="280"/>
      <c r="K138" s="429">
        <f t="shared" si="1"/>
        <v>0</v>
      </c>
      <c r="L138" s="443" cm="1">
        <f t="array" ref="L138">ROUND(E138*F138,2)</f>
        <v>0</v>
      </c>
      <c r="M138" s="443" cm="1">
        <f t="array" ref="M138">ROUND(E138*H138,2)</f>
        <v>0</v>
      </c>
      <c r="N138" s="443" cm="1">
        <f t="array" ref="N138">ROUND(E138*I138,2)</f>
        <v>0</v>
      </c>
      <c r="O138" s="443" cm="1">
        <f t="array" ref="O138">ROUND(E138*J138,2)</f>
        <v>0</v>
      </c>
      <c r="P138" s="444" cm="1">
        <f t="array" ref="P138">ROUND(SUM(M138:O138),2)</f>
        <v>0</v>
      </c>
      <c r="Q138" s="2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</row>
    <row r="139" spans="1:51" ht="12.75" customHeight="1">
      <c r="A139" s="177" t="s">
        <v>497</v>
      </c>
      <c r="B139" s="135" t="s">
        <v>79</v>
      </c>
      <c r="C139" s="134" t="s">
        <v>483</v>
      </c>
      <c r="D139" s="135" t="s">
        <v>83</v>
      </c>
      <c r="E139" s="138">
        <v>154.28</v>
      </c>
      <c r="F139" s="137"/>
      <c r="G139" s="138"/>
      <c r="H139" s="137"/>
      <c r="I139" s="137"/>
      <c r="J139" s="137"/>
      <c r="K139" s="429">
        <f t="shared" si="1"/>
        <v>0</v>
      </c>
      <c r="L139" s="423" cm="1">
        <f t="array" ref="L139">ROUND(E139*F139,2)</f>
        <v>0</v>
      </c>
      <c r="M139" s="423" cm="1">
        <f t="array" ref="M139">ROUND(E139*H139,2)</f>
        <v>0</v>
      </c>
      <c r="N139" s="423" cm="1">
        <f t="array" ref="N139">ROUND(E139*I139,2)</f>
        <v>0</v>
      </c>
      <c r="O139" s="423" cm="1">
        <f t="array" ref="O139">ROUND(E139*J139,2)</f>
        <v>0</v>
      </c>
      <c r="P139" s="425" cm="1">
        <f t="array" ref="P139">ROUND(SUM(M139:O139),2)</f>
        <v>0</v>
      </c>
      <c r="Q139" s="2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</row>
    <row r="140" spans="1:51" ht="13.75" customHeight="1">
      <c r="A140" s="283" t="s">
        <v>498</v>
      </c>
      <c r="B140" s="284" t="s">
        <v>79</v>
      </c>
      <c r="C140" s="188" t="s">
        <v>484</v>
      </c>
      <c r="D140" s="284" t="s">
        <v>194</v>
      </c>
      <c r="E140" s="279" cm="1">
        <f t="array" ref="E140">ROUND(E139*0.15,2)</f>
        <v>23.14</v>
      </c>
      <c r="F140" s="280"/>
      <c r="G140" s="279"/>
      <c r="H140" s="280"/>
      <c r="I140" s="280"/>
      <c r="J140" s="280"/>
      <c r="K140" s="429">
        <f t="shared" si="1"/>
        <v>0</v>
      </c>
      <c r="L140" s="443" cm="1">
        <f t="array" ref="L140">ROUND(E140*F140,2)</f>
        <v>0</v>
      </c>
      <c r="M140" s="443" cm="1">
        <f t="array" ref="M140">ROUND(E140*H140,2)</f>
        <v>0</v>
      </c>
      <c r="N140" s="443" cm="1">
        <f t="array" ref="N140">ROUND(E140*I140,2)</f>
        <v>0</v>
      </c>
      <c r="O140" s="443" cm="1">
        <f t="array" ref="O140">ROUND(E140*J140,2)</f>
        <v>0</v>
      </c>
      <c r="P140" s="444" cm="1">
        <f t="array" ref="P140">ROUND(SUM(M140:O140),2)</f>
        <v>0</v>
      </c>
      <c r="Q140" s="2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</row>
    <row r="141" spans="1:51" ht="13.75" customHeight="1">
      <c r="A141" s="283" t="s">
        <v>499</v>
      </c>
      <c r="B141" s="284" t="s">
        <v>79</v>
      </c>
      <c r="C141" s="188" t="s">
        <v>500</v>
      </c>
      <c r="D141" s="284" t="s">
        <v>501</v>
      </c>
      <c r="E141" s="279" cm="1">
        <f t="array" ref="E141">ROUND(E139*1.5/28,2)</f>
        <v>8.27</v>
      </c>
      <c r="F141" s="280"/>
      <c r="G141" s="279"/>
      <c r="H141" s="280"/>
      <c r="I141" s="280"/>
      <c r="J141" s="280"/>
      <c r="K141" s="429">
        <f t="shared" si="1"/>
        <v>0</v>
      </c>
      <c r="L141" s="443" cm="1">
        <f t="array" ref="L141">ROUND(E141*F141,2)</f>
        <v>0</v>
      </c>
      <c r="M141" s="443" cm="1">
        <f t="array" ref="M141">ROUND(E141*H141,2)</f>
        <v>0</v>
      </c>
      <c r="N141" s="443" cm="1">
        <f t="array" ref="N141">ROUND(E141*I141,2)</f>
        <v>0</v>
      </c>
      <c r="O141" s="443" cm="1">
        <f t="array" ref="O141">ROUND(E141*J141,2)</f>
        <v>0</v>
      </c>
      <c r="P141" s="444" cm="1">
        <f t="array" ref="P141">ROUND(SUM(M141:O141),2)</f>
        <v>0</v>
      </c>
      <c r="Q141" s="2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</row>
    <row r="142" spans="1:51" ht="13.75" customHeight="1">
      <c r="A142" s="283" t="s">
        <v>502</v>
      </c>
      <c r="B142" s="284" t="s">
        <v>79</v>
      </c>
      <c r="C142" s="188" t="s">
        <v>488</v>
      </c>
      <c r="D142" s="284" t="s">
        <v>83</v>
      </c>
      <c r="E142" s="279" cm="1">
        <f t="array" ref="E142">ROUND(0.08*E139,2)</f>
        <v>12.34</v>
      </c>
      <c r="F142" s="280"/>
      <c r="G142" s="279"/>
      <c r="H142" s="280"/>
      <c r="I142" s="280"/>
      <c r="J142" s="280"/>
      <c r="K142" s="429">
        <f t="shared" si="1"/>
        <v>0</v>
      </c>
      <c r="L142" s="443" cm="1">
        <f t="array" ref="L142">ROUND(E142*F142,2)</f>
        <v>0</v>
      </c>
      <c r="M142" s="443" cm="1">
        <f t="array" ref="M142">ROUND(E142*H142,2)</f>
        <v>0</v>
      </c>
      <c r="N142" s="443" cm="1">
        <f t="array" ref="N142">ROUND(E142*I142,2)</f>
        <v>0</v>
      </c>
      <c r="O142" s="443" cm="1">
        <f t="array" ref="O142">ROUND(E142*J142,2)</f>
        <v>0</v>
      </c>
      <c r="P142" s="444" cm="1">
        <f t="array" ref="P142">ROUND(SUM(M142:O142),2)</f>
        <v>0</v>
      </c>
      <c r="Q142" s="2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</row>
    <row r="143" spans="1:51" ht="12.75" customHeight="1">
      <c r="A143" s="177" t="s">
        <v>503</v>
      </c>
      <c r="B143" s="135" t="s">
        <v>79</v>
      </c>
      <c r="C143" s="134" t="s">
        <v>490</v>
      </c>
      <c r="D143" s="135" t="s">
        <v>83</v>
      </c>
      <c r="E143" s="138" cm="1">
        <f t="array" ref="E143">E139</f>
        <v>154.28</v>
      </c>
      <c r="F143" s="137"/>
      <c r="G143" s="138"/>
      <c r="H143" s="137"/>
      <c r="I143" s="137"/>
      <c r="J143" s="137"/>
      <c r="K143" s="429">
        <f t="shared" si="1"/>
        <v>0</v>
      </c>
      <c r="L143" s="423" cm="1">
        <f t="array" ref="L143">ROUND(E143*F143,2)</f>
        <v>0</v>
      </c>
      <c r="M143" s="423" cm="1">
        <f t="array" ref="M143">ROUND(E143*H143,2)</f>
        <v>0</v>
      </c>
      <c r="N143" s="423" cm="1">
        <f t="array" ref="N143">ROUND(E143*I143,2)</f>
        <v>0</v>
      </c>
      <c r="O143" s="423" cm="1">
        <f t="array" ref="O143">ROUND(E143*J143,2)</f>
        <v>0</v>
      </c>
      <c r="P143" s="425" cm="1">
        <f t="array" ref="P143">ROUND(SUM(M143:O143),2)</f>
        <v>0</v>
      </c>
      <c r="Q143" s="2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</row>
    <row r="144" spans="1:51" ht="24" customHeight="1">
      <c r="A144" s="283" t="s">
        <v>504</v>
      </c>
      <c r="B144" s="284" t="s">
        <v>79</v>
      </c>
      <c r="C144" s="188" t="s">
        <v>492</v>
      </c>
      <c r="D144" s="284" t="s">
        <v>194</v>
      </c>
      <c r="E144" s="279" cm="1">
        <f t="array" ref="E144">ROUND(E143*0.15,2)</f>
        <v>23.14</v>
      </c>
      <c r="F144" s="280"/>
      <c r="G144" s="279"/>
      <c r="H144" s="280"/>
      <c r="I144" s="280"/>
      <c r="J144" s="280"/>
      <c r="K144" s="429">
        <f t="shared" ref="K144:K146" si="2">SUM(H144:J144)</f>
        <v>0</v>
      </c>
      <c r="L144" s="443" cm="1">
        <f t="array" ref="L144">ROUND(E144*F144,2)</f>
        <v>0</v>
      </c>
      <c r="M144" s="443" cm="1">
        <f t="array" ref="M144">ROUND(E144*H144,2)</f>
        <v>0</v>
      </c>
      <c r="N144" s="443" cm="1">
        <f t="array" ref="N144">ROUND(E144*I144,2)</f>
        <v>0</v>
      </c>
      <c r="O144" s="443" cm="1">
        <f t="array" ref="O144">ROUND(E144*J144,2)</f>
        <v>0</v>
      </c>
      <c r="P144" s="444" cm="1">
        <f t="array" ref="P144">ROUND(SUM(M144:O144),2)</f>
        <v>0</v>
      </c>
      <c r="Q144" s="2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</row>
    <row r="145" spans="1:51" ht="13.75" customHeight="1">
      <c r="A145" s="283" t="s">
        <v>505</v>
      </c>
      <c r="B145" s="284" t="s">
        <v>79</v>
      </c>
      <c r="C145" s="188" t="s">
        <v>506</v>
      </c>
      <c r="D145" s="284" t="s">
        <v>194</v>
      </c>
      <c r="E145" s="279" cm="1">
        <f t="array" ref="E145">ROUND(E143*0.25,2)</f>
        <v>38.57</v>
      </c>
      <c r="F145" s="280"/>
      <c r="G145" s="279"/>
      <c r="H145" s="280"/>
      <c r="I145" s="280"/>
      <c r="J145" s="280"/>
      <c r="K145" s="429">
        <f t="shared" si="2"/>
        <v>0</v>
      </c>
      <c r="L145" s="443" cm="1">
        <f t="array" ref="L145">ROUND(E145*F145,2)</f>
        <v>0</v>
      </c>
      <c r="M145" s="443" cm="1">
        <f t="array" ref="M145">ROUND(E145*H145,2)</f>
        <v>0</v>
      </c>
      <c r="N145" s="443" cm="1">
        <f t="array" ref="N145">ROUND(E145*I145,2)</f>
        <v>0</v>
      </c>
      <c r="O145" s="443" cm="1">
        <f t="array" ref="O145">ROUND(E145*J145,2)</f>
        <v>0</v>
      </c>
      <c r="P145" s="444" cm="1">
        <f t="array" ref="P145">ROUND(SUM(M145:O145),2)</f>
        <v>0</v>
      </c>
      <c r="Q145" s="2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</row>
    <row r="146" spans="1:51" ht="15" customHeight="1">
      <c r="A146" s="295" t="s">
        <v>507</v>
      </c>
      <c r="B146" s="296" t="s">
        <v>79</v>
      </c>
      <c r="C146" s="297" t="s">
        <v>496</v>
      </c>
      <c r="D146" s="296" t="s">
        <v>194</v>
      </c>
      <c r="E146" s="298" cm="1">
        <f t="array" ref="E146">E145</f>
        <v>38.57</v>
      </c>
      <c r="F146" s="299"/>
      <c r="G146" s="298"/>
      <c r="H146" s="299"/>
      <c r="I146" s="299"/>
      <c r="J146" s="299"/>
      <c r="K146" s="429">
        <f t="shared" si="2"/>
        <v>0</v>
      </c>
      <c r="L146" s="447" cm="1">
        <f t="array" ref="L146">ROUND(E146*F146,2)</f>
        <v>0</v>
      </c>
      <c r="M146" s="447" cm="1">
        <f t="array" ref="M146">ROUND(E146*H146,2)</f>
        <v>0</v>
      </c>
      <c r="N146" s="447" cm="1">
        <f t="array" ref="N146">ROUND(E146*I146,2)</f>
        <v>0</v>
      </c>
      <c r="O146" s="447" cm="1">
        <f t="array" ref="O146">ROUND(E146*J146,2)</f>
        <v>0</v>
      </c>
      <c r="P146" s="448" cm="1">
        <f t="array" ref="P146">ROUND(SUM(M146:O146),2)</f>
        <v>0</v>
      </c>
      <c r="Q146" s="2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</row>
    <row r="147" spans="1:51" ht="25.5" customHeight="1">
      <c r="A147" s="32"/>
      <c r="B147" s="271"/>
      <c r="C147" s="154" t="s">
        <v>91</v>
      </c>
      <c r="D147" s="300"/>
      <c r="E147" s="36"/>
      <c r="F147" s="301"/>
      <c r="G147" s="301"/>
      <c r="H147" s="301"/>
      <c r="I147" s="301"/>
      <c r="J147" s="301"/>
      <c r="K147" s="449"/>
      <c r="L147" s="450" cm="1">
        <f t="array" ref="L147">SUM(L14:L146)</f>
        <v>0</v>
      </c>
      <c r="M147" s="450" cm="1">
        <f t="array" ref="M147">SUM(M14:M146)</f>
        <v>0</v>
      </c>
      <c r="N147" s="450" cm="1">
        <f t="array" ref="N147">SUM(N14:N146)</f>
        <v>0</v>
      </c>
      <c r="O147" s="450" cm="1">
        <f t="array" ref="O147">SUM(O14:O146)</f>
        <v>0</v>
      </c>
      <c r="P147" s="451" cm="1">
        <f t="array" ref="P147">SUM(M147:O147)</f>
        <v>0</v>
      </c>
      <c r="Q147" s="25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</row>
    <row r="148" spans="1:51" ht="13.5" customHeight="1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</row>
    <row r="149" spans="1:51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</row>
    <row r="150" spans="1:51" ht="13.75" customHeight="1">
      <c r="A150" s="44" t="s">
        <v>18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</row>
    <row r="151" spans="1:51" ht="13.75" customHeight="1">
      <c r="A151" s="44" t="s">
        <v>58</v>
      </c>
      <c r="B151" s="46"/>
      <c r="C151" s="46"/>
      <c r="D151" s="46"/>
      <c r="E151" s="46"/>
      <c r="F151" s="46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</row>
    <row r="152" spans="1:51" ht="14.5" customHeight="1">
      <c r="A152" s="106" t="s">
        <v>10</v>
      </c>
      <c r="B152" s="4"/>
      <c r="C152" s="4"/>
      <c r="D152" s="4"/>
      <c r="E152" s="4"/>
      <c r="F152" s="4"/>
      <c r="G152" s="4"/>
      <c r="H152" s="4"/>
      <c r="I152" s="4"/>
      <c r="J152" s="52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</row>
    <row r="153" spans="1:51" ht="14.5" customHeight="1">
      <c r="A153" s="4"/>
      <c r="B153" s="4"/>
      <c r="C153" s="303"/>
      <c r="D153" s="4"/>
      <c r="E153" s="4"/>
      <c r="F153" s="4"/>
      <c r="G153" s="4"/>
      <c r="H153" s="4"/>
      <c r="I153" s="4"/>
      <c r="J153" s="52"/>
      <c r="K153" s="52"/>
      <c r="L153" s="52"/>
      <c r="M153" s="52"/>
      <c r="N153" s="52"/>
      <c r="O153" s="52"/>
      <c r="P153" s="52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</row>
  </sheetData>
  <mergeCells count="14">
    <mergeCell ref="A1:P1"/>
    <mergeCell ref="A2:P2"/>
    <mergeCell ref="A3:P3"/>
    <mergeCell ref="F10:K11"/>
    <mergeCell ref="L10:P11"/>
    <mergeCell ref="A8:G8"/>
    <mergeCell ref="H8:I8"/>
    <mergeCell ref="O8:P8"/>
    <mergeCell ref="K9:P9"/>
    <mergeCell ref="A10:A12"/>
    <mergeCell ref="B10:B12"/>
    <mergeCell ref="C10:C12"/>
    <mergeCell ref="D10:D12"/>
    <mergeCell ref="E10:E12"/>
  </mergeCells>
  <conditionalFormatting sqref="D26:D29 D45:D48 D55:D57 D59:D67 D69 D71:D76 D78:D86 D88 D91:D96 D98:D105 D107 D110:D115 D117:D120 D127:D128 D131:D133 D135:D137 D139:D141 D143:D145">
    <cfRule type="cellIs" dxfId="2" priority="1" stopIfTrue="1" operator="equal">
      <formula>0</formula>
    </cfRule>
  </conditionalFormatting>
  <pageMargins left="0.19685" right="0.19685" top="0.78740200000000005" bottom="0.472441" header="0.31496099999999999" footer="0.31496099999999999"/>
  <pageSetup scale="76" orientation="landscape"/>
  <headerFooter>
    <oddFooter>&amp;C&amp;"Arial,Regular"&amp;10&amp;K000000&amp;8&amp;P no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Koptāme</vt:lpstr>
      <vt:lpstr>Kopsavilkums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Martynas</cp:lastModifiedBy>
  <dcterms:created xsi:type="dcterms:W3CDTF">2026-04-09T10:49:24Z</dcterms:created>
  <dcterms:modified xsi:type="dcterms:W3CDTF">2026-04-09T10:49:24Z</dcterms:modified>
</cp:coreProperties>
</file>