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<sst xmlns="http://schemas.openxmlformats.org/spreadsheetml/2006/main" count="432" uniqueCount="236">
  <si>
    <r>
      <rPr>
        <rFont val="Times New Roman"/>
        <b/>
        <color theme="1"/>
        <sz val="10.0"/>
      </rPr>
      <t xml:space="preserve">Būves nosaukums: </t>
    </r>
    <r>
      <rPr>
        <rFont val="Times New Roman"/>
        <b val="0"/>
        <color theme="1"/>
        <sz val="10.0"/>
      </rPr>
      <t>Atpūtas ēka jaunbūve</t>
    </r>
  </si>
  <si>
    <r>
      <rPr>
        <rFont val="Times New Roman"/>
        <b/>
        <color theme="1"/>
        <sz val="10.0"/>
      </rPr>
      <t xml:space="preserve">Objekta adrese: </t>
    </r>
    <r>
      <rPr>
        <rFont val="Times New Roman"/>
        <b val="0"/>
        <color theme="1"/>
        <sz val="10.0"/>
      </rPr>
      <t>"Dzirnavas-2", Vārves pagasts, Ventspils novad</t>
    </r>
  </si>
  <si>
    <r>
      <rPr>
        <rFont val="Times New Roman"/>
        <b/>
        <color theme="1"/>
        <sz val="10.0"/>
      </rPr>
      <t xml:space="preserve">Pasūtītājs: </t>
    </r>
    <r>
      <rPr>
        <rFont val="Times New Roman"/>
        <b val="0"/>
        <color theme="1"/>
        <sz val="10.0"/>
      </rPr>
      <t>SIA “MS AVLO” (reģ.nr. 40103542308)</t>
    </r>
  </si>
  <si>
    <t>Tāme sastādīta 2026. gada tirgus cenās pamatojoties uz AR min.  projekta sastāvu</t>
  </si>
  <si>
    <t xml:space="preserve">Uzņēmējs: </t>
  </si>
  <si>
    <t>Nr.p.k.</t>
  </si>
  <si>
    <t>Darba nosaukums</t>
  </si>
  <si>
    <t>Mērv.</t>
  </si>
  <si>
    <t>Daudzums</t>
  </si>
  <si>
    <t>Vienības izmaksas</t>
  </si>
  <si>
    <t>Kopā uz visu apjomu</t>
  </si>
  <si>
    <t>Darba alga, EUR</t>
  </si>
  <si>
    <t>Būvizstrādājumi</t>
  </si>
  <si>
    <t xml:space="preserve">Mehānismi un instrumenti </t>
  </si>
  <si>
    <t>Kopā</t>
  </si>
  <si>
    <t xml:space="preserve">darba alga </t>
  </si>
  <si>
    <t>Summa, EUR</t>
  </si>
  <si>
    <t>Zemes darbi</t>
  </si>
  <si>
    <t>Ēkas nospraušana dabā, iznesumu ierīkošana</t>
  </si>
  <si>
    <t>kpl.</t>
  </si>
  <si>
    <t>Mehanizēta augsnes norakšana bvid=200mm, 185m2. (augsnes materiālu novieto būvlaukumā)</t>
  </si>
  <si>
    <t>m³</t>
  </si>
  <si>
    <t>Mehanizēta grunts rakšana (augsnes materiālu novieto būvlaukumā)</t>
  </si>
  <si>
    <t>Grunts rakšana roku darbā</t>
  </si>
  <si>
    <t>Pamatu perimetra piebēršana ar pievestu smilti, blietēšana pa kārtām</t>
  </si>
  <si>
    <t>Nederīgās grunts iekraušana un transportēšana uz atbērtni</t>
  </si>
  <si>
    <t>Summa</t>
  </si>
  <si>
    <t>kopā</t>
  </si>
  <si>
    <t>Pamati</t>
  </si>
  <si>
    <t>Pamata sieniņa- perimetra</t>
  </si>
  <si>
    <t>m</t>
  </si>
  <si>
    <t>Paliekošās veidņu sistēmas uzstādīšana, DP-Pamati-50/200/100-1</t>
  </si>
  <si>
    <t>m²</t>
  </si>
  <si>
    <t>Stiegru sietu Ø12/Ø12/200x200mm un aptveru montāža sabiez. Ø8mm</t>
  </si>
  <si>
    <t>t</t>
  </si>
  <si>
    <t>Pamatu betonēšana,  C25/30 XC2, ieskaitot betona transportēšanas un sūknēšanas izmaksas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</si>
  <si>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</si>
  <si>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>Stabv. Pam.</t>
  </si>
  <si>
    <t>gb</t>
  </si>
  <si>
    <t>Pamatnes sagatavošana, šķembu (frakc. 20/40) kārtas ieklāšana ar blietēšanu, b= 100 mm</t>
  </si>
  <si>
    <t xml:space="preserve">Saplākšņa vai inventāro veidņu uzstādīšana/ demontāža, ieskaitot nomas un palīgmateriālu izmaksas </t>
  </si>
  <si>
    <t>Brusu kurpe līmeņojošā 100*130*100*150 M20</t>
  </si>
  <si>
    <t>Pamatu betonēšana ar C25/30 XC2, ieskaitot betona transportēšanas un sūknēšanas izmaksas</t>
  </si>
  <si>
    <t xml:space="preserve">Ēkas apmale </t>
  </si>
  <si>
    <t>Betona apmales 1000x200x80 izbūve uz betona C16/20 pamata</t>
  </si>
  <si>
    <t>Šķembu kārtas ieklāšana ar blietēšanu, b=100 mm, frakc. 0-40</t>
  </si>
  <si>
    <t>Skaloti oļi, h=100mm</t>
  </si>
  <si>
    <t>Norobežojošās sienas</t>
  </si>
  <si>
    <t>Hidroizolācija</t>
  </si>
  <si>
    <t>Horizontālās hidroizolācijas ierīkošana,  gumijas blīvlenta Isover Vario 100mm</t>
  </si>
  <si>
    <t>Horizontālās hidroizolācijas ierīkošana,  gumijas blīvlenta Isover Vario 150mm</t>
  </si>
  <si>
    <t xml:space="preserve">Koka karkasa sienu konstrukcija </t>
  </si>
  <si>
    <t>Koka karkasa, izbūve, vainagsijas, statņi un atgāžņi 50x150mm, 50x100mm</t>
  </si>
  <si>
    <t>Enkurskrūves, piem Wurth W-SA Ø10(mm), L=150(mm), solis - 1000(mm), skrūves galva iesēdināta vainagsijā 10(mm)</t>
  </si>
  <si>
    <t>Kkoka konstrukciju L savienojuma elementi ar skrūvēm</t>
  </si>
  <si>
    <t>Koka karkasa ārsiena</t>
  </si>
  <si>
    <t>Latu montāža vert., apstrādāts  ar antipirēnu koka latas 50x50mm, s=600mm</t>
  </si>
  <si>
    <t>Vēja izolācijas ieklāšana, difūzijas plēve</t>
  </si>
  <si>
    <t>OSB-3 loksnes montāža, b= 15mm</t>
  </si>
  <si>
    <t>Siltumizolācijas ieklāšana Paroc ultra pluss, b=50mm</t>
  </si>
  <si>
    <t>Latu montāža, apstrādāts  ar antipirēnu koka latas 50x50mm, s=600mm</t>
  </si>
  <si>
    <t>Siltumizolācijas ieklāšana Paroc ultra pluss, b=150mm</t>
  </si>
  <si>
    <t>Tvaika izolācija TYVEK AirGuard® SD5, stiprināšana pie spāru apakšas ar skavām</t>
  </si>
  <si>
    <t>Ģipškartona apšuvuma mobtāža, pielietojot UW, CW profilu sistēmu, parastā ģipškartona (GKB) apšuvums 2 kārtas</t>
  </si>
  <si>
    <t>Ģipškartona apšuvuma mobtāža, pielietojot UW, CW profilu sistēmu, parastā ģipškartona (GKBI) apšuvums 2 kārtas</t>
  </si>
  <si>
    <t>Saunas sienas- starpsienas skat pie aprīkojuma</t>
  </si>
  <si>
    <t>Ailas</t>
  </si>
  <si>
    <t>Logu un durvju ailu (ārsienās) apšuvums ar ģiškartona loksnēm (GKBI)uz CD karkasa profiliem(ailas platums≈ 200mm)</t>
  </si>
  <si>
    <t>Ģipškartona starpsienas</t>
  </si>
  <si>
    <t xml:space="preserve"> Koka karkasa starpsienas ar ģipškarona apšuvumu</t>
  </si>
  <si>
    <t>Gipšķartona GKB apšuvums 2 k. (bez saunas sienām)</t>
  </si>
  <si>
    <t>Gipšķartona GKBI apšuvums 2 k. (bez saunas sienām)</t>
  </si>
  <si>
    <t xml:space="preserve"> Vates iestrāde, b=100mm, piem. PAROC Ultra vai analogs</t>
  </si>
  <si>
    <t>Plēves zolācijas ieklāšana, piem. difūzijas plēve (sienas saunas melno griestu zonā)</t>
  </si>
  <si>
    <t>Pārsegums- jumta konstrukcija ēkai</t>
  </si>
  <si>
    <t>Koka konstrukcija pārsegumam</t>
  </si>
  <si>
    <t>Koka siju izbūve, sijas 75x200(h)mm</t>
  </si>
  <si>
    <t>Koka siju izbūve, līmēta sija 100x250(h)mm</t>
  </si>
  <si>
    <t>Pārseguma siltumizolācija</t>
  </si>
  <si>
    <t>Siltumizolācijas ieklāšana Paroc Ultra, b=200mm</t>
  </si>
  <si>
    <t>Latojums, 50x50mm, solis 600mm</t>
  </si>
  <si>
    <t>OSB-3 klāja montāža, b= 15mm</t>
  </si>
  <si>
    <t>Plēves izolācija , stiprināšana pie siju apakšas ar skavām</t>
  </si>
  <si>
    <t>Koka konstrukcija jumtam</t>
  </si>
  <si>
    <t>Koka spāru un savilču izbūve, 50x150(h)mm</t>
  </si>
  <si>
    <t>Koka skrūves  TX 40, 8x120 mm</t>
  </si>
  <si>
    <t>Skrūves Torx 30, dzeltena, 6x100mm</t>
  </si>
  <si>
    <t>Jumta konstrukcijas siltumizolācija</t>
  </si>
  <si>
    <t>Tvaika izolācijas stiprināšana pie spāru apakšas ar skavām</t>
  </si>
  <si>
    <t>Siltumizolācijas ieklāšana Paroc Ultra, b=150mm</t>
  </si>
  <si>
    <t>Jumta segums</t>
  </si>
  <si>
    <t>Jumta segums ēkai</t>
  </si>
  <si>
    <t xml:space="preserve"> Armētā antikondensāta plēve Jutacon 150</t>
  </si>
  <si>
    <t>Koka latu (garenlatojums), 50x25(h)mm, stiprināšana uz spārēm</t>
  </si>
  <si>
    <t>Retināts dēļu klājs apstrādātas ar antipirēnu koka latas 25x100 mm, s=250mm</t>
  </si>
  <si>
    <t>Skārda seguma ierīkošana, piemēram  segums RUUKKI Valcprofils Classic C, ieskaitot montāžas materiālus (stiprina ar skavām)</t>
  </si>
  <si>
    <t xml:space="preserve">Jumta aprīkojums- elementi </t>
  </si>
  <si>
    <t>Nosegelementu ierīkošana- PE pārklājums</t>
  </si>
  <si>
    <t>Kores elementi</t>
  </si>
  <si>
    <t>Vējmalas</t>
  </si>
  <si>
    <t>Skrūves 4,8x28mm ral-7024</t>
  </si>
  <si>
    <t>Lietus savākšanas gūlijas  Q3 ar revīziju Dn110-125 melna ar pieslēgumu drenāžas caurulēm</t>
  </si>
  <si>
    <t>Koka apšuvums jumta pārkarēm</t>
  </si>
  <si>
    <t>Apdares dēļu montāža jumta pārkarēm un nojumei ar krāsotu apdares dēļi, priede, b=18, plat.8,5cm, ieskaitot stiprinājumus un koka karkasa elementus</t>
  </si>
  <si>
    <t xml:space="preserve">Grīdu konstrukcija </t>
  </si>
  <si>
    <t xml:space="preserve">Dzīv. zona </t>
  </si>
  <si>
    <t>Smilts pildījums ar blietēšanu, b=100mm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</si>
  <si>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</si>
  <si>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>Šķembu (frakc. 20/40) kārtas ieklāšana ar blietēšanu, b= 150 mm</t>
  </si>
  <si>
    <r>
      <rPr>
        <rFont val="Times New Roman"/>
        <color theme="1"/>
        <sz val="10.0"/>
      </rPr>
      <t>m</t>
    </r>
    <r>
      <rPr>
        <rFont val="Calibri"/>
        <color theme="1"/>
        <sz val="10.0"/>
      </rPr>
      <t>³</t>
    </r>
  </si>
  <si>
    <t xml:space="preserve">  FINNFOAM FL300 PX, b=100+100mm </t>
  </si>
  <si>
    <t>Atdalošā kārta, piem. ISOVER VAPOBLOCK</t>
  </si>
  <si>
    <t xml:space="preserve">Grīdas betonēšana  ar ESTRICH Z20 betonu+ poliprp fibras, b=80mm. </t>
  </si>
  <si>
    <t>Ailu aizpildījumi</t>
  </si>
  <si>
    <t>Logi</t>
  </si>
  <si>
    <t>L-1 Loga bloka montāža. PVC konstr. logs ar trīsstiklu paketi, Ukop.0,9Wm2K, 2000x1050(h) mm (bloks, atgāžams)</t>
  </si>
  <si>
    <t>gb.</t>
  </si>
  <si>
    <t>L-2 Loga bloka montāža. PVC konstr. logs ar trīsstiklu paketi, Ukop.0,9Wm2K, 500x600(h) mm (divdaļīgs, 1 daļa verams, atgāžams)</t>
  </si>
  <si>
    <t>Koka palodžu uzstādīšana, pl=200mm</t>
  </si>
  <si>
    <t>Skārda palodžu uzstādīšana Pe, b=200mm</t>
  </si>
  <si>
    <t>Ārdurvis</t>
  </si>
  <si>
    <t>D-1 Koka konstrukcijas ārdurvis, stiklotas ar virsgaismu, 1000x2100(h) mm, virsg 1000x1000mm</t>
  </si>
  <si>
    <t>D-2 Koka konstrukcijas ārdurvis 2. stāvā, 800x2000(h) mm</t>
  </si>
  <si>
    <t>Iekšdurvis</t>
  </si>
  <si>
    <t>Vienviru durvju montāža. Koka konstrukcijas durvis ar finierējumu (sanmezglu), koka aplodas no abām pusēm, gludas, bez pārfalces, ar slieksni, 900*2100h mm</t>
  </si>
  <si>
    <t>Vienviru durvju montāža. Koka konstrukcijas durvis ar finierējumu, koka aplodas no abām pusēm, gludas, bez pārfalces, ar slieksni, 800*2100h mm</t>
  </si>
  <si>
    <t>Saunas durvju montāža.  Swedoor Sauna 81, Bronzas Vērtne, 790x2100mm</t>
  </si>
  <si>
    <t>Lū-1 Bēniņu kāpņu montāža-  fakro ltk thermo 700x1200 mm ar siltumizolāciju</t>
  </si>
  <si>
    <t>Fasāde</t>
  </si>
  <si>
    <t xml:space="preserve">Koka apšuvums </t>
  </si>
  <si>
    <t>Distances horiz.. latojums, 25x50mm, S=600mm</t>
  </si>
  <si>
    <t>Apdares dēļu montāža vertikāli "Trinītī"  ar krāsotu apdares dēļi, priede, b=25, plat. 75mm un 150mm, ieskaitot stiprinājumus un koka karkasa elementus</t>
  </si>
  <si>
    <t>Logu un ailu apdare ar dedzinātu krāsotu apdares dēli, b=25mm, plat 100mm</t>
  </si>
  <si>
    <t>Nosegelementu- stūru erīkošana- PE pārklājums</t>
  </si>
  <si>
    <t xml:space="preserve">Sastatņu montāža un demontāža. Sastatņu noma 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</si>
  <si>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</si>
  <si>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 xml:space="preserve">Cokols </t>
  </si>
  <si>
    <t>Virsmas armēšana ar stiklšķiedras sietu 160gx2, armēšana ar javu, piemēram ''Sakret BAK''</t>
  </si>
  <si>
    <t>Sienu dekoratīvais apmetums SAKRET SBP minerālais dekoratīvais apmetums (biezpiens) 2mm 25kg</t>
  </si>
  <si>
    <t>Iekšējie apdraes darbi</t>
  </si>
  <si>
    <t>Griestu apdare</t>
  </si>
  <si>
    <t>Griestu apšuvums ar ģipškartona loksnēm (knauf-D112 ), pielietojot UD, CD profilu sistēmu, apšuvums ar GKB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</si>
  <si>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</si>
  <si>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Griestu apšuvums ar ģipškartona loksnēm (knauf-D112 ), pielietojot UD, CD profilu sistēmu, apšuvums ar GKBI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</si>
  <si>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</si>
  <si>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Griestu apšuvums ar ģipškartona loksnēm mansardā (knauf-D112 ), pielietojot UD, CD profilu sistēmu, apšuvums ar GKB loksnēm 2 k.</t>
  </si>
  <si>
    <r>
      <rPr>
        <rFont val="Times New Roman"/>
        <color rgb="FF000000"/>
        <sz val="10.0"/>
      </rPr>
      <t>m</t>
    </r>
    <r>
      <rPr>
        <rFont val="Times New Roman"/>
        <color rgb="FF000000"/>
        <sz val="10.0"/>
        <vertAlign val="superscript"/>
      </rPr>
      <t>2</t>
    </r>
  </si>
  <si>
    <t>Parastā ģipškartona  griestu virsmu sagatavošana, šuvju aizdare, virsmas špaktelēšana,  krāsojums ar akrilāta lateksa krāsu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</si>
  <si>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</si>
  <si>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Mitrumizturīgā ģipškartona  griestu virsmu sagatavošana, šuvju aizdare, virsmas špaktelēšana,  krāsojums ar akrilāta lateksa krāsu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</si>
  <si>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</si>
  <si>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Saunas griesti</t>
  </si>
  <si>
    <t>Minerālvates plāksnes ar alumīnija folijas pārklājumu, piem. Isover Sauna - 45 mm. Šuves salīmētas ar Al lentu</t>
  </si>
  <si>
    <t xml:space="preserve"> Saunas dēlīšu apdare 15x120mm B šķira. Ieskaitot vertikālo latojumu 25x40 mm, S=600mm</t>
  </si>
  <si>
    <t>Sienu apdare</t>
  </si>
  <si>
    <t>Ģipškartona špaktelēšana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</si>
  <si>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</si>
  <si>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krāsošana ar tonētām krāsām dzīvojamās telpās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</si>
  <si>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</si>
  <si>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krāsošana ar tonētām krāsām sanmezglos ar mitruma noturīgu krāsojumu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</si>
  <si>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</si>
  <si>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Sienu virsmu izolēšana sanmezglos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</si>
  <si>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</si>
  <si>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Blīvējošā membrāna Sakret Virsmas  OAD</t>
  </si>
  <si>
    <t>kg</t>
  </si>
  <si>
    <t>Hidroizolācijas lenta stūriem, h=12cm</t>
  </si>
  <si>
    <t>Sienu flīzēšana (sanmezgli, h=2m), flīzes 20.00 eur+pvn- apjomi jāprecizē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</si>
  <si>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</si>
  <si>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 xml:space="preserve">Grīdu apdare </t>
  </si>
  <si>
    <t>Grīdas flīžu  ( ieklāšana tehn telpā  (flīžu cena pieņemta 20EUR+PVN), ieskaitot līmēšanas un šuvju aizpildīšanas materiālus (vējtveris, WC)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</si>
  <si>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</si>
  <si>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Grīdas flīžu  ( ieklāšana tehn telpā  (flīžu cena pieņemta 30EUR+PVN), ieskaitot līmēšanas un šuvju aizpildīšanas materiālus (vējtveris, WC)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</si>
  <si>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perscript"/>
      </rPr>
      <t>2</t>
    </r>
  </si>
  <si>
    <t>Grīdlīstu pielīmēšana , h=10cm</t>
  </si>
  <si>
    <t>Iekšējie tīkli un sistēmas</t>
  </si>
  <si>
    <t>Iekšējā ūdensvada un kanalizācijas tīkla izbūve (aptuvenajās izmaksās)</t>
  </si>
  <si>
    <t>Iekšējā elektroapgāde (instalācija, sadale, kārbas) (aptuvenajās izmaksās)</t>
  </si>
  <si>
    <t>Apkures instalācija gridās ar automātiku</t>
  </si>
  <si>
    <t>Siltumsūknis Daikin 10kW Altherma 3 H MT, komplektā ar automātiku.+ūdens boileraq pieslēgšana</t>
  </si>
  <si>
    <t>Vēdināšanas sistēmas izbūve, rekuperātors FLEXIT NORDIC S2 ar gaisa vadiem</t>
  </si>
  <si>
    <t>Santehniskais  aprīkojums Pods ~1x150 Eur,  dušas aprīk. 500,  keramiskās izlietnes 1x100 eur,  krāni ap 1x50eur (aptuvenajās izmaksās)</t>
  </si>
  <si>
    <t>kpl</t>
  </si>
  <si>
    <t>Pirts aprīkojums</t>
  </si>
  <si>
    <t>Sauna bio</t>
  </si>
  <si>
    <t>Sienas</t>
  </si>
  <si>
    <t>Koka profilu rāmis-panelis, griestu stiprinājumi ar M8 vītņstieņiem. Siltumizolācijas ieklāšana Paroc ultra pluss, b=50mmSiltumizolācijas ieklāšana Paroc ultra pluss, b=50mm</t>
  </si>
  <si>
    <t xml:space="preserve"> Saunas dēlīšu apdare Termo-apse, profils 150 (120, 95) mm, horizontāls klājums.</t>
  </si>
  <si>
    <t>Griesti</t>
  </si>
  <si>
    <t>Koka profilu rāmis-panelis, griestu stiprinājumi ar M8 vītņstieņiem. Siltumizolācijas ieklāšana Paroc ultra pluss, b=50mm</t>
  </si>
  <si>
    <t>Tehn. aprīkojums</t>
  </si>
  <si>
    <t>2 līmeņu lāvas no termo-apses 90 mm. Lāvu un muguras balstu izgatavošana galdniecībā</t>
  </si>
  <si>
    <t>LED lentas izvietotas zem augšējās lāvas un zem muguras atzveltnēm, silti baltas 3000K, 4W, 24V. Speciāli paredzētas saunu apdarei (+100 Cº). Savienojums ar saunas vadības paneli. Transformātors un elektrības kabeļi iekļauti</t>
  </si>
  <si>
    <t>EOS krāsns Bio-Max 15 kW (Vācija) ar iztvaikotāju. Akmeņu daudzums 60 kg. Krāsns strādā vairākos režīmos. Karstā sauna 90-100 ºC, mitrums - 5%; 2. Mitrā sauna 50-70 ºC, mitrums līdz 65%.</t>
  </si>
  <si>
    <t>EOS vadības panelis EmoTec H (melns) + LSG spēka bloks, ar temperatūras un mitruma sensoru. Vada dažādus klimata režīmus, gaisu, ventilāciju un apgaismojumu.</t>
  </si>
  <si>
    <t>Pēc pasūtījuma izgatavotas rūdītas stikla durvis 10 mm, h-2,2 . Furnitūra pēc izvēles.</t>
  </si>
  <si>
    <t>Dekoratīvs gaisa nosūces difuzors zem augšējās lāvas</t>
  </si>
  <si>
    <t>Elektriskie kabeļi, stiprinājumi, elektriskās vadības  skapis.</t>
  </si>
  <si>
    <t>Gaisma-Zvaigžņotās debesis 100 punkti</t>
  </si>
  <si>
    <t>Tvaika kabinets</t>
  </si>
  <si>
    <t>Sienu un griestu izolējošā konstrukcija</t>
  </si>
  <si>
    <t>Ekstrudēts putupolistirols XPS, līmēts ar poliuretāna līmi, armēts ar stiklašķiedras sietu. Sēdvirsmas ar kritumu uz telpas pusi, ūdens novadei. Tvaika izmešanas dekors. Materiāli starpsienas izveidei starp saunu un tvaika pirti - reģipsis, alumīnija profili un palīgmateriāli.</t>
  </si>
  <si>
    <t>Flīzēšana un šuvošana ar epoksīda bāzes materiāliem nav iekļautas. Flīzes nodrošina pasūtītājs</t>
  </si>
  <si>
    <t>Tvaika ģenerators 15 kW komplektā ar vadības pulti. Atkaļķošanas režīms, pieslēgums un sinhronizācija ar aromātu dozācijas sūkni. Aromātu dozācijas sūknis ar inžektoru tvaika caurulē - komplektā. Ražotājs Harvia (Somija)</t>
  </si>
  <si>
    <t>Durvis no rūdīta 10 mm stikla, kas iestrādātas alumīnija profilos
un izgatavotas pēc pasūtījuma, lai saderētu ar saunas stikloto
fasādi. Furnitūra pēc izvēles t.sk.</t>
  </si>
  <si>
    <t>Siltās grīdas paklājs sēdvirsmām ar atsevišķu regulātoru</t>
  </si>
  <si>
    <t>LED lentas zem sēdvirsmas FLEX STRIP IP68, 12V, 2700K</t>
  </si>
  <si>
    <t>Gaisa pieplūde/noplūde tiek nodrošināta ar difuzoriem un gaisa
pievadiem</t>
  </si>
  <si>
    <t>1 Kneipp duša baltā vai metāliskā krāsā ar pašaizverošos vārstu 1/2.</t>
  </si>
  <si>
    <t>Elektriskais kontrolpanelis komplektā ar drošinātājiem,
noplūdes automātiem un elektrības kabeļiem</t>
  </si>
  <si>
    <t>Kapara un PVN savienojumi un caurules</t>
  </si>
  <si>
    <t>Sāls ģenerators Soldos V3 230V/50, 47 x 71 x 24 cm, 50 Hz aprīkots ar programmu pašdezinfekcijai. Rada jūras klimatu, sāls šķīdums ir sterils. Sāls izsmidzināšanas ātrums apm. 100 ml/min. Iespējami individuāli iestatījumi katrai nedēļas dienai, spiediena kontrole sistēmā.</t>
  </si>
  <si>
    <t>Ūdens masāžas burbuļvanna</t>
  </si>
  <si>
    <t>Deluxe Range palma-Paredzēts 6 cilvēkiem</t>
  </si>
  <si>
    <t>Ārējie  tīkli un pieslēgumi</t>
  </si>
  <si>
    <t>K-1 Ārējā kanalizācijas atvada pieslēguma izbūve ar PP caurule 160 SN8- 20m,  PP kanlaizācijas skataka D400-1gb</t>
  </si>
  <si>
    <t>Ārējā ūdensvada pievada pieslēguma izbūve ar PE caurule 32x3.0 PN16- 11m</t>
  </si>
  <si>
    <t>Ārējais elektroapgādes pieslēgšana- 0,43 kV pēcuzskaites kabelis NYY-J 4x10mm2, L=12m,</t>
  </si>
  <si>
    <t>Ceļi un laukumiTeritorijas labiekārtošana</t>
  </si>
  <si>
    <t>Grantēts ceļš</t>
  </si>
  <si>
    <t>Gultnes veidošana, b=400mm, ieskaitot grunts transportu uz atbērtni</t>
  </si>
  <si>
    <t>Pamatnes piebēršana ar pievestu smilti, b=300mm</t>
  </si>
  <si>
    <t>Grants- rupjas smilts, kārtas ieklāšana ar blietēšanu, b=200 mm</t>
  </si>
  <si>
    <t>Apmales</t>
  </si>
  <si>
    <t xml:space="preserve">Apzaļumošana </t>
  </si>
  <si>
    <t>Zāliena ierīkošana, pieberot zemes klātni 15cm</t>
  </si>
  <si>
    <t>Terases  grīda ar lieveni</t>
  </si>
  <si>
    <t>Skrūvpāļu montāža- Garden Line U Veida 68x81x685mm</t>
  </si>
  <si>
    <t>Terases koka siju montāža- sijas  50x150(h)mm un gulšņi 50x100(h)mm</t>
  </si>
  <si>
    <t>Terases dēļu ieklāšana (priedes dēlis-apstrādāta ar lineļļu), izm 100x22mm</t>
  </si>
  <si>
    <t>Kopā pa sadaļām :</t>
  </si>
  <si>
    <t>Virsizdevumi</t>
  </si>
  <si>
    <t>t.sk.darba aizsardzība</t>
  </si>
  <si>
    <t>Peļņa</t>
  </si>
  <si>
    <t>Pavisam kopā bez PVN</t>
  </si>
  <si>
    <r>
      <rPr>
        <rFont val="Times New Roman"/>
        <b/>
        <color rgb="FF000000"/>
        <sz val="10.0"/>
      </rPr>
      <t xml:space="preserve">Sastādija:                           </t>
    </r>
    <r>
      <rPr>
        <rFont val="Times New Roman"/>
        <b val="0"/>
        <color rgb="FF000000"/>
        <sz val="10.0"/>
      </rPr>
      <t xml:space="preserve">        /                      /   </t>
    </r>
  </si>
  <si>
    <t xml:space="preserve">                                                paraksts, paraksta atšifrējums, datums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</si>
</sst>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_(* #,##0.00_);_(* \(#,##0.00\);_(* &quot;-&quot;??_);_(@_)"/>
  </numFmts>
  <fonts count="15">
    <font>
      <sz val="11.0"/>
      <color theme="1"/>
      <name val="Calibri"/>
      <scheme val="minor"/>
    </font>
    <font>
      <sz val="11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b/>
      <i/>
      <sz val="10.0"/>
      <color theme="1"/>
      <name val="Times New Roman"/>
    </font>
    <font/>
    <font>
      <b/>
      <i/>
      <sz val="10.0"/>
      <color rgb="FF000000"/>
      <name val="Times New Roman"/>
    </font>
    <font>
      <sz val="10.0"/>
      <color rgb="FF000000"/>
      <name val="Times New Roman"/>
    </font>
    <font>
      <i/>
      <sz val="10.0"/>
      <color rgb="FF000000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0.0"/>
      <color rgb="FF000000"/>
      <name val="Times New Roman"/>
    </font>
    <font>
      <b/>
      <sz val="11.0"/>
      <color theme="1"/>
      <name val="Times New Roman"/>
    </font>
    <font>
      <b/>
      <sz val="11.0"/>
      <color rgb="FFFF0000"/>
      <name val="Times New Roman"/>
    </font>
    <font>
      <i/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32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0" fillId="2" fontId="3" numFmtId="0" xfId="0" applyFill="1" applyFont="1"/>
    <xf borderId="1" fillId="3" fontId="2" numFmtId="2" xfId="0" applyAlignment="1" applyBorder="1" applyFill="1" applyFont="1" applyNumberFormat="1">
      <alignment horizontal="center" textRotation="90" vertical="center"/>
    </xf>
    <xf borderId="2" fillId="3" fontId="3" numFmtId="0" xfId="0" applyAlignment="1" applyBorder="1" applyFill="1" applyFont="1">
      <alignment horizontal="center" vertical="center"/>
    </xf>
    <xf borderId="2" fillId="3" fontId="3" numFmtId="0" xfId="0" applyAlignment="1" applyBorder="1" applyFill="1" applyFont="1">
      <alignment horizontal="center" shrinkToFit="0" textRotation="90" vertical="center" wrapText="1"/>
    </xf>
    <xf borderId="3" fillId="3" fontId="3" numFmtId="0" xfId="0" applyAlignment="1" applyBorder="1" applyFill="1" applyFon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6" fillId="3" fontId="3" numFmtId="0" xfId="0" applyAlignment="1" applyBorder="1" applyFill="1" applyFont="1">
      <alignment horizontal="center" vertical="center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17" fillId="3" fontId="3" numFmtId="0" xfId="0" applyAlignment="1" applyBorder="1" applyFill="1" applyFont="1">
      <alignment horizontal="center" shrinkToFit="0" textRotation="90" vertical="center" wrapText="1"/>
    </xf>
    <xf borderId="18" fillId="3" fontId="3" numFmtId="0" xfId="0" applyAlignment="1" applyBorder="1" applyFill="1" applyFont="1">
      <alignment horizontal="center" shrinkToFit="0" textRotation="90" vertical="center" wrapText="1"/>
    </xf>
    <xf borderId="19" fillId="4" fontId="2" numFmtId="0" xfId="0" applyAlignment="1" applyBorder="1" applyFill="1" applyFont="1">
      <alignment horizontal="center"/>
    </xf>
    <xf borderId="19" fillId="4" fontId="4" numFmtId="0" xfId="0" applyBorder="1" applyFill="1" applyFont="1"/>
    <xf borderId="19" fillId="4" fontId="3" numFmtId="0" xfId="0" applyAlignment="1" applyBorder="1" applyFill="1" applyFont="1">
      <alignment horizontal="center"/>
    </xf>
    <xf borderId="19" fillId="4" fontId="3" numFmtId="0" xfId="0" applyAlignment="1" applyBorder="1" applyFill="1" applyFont="1">
      <alignment horizontal="left"/>
    </xf>
    <xf borderId="19" fillId="4" fontId="3" numFmtId="0" xfId="0" applyBorder="1" applyFill="1" applyFont="1"/>
    <xf borderId="20" fillId="0" fontId="3" numFmtId="0" xfId="0" applyAlignment="1" applyBorder="1" applyFont="1">
      <alignment horizontal="center" vertical="center"/>
    </xf>
    <xf borderId="20" fillId="0" fontId="3" numFmtId="0" xfId="0" applyAlignment="1" applyBorder="1" applyFont="1">
      <alignment shrinkToFit="0" vertical="center" wrapText="1"/>
    </xf>
    <xf borderId="20" fillId="0" fontId="3" numFmtId="1" xfId="0" applyAlignment="1" applyBorder="1" applyFont="1" applyNumberFormat="1">
      <alignment horizontal="left" vertical="center"/>
    </xf>
    <xf borderId="20" fillId="0" fontId="3" numFmtId="2" xfId="0" applyAlignment="1" applyBorder="1" applyFont="1" applyNumberFormat="1">
      <alignment horizontal="center" vertical="center"/>
    </xf>
    <xf borderId="20" fillId="3" fontId="3" numFmtId="2" xfId="0" applyAlignment="1" applyBorder="1" applyFill="1" applyFont="1" applyNumberFormat="1">
      <alignment horizontal="center" vertical="center"/>
    </xf>
    <xf borderId="20" fillId="0" fontId="4" numFmtId="0" xfId="0" applyAlignment="1" applyBorder="1" applyFont="1">
      <alignment shrinkToFit="0" vertical="center" wrapText="1"/>
    </xf>
    <xf borderId="20" fillId="0" fontId="4" numFmtId="0" xfId="0" applyAlignment="1" applyBorder="1" applyFont="1">
      <alignment horizontal="center" vertical="center"/>
    </xf>
    <xf borderId="20" fillId="0" fontId="3" numFmtId="2" xfId="0" applyAlignment="1" applyBorder="1" applyFont="1" applyNumberFormat="1">
      <alignment horizontal="left" vertical="center"/>
    </xf>
    <xf borderId="20" fillId="3" fontId="2" numFmtId="2" xfId="0" applyAlignment="1" applyBorder="1" applyFill="1" applyFont="1" applyNumberFormat="1">
      <alignment horizontal="center" vertical="center"/>
    </xf>
    <xf borderId="20" fillId="4" fontId="2" numFmtId="0" xfId="0" applyAlignment="1" applyBorder="1" applyFill="1" applyFont="1">
      <alignment horizontal="center" vertical="center"/>
    </xf>
    <xf borderId="20" fillId="4" fontId="2" numFmtId="0" xfId="0" applyAlignment="1" applyBorder="1" applyFill="1" applyFont="1">
      <alignment shrinkToFit="0" vertical="center" wrapText="1"/>
    </xf>
    <xf borderId="20" fillId="4" fontId="4" numFmtId="0" xfId="0" applyAlignment="1" applyBorder="1" applyFill="1" applyFont="1">
      <alignment horizontal="center" vertical="center"/>
    </xf>
    <xf borderId="20" fillId="4" fontId="4" numFmtId="2" xfId="0" applyAlignment="1" applyBorder="1" applyFill="1" applyFont="1" applyNumberFormat="1">
      <alignment horizontal="left" vertical="center"/>
    </xf>
    <xf borderId="20" fillId="4" fontId="3" numFmtId="2" xfId="0" applyAlignment="1" applyBorder="1" applyFill="1" applyFont="1" applyNumberFormat="1">
      <alignment horizontal="center" vertical="center"/>
    </xf>
    <xf borderId="20" fillId="0" fontId="4" numFmtId="2" xfId="0" applyAlignment="1" applyBorder="1" applyFont="1" applyNumberFormat="1">
      <alignment horizontal="center" vertical="center"/>
    </xf>
    <xf borderId="20" fillId="3" fontId="3" numFmtId="164" xfId="0" applyAlignment="1" applyBorder="1" applyFill="1" applyFont="1" applyNumberFormat="1">
      <alignment horizontal="center" vertical="center"/>
    </xf>
    <xf borderId="20" fillId="0" fontId="4" numFmtId="1" xfId="0" applyAlignment="1" applyBorder="1" applyFont="1" applyNumberFormat="1">
      <alignment horizontal="center" vertical="center"/>
    </xf>
    <xf borderId="20" fillId="0" fontId="3" numFmtId="164" xfId="0" applyAlignment="1" applyBorder="1" applyFont="1" applyNumberFormat="1">
      <alignment horizontal="center" vertical="center"/>
    </xf>
    <xf borderId="20" fillId="0" fontId="3" numFmtId="0" xfId="0" applyAlignment="1" applyBorder="1" applyFont="1">
      <alignment horizontal="left" shrinkToFit="0" vertical="center" wrapText="1"/>
    </xf>
    <xf borderId="20" fillId="0" fontId="3" numFmtId="1" xfId="0" applyAlignment="1" applyBorder="1" applyFont="1" applyNumberFormat="1">
      <alignment horizontal="center" vertical="center"/>
    </xf>
    <xf borderId="20" fillId="3" fontId="4" numFmtId="0" xfId="0" applyAlignment="1" applyBorder="1" applyFill="1" applyFont="1">
      <alignment shrinkToFit="0" vertical="center" wrapText="1"/>
    </xf>
    <xf borderId="20" fillId="3" fontId="4" numFmtId="0" xfId="0" applyAlignment="1" applyBorder="1" applyFill="1" applyFont="1">
      <alignment horizontal="center" vertical="center"/>
    </xf>
    <xf borderId="20" fillId="3" fontId="4" numFmtId="2" xfId="0" applyAlignment="1" applyBorder="1" applyFill="1" applyFont="1" applyNumberFormat="1">
      <alignment horizontal="center" vertical="center"/>
    </xf>
    <xf borderId="20" fillId="3" fontId="3" numFmtId="0" xfId="0" applyAlignment="1" applyBorder="1" applyFill="1" applyFont="1">
      <alignment shrinkToFit="0" vertical="center" wrapText="1"/>
    </xf>
    <xf borderId="20" fillId="3" fontId="3" numFmtId="0" xfId="0" applyAlignment="1" applyBorder="1" applyFill="1" applyFont="1">
      <alignment horizontal="center" vertical="center"/>
    </xf>
    <xf borderId="20" fillId="0" fontId="2" numFmtId="0" xfId="0" applyAlignment="1" applyBorder="1" applyFont="1">
      <alignment shrinkToFit="0" vertical="center" wrapText="1"/>
    </xf>
    <xf borderId="20" fillId="0" fontId="2" numFmtId="0" xfId="0" applyAlignment="1" applyBorder="1" applyFont="1">
      <alignment horizontal="center" vertical="center"/>
    </xf>
    <xf borderId="20" fillId="4" fontId="3" numFmtId="0" xfId="0" applyAlignment="1" applyBorder="1" applyFill="1" applyFont="1">
      <alignment horizontal="center" vertical="center"/>
    </xf>
    <xf borderId="20" fillId="4" fontId="3" numFmtId="2" xfId="0" applyAlignment="1" applyBorder="1" applyFill="1" applyFont="1" applyNumberFormat="1">
      <alignment horizontal="left" vertical="center"/>
    </xf>
    <xf borderId="20" fillId="3" fontId="2" numFmtId="0" xfId="0" applyAlignment="1" applyBorder="1" applyFill="1" applyFont="1">
      <alignment horizontal="center" vertical="center"/>
    </xf>
    <xf borderId="20" fillId="3" fontId="2" numFmtId="0" xfId="0" applyAlignment="1" applyBorder="1" applyFill="1" applyFont="1">
      <alignment shrinkToFit="0" vertical="center" wrapText="1"/>
    </xf>
    <xf borderId="20" fillId="3" fontId="3" numFmtId="2" xfId="0" applyAlignment="1" applyBorder="1" applyFill="1" applyFont="1" applyNumberFormat="1">
      <alignment horizontal="left" vertical="center"/>
    </xf>
    <xf borderId="20" fillId="3" fontId="4" numFmtId="0" xfId="0" applyAlignment="1" applyBorder="1" applyFill="1" applyFont="1">
      <alignment horizontal="left" shrinkToFit="0" vertical="center" wrapText="1"/>
    </xf>
    <xf borderId="20" fillId="3" fontId="6" numFmtId="0" xfId="0" applyAlignment="1" applyBorder="1" applyFill="1" applyFont="1">
      <alignment horizontal="center" vertical="center"/>
    </xf>
    <xf borderId="20" fillId="3" fontId="4" numFmtId="2" xfId="0" applyAlignment="1" applyBorder="1" applyFill="1" applyFont="1" applyNumberFormat="1">
      <alignment vertical="center"/>
    </xf>
    <xf borderId="20" fillId="3" fontId="3" numFmtId="2" xfId="0" applyAlignment="1" applyBorder="1" applyFill="1" applyFont="1" applyNumberFormat="1">
      <alignment horizontal="center" shrinkToFit="0" vertical="center" wrapText="1"/>
    </xf>
    <xf borderId="20" fillId="3" fontId="3" numFmtId="0" xfId="0" applyAlignment="1" applyBorder="1" applyFill="1" applyFont="1">
      <alignment horizontal="left" shrinkToFit="0" vertical="center" wrapText="1"/>
    </xf>
    <xf borderId="20" fillId="3" fontId="7" numFmtId="0" xfId="0" applyAlignment="1" applyBorder="1" applyFill="1" applyFont="1">
      <alignment horizontal="center" vertical="center"/>
    </xf>
    <xf borderId="20" fillId="3" fontId="7" numFmtId="0" xfId="0" applyAlignment="1" applyBorder="1" applyFill="1" applyFont="1">
      <alignment horizontal="left" shrinkToFit="0" vertical="center" wrapText="1"/>
    </xf>
    <xf borderId="20" fillId="3" fontId="3" numFmtId="0" xfId="0" applyAlignment="1" applyBorder="1" applyFill="1" applyFont="1">
      <alignment horizontal="center" shrinkToFit="0" vertical="center" wrapText="1"/>
    </xf>
    <xf borderId="20" fillId="3" fontId="8" numFmtId="0" xfId="0" applyAlignment="1" applyBorder="1" applyFill="1" applyFont="1">
      <alignment horizontal="left" shrinkToFit="0" vertical="center" wrapText="1"/>
    </xf>
    <xf borderId="20" fillId="3" fontId="9" numFmtId="0" xfId="0" applyAlignment="1" applyBorder="1" applyFill="1" applyFont="1">
      <alignment horizontal="center" shrinkToFit="0" vertical="center" wrapText="1"/>
    </xf>
    <xf borderId="20" fillId="3" fontId="9" numFmtId="2" xfId="0" applyAlignment="1" applyBorder="1" applyFill="1" applyFont="1" applyNumberFormat="1">
      <alignment horizontal="center" vertical="center"/>
    </xf>
    <xf borderId="20" fillId="0" fontId="2" numFmtId="2" xfId="0" applyAlignment="1" applyBorder="1" applyFont="1" applyNumberFormat="1">
      <alignment horizontal="left" vertical="center"/>
    </xf>
    <xf borderId="20" fillId="5" fontId="3" numFmtId="0" xfId="0" applyAlignment="1" applyBorder="1" applyFill="1" applyFont="1">
      <alignment shrinkToFit="0" vertical="center" wrapText="1"/>
    </xf>
    <xf borderId="20" fillId="5" fontId="7" numFmtId="0" xfId="0" applyAlignment="1" applyBorder="1" applyFill="1" applyFont="1">
      <alignment shrinkToFit="0" vertical="center" wrapText="1"/>
    </xf>
    <xf borderId="20" fillId="0" fontId="4" numFmtId="0" xfId="0" applyAlignment="1" applyBorder="1" applyFont="1">
      <alignment horizontal="left" vertical="center"/>
    </xf>
    <xf borderId="20" fillId="0" fontId="3" numFmtId="0" xfId="0" applyAlignment="1" applyBorder="1" applyFont="1">
      <alignment horizontal="left" vertical="center"/>
    </xf>
    <xf borderId="20" fillId="0" fontId="3" numFmtId="0" xfId="0" applyBorder="1" applyFont="1"/>
    <xf borderId="20" fillId="4" fontId="3" numFmtId="0" xfId="0" applyBorder="1" applyFill="1" applyFont="1"/>
    <xf borderId="20" fillId="0" fontId="3" numFmtId="0" xfId="0" applyAlignment="1" applyBorder="1" applyFont="1">
      <alignment horizontal="center" shrinkToFit="0" vertical="center" wrapText="1"/>
    </xf>
    <xf borderId="20" fillId="0" fontId="3" numFmtId="2" xfId="0" applyAlignment="1" applyBorder="1" applyFont="1" applyNumberFormat="1">
      <alignment horizontal="center" shrinkToFit="0" vertical="center" wrapText="1"/>
    </xf>
    <xf borderId="20" fillId="0" fontId="3" numFmtId="0" xfId="0" applyAlignment="1" applyBorder="1" applyFont="1">
      <alignment shrinkToFit="0" wrapText="1"/>
    </xf>
    <xf borderId="20" fillId="0" fontId="4" numFmtId="0" xfId="0" applyAlignment="1" applyBorder="1" applyFont="1">
      <alignment shrinkToFit="0" wrapText="1"/>
    </xf>
    <xf borderId="20" fillId="4" fontId="2" numFmtId="0" xfId="0" applyAlignment="1" applyBorder="1" applyFill="1" applyFont="1">
      <alignment horizontal="center"/>
    </xf>
    <xf borderId="20" fillId="4" fontId="2" numFmtId="0" xfId="0" applyBorder="1" applyFill="1" applyFont="1"/>
    <xf borderId="20" fillId="4" fontId="3" numFmtId="0" xfId="0" applyAlignment="1" applyBorder="1" applyFill="1" applyFont="1">
      <alignment horizontal="center"/>
    </xf>
    <xf borderId="20" fillId="4" fontId="3" numFmtId="0" xfId="0" applyAlignment="1" applyBorder="1" applyFill="1" applyFont="1">
      <alignment horizontal="left"/>
    </xf>
    <xf borderId="20" fillId="3" fontId="2" numFmtId="0" xfId="0" applyAlignment="1" applyBorder="1" applyFill="1" applyFont="1">
      <alignment horizontal="center" vertical="top"/>
    </xf>
    <xf borderId="20" fillId="3" fontId="4" numFmtId="0" xfId="0" applyAlignment="1" applyBorder="1" applyFill="1" applyFont="1">
      <alignment vertical="center"/>
    </xf>
    <xf borderId="20" fillId="3" fontId="4" numFmtId="0" xfId="0" applyAlignment="1" applyBorder="1" applyFill="1" applyFont="1">
      <alignment horizontal="center"/>
    </xf>
    <xf borderId="20" fillId="3" fontId="3" numFmtId="2" xfId="0" applyAlignment="1" applyBorder="1" applyFill="1" applyFont="1" applyNumberFormat="1">
      <alignment horizontal="right" vertical="center"/>
    </xf>
    <xf borderId="20" fillId="3" fontId="3" numFmtId="0" xfId="0" applyAlignment="1" applyBorder="1" applyFill="1" applyFont="1">
      <alignment horizontal="left" vertical="center"/>
    </xf>
    <xf borderId="20" fillId="0" fontId="3" numFmtId="0" xfId="0" applyAlignment="1" applyBorder="1" applyFont="1">
      <alignment horizontal="center"/>
    </xf>
    <xf borderId="20" fillId="0" fontId="3" numFmtId="0" xfId="0" applyAlignment="1" applyBorder="1" applyFont="1">
      <alignment horizontal="left"/>
    </xf>
    <xf borderId="20" fillId="3" fontId="3" numFmtId="165" xfId="0" applyAlignment="1" applyBorder="1" applyFill="1" applyFont="1" applyNumberFormat="1">
      <alignment horizontal="center" vertical="center"/>
    </xf>
    <xf borderId="20" fillId="5" fontId="3" numFmtId="2" xfId="0" applyAlignment="1" applyBorder="1" applyFill="1" applyFont="1" applyNumberFormat="1">
      <alignment horizontal="center" vertical="center"/>
    </xf>
    <xf borderId="20" fillId="3" fontId="6" numFmtId="0" xfId="0" applyAlignment="1" applyBorder="1" applyFill="1" applyFont="1">
      <alignment horizontal="left" shrinkToFit="0" vertical="center" wrapText="1"/>
    </xf>
    <xf borderId="20" fillId="3" fontId="4" numFmtId="0" xfId="0" applyAlignment="1" applyBorder="1" applyFill="1" applyFont="1">
      <alignment horizontal="center" shrinkToFit="0" vertical="center" wrapText="1"/>
    </xf>
    <xf borderId="20" fillId="3" fontId="2" numFmtId="0" xfId="0" applyAlignment="1" applyBorder="1" applyFill="1" applyFont="1">
      <alignment vertical="center"/>
    </xf>
    <xf borderId="20" fillId="0" fontId="3" numFmtId="2" xfId="0" applyAlignment="1" applyBorder="1" applyFont="1" applyNumberFormat="1">
      <alignment horizontal="center"/>
    </xf>
    <xf borderId="20" fillId="3" fontId="3" numFmtId="0" xfId="0" applyAlignment="1" applyBorder="1" applyFill="1" applyFont="1">
      <alignment vertical="center"/>
    </xf>
    <xf borderId="20" fillId="3" fontId="3" numFmtId="4" xfId="0" applyAlignment="1" applyBorder="1" applyFill="1" applyFont="1" applyNumberFormat="1">
      <alignment horizontal="center"/>
    </xf>
    <xf borderId="20" fillId="3" fontId="7" numFmtId="2" xfId="0" applyAlignment="1" applyBorder="1" applyFill="1" applyFont="1" applyNumberFormat="1">
      <alignment horizontal="center" vertical="center"/>
    </xf>
    <xf borderId="20" fillId="0" fontId="3" numFmtId="0" xfId="0" applyAlignment="1" applyBorder="1" applyFont="1">
      <alignment shrinkToFit="0" vertical="top" wrapText="1"/>
    </xf>
    <xf borderId="20" fillId="4" fontId="2" numFmtId="2" xfId="0" applyAlignment="1" applyBorder="1" applyFill="1" applyFont="1" applyNumberFormat="1">
      <alignment horizontal="left" vertical="center"/>
    </xf>
    <xf borderId="20" fillId="4" fontId="2" numFmtId="2" xfId="0" applyAlignment="1" applyBorder="1" applyFill="1" applyFont="1" applyNumberFormat="1">
      <alignment horizontal="center" vertical="center"/>
    </xf>
    <xf borderId="20" fillId="3" fontId="10" numFmtId="0" xfId="0" applyAlignment="1" applyBorder="1" applyFill="1" applyFont="1">
      <alignment horizontal="left" shrinkToFit="0" vertical="center" wrapText="1"/>
    </xf>
    <xf borderId="20" fillId="3" fontId="10" numFmtId="0" xfId="0" applyAlignment="1" applyBorder="1" applyFill="1" applyFont="1">
      <alignment horizontal="center" shrinkToFit="0" vertical="center" wrapText="1"/>
    </xf>
    <xf borderId="20" fillId="3" fontId="10" numFmtId="2" xfId="0" applyAlignment="1" applyBorder="1" applyFill="1" applyFont="1" applyNumberFormat="1">
      <alignment horizontal="center" shrinkToFit="0" vertical="center" wrapText="1"/>
    </xf>
    <xf borderId="20" fillId="4" fontId="3" numFmtId="0" xfId="0" applyAlignment="1" applyBorder="1" applyFill="1" applyFont="1">
      <alignment horizontal="center" shrinkToFit="0" vertical="center" wrapText="1"/>
    </xf>
    <xf borderId="20" fillId="4" fontId="3" numFmtId="0" xfId="0" applyAlignment="1" applyBorder="1" applyFill="1" applyFont="1">
      <alignment horizontal="left" shrinkToFit="0" vertical="center" wrapText="1"/>
    </xf>
    <xf borderId="20" fillId="3" fontId="3" numFmtId="2" xfId="0" applyAlignment="1" applyBorder="1" applyFill="1" applyFont="1" applyNumberFormat="1">
      <alignment horizontal="left" shrinkToFit="0" vertical="center" wrapText="1"/>
    </xf>
    <xf borderId="21" fillId="0" fontId="3" numFmtId="0" xfId="0" applyAlignment="1" applyBorder="1" applyFont="1">
      <alignment horizontal="center" vertical="center"/>
    </xf>
    <xf borderId="21" fillId="0" fontId="2" numFmtId="0" xfId="0" applyAlignment="1" applyBorder="1" applyFont="1">
      <alignment shrinkToFit="0" vertical="center" wrapText="1"/>
    </xf>
    <xf borderId="21" fillId="0" fontId="2" numFmtId="0" xfId="0" applyAlignment="1" applyBorder="1" applyFont="1">
      <alignment horizontal="center" vertical="center"/>
    </xf>
    <xf borderId="21" fillId="0" fontId="2" numFmtId="2" xfId="0" applyAlignment="1" applyBorder="1" applyFont="1" applyNumberFormat="1">
      <alignment horizontal="left" vertical="center"/>
    </xf>
    <xf borderId="21" fillId="0" fontId="3" numFmtId="0" xfId="0" applyBorder="1" applyFont="1"/>
    <xf borderId="21" fillId="3" fontId="2" numFmtId="2" xfId="0" applyAlignment="1" applyBorder="1" applyFill="1" applyFont="1" applyNumberFormat="1">
      <alignment horizontal="center" vertical="center"/>
    </xf>
    <xf borderId="22" fillId="0" fontId="11" numFmtId="0" xfId="0" applyAlignment="1" applyBorder="1" applyFont="1">
      <alignment horizontal="center" vertical="top"/>
    </xf>
    <xf borderId="23" fillId="5" fontId="11" numFmtId="0" xfId="0" applyAlignment="1" applyBorder="1" applyFill="1" applyFont="1">
      <alignment horizontal="right" vertical="center"/>
    </xf>
    <xf borderId="24" fillId="0" fontId="7" numFmtId="0" xfId="0" applyAlignment="1" applyBorder="1" applyFont="1">
      <alignment horizontal="center" vertical="center"/>
    </xf>
    <xf borderId="24" fillId="0" fontId="3" numFmtId="0" xfId="0" applyAlignment="1" applyBorder="1" applyFont="1">
      <alignment horizontal="left" vertical="center"/>
    </xf>
    <xf borderId="24" fillId="0" fontId="7" numFmtId="0" xfId="0" applyAlignment="1" applyBorder="1" applyFont="1">
      <alignment vertical="center"/>
    </xf>
    <xf borderId="24" fillId="0" fontId="11" numFmtId="2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 vertical="top"/>
    </xf>
    <xf borderId="25" fillId="5" fontId="11" numFmtId="0" xfId="0" applyAlignment="1" applyBorder="1" applyFill="1" applyFont="1">
      <alignment horizontal="right" vertical="center"/>
    </xf>
    <xf borderId="0" fillId="0" fontId="7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7" numFmtId="0" xfId="0" applyAlignment="1" applyFont="1">
      <alignment vertical="center"/>
    </xf>
    <xf borderId="26" fillId="0" fontId="12" numFmtId="0" xfId="0" applyAlignment="1" applyBorder="1" applyFont="1">
      <alignment horizontal="right" vertical="top"/>
    </xf>
    <xf borderId="27" fillId="0" fontId="5" numFmtId="0" xfId="0" applyBorder="1" applyFont="1"/>
    <xf borderId="0" fillId="2" fontId="13" numFmtId="9" xfId="0" applyAlignment="1" applyFill="1" applyFont="1" applyNumberFormat="1">
      <alignment horizontal="center" readingOrder="0" vertical="center"/>
    </xf>
    <xf borderId="28" fillId="0" fontId="3" numFmtId="2" xfId="0" applyAlignment="1" applyBorder="1" applyFont="1" applyNumberFormat="1">
      <alignment horizontal="center" shrinkToFit="0" vertical="center" wrapText="1"/>
    </xf>
    <xf borderId="26" fillId="0" fontId="14" numFmtId="0" xfId="0" applyAlignment="1" applyBorder="1" applyFont="1">
      <alignment horizontal="right" vertical="top"/>
    </xf>
    <xf borderId="29" fillId="0" fontId="14" numFmtId="0" xfId="0" applyAlignment="1" applyBorder="1" applyFont="1">
      <alignment horizontal="center" vertical="top"/>
    </xf>
    <xf borderId="30" fillId="0" fontId="12" numFmtId="0" xfId="0" applyAlignment="1" applyBorder="1" applyFont="1">
      <alignment horizontal="right" vertical="top"/>
    </xf>
    <xf borderId="31" fillId="0" fontId="5" numFmtId="0" xfId="0" applyBorder="1" applyFont="1"/>
    <xf borderId="29" fillId="0" fontId="12" numFmtId="0" xfId="0" applyAlignment="1" applyBorder="1" applyFont="1">
      <alignment horizontal="left" vertical="top"/>
    </xf>
    <xf borderId="29" fillId="0" fontId="2" numFmtId="2" xfId="0" applyAlignment="1" applyBorder="1" applyFont="1" applyNumberFormat="1">
      <alignment horizontal="center"/>
    </xf>
    <xf borderId="0" fillId="0" fontId="11" numFmtId="2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center" vertical="top"/>
    </xf>
    <xf borderId="11" fillId="0" fontId="11" numFmtId="0" xfId="0" applyAlignment="1" applyBorder="1" applyFont="1">
      <alignment readingOrder="0"/>
    </xf>
    <xf borderId="0" fillId="0" fontId="7" numFmtId="0" xfId="0" applyAlignment="1" applyFont="1">
      <alignment horizontal="left" vertical="center"/>
    </xf>
    <xf borderId="0" fillId="0" fontId="2" numFmtId="0" xfId="0" applyFont="1"/>
    <xf borderId="0" fillId="0" fontId="7" numFmtId="0" xfId="0" applyAlignment="1" applyFont="1">
      <alignment horizontal="center"/>
    </xf>
    <xf borderId="31" fillId="0" fontId="7" numFmtId="0" xfId="0" applyAlignment="1" applyBorder="1" applyFont="1">
      <alignment horizontal="center" vertical="center"/>
    </xf>
    <xf borderId="31" fillId="0" fontId="7" numFmtId="0" xfId="0" applyAlignment="1" applyBorder="1" applyFont="1">
      <alignment horizontal="left" vertical="center"/>
    </xf>
  </cellXfs>
  <cellStyles count="1">
    <cellStyle xfId="0" name="Normal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96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104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103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108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147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149</xdr:row>
      <xdr:rowOff>0</xdr:rowOff>
    </xdr:from>
    <xdr:ext cx="104775" cy="523875"/>
    <xdr:sp>
      <xdr:nvSpPr>
        <xdr:cNvPr id="3" name="Shape 3"/>
        <xdr:cNvSpPr txBox="1"/>
      </xdr:nvSpPr>
      <xdr:spPr>
        <a:xfrm>
          <a:off x="5298375" y="3520419"/>
          <a:ext cx="95250" cy="519163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4.43" defaultRowHeight="15.0"/>
  <cols>
    <col customWidth="1" min="1" max="1" width="6.14"/>
    <col customWidth="1" min="2" max="2" width="37.14"/>
    <col customWidth="1" min="3" max="3" width="7.14"/>
    <col customWidth="1" min="4" max="4" width="8.14"/>
    <col customWidth="1" min="5" max="7" width="7.86"/>
    <col customWidth="1" min="8" max="8" width="8.43"/>
    <col customWidth="1" min="9" max="9" width="9.14"/>
    <col customWidth="1" min="10" max="10" width="9.86"/>
    <col customWidth="1" min="11" max="11" width="9.14"/>
    <col customWidth="1" min="12" max="12" width="10.0"/>
    <col customWidth="1" min="13" max="26" width="9.14"/>
  </cols>
  <sheetData>
    <row r="1" ht="13.5" customHeight="1">
      <c r="A1" s="1"/>
      <c r="B1" s="2"/>
      <c r="C1" s="1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4" t="s">
        <v>0</v>
      </c>
      <c r="B2" s="5"/>
      <c r="C2" s="6"/>
      <c r="D2" s="7"/>
      <c r="E2" s="5"/>
      <c r="F2" s="5"/>
      <c r="G2" s="5"/>
      <c r="H2" s="5"/>
      <c r="I2" s="5"/>
      <c r="J2" s="5"/>
      <c r="K2" s="5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8" t="s">
        <v>1</v>
      </c>
      <c r="B3" s="5"/>
      <c r="C3" s="6"/>
      <c r="D3" s="7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4" t="s">
        <v>2</v>
      </c>
      <c r="B4" s="5"/>
      <c r="C4" s="6"/>
      <c r="D4" s="7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7"/>
      <c r="B5" s="5"/>
      <c r="C5" s="6"/>
      <c r="D5" s="7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7" t="s">
        <v>3</v>
      </c>
      <c r="B6" s="5"/>
      <c r="C6" s="6"/>
      <c r="D6" s="7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9" t="s">
        <v>4</v>
      </c>
      <c r="B7" s="10"/>
      <c r="C7" s="6"/>
      <c r="D7" s="7"/>
      <c r="E7" s="5"/>
      <c r="F7" s="5"/>
      <c r="G7" s="5"/>
      <c r="H7" s="5"/>
      <c r="I7" s="5"/>
      <c r="J7" s="5"/>
      <c r="K7" s="5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6"/>
      <c r="B8" s="5"/>
      <c r="C8" s="6"/>
      <c r="D8" s="7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6"/>
      <c r="B9" s="5"/>
      <c r="C9" s="6"/>
      <c r="D9" s="7"/>
      <c r="E9" s="5"/>
      <c r="F9" s="5"/>
      <c r="G9" s="5"/>
      <c r="H9" s="5"/>
      <c r="I9" s="5"/>
      <c r="J9" s="5"/>
      <c r="K9" s="5"/>
      <c r="L9" s="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11" t="s">
        <v>5</v>
      </c>
      <c r="B10" s="12" t="s">
        <v>6</v>
      </c>
      <c r="C10" s="12" t="s">
        <v>7</v>
      </c>
      <c r="D10" s="13" t="s">
        <v>8</v>
      </c>
      <c r="E10" s="14" t="s">
        <v>9</v>
      </c>
      <c r="F10" s="15"/>
      <c r="G10" s="15"/>
      <c r="H10" s="16"/>
      <c r="I10" s="17" t="s">
        <v>10</v>
      </c>
      <c r="J10" s="15"/>
      <c r="K10" s="15"/>
      <c r="L10" s="1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19"/>
      <c r="B11" s="20"/>
      <c r="C11" s="20"/>
      <c r="D11" s="20"/>
      <c r="E11" s="21"/>
      <c r="F11" s="22"/>
      <c r="G11" s="22"/>
      <c r="H11" s="23"/>
      <c r="I11" s="24"/>
      <c r="J11" s="22"/>
      <c r="K11" s="22"/>
      <c r="L11" s="2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75.75" customHeight="1">
      <c r="A12" s="26"/>
      <c r="B12" s="27"/>
      <c r="C12" s="27"/>
      <c r="D12" s="27"/>
      <c r="E12" s="28" t="s">
        <v>11</v>
      </c>
      <c r="F12" s="28" t="s">
        <v>12</v>
      </c>
      <c r="G12" s="28" t="s">
        <v>13</v>
      </c>
      <c r="H12" s="28" t="s">
        <v>14</v>
      </c>
      <c r="I12" s="28" t="s">
        <v>15</v>
      </c>
      <c r="J12" s="28" t="s">
        <v>12</v>
      </c>
      <c r="K12" s="28" t="s">
        <v>13</v>
      </c>
      <c r="L12" s="29" t="s">
        <v>16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30">
        <v>1.0</v>
      </c>
      <c r="B13" s="31" t="s">
        <v>17</v>
      </c>
      <c r="C13" s="32"/>
      <c r="D13" s="33"/>
      <c r="E13" s="34"/>
      <c r="F13" s="34"/>
      <c r="G13" s="34"/>
      <c r="H13" s="34"/>
      <c r="I13" s="34"/>
      <c r="J13" s="34"/>
      <c r="K13" s="34"/>
      <c r="L13" s="3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35">
        <v>1.0</v>
      </c>
      <c r="B14" s="36" t="s">
        <v>18</v>
      </c>
      <c r="C14" s="35" t="s">
        <v>19</v>
      </c>
      <c r="D14" s="37">
        <v>1.0</v>
      </c>
      <c r="E14" s="38"/>
      <c r="F14" s="38"/>
      <c r="G14" s="38"/>
      <c r="H14" s="39"/>
      <c r="I14" s="39"/>
      <c r="J14" s="39"/>
      <c r="K14" s="39"/>
      <c r="L14" s="3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35">
        <f t="shared" ref="A15:A19" si="1">A14+1</f>
        <v>2</v>
      </c>
      <c r="B15" s="36" t="s">
        <v>20</v>
      </c>
      <c r="C15" s="35" t="s">
        <v>21</v>
      </c>
      <c r="D15" s="38">
        <v>37.0</v>
      </c>
      <c r="E15" s="38"/>
      <c r="F15" s="38"/>
      <c r="G15" s="38"/>
      <c r="H15" s="39"/>
      <c r="I15" s="39"/>
      <c r="J15" s="39"/>
      <c r="K15" s="39"/>
      <c r="L15" s="3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35">
        <f t="shared" si="1"/>
        <v>3</v>
      </c>
      <c r="B16" s="36" t="s">
        <v>22</v>
      </c>
      <c r="C16" s="35" t="s">
        <v>21</v>
      </c>
      <c r="D16" s="38">
        <v>35.0</v>
      </c>
      <c r="E16" s="38"/>
      <c r="F16" s="38"/>
      <c r="G16" s="38"/>
      <c r="H16" s="39"/>
      <c r="I16" s="39"/>
      <c r="J16" s="39"/>
      <c r="K16" s="39"/>
      <c r="L16" s="3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35">
        <f t="shared" si="1"/>
        <v>4</v>
      </c>
      <c r="B17" s="36" t="s">
        <v>23</v>
      </c>
      <c r="C17" s="35" t="s">
        <v>21</v>
      </c>
      <c r="D17" s="38">
        <v>2.8</v>
      </c>
      <c r="E17" s="38"/>
      <c r="F17" s="38"/>
      <c r="G17" s="38"/>
      <c r="H17" s="39"/>
      <c r="I17" s="39"/>
      <c r="J17" s="39"/>
      <c r="K17" s="39"/>
      <c r="L17" s="3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35">
        <f t="shared" si="1"/>
        <v>5</v>
      </c>
      <c r="B18" s="36" t="s">
        <v>24</v>
      </c>
      <c r="C18" s="35" t="s">
        <v>21</v>
      </c>
      <c r="D18" s="39">
        <v>20.0</v>
      </c>
      <c r="E18" s="38"/>
      <c r="F18" s="38"/>
      <c r="G18" s="38"/>
      <c r="H18" s="39"/>
      <c r="I18" s="39"/>
      <c r="J18" s="39"/>
      <c r="K18" s="39"/>
      <c r="L18" s="3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35">
        <f t="shared" si="1"/>
        <v>6</v>
      </c>
      <c r="B19" s="36" t="s">
        <v>25</v>
      </c>
      <c r="C19" s="35" t="s">
        <v>21</v>
      </c>
      <c r="D19" s="39">
        <f>D15+D16+D17</f>
        <v>74.8</v>
      </c>
      <c r="E19" s="38"/>
      <c r="F19" s="38"/>
      <c r="G19" s="38"/>
      <c r="H19" s="39"/>
      <c r="I19" s="39"/>
      <c r="J19" s="39"/>
      <c r="K19" s="39"/>
      <c r="L19" s="3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35"/>
      <c r="B20" s="40" t="s">
        <v>26</v>
      </c>
      <c r="C20" s="41" t="s">
        <v>27</v>
      </c>
      <c r="D20" s="42"/>
      <c r="E20" s="38"/>
      <c r="F20" s="38"/>
      <c r="G20" s="38"/>
      <c r="H20" s="39"/>
      <c r="I20" s="43">
        <f t="shared" ref="I20:L20" si="2">SUM(I14:I19)</f>
        <v>0</v>
      </c>
      <c r="J20" s="43">
        <f t="shared" si="2"/>
        <v>0</v>
      </c>
      <c r="K20" s="43">
        <f t="shared" si="2"/>
        <v>0</v>
      </c>
      <c r="L20" s="43">
        <f t="shared" si="2"/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35"/>
      <c r="B21" s="36"/>
      <c r="C21" s="35"/>
      <c r="D21" s="42"/>
      <c r="E21" s="38"/>
      <c r="F21" s="38"/>
      <c r="G21" s="38"/>
      <c r="H21" s="39"/>
      <c r="I21" s="39"/>
      <c r="J21" s="39"/>
      <c r="K21" s="39"/>
      <c r="L21" s="3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44">
        <v>2.0</v>
      </c>
      <c r="B22" s="45" t="s">
        <v>28</v>
      </c>
      <c r="C22" s="46"/>
      <c r="D22" s="47"/>
      <c r="E22" s="48"/>
      <c r="F22" s="48"/>
      <c r="G22" s="48"/>
      <c r="H22" s="48"/>
      <c r="I22" s="48"/>
      <c r="J22" s="48"/>
      <c r="K22" s="48"/>
      <c r="L22" s="4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2.5" customHeight="1">
      <c r="A23" s="35"/>
      <c r="B23" s="40" t="s">
        <v>29</v>
      </c>
      <c r="C23" s="41" t="s">
        <v>30</v>
      </c>
      <c r="D23" s="49">
        <v>47.4</v>
      </c>
      <c r="E23" s="38"/>
      <c r="F23" s="38"/>
      <c r="G23" s="38"/>
      <c r="H23" s="39"/>
      <c r="I23" s="39"/>
      <c r="J23" s="39"/>
      <c r="K23" s="39"/>
      <c r="L23" s="3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35">
        <v>1.0</v>
      </c>
      <c r="B24" s="36" t="s">
        <v>31</v>
      </c>
      <c r="C24" s="35" t="s">
        <v>32</v>
      </c>
      <c r="D24" s="38">
        <v>54.5</v>
      </c>
      <c r="E24" s="38"/>
      <c r="F24" s="38"/>
      <c r="G24" s="38"/>
      <c r="H24" s="39"/>
      <c r="I24" s="39"/>
      <c r="J24" s="39"/>
      <c r="K24" s="39"/>
      <c r="L24" s="3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35">
        <f t="shared" ref="A25:A37" si="3">A24+1</f>
        <v>2</v>
      </c>
      <c r="B25" s="36" t="s">
        <v>33</v>
      </c>
      <c r="C25" s="35" t="s">
        <v>34</v>
      </c>
      <c r="D25" s="50">
        <v>1.5</v>
      </c>
      <c r="E25" s="38"/>
      <c r="F25" s="38"/>
      <c r="G25" s="38"/>
      <c r="H25" s="39"/>
      <c r="I25" s="39"/>
      <c r="J25" s="39"/>
      <c r="K25" s="39"/>
      <c r="L25" s="3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43.5" customHeight="1">
      <c r="A26" s="35">
        <f t="shared" si="3"/>
        <v>3</v>
      </c>
      <c r="B26" s="36" t="s">
        <v>35</v>
      </c>
      <c r="C26" s="35" t="s">
        <v>36</v>
      </c>
      <c r="D26" s="38">
        <v>11.0</v>
      </c>
      <c r="E26" s="38"/>
      <c r="F26" s="38"/>
      <c r="G26" s="38"/>
      <c r="H26" s="39"/>
      <c r="I26" s="39"/>
      <c r="J26" s="39"/>
      <c r="K26" s="39"/>
      <c r="L26" s="3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7.25" customHeight="1">
      <c r="A27" s="35">
        <f t="shared" si="3"/>
        <v>4</v>
      </c>
      <c r="B27" s="40" t="s">
        <v>37</v>
      </c>
      <c r="C27" s="41" t="s">
        <v>38</v>
      </c>
      <c r="D27" s="51">
        <v>3.0</v>
      </c>
      <c r="E27" s="38"/>
      <c r="F27" s="38"/>
      <c r="G27" s="38"/>
      <c r="H27" s="39"/>
      <c r="I27" s="39"/>
      <c r="J27" s="39"/>
      <c r="K27" s="39"/>
      <c r="L27" s="3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0.0" customHeight="1">
      <c r="A28" s="35">
        <f t="shared" si="3"/>
        <v>5</v>
      </c>
      <c r="B28" s="36" t="s">
        <v>39</v>
      </c>
      <c r="C28" s="35" t="s">
        <v>21</v>
      </c>
      <c r="D28" s="38">
        <v>0.3</v>
      </c>
      <c r="E28" s="38"/>
      <c r="F28" s="38"/>
      <c r="G28" s="38"/>
      <c r="H28" s="39"/>
      <c r="I28" s="39"/>
      <c r="J28" s="39"/>
      <c r="K28" s="39"/>
      <c r="L28" s="3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7.5" customHeight="1">
      <c r="A29" s="35">
        <f t="shared" si="3"/>
        <v>6</v>
      </c>
      <c r="B29" s="36" t="s">
        <v>40</v>
      </c>
      <c r="C29" s="35" t="s">
        <v>32</v>
      </c>
      <c r="D29" s="38">
        <v>3.4</v>
      </c>
      <c r="E29" s="38"/>
      <c r="F29" s="38"/>
      <c r="G29" s="38"/>
      <c r="H29" s="39"/>
      <c r="I29" s="39"/>
      <c r="J29" s="39"/>
      <c r="K29" s="39"/>
      <c r="L29" s="3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75" customHeight="1">
      <c r="A30" s="35">
        <f t="shared" si="3"/>
        <v>7</v>
      </c>
      <c r="B30" s="36" t="s">
        <v>33</v>
      </c>
      <c r="C30" s="35" t="s">
        <v>34</v>
      </c>
      <c r="D30" s="52">
        <v>0.05</v>
      </c>
      <c r="E30" s="38"/>
      <c r="F30" s="38"/>
      <c r="G30" s="38"/>
      <c r="H30" s="39"/>
      <c r="I30" s="39"/>
      <c r="J30" s="39"/>
      <c r="K30" s="39"/>
      <c r="L30" s="3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0.5" customHeight="1">
      <c r="A31" s="35">
        <f t="shared" si="3"/>
        <v>8</v>
      </c>
      <c r="B31" s="53" t="s">
        <v>41</v>
      </c>
      <c r="C31" s="35" t="s">
        <v>38</v>
      </c>
      <c r="D31" s="54">
        <f>D27</f>
        <v>3</v>
      </c>
      <c r="E31" s="38"/>
      <c r="F31" s="38"/>
      <c r="G31" s="38"/>
      <c r="H31" s="39"/>
      <c r="I31" s="39"/>
      <c r="J31" s="39"/>
      <c r="K31" s="39"/>
      <c r="L31" s="3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8.25" customHeight="1">
      <c r="A32" s="35">
        <f t="shared" si="3"/>
        <v>9</v>
      </c>
      <c r="B32" s="36" t="s">
        <v>42</v>
      </c>
      <c r="C32" s="35" t="s">
        <v>21</v>
      </c>
      <c r="D32" s="38">
        <v>0.45</v>
      </c>
      <c r="E32" s="38"/>
      <c r="F32" s="38"/>
      <c r="G32" s="38"/>
      <c r="H32" s="39"/>
      <c r="I32" s="39"/>
      <c r="J32" s="39"/>
      <c r="K32" s="39"/>
      <c r="L32" s="3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35">
        <f t="shared" si="3"/>
        <v>10</v>
      </c>
      <c r="B33" s="36"/>
      <c r="C33" s="35"/>
      <c r="D33" s="38"/>
      <c r="E33" s="38"/>
      <c r="F33" s="38"/>
      <c r="G33" s="38"/>
      <c r="H33" s="39"/>
      <c r="I33" s="39"/>
      <c r="J33" s="39"/>
      <c r="K33" s="39"/>
      <c r="L33" s="3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35">
        <f t="shared" si="3"/>
        <v>11</v>
      </c>
      <c r="B34" s="55" t="s">
        <v>43</v>
      </c>
      <c r="C34" s="56" t="s">
        <v>32</v>
      </c>
      <c r="D34" s="57">
        <f>21*0.6</f>
        <v>12.6</v>
      </c>
      <c r="E34" s="39"/>
      <c r="F34" s="39"/>
      <c r="G34" s="39"/>
      <c r="H34" s="39"/>
      <c r="I34" s="39"/>
      <c r="J34" s="39"/>
      <c r="K34" s="39"/>
      <c r="L34" s="3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35">
        <f t="shared" si="3"/>
        <v>12</v>
      </c>
      <c r="B35" s="58" t="s">
        <v>44</v>
      </c>
      <c r="C35" s="59" t="s">
        <v>30</v>
      </c>
      <c r="D35" s="39">
        <v>21.0</v>
      </c>
      <c r="E35" s="39"/>
      <c r="F35" s="39"/>
      <c r="G35" s="39"/>
      <c r="H35" s="39"/>
      <c r="I35" s="39"/>
      <c r="J35" s="39"/>
      <c r="K35" s="39"/>
      <c r="L35" s="3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35">
        <f t="shared" si="3"/>
        <v>13</v>
      </c>
      <c r="B36" s="58" t="s">
        <v>45</v>
      </c>
      <c r="C36" s="59" t="s">
        <v>32</v>
      </c>
      <c r="D36" s="39">
        <f>D34</f>
        <v>12.6</v>
      </c>
      <c r="E36" s="39"/>
      <c r="F36" s="39"/>
      <c r="G36" s="39"/>
      <c r="H36" s="39"/>
      <c r="I36" s="39"/>
      <c r="J36" s="39"/>
      <c r="K36" s="39"/>
      <c r="L36" s="3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35">
        <f t="shared" si="3"/>
        <v>14</v>
      </c>
      <c r="B37" s="58" t="s">
        <v>46</v>
      </c>
      <c r="C37" s="59" t="s">
        <v>32</v>
      </c>
      <c r="D37" s="39">
        <f>D36</f>
        <v>12.6</v>
      </c>
      <c r="E37" s="39"/>
      <c r="F37" s="39"/>
      <c r="G37" s="39"/>
      <c r="H37" s="39"/>
      <c r="I37" s="39"/>
      <c r="J37" s="39"/>
      <c r="K37" s="39"/>
      <c r="L37" s="3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35"/>
      <c r="B38" s="60" t="s">
        <v>26</v>
      </c>
      <c r="C38" s="61" t="s">
        <v>27</v>
      </c>
      <c r="D38" s="42"/>
      <c r="E38" s="38"/>
      <c r="F38" s="38"/>
      <c r="G38" s="38"/>
      <c r="H38" s="43"/>
      <c r="I38" s="43">
        <f t="shared" ref="I38:L38" si="4">SUM(I23:I37)</f>
        <v>0</v>
      </c>
      <c r="J38" s="43">
        <f t="shared" si="4"/>
        <v>0</v>
      </c>
      <c r="K38" s="43">
        <f t="shared" si="4"/>
        <v>0</v>
      </c>
      <c r="L38" s="43">
        <f t="shared" si="4"/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35"/>
      <c r="B39" s="36"/>
      <c r="C39" s="35"/>
      <c r="D39" s="42"/>
      <c r="E39" s="38"/>
      <c r="F39" s="38"/>
      <c r="G39" s="38"/>
      <c r="H39" s="39"/>
      <c r="I39" s="39"/>
      <c r="J39" s="39"/>
      <c r="K39" s="39"/>
      <c r="L39" s="3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44">
        <v>3.0</v>
      </c>
      <c r="B40" s="45" t="s">
        <v>47</v>
      </c>
      <c r="C40" s="62"/>
      <c r="D40" s="63"/>
      <c r="E40" s="48"/>
      <c r="F40" s="48"/>
      <c r="G40" s="48"/>
      <c r="H40" s="48"/>
      <c r="I40" s="48"/>
      <c r="J40" s="48"/>
      <c r="K40" s="48"/>
      <c r="L40" s="4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64"/>
      <c r="B41" s="65" t="s">
        <v>48</v>
      </c>
      <c r="C41" s="59"/>
      <c r="D41" s="66"/>
      <c r="E41" s="39"/>
      <c r="F41" s="39"/>
      <c r="G41" s="39"/>
      <c r="H41" s="39"/>
      <c r="I41" s="39"/>
      <c r="J41" s="39"/>
      <c r="K41" s="39"/>
      <c r="L41" s="3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6.0" customHeight="1">
      <c r="A42" s="35">
        <v>1.0</v>
      </c>
      <c r="B42" s="36" t="s">
        <v>49</v>
      </c>
      <c r="C42" s="35" t="s">
        <v>30</v>
      </c>
      <c r="D42" s="39">
        <v>38.2</v>
      </c>
      <c r="E42" s="38"/>
      <c r="F42" s="38"/>
      <c r="G42" s="38"/>
      <c r="H42" s="39"/>
      <c r="I42" s="39"/>
      <c r="J42" s="39"/>
      <c r="K42" s="39"/>
      <c r="L42" s="3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35">
        <f t="shared" ref="A43:A63" si="5">A42+1</f>
        <v>2</v>
      </c>
      <c r="B43" s="36" t="s">
        <v>50</v>
      </c>
      <c r="C43" s="35" t="s">
        <v>30</v>
      </c>
      <c r="D43" s="39">
        <v>47.4</v>
      </c>
      <c r="E43" s="38"/>
      <c r="F43" s="38"/>
      <c r="G43" s="38"/>
      <c r="H43" s="39"/>
      <c r="I43" s="39"/>
      <c r="J43" s="39"/>
      <c r="K43" s="39"/>
      <c r="L43" s="3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35">
        <f t="shared" si="5"/>
        <v>3</v>
      </c>
      <c r="B44" s="40" t="s">
        <v>51</v>
      </c>
      <c r="C44" s="35"/>
      <c r="D44" s="42"/>
      <c r="E44" s="38"/>
      <c r="F44" s="38"/>
      <c r="G44" s="38"/>
      <c r="H44" s="39"/>
      <c r="I44" s="39"/>
      <c r="J44" s="39"/>
      <c r="K44" s="39"/>
      <c r="L44" s="3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75" customHeight="1">
      <c r="A45" s="35">
        <f t="shared" si="5"/>
        <v>4</v>
      </c>
      <c r="B45" s="36" t="s">
        <v>52</v>
      </c>
      <c r="C45" s="35" t="s">
        <v>21</v>
      </c>
      <c r="D45" s="39">
        <v>6.4</v>
      </c>
      <c r="E45" s="38"/>
      <c r="F45" s="38"/>
      <c r="G45" s="38"/>
      <c r="H45" s="39"/>
      <c r="I45" s="39"/>
      <c r="J45" s="39"/>
      <c r="K45" s="39"/>
      <c r="L45" s="39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35">
        <f t="shared" si="5"/>
        <v>5</v>
      </c>
      <c r="B46" s="36" t="s">
        <v>53</v>
      </c>
      <c r="C46" s="35" t="s">
        <v>38</v>
      </c>
      <c r="D46" s="54">
        <v>88.0</v>
      </c>
      <c r="E46" s="38"/>
      <c r="F46" s="38"/>
      <c r="G46" s="38"/>
      <c r="H46" s="39"/>
      <c r="I46" s="39"/>
      <c r="J46" s="39"/>
      <c r="K46" s="39"/>
      <c r="L46" s="3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35">
        <f t="shared" si="5"/>
        <v>6</v>
      </c>
      <c r="B47" s="53" t="s">
        <v>54</v>
      </c>
      <c r="C47" s="35" t="s">
        <v>38</v>
      </c>
      <c r="D47" s="54">
        <v>278.0</v>
      </c>
      <c r="E47" s="38"/>
      <c r="F47" s="38"/>
      <c r="G47" s="38"/>
      <c r="H47" s="39"/>
      <c r="I47" s="39"/>
      <c r="J47" s="39"/>
      <c r="K47" s="39"/>
      <c r="L47" s="3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35">
        <f t="shared" si="5"/>
        <v>7</v>
      </c>
      <c r="B48" s="67" t="s">
        <v>55</v>
      </c>
      <c r="C48" s="68" t="s">
        <v>32</v>
      </c>
      <c r="D48" s="69">
        <v>179.2</v>
      </c>
      <c r="E48" s="39"/>
      <c r="F48" s="39"/>
      <c r="G48" s="70"/>
      <c r="H48" s="39"/>
      <c r="I48" s="39"/>
      <c r="J48" s="39"/>
      <c r="K48" s="39"/>
      <c r="L48" s="3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35">
        <f t="shared" si="5"/>
        <v>8</v>
      </c>
      <c r="B49" s="71" t="s">
        <v>56</v>
      </c>
      <c r="C49" s="72" t="s">
        <v>30</v>
      </c>
      <c r="D49" s="39">
        <f>D48*2</f>
        <v>358.4</v>
      </c>
      <c r="E49" s="39"/>
      <c r="F49" s="39"/>
      <c r="G49" s="70"/>
      <c r="H49" s="39"/>
      <c r="I49" s="39"/>
      <c r="J49" s="39"/>
      <c r="K49" s="39"/>
      <c r="L49" s="3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35">
        <f t="shared" si="5"/>
        <v>9</v>
      </c>
      <c r="B50" s="73" t="s">
        <v>57</v>
      </c>
      <c r="C50" s="74" t="s">
        <v>32</v>
      </c>
      <c r="D50" s="39">
        <f>D48</f>
        <v>179.2</v>
      </c>
      <c r="E50" s="39"/>
      <c r="F50" s="39"/>
      <c r="G50" s="70"/>
      <c r="H50" s="39"/>
      <c r="I50" s="39"/>
      <c r="J50" s="39"/>
      <c r="K50" s="39"/>
      <c r="L50" s="3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35">
        <f t="shared" si="5"/>
        <v>10</v>
      </c>
      <c r="B51" s="73" t="s">
        <v>58</v>
      </c>
      <c r="C51" s="74" t="s">
        <v>32</v>
      </c>
      <c r="D51" s="39">
        <f>D48</f>
        <v>179.2</v>
      </c>
      <c r="E51" s="39"/>
      <c r="F51" s="39"/>
      <c r="G51" s="70"/>
      <c r="H51" s="39"/>
      <c r="I51" s="39"/>
      <c r="J51" s="39"/>
      <c r="K51" s="39"/>
      <c r="L51" s="3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35">
        <f t="shared" si="5"/>
        <v>11</v>
      </c>
      <c r="B52" s="73" t="s">
        <v>59</v>
      </c>
      <c r="C52" s="74" t="s">
        <v>32</v>
      </c>
      <c r="D52" s="39">
        <f>D48</f>
        <v>179.2</v>
      </c>
      <c r="E52" s="39"/>
      <c r="F52" s="39"/>
      <c r="G52" s="70"/>
      <c r="H52" s="39"/>
      <c r="I52" s="39"/>
      <c r="J52" s="39"/>
      <c r="K52" s="39"/>
      <c r="L52" s="3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35">
        <f t="shared" si="5"/>
        <v>12</v>
      </c>
      <c r="B53" s="71" t="s">
        <v>60</v>
      </c>
      <c r="C53" s="72" t="s">
        <v>30</v>
      </c>
      <c r="D53" s="39">
        <f>D48*2</f>
        <v>358.4</v>
      </c>
      <c r="E53" s="39"/>
      <c r="F53" s="39"/>
      <c r="G53" s="70"/>
      <c r="H53" s="39"/>
      <c r="I53" s="39"/>
      <c r="J53" s="39"/>
      <c r="K53" s="39"/>
      <c r="L53" s="3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35">
        <f t="shared" si="5"/>
        <v>13</v>
      </c>
      <c r="B54" s="73" t="s">
        <v>61</v>
      </c>
      <c r="C54" s="74" t="s">
        <v>32</v>
      </c>
      <c r="D54" s="39">
        <f>D48</f>
        <v>179.2</v>
      </c>
      <c r="E54" s="39"/>
      <c r="F54" s="39"/>
      <c r="G54" s="70"/>
      <c r="H54" s="39"/>
      <c r="I54" s="39"/>
      <c r="J54" s="39"/>
      <c r="K54" s="39"/>
      <c r="L54" s="3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35">
        <f t="shared" si="5"/>
        <v>14</v>
      </c>
      <c r="B55" s="71" t="s">
        <v>60</v>
      </c>
      <c r="C55" s="72" t="s">
        <v>30</v>
      </c>
      <c r="D55" s="39">
        <f>D48*2</f>
        <v>358.4</v>
      </c>
      <c r="E55" s="39"/>
      <c r="F55" s="39"/>
      <c r="G55" s="70"/>
      <c r="H55" s="39"/>
      <c r="I55" s="39"/>
      <c r="J55" s="39"/>
      <c r="K55" s="39"/>
      <c r="L55" s="3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35">
        <f t="shared" si="5"/>
        <v>15</v>
      </c>
      <c r="B56" s="73" t="s">
        <v>59</v>
      </c>
      <c r="C56" s="74" t="s">
        <v>32</v>
      </c>
      <c r="D56" s="39">
        <f>D48-11.1</f>
        <v>168.1</v>
      </c>
      <c r="E56" s="39"/>
      <c r="F56" s="39"/>
      <c r="G56" s="70"/>
      <c r="H56" s="39"/>
      <c r="I56" s="39"/>
      <c r="J56" s="39"/>
      <c r="K56" s="39"/>
      <c r="L56" s="3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35">
        <f t="shared" si="5"/>
        <v>16</v>
      </c>
      <c r="B57" s="73" t="s">
        <v>58</v>
      </c>
      <c r="C57" s="74" t="s">
        <v>32</v>
      </c>
      <c r="D57" s="39">
        <f>D48-11.1</f>
        <v>168.1</v>
      </c>
      <c r="E57" s="39"/>
      <c r="F57" s="39"/>
      <c r="G57" s="70"/>
      <c r="H57" s="39"/>
      <c r="I57" s="39"/>
      <c r="J57" s="39"/>
      <c r="K57" s="39"/>
      <c r="L57" s="39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35">
        <f t="shared" si="5"/>
        <v>17</v>
      </c>
      <c r="B58" s="73" t="s">
        <v>62</v>
      </c>
      <c r="C58" s="74" t="s">
        <v>32</v>
      </c>
      <c r="D58" s="39">
        <f>D48-11.1-13.5</f>
        <v>154.6</v>
      </c>
      <c r="E58" s="39"/>
      <c r="F58" s="39"/>
      <c r="G58" s="70"/>
      <c r="H58" s="39"/>
      <c r="I58" s="39"/>
      <c r="J58" s="39"/>
      <c r="K58" s="39"/>
      <c r="L58" s="39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35">
        <f t="shared" si="5"/>
        <v>18</v>
      </c>
      <c r="B59" s="73" t="s">
        <v>63</v>
      </c>
      <c r="C59" s="74" t="s">
        <v>32</v>
      </c>
      <c r="D59" s="39">
        <f>D56-D60-D61</f>
        <v>100.1</v>
      </c>
      <c r="E59" s="39"/>
      <c r="F59" s="39"/>
      <c r="G59" s="70"/>
      <c r="H59" s="39"/>
      <c r="I59" s="39"/>
      <c r="J59" s="39"/>
      <c r="K59" s="39"/>
      <c r="L59" s="39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35">
        <f t="shared" si="5"/>
        <v>19</v>
      </c>
      <c r="B60" s="73" t="s">
        <v>64</v>
      </c>
      <c r="C60" s="74" t="s">
        <v>32</v>
      </c>
      <c r="D60" s="39">
        <v>47.4</v>
      </c>
      <c r="E60" s="39"/>
      <c r="F60" s="39"/>
      <c r="G60" s="70"/>
      <c r="H60" s="39"/>
      <c r="I60" s="39"/>
      <c r="J60" s="39"/>
      <c r="K60" s="39"/>
      <c r="L60" s="3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35">
        <f t="shared" si="5"/>
        <v>20</v>
      </c>
      <c r="B61" s="75" t="s">
        <v>65</v>
      </c>
      <c r="C61" s="76" t="s">
        <v>32</v>
      </c>
      <c r="D61" s="77">
        <v>20.6</v>
      </c>
      <c r="E61" s="39"/>
      <c r="F61" s="39"/>
      <c r="G61" s="70"/>
      <c r="H61" s="39"/>
      <c r="I61" s="39"/>
      <c r="J61" s="39"/>
      <c r="K61" s="39"/>
      <c r="L61" s="3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35">
        <f t="shared" si="5"/>
        <v>21</v>
      </c>
      <c r="B62" s="40" t="s">
        <v>66</v>
      </c>
      <c r="C62" s="35"/>
      <c r="D62" s="42"/>
      <c r="E62" s="38"/>
      <c r="F62" s="38"/>
      <c r="G62" s="38"/>
      <c r="H62" s="39"/>
      <c r="I62" s="39"/>
      <c r="J62" s="39"/>
      <c r="K62" s="39"/>
      <c r="L62" s="3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35">
        <f t="shared" si="5"/>
        <v>22</v>
      </c>
      <c r="B63" s="36" t="s">
        <v>67</v>
      </c>
      <c r="C63" s="35" t="s">
        <v>30</v>
      </c>
      <c r="D63" s="38">
        <v>18.4</v>
      </c>
      <c r="E63" s="38"/>
      <c r="F63" s="38"/>
      <c r="G63" s="38"/>
      <c r="H63" s="39"/>
      <c r="I63" s="39"/>
      <c r="J63" s="39"/>
      <c r="K63" s="39"/>
      <c r="L63" s="3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35"/>
      <c r="B64" s="60" t="s">
        <v>26</v>
      </c>
      <c r="C64" s="61" t="s">
        <v>27</v>
      </c>
      <c r="D64" s="78"/>
      <c r="E64" s="38"/>
      <c r="F64" s="38"/>
      <c r="G64" s="38"/>
      <c r="H64" s="43"/>
      <c r="I64" s="43">
        <f t="shared" ref="I64:L64" si="6">SUM(I41:I63)</f>
        <v>0</v>
      </c>
      <c r="J64" s="43">
        <f t="shared" si="6"/>
        <v>0</v>
      </c>
      <c r="K64" s="43">
        <f t="shared" si="6"/>
        <v>0</v>
      </c>
      <c r="L64" s="43">
        <f t="shared" si="6"/>
        <v>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35"/>
      <c r="B65" s="36"/>
      <c r="C65" s="35"/>
      <c r="D65" s="42"/>
      <c r="E65" s="38"/>
      <c r="F65" s="38"/>
      <c r="G65" s="38"/>
      <c r="H65" s="39"/>
      <c r="I65" s="39"/>
      <c r="J65" s="39"/>
      <c r="K65" s="39"/>
      <c r="L65" s="3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44">
        <v>4.0</v>
      </c>
      <c r="B66" s="45" t="s">
        <v>68</v>
      </c>
      <c r="C66" s="62"/>
      <c r="D66" s="63"/>
      <c r="E66" s="48"/>
      <c r="F66" s="48"/>
      <c r="G66" s="48"/>
      <c r="H66" s="48"/>
      <c r="I66" s="48"/>
      <c r="J66" s="48"/>
      <c r="K66" s="48"/>
      <c r="L66" s="4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75" customHeight="1">
      <c r="A67" s="35"/>
      <c r="B67" s="40" t="s">
        <v>69</v>
      </c>
      <c r="C67" s="41" t="s">
        <v>32</v>
      </c>
      <c r="D67" s="49">
        <v>130.6</v>
      </c>
      <c r="E67" s="38"/>
      <c r="F67" s="38"/>
      <c r="G67" s="38"/>
      <c r="H67" s="39"/>
      <c r="I67" s="39"/>
      <c r="J67" s="39"/>
      <c r="K67" s="39"/>
      <c r="L67" s="3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3.25" customHeight="1">
      <c r="A68" s="35">
        <v>1.0</v>
      </c>
      <c r="B68" s="71" t="s">
        <v>70</v>
      </c>
      <c r="C68" s="72" t="s">
        <v>32</v>
      </c>
      <c r="D68" s="39">
        <f>(D67-50.37)*4-D69</f>
        <v>112.6</v>
      </c>
      <c r="E68" s="39"/>
      <c r="F68" s="39"/>
      <c r="G68" s="70"/>
      <c r="H68" s="39"/>
      <c r="I68" s="39"/>
      <c r="J68" s="39"/>
      <c r="K68" s="39"/>
      <c r="L68" s="3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75" customHeight="1">
      <c r="A69" s="35">
        <f t="shared" ref="A69:A72" si="7">A68+1</f>
        <v>2</v>
      </c>
      <c r="B69" s="71" t="s">
        <v>71</v>
      </c>
      <c r="C69" s="72" t="s">
        <v>32</v>
      </c>
      <c r="D69" s="39">
        <f>104.16*2</f>
        <v>208.32</v>
      </c>
      <c r="E69" s="39"/>
      <c r="F69" s="39"/>
      <c r="G69" s="70"/>
      <c r="H69" s="39"/>
      <c r="I69" s="39"/>
      <c r="J69" s="39"/>
      <c r="K69" s="39"/>
      <c r="L69" s="3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0.75" customHeight="1">
      <c r="A70" s="35">
        <f t="shared" si="7"/>
        <v>3</v>
      </c>
      <c r="B70" s="73" t="s">
        <v>72</v>
      </c>
      <c r="C70" s="74" t="s">
        <v>32</v>
      </c>
      <c r="D70" s="39">
        <f>D67</f>
        <v>130.6</v>
      </c>
      <c r="E70" s="39"/>
      <c r="F70" s="39"/>
      <c r="G70" s="70"/>
      <c r="H70" s="39"/>
      <c r="I70" s="39"/>
      <c r="J70" s="39"/>
      <c r="K70" s="39"/>
      <c r="L70" s="3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7.75" customHeight="1">
      <c r="A71" s="35">
        <f t="shared" si="7"/>
        <v>4</v>
      </c>
      <c r="B71" s="73" t="s">
        <v>73</v>
      </c>
      <c r="C71" s="74" t="s">
        <v>32</v>
      </c>
      <c r="D71" s="39">
        <v>13.5</v>
      </c>
      <c r="E71" s="39"/>
      <c r="F71" s="39"/>
      <c r="G71" s="70"/>
      <c r="H71" s="39"/>
      <c r="I71" s="39"/>
      <c r="J71" s="39"/>
      <c r="K71" s="39"/>
      <c r="L71" s="3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3.25" customHeight="1">
      <c r="A72" s="35">
        <f t="shared" si="7"/>
        <v>5</v>
      </c>
      <c r="B72" s="75" t="s">
        <v>65</v>
      </c>
      <c r="C72" s="76" t="s">
        <v>32</v>
      </c>
      <c r="D72" s="77">
        <v>31.6</v>
      </c>
      <c r="E72" s="39"/>
      <c r="F72" s="39"/>
      <c r="G72" s="70"/>
      <c r="H72" s="39"/>
      <c r="I72" s="39"/>
      <c r="J72" s="39"/>
      <c r="K72" s="39"/>
      <c r="L72" s="3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35"/>
      <c r="B73" s="60" t="s">
        <v>26</v>
      </c>
      <c r="C73" s="61" t="s">
        <v>27</v>
      </c>
      <c r="D73" s="42"/>
      <c r="E73" s="38"/>
      <c r="F73" s="38"/>
      <c r="G73" s="38"/>
      <c r="H73" s="43"/>
      <c r="I73" s="43">
        <f t="shared" ref="I73:L73" si="8">SUM(I68:I72)</f>
        <v>0</v>
      </c>
      <c r="J73" s="43">
        <f t="shared" si="8"/>
        <v>0</v>
      </c>
      <c r="K73" s="43">
        <f t="shared" si="8"/>
        <v>0</v>
      </c>
      <c r="L73" s="43">
        <f t="shared" si="8"/>
        <v>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35"/>
      <c r="B74" s="36"/>
      <c r="C74" s="35"/>
      <c r="D74" s="42"/>
      <c r="E74" s="38"/>
      <c r="F74" s="38"/>
      <c r="G74" s="38"/>
      <c r="H74" s="39"/>
      <c r="I74" s="39"/>
      <c r="J74" s="39"/>
      <c r="K74" s="39"/>
      <c r="L74" s="3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44">
        <v>5.0</v>
      </c>
      <c r="B75" s="45" t="s">
        <v>74</v>
      </c>
      <c r="C75" s="62"/>
      <c r="D75" s="63"/>
      <c r="E75" s="48"/>
      <c r="F75" s="48"/>
      <c r="G75" s="48"/>
      <c r="H75" s="48"/>
      <c r="I75" s="48"/>
      <c r="J75" s="48"/>
      <c r="K75" s="48"/>
      <c r="L75" s="4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35"/>
      <c r="B76" s="40" t="s">
        <v>75</v>
      </c>
      <c r="C76" s="35"/>
      <c r="D76" s="42"/>
      <c r="E76" s="38"/>
      <c r="F76" s="38"/>
      <c r="G76" s="38"/>
      <c r="H76" s="39"/>
      <c r="I76" s="39"/>
      <c r="J76" s="39"/>
      <c r="K76" s="39"/>
      <c r="L76" s="39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35">
        <v>1.0</v>
      </c>
      <c r="B77" s="36" t="s">
        <v>76</v>
      </c>
      <c r="C77" s="35" t="s">
        <v>21</v>
      </c>
      <c r="D77" s="39">
        <v>5.2</v>
      </c>
      <c r="E77" s="38"/>
      <c r="F77" s="38"/>
      <c r="G77" s="38"/>
      <c r="H77" s="39"/>
      <c r="I77" s="39"/>
      <c r="J77" s="39"/>
      <c r="K77" s="39"/>
      <c r="L77" s="39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35">
        <f t="shared" ref="A78:A96" si="9">A77+1</f>
        <v>2</v>
      </c>
      <c r="B78" s="36" t="s">
        <v>77</v>
      </c>
      <c r="C78" s="35" t="s">
        <v>21</v>
      </c>
      <c r="D78" s="39">
        <v>0.8</v>
      </c>
      <c r="E78" s="38"/>
      <c r="F78" s="38"/>
      <c r="G78" s="38"/>
      <c r="H78" s="39"/>
      <c r="I78" s="39"/>
      <c r="J78" s="39"/>
      <c r="K78" s="39"/>
      <c r="L78" s="3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35">
        <f t="shared" si="9"/>
        <v>3</v>
      </c>
      <c r="B79" s="53" t="s">
        <v>54</v>
      </c>
      <c r="C79" s="35" t="s">
        <v>38</v>
      </c>
      <c r="D79" s="54">
        <v>162.0</v>
      </c>
      <c r="E79" s="38"/>
      <c r="F79" s="38"/>
      <c r="G79" s="38"/>
      <c r="H79" s="39"/>
      <c r="I79" s="39"/>
      <c r="J79" s="39"/>
      <c r="K79" s="39"/>
      <c r="L79" s="3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35">
        <f t="shared" si="9"/>
        <v>4</v>
      </c>
      <c r="B80" s="40" t="s">
        <v>78</v>
      </c>
      <c r="C80" s="41" t="s">
        <v>32</v>
      </c>
      <c r="D80" s="49">
        <f>109.4-4.8</f>
        <v>104.6</v>
      </c>
      <c r="E80" s="38"/>
      <c r="F80" s="38"/>
      <c r="G80" s="38"/>
      <c r="H80" s="39"/>
      <c r="I80" s="39"/>
      <c r="J80" s="39"/>
      <c r="K80" s="39"/>
      <c r="L80" s="39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35">
        <f t="shared" si="9"/>
        <v>5</v>
      </c>
      <c r="B81" s="73" t="s">
        <v>79</v>
      </c>
      <c r="C81" s="74" t="s">
        <v>32</v>
      </c>
      <c r="D81" s="39">
        <f>D80</f>
        <v>104.6</v>
      </c>
      <c r="E81" s="39"/>
      <c r="F81" s="39"/>
      <c r="G81" s="70"/>
      <c r="H81" s="39"/>
      <c r="I81" s="39"/>
      <c r="J81" s="39"/>
      <c r="K81" s="39"/>
      <c r="L81" s="39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35">
        <f t="shared" si="9"/>
        <v>6</v>
      </c>
      <c r="B82" s="36" t="s">
        <v>80</v>
      </c>
      <c r="C82" s="35" t="s">
        <v>30</v>
      </c>
      <c r="D82" s="38">
        <f>D80*2</f>
        <v>209.2</v>
      </c>
      <c r="E82" s="38"/>
      <c r="F82" s="38"/>
      <c r="G82" s="38"/>
      <c r="H82" s="39"/>
      <c r="I82" s="39"/>
      <c r="J82" s="39"/>
      <c r="K82" s="39"/>
      <c r="L82" s="39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35">
        <f t="shared" si="9"/>
        <v>7</v>
      </c>
      <c r="B83" s="73" t="s">
        <v>59</v>
      </c>
      <c r="C83" s="74" t="s">
        <v>32</v>
      </c>
      <c r="D83" s="39">
        <f>D80</f>
        <v>104.6</v>
      </c>
      <c r="E83" s="39"/>
      <c r="F83" s="39"/>
      <c r="G83" s="70"/>
      <c r="H83" s="39"/>
      <c r="I83" s="39"/>
      <c r="J83" s="39"/>
      <c r="K83" s="39"/>
      <c r="L83" s="39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35">
        <f t="shared" si="9"/>
        <v>8</v>
      </c>
      <c r="B84" s="73" t="s">
        <v>81</v>
      </c>
      <c r="C84" s="74" t="s">
        <v>32</v>
      </c>
      <c r="D84" s="39">
        <f>D80</f>
        <v>104.6</v>
      </c>
      <c r="E84" s="39"/>
      <c r="F84" s="39"/>
      <c r="G84" s="70"/>
      <c r="H84" s="39"/>
      <c r="I84" s="39"/>
      <c r="J84" s="39"/>
      <c r="K84" s="39"/>
      <c r="L84" s="39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35">
        <f t="shared" si="9"/>
        <v>9</v>
      </c>
      <c r="B85" s="36" t="s">
        <v>82</v>
      </c>
      <c r="C85" s="35" t="s">
        <v>32</v>
      </c>
      <c r="D85" s="38">
        <f>D80</f>
        <v>104.6</v>
      </c>
      <c r="E85" s="38"/>
      <c r="F85" s="38"/>
      <c r="G85" s="38"/>
      <c r="H85" s="39"/>
      <c r="I85" s="39"/>
      <c r="J85" s="39"/>
      <c r="K85" s="39"/>
      <c r="L85" s="39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35">
        <f t="shared" si="9"/>
        <v>10</v>
      </c>
      <c r="B86" s="40" t="s">
        <v>83</v>
      </c>
      <c r="C86" s="35"/>
      <c r="D86" s="42"/>
      <c r="E86" s="38"/>
      <c r="F86" s="38"/>
      <c r="G86" s="38"/>
      <c r="H86" s="39"/>
      <c r="I86" s="39"/>
      <c r="J86" s="39"/>
      <c r="K86" s="39"/>
      <c r="L86" s="39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7.25" customHeight="1">
      <c r="A87" s="35">
        <f t="shared" si="9"/>
        <v>11</v>
      </c>
      <c r="B87" s="36" t="s">
        <v>84</v>
      </c>
      <c r="C87" s="35" t="s">
        <v>21</v>
      </c>
      <c r="D87" s="39">
        <v>3.5</v>
      </c>
      <c r="E87" s="38"/>
      <c r="F87" s="38"/>
      <c r="G87" s="38"/>
      <c r="H87" s="39"/>
      <c r="I87" s="39"/>
      <c r="J87" s="39"/>
      <c r="K87" s="39"/>
      <c r="L87" s="3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35">
        <f t="shared" si="9"/>
        <v>12</v>
      </c>
      <c r="B88" s="53" t="s">
        <v>85</v>
      </c>
      <c r="C88" s="35" t="s">
        <v>38</v>
      </c>
      <c r="D88" s="54">
        <v>156.0</v>
      </c>
      <c r="E88" s="38"/>
      <c r="F88" s="38"/>
      <c r="G88" s="38"/>
      <c r="H88" s="39"/>
      <c r="I88" s="39"/>
      <c r="J88" s="39"/>
      <c r="K88" s="39"/>
      <c r="L88" s="3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35">
        <f t="shared" si="9"/>
        <v>13</v>
      </c>
      <c r="B89" s="53" t="s">
        <v>86</v>
      </c>
      <c r="C89" s="35" t="s">
        <v>38</v>
      </c>
      <c r="D89" s="54">
        <v>104.0</v>
      </c>
      <c r="E89" s="38"/>
      <c r="F89" s="38"/>
      <c r="G89" s="38"/>
      <c r="H89" s="39"/>
      <c r="I89" s="39"/>
      <c r="J89" s="39"/>
      <c r="K89" s="39"/>
      <c r="L89" s="3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35">
        <f t="shared" si="9"/>
        <v>14</v>
      </c>
      <c r="B90" s="40" t="s">
        <v>87</v>
      </c>
      <c r="C90" s="41" t="s">
        <v>32</v>
      </c>
      <c r="D90" s="49">
        <v>135.6</v>
      </c>
      <c r="E90" s="38"/>
      <c r="F90" s="38"/>
      <c r="G90" s="38"/>
      <c r="H90" s="39"/>
      <c r="I90" s="39"/>
      <c r="J90" s="39"/>
      <c r="K90" s="39"/>
      <c r="L90" s="39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35">
        <f t="shared" si="9"/>
        <v>15</v>
      </c>
      <c r="B91" s="36" t="s">
        <v>88</v>
      </c>
      <c r="C91" s="35" t="s">
        <v>32</v>
      </c>
      <c r="D91" s="38">
        <f>D90</f>
        <v>135.6</v>
      </c>
      <c r="E91" s="38"/>
      <c r="F91" s="38"/>
      <c r="G91" s="38"/>
      <c r="H91" s="39"/>
      <c r="I91" s="39"/>
      <c r="J91" s="39"/>
      <c r="K91" s="39"/>
      <c r="L91" s="39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35">
        <f t="shared" si="9"/>
        <v>16</v>
      </c>
      <c r="B92" s="73" t="s">
        <v>81</v>
      </c>
      <c r="C92" s="74" t="s">
        <v>32</v>
      </c>
      <c r="D92" s="39">
        <f>D90</f>
        <v>135.6</v>
      </c>
      <c r="E92" s="39"/>
      <c r="F92" s="39"/>
      <c r="G92" s="70"/>
      <c r="H92" s="39"/>
      <c r="I92" s="39"/>
      <c r="J92" s="39"/>
      <c r="K92" s="39"/>
      <c r="L92" s="39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35">
        <f t="shared" si="9"/>
        <v>17</v>
      </c>
      <c r="B93" s="73" t="s">
        <v>59</v>
      </c>
      <c r="C93" s="74" t="s">
        <v>32</v>
      </c>
      <c r="D93" s="39">
        <f>D83</f>
        <v>104.6</v>
      </c>
      <c r="E93" s="39"/>
      <c r="F93" s="39"/>
      <c r="G93" s="70"/>
      <c r="H93" s="39"/>
      <c r="I93" s="39"/>
      <c r="J93" s="39"/>
      <c r="K93" s="39"/>
      <c r="L93" s="39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35">
        <f t="shared" si="9"/>
        <v>18</v>
      </c>
      <c r="B94" s="36" t="s">
        <v>80</v>
      </c>
      <c r="C94" s="35" t="s">
        <v>30</v>
      </c>
      <c r="D94" s="38">
        <f>D90*2</f>
        <v>271.2</v>
      </c>
      <c r="E94" s="38"/>
      <c r="F94" s="38"/>
      <c r="G94" s="38"/>
      <c r="H94" s="39"/>
      <c r="I94" s="39"/>
      <c r="J94" s="39"/>
      <c r="K94" s="39"/>
      <c r="L94" s="3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35">
        <f t="shared" si="9"/>
        <v>19</v>
      </c>
      <c r="B95" s="73" t="s">
        <v>89</v>
      </c>
      <c r="C95" s="74" t="s">
        <v>32</v>
      </c>
      <c r="D95" s="39">
        <f>D90</f>
        <v>135.6</v>
      </c>
      <c r="E95" s="39"/>
      <c r="F95" s="39"/>
      <c r="G95" s="70"/>
      <c r="H95" s="39"/>
      <c r="I95" s="39"/>
      <c r="J95" s="39"/>
      <c r="K95" s="39"/>
      <c r="L95" s="39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35">
        <f t="shared" si="9"/>
        <v>20</v>
      </c>
      <c r="B96" s="73" t="s">
        <v>59</v>
      </c>
      <c r="C96" s="74" t="s">
        <v>32</v>
      </c>
      <c r="D96" s="39">
        <f>D90</f>
        <v>135.6</v>
      </c>
      <c r="E96" s="39"/>
      <c r="F96" s="39"/>
      <c r="G96" s="70"/>
      <c r="H96" s="39"/>
      <c r="I96" s="39"/>
      <c r="J96" s="39"/>
      <c r="K96" s="39"/>
      <c r="L96" s="39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35"/>
      <c r="B97" s="60" t="s">
        <v>26</v>
      </c>
      <c r="C97" s="61" t="s">
        <v>27</v>
      </c>
      <c r="D97" s="42"/>
      <c r="E97" s="38"/>
      <c r="F97" s="38"/>
      <c r="G97" s="38"/>
      <c r="H97" s="43">
        <f t="shared" ref="H97:L97" si="10">SUM(H76:H96)</f>
        <v>0</v>
      </c>
      <c r="I97" s="43">
        <f t="shared" si="10"/>
        <v>0</v>
      </c>
      <c r="J97" s="43">
        <f t="shared" si="10"/>
        <v>0</v>
      </c>
      <c r="K97" s="43">
        <f t="shared" si="10"/>
        <v>0</v>
      </c>
      <c r="L97" s="43">
        <f t="shared" si="10"/>
        <v>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35"/>
      <c r="B98" s="36"/>
      <c r="C98" s="35"/>
      <c r="D98" s="42"/>
      <c r="E98" s="38"/>
      <c r="F98" s="38"/>
      <c r="G98" s="38"/>
      <c r="H98" s="39"/>
      <c r="I98" s="39"/>
      <c r="J98" s="39"/>
      <c r="K98" s="39"/>
      <c r="L98" s="39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44">
        <v>6.0</v>
      </c>
      <c r="B99" s="45" t="s">
        <v>90</v>
      </c>
      <c r="C99" s="62"/>
      <c r="D99" s="63"/>
      <c r="E99" s="48"/>
      <c r="F99" s="48"/>
      <c r="G99" s="48"/>
      <c r="H99" s="48"/>
      <c r="I99" s="48"/>
      <c r="J99" s="48"/>
      <c r="K99" s="48"/>
      <c r="L99" s="4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35"/>
      <c r="B100" s="55" t="s">
        <v>91</v>
      </c>
      <c r="C100" s="41" t="s">
        <v>32</v>
      </c>
      <c r="D100" s="49">
        <v>176.55</v>
      </c>
      <c r="E100" s="38"/>
      <c r="F100" s="38"/>
      <c r="G100" s="38"/>
      <c r="H100" s="39"/>
      <c r="I100" s="39"/>
      <c r="J100" s="39"/>
      <c r="K100" s="39"/>
      <c r="L100" s="3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35">
        <v>1.0</v>
      </c>
      <c r="B101" s="71" t="s">
        <v>56</v>
      </c>
      <c r="C101" s="72" t="s">
        <v>30</v>
      </c>
      <c r="D101" s="39">
        <f>D100*2</f>
        <v>353.1</v>
      </c>
      <c r="E101" s="39"/>
      <c r="F101" s="39"/>
      <c r="G101" s="70"/>
      <c r="H101" s="39"/>
      <c r="I101" s="39"/>
      <c r="J101" s="39"/>
      <c r="K101" s="39"/>
      <c r="L101" s="3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35">
        <f t="shared" ref="A102:A115" si="11">A101+1</f>
        <v>2</v>
      </c>
      <c r="B102" s="73" t="s">
        <v>81</v>
      </c>
      <c r="C102" s="74" t="s">
        <v>32</v>
      </c>
      <c r="D102" s="39">
        <f>D100</f>
        <v>176.55</v>
      </c>
      <c r="E102" s="39"/>
      <c r="F102" s="39"/>
      <c r="G102" s="70"/>
      <c r="H102" s="39"/>
      <c r="I102" s="39"/>
      <c r="J102" s="39"/>
      <c r="K102" s="39"/>
      <c r="L102" s="3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35">
        <f t="shared" si="11"/>
        <v>3</v>
      </c>
      <c r="B103" s="36" t="s">
        <v>80</v>
      </c>
      <c r="C103" s="35" t="s">
        <v>30</v>
      </c>
      <c r="D103" s="38">
        <f>D100*2</f>
        <v>353.1</v>
      </c>
      <c r="E103" s="38"/>
      <c r="F103" s="38"/>
      <c r="G103" s="38"/>
      <c r="H103" s="39"/>
      <c r="I103" s="39"/>
      <c r="J103" s="39"/>
      <c r="K103" s="39"/>
      <c r="L103" s="3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35">
        <f t="shared" si="11"/>
        <v>4</v>
      </c>
      <c r="B104" s="79" t="s">
        <v>92</v>
      </c>
      <c r="C104" s="35" t="s">
        <v>32</v>
      </c>
      <c r="D104" s="39">
        <f>D100</f>
        <v>176.55</v>
      </c>
      <c r="E104" s="38"/>
      <c r="F104" s="38"/>
      <c r="G104" s="38"/>
      <c r="H104" s="39"/>
      <c r="I104" s="39"/>
      <c r="J104" s="39"/>
      <c r="K104" s="39"/>
      <c r="L104" s="3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35">
        <f t="shared" si="11"/>
        <v>5</v>
      </c>
      <c r="B105" s="79" t="s">
        <v>93</v>
      </c>
      <c r="C105" s="35" t="s">
        <v>30</v>
      </c>
      <c r="D105" s="39">
        <f>D100*2</f>
        <v>353.1</v>
      </c>
      <c r="E105" s="38"/>
      <c r="F105" s="38"/>
      <c r="G105" s="38"/>
      <c r="H105" s="39"/>
      <c r="I105" s="39"/>
      <c r="J105" s="39"/>
      <c r="K105" s="39"/>
      <c r="L105" s="3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35">
        <f t="shared" si="11"/>
        <v>6</v>
      </c>
      <c r="B106" s="79" t="s">
        <v>94</v>
      </c>
      <c r="C106" s="35" t="s">
        <v>30</v>
      </c>
      <c r="D106" s="39">
        <f>D100*4.2</f>
        <v>741.51</v>
      </c>
      <c r="E106" s="38"/>
      <c r="F106" s="38"/>
      <c r="G106" s="38"/>
      <c r="H106" s="39"/>
      <c r="I106" s="39"/>
      <c r="J106" s="39"/>
      <c r="K106" s="39"/>
      <c r="L106" s="3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48.75" customHeight="1">
      <c r="A107" s="35">
        <f t="shared" si="11"/>
        <v>7</v>
      </c>
      <c r="B107" s="80" t="s">
        <v>95</v>
      </c>
      <c r="C107" s="35" t="s">
        <v>32</v>
      </c>
      <c r="D107" s="39">
        <f>D100</f>
        <v>176.55</v>
      </c>
      <c r="E107" s="38"/>
      <c r="F107" s="38"/>
      <c r="G107" s="38"/>
      <c r="H107" s="39"/>
      <c r="I107" s="39"/>
      <c r="J107" s="39"/>
      <c r="K107" s="39"/>
      <c r="L107" s="3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35">
        <f t="shared" si="11"/>
        <v>8</v>
      </c>
      <c r="B108" s="40" t="s">
        <v>96</v>
      </c>
      <c r="C108" s="41"/>
      <c r="D108" s="81"/>
      <c r="E108" s="38"/>
      <c r="F108" s="39"/>
      <c r="G108" s="39"/>
      <c r="H108" s="39"/>
      <c r="I108" s="39"/>
      <c r="J108" s="39"/>
      <c r="K108" s="39"/>
      <c r="L108" s="3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35">
        <f t="shared" si="11"/>
        <v>9</v>
      </c>
      <c r="B109" s="36" t="s">
        <v>97</v>
      </c>
      <c r="C109" s="35" t="s">
        <v>30</v>
      </c>
      <c r="D109" s="35">
        <f>SUM(D110:D111)</f>
        <v>37.5</v>
      </c>
      <c r="E109" s="38"/>
      <c r="F109" s="39"/>
      <c r="G109" s="39"/>
      <c r="H109" s="39"/>
      <c r="I109" s="39"/>
      <c r="J109" s="39"/>
      <c r="K109" s="39"/>
      <c r="L109" s="3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35">
        <f t="shared" si="11"/>
        <v>10</v>
      </c>
      <c r="B110" s="53" t="s">
        <v>98</v>
      </c>
      <c r="C110" s="35" t="s">
        <v>30</v>
      </c>
      <c r="D110" s="35">
        <v>16.5</v>
      </c>
      <c r="E110" s="38"/>
      <c r="F110" s="39"/>
      <c r="G110" s="39"/>
      <c r="H110" s="39"/>
      <c r="I110" s="39"/>
      <c r="J110" s="39"/>
      <c r="K110" s="39"/>
      <c r="L110" s="3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35">
        <f t="shared" si="11"/>
        <v>11</v>
      </c>
      <c r="B111" s="53" t="s">
        <v>99</v>
      </c>
      <c r="C111" s="35" t="s">
        <v>30</v>
      </c>
      <c r="D111" s="35">
        <v>21.0</v>
      </c>
      <c r="E111" s="38"/>
      <c r="F111" s="39"/>
      <c r="G111" s="39"/>
      <c r="H111" s="39"/>
      <c r="I111" s="39"/>
      <c r="J111" s="39"/>
      <c r="K111" s="39"/>
      <c r="L111" s="3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35">
        <f t="shared" si="11"/>
        <v>12</v>
      </c>
      <c r="B112" s="53" t="s">
        <v>100</v>
      </c>
      <c r="C112" s="35" t="s">
        <v>38</v>
      </c>
      <c r="D112" s="35">
        <v>380.0</v>
      </c>
      <c r="E112" s="38"/>
      <c r="F112" s="39"/>
      <c r="G112" s="39"/>
      <c r="H112" s="39"/>
      <c r="I112" s="39"/>
      <c r="J112" s="39"/>
      <c r="K112" s="39"/>
      <c r="L112" s="3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35">
        <f t="shared" si="11"/>
        <v>13</v>
      </c>
      <c r="B113" s="36" t="s">
        <v>101</v>
      </c>
      <c r="C113" s="35" t="s">
        <v>38</v>
      </c>
      <c r="D113" s="35">
        <v>4.0</v>
      </c>
      <c r="E113" s="38"/>
      <c r="F113" s="39"/>
      <c r="G113" s="39"/>
      <c r="H113" s="39"/>
      <c r="I113" s="39"/>
      <c r="J113" s="39"/>
      <c r="K113" s="39"/>
      <c r="L113" s="3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35">
        <f t="shared" si="11"/>
        <v>14</v>
      </c>
      <c r="B114" s="40" t="s">
        <v>102</v>
      </c>
      <c r="C114" s="35"/>
      <c r="D114" s="82"/>
      <c r="E114" s="38"/>
      <c r="F114" s="39"/>
      <c r="G114" s="39"/>
      <c r="H114" s="39"/>
      <c r="I114" s="39"/>
      <c r="J114" s="39"/>
      <c r="K114" s="39"/>
      <c r="L114" s="3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35">
        <f t="shared" si="11"/>
        <v>15</v>
      </c>
      <c r="B115" s="36" t="s">
        <v>103</v>
      </c>
      <c r="C115" s="35" t="s">
        <v>32</v>
      </c>
      <c r="D115" s="35">
        <v>10.4</v>
      </c>
      <c r="E115" s="38"/>
      <c r="F115" s="39"/>
      <c r="G115" s="39"/>
      <c r="H115" s="39"/>
      <c r="I115" s="39"/>
      <c r="J115" s="39"/>
      <c r="K115" s="39"/>
      <c r="L115" s="3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35"/>
      <c r="B116" s="60" t="s">
        <v>26</v>
      </c>
      <c r="C116" s="61" t="s">
        <v>27</v>
      </c>
      <c r="D116" s="78"/>
      <c r="E116" s="38"/>
      <c r="F116" s="38"/>
      <c r="G116" s="38"/>
      <c r="H116" s="43"/>
      <c r="I116" s="43">
        <f t="shared" ref="I116:L116" si="12">SUM(I101:I115)</f>
        <v>0</v>
      </c>
      <c r="J116" s="43">
        <f t="shared" si="12"/>
        <v>0</v>
      </c>
      <c r="K116" s="43">
        <f t="shared" si="12"/>
        <v>0</v>
      </c>
      <c r="L116" s="43">
        <f t="shared" si="12"/>
        <v>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35"/>
      <c r="B117" s="36"/>
      <c r="C117" s="35"/>
      <c r="D117" s="42"/>
      <c r="E117" s="38"/>
      <c r="F117" s="38"/>
      <c r="G117" s="38"/>
      <c r="H117" s="39"/>
      <c r="I117" s="39"/>
      <c r="J117" s="39"/>
      <c r="K117" s="39"/>
      <c r="L117" s="3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44">
        <v>7.0</v>
      </c>
      <c r="B118" s="45" t="s">
        <v>104</v>
      </c>
      <c r="C118" s="62"/>
      <c r="D118" s="63"/>
      <c r="E118" s="48"/>
      <c r="F118" s="48"/>
      <c r="G118" s="48"/>
      <c r="H118" s="48"/>
      <c r="I118" s="48"/>
      <c r="J118" s="48"/>
      <c r="K118" s="48"/>
      <c r="L118" s="4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35"/>
      <c r="B119" s="40" t="s">
        <v>105</v>
      </c>
      <c r="C119" s="41" t="s">
        <v>32</v>
      </c>
      <c r="D119" s="49">
        <v>102.5</v>
      </c>
      <c r="E119" s="49"/>
      <c r="F119" s="38"/>
      <c r="G119" s="38"/>
      <c r="H119" s="39"/>
      <c r="I119" s="39"/>
      <c r="J119" s="39"/>
      <c r="K119" s="39"/>
      <c r="L119" s="3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35">
        <v>1.0</v>
      </c>
      <c r="B120" s="36" t="s">
        <v>106</v>
      </c>
      <c r="C120" s="35" t="s">
        <v>107</v>
      </c>
      <c r="D120" s="38">
        <f>D119*0.1</f>
        <v>10.25</v>
      </c>
      <c r="E120" s="38"/>
      <c r="F120" s="38"/>
      <c r="G120" s="38"/>
      <c r="H120" s="39"/>
      <c r="I120" s="39"/>
      <c r="J120" s="39"/>
      <c r="K120" s="39"/>
      <c r="L120" s="3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35">
        <f t="shared" ref="A121:A124" si="13">A120+1</f>
        <v>2</v>
      </c>
      <c r="B121" s="36" t="s">
        <v>108</v>
      </c>
      <c r="C121" s="35" t="s">
        <v>109</v>
      </c>
      <c r="D121" s="38">
        <f>D119*0.15</f>
        <v>15.375</v>
      </c>
      <c r="E121" s="38"/>
      <c r="F121" s="38"/>
      <c r="G121" s="38"/>
      <c r="H121" s="39"/>
      <c r="I121" s="39"/>
      <c r="J121" s="39"/>
      <c r="K121" s="39"/>
      <c r="L121" s="3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35">
        <f t="shared" si="13"/>
        <v>3</v>
      </c>
      <c r="B122" s="36" t="s">
        <v>110</v>
      </c>
      <c r="C122" s="35" t="s">
        <v>32</v>
      </c>
      <c r="D122" s="38">
        <f>D119</f>
        <v>102.5</v>
      </c>
      <c r="E122" s="38"/>
      <c r="F122" s="38"/>
      <c r="G122" s="38"/>
      <c r="H122" s="39"/>
      <c r="I122" s="39"/>
      <c r="J122" s="39"/>
      <c r="K122" s="39"/>
      <c r="L122" s="3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35">
        <f t="shared" si="13"/>
        <v>4</v>
      </c>
      <c r="B123" s="36" t="s">
        <v>111</v>
      </c>
      <c r="C123" s="35" t="s">
        <v>32</v>
      </c>
      <c r="D123" s="38">
        <f>D119</f>
        <v>102.5</v>
      </c>
      <c r="E123" s="38"/>
      <c r="F123" s="38"/>
      <c r="G123" s="38"/>
      <c r="H123" s="39"/>
      <c r="I123" s="39"/>
      <c r="J123" s="39"/>
      <c r="K123" s="39"/>
      <c r="L123" s="39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35">
        <f t="shared" si="13"/>
        <v>5</v>
      </c>
      <c r="B124" s="36" t="s">
        <v>112</v>
      </c>
      <c r="C124" s="35" t="s">
        <v>32</v>
      </c>
      <c r="D124" s="38">
        <f>D119</f>
        <v>102.5</v>
      </c>
      <c r="E124" s="38"/>
      <c r="F124" s="38"/>
      <c r="G124" s="38"/>
      <c r="H124" s="39"/>
      <c r="I124" s="39"/>
      <c r="J124" s="39"/>
      <c r="K124" s="39"/>
      <c r="L124" s="3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35"/>
      <c r="B125" s="60" t="s">
        <v>26</v>
      </c>
      <c r="C125" s="61" t="s">
        <v>27</v>
      </c>
      <c r="D125" s="78"/>
      <c r="E125" s="83"/>
      <c r="F125" s="83"/>
      <c r="G125" s="83"/>
      <c r="H125" s="43"/>
      <c r="I125" s="43">
        <f t="shared" ref="I125:L125" si="14">SUM(I120:I124)</f>
        <v>0</v>
      </c>
      <c r="J125" s="43">
        <f t="shared" si="14"/>
        <v>0</v>
      </c>
      <c r="K125" s="43">
        <f t="shared" si="14"/>
        <v>0</v>
      </c>
      <c r="L125" s="43">
        <f t="shared" si="14"/>
        <v>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35"/>
      <c r="B126" s="36"/>
      <c r="C126" s="35"/>
      <c r="D126" s="42"/>
      <c r="E126" s="83"/>
      <c r="F126" s="83"/>
      <c r="G126" s="83"/>
      <c r="H126" s="39"/>
      <c r="I126" s="39"/>
      <c r="J126" s="39"/>
      <c r="K126" s="39"/>
      <c r="L126" s="39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44">
        <v>8.0</v>
      </c>
      <c r="B127" s="45" t="s">
        <v>113</v>
      </c>
      <c r="C127" s="62"/>
      <c r="D127" s="63"/>
      <c r="E127" s="84"/>
      <c r="F127" s="84"/>
      <c r="G127" s="84"/>
      <c r="H127" s="48"/>
      <c r="I127" s="48"/>
      <c r="J127" s="48"/>
      <c r="K127" s="48"/>
      <c r="L127" s="4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35"/>
      <c r="B128" s="40" t="s">
        <v>114</v>
      </c>
      <c r="C128" s="85"/>
      <c r="D128" s="53"/>
      <c r="E128" s="38"/>
      <c r="F128" s="38"/>
      <c r="G128" s="38"/>
      <c r="H128" s="39"/>
      <c r="I128" s="39"/>
      <c r="J128" s="39"/>
      <c r="K128" s="39"/>
      <c r="L128" s="3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35">
        <v>1.0</v>
      </c>
      <c r="B129" s="36" t="s">
        <v>115</v>
      </c>
      <c r="C129" s="85" t="s">
        <v>116</v>
      </c>
      <c r="D129" s="35">
        <v>4.0</v>
      </c>
      <c r="E129" s="38"/>
      <c r="F129" s="38"/>
      <c r="G129" s="38"/>
      <c r="H129" s="39"/>
      <c r="I129" s="39"/>
      <c r="J129" s="39"/>
      <c r="K129" s="39"/>
      <c r="L129" s="3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41.25" customHeight="1">
      <c r="A130" s="35">
        <f t="shared" ref="A130:A132" si="15">A129+1</f>
        <v>2</v>
      </c>
      <c r="B130" s="36" t="s">
        <v>117</v>
      </c>
      <c r="C130" s="85" t="s">
        <v>116</v>
      </c>
      <c r="D130" s="85">
        <v>4.0</v>
      </c>
      <c r="E130" s="38"/>
      <c r="F130" s="38"/>
      <c r="G130" s="38"/>
      <c r="H130" s="39"/>
      <c r="I130" s="39"/>
      <c r="J130" s="39"/>
      <c r="K130" s="39"/>
      <c r="L130" s="39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35">
        <f t="shared" si="15"/>
        <v>3</v>
      </c>
      <c r="B131" s="36" t="s">
        <v>118</v>
      </c>
      <c r="C131" s="85" t="s">
        <v>30</v>
      </c>
      <c r="D131" s="86">
        <v>10.0</v>
      </c>
      <c r="E131" s="38"/>
      <c r="F131" s="38"/>
      <c r="G131" s="38"/>
      <c r="H131" s="39"/>
      <c r="I131" s="39"/>
      <c r="J131" s="39"/>
      <c r="K131" s="39"/>
      <c r="L131" s="39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35">
        <f t="shared" si="15"/>
        <v>4</v>
      </c>
      <c r="B132" s="87" t="s">
        <v>119</v>
      </c>
      <c r="C132" s="35" t="s">
        <v>30</v>
      </c>
      <c r="D132" s="38">
        <v>10.0</v>
      </c>
      <c r="E132" s="70"/>
      <c r="F132" s="38"/>
      <c r="G132" s="38"/>
      <c r="H132" s="39"/>
      <c r="I132" s="39"/>
      <c r="J132" s="39"/>
      <c r="K132" s="39"/>
      <c r="L132" s="3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0.25" customHeight="1">
      <c r="A133" s="35"/>
      <c r="B133" s="88" t="s">
        <v>120</v>
      </c>
      <c r="C133" s="35"/>
      <c r="D133" s="37"/>
      <c r="E133" s="70"/>
      <c r="F133" s="38"/>
      <c r="G133" s="38"/>
      <c r="H133" s="39"/>
      <c r="I133" s="39"/>
      <c r="J133" s="39"/>
      <c r="K133" s="39"/>
      <c r="L133" s="3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42.75" customHeight="1">
      <c r="A134" s="35">
        <v>5.0</v>
      </c>
      <c r="B134" s="87" t="s">
        <v>121</v>
      </c>
      <c r="C134" s="35" t="s">
        <v>116</v>
      </c>
      <c r="D134" s="54">
        <v>1.0</v>
      </c>
      <c r="E134" s="70"/>
      <c r="F134" s="38"/>
      <c r="G134" s="38"/>
      <c r="H134" s="39"/>
      <c r="I134" s="39"/>
      <c r="J134" s="39"/>
      <c r="K134" s="39"/>
      <c r="L134" s="39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3.0" customHeight="1">
      <c r="A135" s="35">
        <f>A134+1</f>
        <v>6</v>
      </c>
      <c r="B135" s="87" t="s">
        <v>122</v>
      </c>
      <c r="C135" s="35" t="s">
        <v>116</v>
      </c>
      <c r="D135" s="54">
        <v>2.0</v>
      </c>
      <c r="E135" s="70"/>
      <c r="F135" s="38"/>
      <c r="G135" s="38"/>
      <c r="H135" s="39"/>
      <c r="I135" s="39"/>
      <c r="J135" s="39"/>
      <c r="K135" s="39"/>
      <c r="L135" s="39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35"/>
      <c r="B136" s="88" t="s">
        <v>123</v>
      </c>
      <c r="C136" s="35"/>
      <c r="D136" s="37"/>
      <c r="E136" s="70"/>
      <c r="F136" s="38"/>
      <c r="G136" s="38"/>
      <c r="H136" s="39"/>
      <c r="I136" s="39"/>
      <c r="J136" s="39"/>
      <c r="K136" s="39"/>
      <c r="L136" s="3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61.5" customHeight="1">
      <c r="A137" s="35">
        <v>7.0</v>
      </c>
      <c r="B137" s="36" t="s">
        <v>124</v>
      </c>
      <c r="C137" s="35" t="s">
        <v>116</v>
      </c>
      <c r="D137" s="54">
        <v>3.0</v>
      </c>
      <c r="E137" s="70"/>
      <c r="F137" s="38"/>
      <c r="G137" s="38"/>
      <c r="H137" s="39"/>
      <c r="I137" s="39"/>
      <c r="J137" s="39"/>
      <c r="K137" s="39"/>
      <c r="L137" s="3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35">
        <f t="shared" ref="A138:A140" si="16">A137+1</f>
        <v>8</v>
      </c>
      <c r="B138" s="36" t="s">
        <v>125</v>
      </c>
      <c r="C138" s="35" t="s">
        <v>116</v>
      </c>
      <c r="D138" s="54">
        <v>1.0</v>
      </c>
      <c r="E138" s="70"/>
      <c r="F138" s="38"/>
      <c r="G138" s="38"/>
      <c r="H138" s="39"/>
      <c r="I138" s="39"/>
      <c r="J138" s="39"/>
      <c r="K138" s="39"/>
      <c r="L138" s="39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35">
        <f t="shared" si="16"/>
        <v>9</v>
      </c>
      <c r="B139" s="87" t="s">
        <v>126</v>
      </c>
      <c r="C139" s="35" t="s">
        <v>116</v>
      </c>
      <c r="D139" s="54">
        <v>2.0</v>
      </c>
      <c r="E139" s="70"/>
      <c r="F139" s="38"/>
      <c r="G139" s="38"/>
      <c r="H139" s="39"/>
      <c r="I139" s="39"/>
      <c r="J139" s="39"/>
      <c r="K139" s="39"/>
      <c r="L139" s="39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35">
        <f t="shared" si="16"/>
        <v>10</v>
      </c>
      <c r="B140" s="87" t="s">
        <v>127</v>
      </c>
      <c r="C140" s="35" t="s">
        <v>116</v>
      </c>
      <c r="D140" s="35">
        <v>1.0</v>
      </c>
      <c r="E140" s="38"/>
      <c r="F140" s="38"/>
      <c r="G140" s="38"/>
      <c r="H140" s="39"/>
      <c r="I140" s="39"/>
      <c r="J140" s="39"/>
      <c r="K140" s="39"/>
      <c r="L140" s="3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35"/>
      <c r="B141" s="60" t="s">
        <v>26</v>
      </c>
      <c r="C141" s="61" t="s">
        <v>27</v>
      </c>
      <c r="D141" s="78"/>
      <c r="E141" s="83"/>
      <c r="F141" s="83"/>
      <c r="G141" s="83"/>
      <c r="H141" s="43"/>
      <c r="I141" s="43">
        <f t="shared" ref="I141:L141" si="17">SUM(I129:I140)</f>
        <v>0</v>
      </c>
      <c r="J141" s="43">
        <f t="shared" si="17"/>
        <v>0</v>
      </c>
      <c r="K141" s="43">
        <f t="shared" si="17"/>
        <v>0</v>
      </c>
      <c r="L141" s="43">
        <f t="shared" si="17"/>
        <v>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35"/>
      <c r="B142" s="60"/>
      <c r="C142" s="61"/>
      <c r="D142" s="78"/>
      <c r="E142" s="83"/>
      <c r="F142" s="83"/>
      <c r="G142" s="83"/>
      <c r="H142" s="43"/>
      <c r="I142" s="43"/>
      <c r="J142" s="43"/>
      <c r="K142" s="43"/>
      <c r="L142" s="4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89">
        <v>9.0</v>
      </c>
      <c r="B143" s="90" t="s">
        <v>128</v>
      </c>
      <c r="C143" s="91"/>
      <c r="D143" s="92"/>
      <c r="E143" s="84"/>
      <c r="F143" s="84"/>
      <c r="G143" s="84"/>
      <c r="H143" s="48"/>
      <c r="I143" s="48"/>
      <c r="J143" s="48"/>
      <c r="K143" s="48"/>
      <c r="L143" s="4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93"/>
      <c r="B144" s="94" t="s">
        <v>129</v>
      </c>
      <c r="C144" s="95" t="s">
        <v>32</v>
      </c>
      <c r="D144" s="57">
        <v>84.4</v>
      </c>
      <c r="E144" s="96"/>
      <c r="F144" s="96"/>
      <c r="G144" s="96"/>
      <c r="H144" s="39"/>
      <c r="I144" s="39"/>
      <c r="J144" s="39"/>
      <c r="K144" s="39"/>
      <c r="L144" s="39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35">
        <v>1.0</v>
      </c>
      <c r="B145" s="71" t="s">
        <v>130</v>
      </c>
      <c r="C145" s="59" t="s">
        <v>30</v>
      </c>
      <c r="D145" s="38">
        <f>D144*2</f>
        <v>168.8</v>
      </c>
      <c r="E145" s="39"/>
      <c r="F145" s="38"/>
      <c r="G145" s="38"/>
      <c r="H145" s="39"/>
      <c r="I145" s="39"/>
      <c r="J145" s="39"/>
      <c r="K145" s="39"/>
      <c r="L145" s="39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55.5" customHeight="1">
      <c r="A146" s="35">
        <f t="shared" ref="A146:A155" si="18">A145+1</f>
        <v>2</v>
      </c>
      <c r="B146" s="36" t="s">
        <v>131</v>
      </c>
      <c r="C146" s="35" t="s">
        <v>32</v>
      </c>
      <c r="D146" s="38">
        <f>D144+0.9</f>
        <v>85.3</v>
      </c>
      <c r="E146" s="38"/>
      <c r="F146" s="38"/>
      <c r="G146" s="38"/>
      <c r="H146" s="39"/>
      <c r="I146" s="39"/>
      <c r="J146" s="39"/>
      <c r="K146" s="39"/>
      <c r="L146" s="39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2.25" customHeight="1">
      <c r="A147" s="35">
        <f t="shared" si="18"/>
        <v>3</v>
      </c>
      <c r="B147" s="36" t="s">
        <v>132</v>
      </c>
      <c r="C147" s="35" t="s">
        <v>30</v>
      </c>
      <c r="D147" s="38">
        <f>D63</f>
        <v>18.4</v>
      </c>
      <c r="E147" s="38"/>
      <c r="F147" s="38"/>
      <c r="G147" s="38"/>
      <c r="H147" s="39"/>
      <c r="I147" s="39"/>
      <c r="J147" s="39"/>
      <c r="K147" s="39"/>
      <c r="L147" s="39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6.25" customHeight="1">
      <c r="A148" s="35">
        <f t="shared" si="18"/>
        <v>4</v>
      </c>
      <c r="B148" s="94" t="s">
        <v>129</v>
      </c>
      <c r="C148" s="95" t="s">
        <v>32</v>
      </c>
      <c r="D148" s="57">
        <v>128.16</v>
      </c>
      <c r="E148" s="96"/>
      <c r="F148" s="96"/>
      <c r="G148" s="96"/>
      <c r="H148" s="39"/>
      <c r="I148" s="39"/>
      <c r="J148" s="39"/>
      <c r="K148" s="39"/>
      <c r="L148" s="3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2.25" customHeight="1">
      <c r="A149" s="35">
        <f t="shared" si="18"/>
        <v>5</v>
      </c>
      <c r="B149" s="79" t="s">
        <v>94</v>
      </c>
      <c r="C149" s="35" t="s">
        <v>30</v>
      </c>
      <c r="D149" s="39">
        <f>D148*4.2</f>
        <v>538.272</v>
      </c>
      <c r="E149" s="38"/>
      <c r="F149" s="38"/>
      <c r="G149" s="38"/>
      <c r="H149" s="39"/>
      <c r="I149" s="39"/>
      <c r="J149" s="39"/>
      <c r="K149" s="39"/>
      <c r="L149" s="3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42.75" customHeight="1">
      <c r="A150" s="35">
        <f t="shared" si="18"/>
        <v>6</v>
      </c>
      <c r="B150" s="80" t="s">
        <v>95</v>
      </c>
      <c r="C150" s="35" t="s">
        <v>32</v>
      </c>
      <c r="D150" s="39">
        <f>D148</f>
        <v>128.16</v>
      </c>
      <c r="E150" s="38"/>
      <c r="F150" s="38"/>
      <c r="G150" s="38"/>
      <c r="H150" s="39"/>
      <c r="I150" s="39"/>
      <c r="J150" s="39"/>
      <c r="K150" s="39"/>
      <c r="L150" s="39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7.0" customHeight="1">
      <c r="A151" s="35">
        <f t="shared" si="18"/>
        <v>7</v>
      </c>
      <c r="B151" s="36" t="s">
        <v>133</v>
      </c>
      <c r="C151" s="35" t="s">
        <v>30</v>
      </c>
      <c r="D151" s="38">
        <v>18.7</v>
      </c>
      <c r="E151" s="38"/>
      <c r="F151" s="39"/>
      <c r="G151" s="39"/>
      <c r="H151" s="39"/>
      <c r="I151" s="39"/>
      <c r="J151" s="39"/>
      <c r="K151" s="39"/>
      <c r="L151" s="39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35">
        <f t="shared" si="18"/>
        <v>8</v>
      </c>
      <c r="B152" s="53" t="s">
        <v>134</v>
      </c>
      <c r="C152" s="72" t="s">
        <v>135</v>
      </c>
      <c r="D152" s="86">
        <v>235.0</v>
      </c>
      <c r="E152" s="39"/>
      <c r="F152" s="39"/>
      <c r="G152" s="39"/>
      <c r="H152" s="39"/>
      <c r="I152" s="39"/>
      <c r="J152" s="39"/>
      <c r="K152" s="39"/>
      <c r="L152" s="3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35">
        <f t="shared" si="18"/>
        <v>9</v>
      </c>
      <c r="B153" s="94" t="s">
        <v>136</v>
      </c>
      <c r="C153" s="95" t="s">
        <v>32</v>
      </c>
      <c r="D153" s="57">
        <v>7.6</v>
      </c>
      <c r="E153" s="39"/>
      <c r="F153" s="39"/>
      <c r="G153" s="39"/>
      <c r="H153" s="39"/>
      <c r="I153" s="39"/>
      <c r="J153" s="39"/>
      <c r="K153" s="39"/>
      <c r="L153" s="3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9.25" customHeight="1">
      <c r="A154" s="35">
        <f t="shared" si="18"/>
        <v>10</v>
      </c>
      <c r="B154" s="97" t="s">
        <v>137</v>
      </c>
      <c r="C154" s="35" t="s">
        <v>32</v>
      </c>
      <c r="D154" s="39">
        <f>D153</f>
        <v>7.6</v>
      </c>
      <c r="E154" s="39"/>
      <c r="F154" s="39"/>
      <c r="G154" s="39"/>
      <c r="H154" s="39"/>
      <c r="I154" s="39"/>
      <c r="J154" s="39"/>
      <c r="K154" s="39"/>
      <c r="L154" s="39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35">
        <f t="shared" si="18"/>
        <v>11</v>
      </c>
      <c r="B155" s="97" t="s">
        <v>138</v>
      </c>
      <c r="C155" s="35" t="s">
        <v>32</v>
      </c>
      <c r="D155" s="39">
        <f>D153</f>
        <v>7.6</v>
      </c>
      <c r="E155" s="39"/>
      <c r="F155" s="39"/>
      <c r="G155" s="39"/>
      <c r="H155" s="39"/>
      <c r="I155" s="39"/>
      <c r="J155" s="39"/>
      <c r="K155" s="39"/>
      <c r="L155" s="39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35"/>
      <c r="B156" s="60" t="s">
        <v>26</v>
      </c>
      <c r="C156" s="61" t="s">
        <v>27</v>
      </c>
      <c r="D156" s="78"/>
      <c r="E156" s="83"/>
      <c r="F156" s="83"/>
      <c r="G156" s="83"/>
      <c r="H156" s="43"/>
      <c r="I156" s="43">
        <f t="shared" ref="I156:L156" si="19">SUM(I145:I155)</f>
        <v>0</v>
      </c>
      <c r="J156" s="43">
        <f t="shared" si="19"/>
        <v>0</v>
      </c>
      <c r="K156" s="43">
        <f t="shared" si="19"/>
        <v>0</v>
      </c>
      <c r="L156" s="43">
        <f t="shared" si="19"/>
        <v>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98"/>
      <c r="B157" s="83"/>
      <c r="C157" s="98"/>
      <c r="D157" s="99"/>
      <c r="E157" s="83"/>
      <c r="F157" s="83"/>
      <c r="G157" s="83"/>
      <c r="H157" s="39"/>
      <c r="I157" s="39"/>
      <c r="J157" s="39"/>
      <c r="K157" s="39"/>
      <c r="L157" s="39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89">
        <v>10.0</v>
      </c>
      <c r="B158" s="90" t="s">
        <v>139</v>
      </c>
      <c r="C158" s="91"/>
      <c r="D158" s="92"/>
      <c r="E158" s="84"/>
      <c r="F158" s="84"/>
      <c r="G158" s="84"/>
      <c r="H158" s="48"/>
      <c r="I158" s="48"/>
      <c r="J158" s="48"/>
      <c r="K158" s="48"/>
      <c r="L158" s="4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98"/>
      <c r="B159" s="94" t="s">
        <v>140</v>
      </c>
      <c r="C159" s="64"/>
      <c r="D159" s="97"/>
      <c r="E159" s="70"/>
      <c r="F159" s="100"/>
      <c r="G159" s="100"/>
      <c r="H159" s="39"/>
      <c r="I159" s="39"/>
      <c r="J159" s="39"/>
      <c r="K159" s="39"/>
      <c r="L159" s="39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35">
        <v>1.0</v>
      </c>
      <c r="B160" s="58" t="s">
        <v>141</v>
      </c>
      <c r="C160" s="72" t="s">
        <v>142</v>
      </c>
      <c r="D160" s="39">
        <f>90.75-D161-D165</f>
        <v>51.9</v>
      </c>
      <c r="E160" s="101"/>
      <c r="F160" s="101"/>
      <c r="G160" s="101"/>
      <c r="H160" s="39"/>
      <c r="I160" s="39"/>
      <c r="J160" s="39"/>
      <c r="K160" s="39"/>
      <c r="L160" s="39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35">
        <f t="shared" ref="A161:A179" si="20">A160+1</f>
        <v>2</v>
      </c>
      <c r="B161" s="58" t="s">
        <v>143</v>
      </c>
      <c r="C161" s="72" t="s">
        <v>144</v>
      </c>
      <c r="D161" s="39">
        <v>24.0</v>
      </c>
      <c r="E161" s="101"/>
      <c r="F161" s="101"/>
      <c r="G161" s="101"/>
      <c r="H161" s="39"/>
      <c r="I161" s="39"/>
      <c r="J161" s="39"/>
      <c r="K161" s="39"/>
      <c r="L161" s="39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53.25" customHeight="1">
      <c r="A162" s="35">
        <f t="shared" si="20"/>
        <v>3</v>
      </c>
      <c r="B162" s="58" t="s">
        <v>145</v>
      </c>
      <c r="C162" s="72" t="s">
        <v>146</v>
      </c>
      <c r="D162" s="39">
        <v>122.86</v>
      </c>
      <c r="E162" s="101"/>
      <c r="F162" s="101"/>
      <c r="G162" s="101"/>
      <c r="H162" s="39"/>
      <c r="I162" s="39"/>
      <c r="J162" s="39"/>
      <c r="K162" s="39"/>
      <c r="L162" s="39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35">
        <f t="shared" si="20"/>
        <v>4</v>
      </c>
      <c r="B163" s="71" t="s">
        <v>147</v>
      </c>
      <c r="C163" s="59" t="s">
        <v>148</v>
      </c>
      <c r="D163" s="39">
        <f t="shared" ref="D163:D164" si="21">D160</f>
        <v>51.9</v>
      </c>
      <c r="E163" s="70"/>
      <c r="F163" s="38"/>
      <c r="G163" s="38"/>
      <c r="H163" s="39"/>
      <c r="I163" s="39"/>
      <c r="J163" s="39"/>
      <c r="K163" s="39"/>
      <c r="L163" s="39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35">
        <f t="shared" si="20"/>
        <v>5</v>
      </c>
      <c r="B164" s="71" t="s">
        <v>149</v>
      </c>
      <c r="C164" s="59" t="s">
        <v>150</v>
      </c>
      <c r="D164" s="38">
        <f t="shared" si="21"/>
        <v>24</v>
      </c>
      <c r="E164" s="39"/>
      <c r="F164" s="38"/>
      <c r="G164" s="38"/>
      <c r="H164" s="39"/>
      <c r="I164" s="39"/>
      <c r="J164" s="39"/>
      <c r="K164" s="39"/>
      <c r="L164" s="39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35">
        <f t="shared" si="20"/>
        <v>6</v>
      </c>
      <c r="B165" s="102" t="s">
        <v>151</v>
      </c>
      <c r="C165" s="103" t="s">
        <v>32</v>
      </c>
      <c r="D165" s="57">
        <v>14.85</v>
      </c>
      <c r="E165" s="39"/>
      <c r="F165" s="39"/>
      <c r="G165" s="70"/>
      <c r="H165" s="39"/>
      <c r="I165" s="39"/>
      <c r="J165" s="39"/>
      <c r="K165" s="39"/>
      <c r="L165" s="39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35">
        <f t="shared" si="20"/>
        <v>7</v>
      </c>
      <c r="B166" s="73" t="s">
        <v>152</v>
      </c>
      <c r="C166" s="74" t="s">
        <v>32</v>
      </c>
      <c r="D166" s="39">
        <f>D165</f>
        <v>14.85</v>
      </c>
      <c r="E166" s="39"/>
      <c r="F166" s="39"/>
      <c r="G166" s="70"/>
      <c r="H166" s="39"/>
      <c r="I166" s="39"/>
      <c r="J166" s="39"/>
      <c r="K166" s="39"/>
      <c r="L166" s="39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35">
        <f t="shared" si="20"/>
        <v>8</v>
      </c>
      <c r="B167" s="73" t="s">
        <v>153</v>
      </c>
      <c r="C167" s="74" t="s">
        <v>32</v>
      </c>
      <c r="D167" s="39">
        <f>D165</f>
        <v>14.85</v>
      </c>
      <c r="E167" s="39"/>
      <c r="F167" s="39"/>
      <c r="G167" s="70"/>
      <c r="H167" s="39"/>
      <c r="I167" s="39"/>
      <c r="J167" s="39"/>
      <c r="K167" s="39"/>
      <c r="L167" s="39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35">
        <f t="shared" si="20"/>
        <v>9</v>
      </c>
      <c r="B168" s="104" t="s">
        <v>154</v>
      </c>
      <c r="C168" s="59"/>
      <c r="D168" s="42"/>
      <c r="E168" s="39"/>
      <c r="F168" s="38"/>
      <c r="G168" s="105"/>
      <c r="H168" s="39"/>
      <c r="I168" s="39"/>
      <c r="J168" s="39"/>
      <c r="K168" s="39"/>
      <c r="L168" s="39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35">
        <f t="shared" si="20"/>
        <v>10</v>
      </c>
      <c r="B169" s="36" t="s">
        <v>155</v>
      </c>
      <c r="C169" s="59" t="s">
        <v>156</v>
      </c>
      <c r="D169" s="101">
        <f>D59+D60+D67*2-D175</f>
        <v>377.7</v>
      </c>
      <c r="E169" s="101"/>
      <c r="F169" s="101"/>
      <c r="G169" s="101"/>
      <c r="H169" s="39"/>
      <c r="I169" s="39"/>
      <c r="J169" s="39"/>
      <c r="K169" s="39"/>
      <c r="L169" s="39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35">
        <f t="shared" si="20"/>
        <v>11</v>
      </c>
      <c r="B170" s="106" t="s">
        <v>157</v>
      </c>
      <c r="C170" s="59" t="s">
        <v>158</v>
      </c>
      <c r="D170" s="39">
        <f>SUM(D169)-D171</f>
        <v>200.38</v>
      </c>
      <c r="E170" s="39"/>
      <c r="F170" s="39"/>
      <c r="G170" s="39"/>
      <c r="H170" s="39"/>
      <c r="I170" s="39"/>
      <c r="J170" s="39"/>
      <c r="K170" s="39"/>
      <c r="L170" s="39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35">
        <f t="shared" si="20"/>
        <v>12</v>
      </c>
      <c r="B171" s="106" t="s">
        <v>159</v>
      </c>
      <c r="C171" s="59" t="s">
        <v>160</v>
      </c>
      <c r="D171" s="39">
        <f>D69-D175</f>
        <v>177.32</v>
      </c>
      <c r="E171" s="39"/>
      <c r="F171" s="39"/>
      <c r="G171" s="39"/>
      <c r="H171" s="39"/>
      <c r="I171" s="39"/>
      <c r="J171" s="39"/>
      <c r="K171" s="39"/>
      <c r="L171" s="39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35">
        <f t="shared" si="20"/>
        <v>13</v>
      </c>
      <c r="B172" s="106" t="s">
        <v>161</v>
      </c>
      <c r="C172" s="59" t="s">
        <v>162</v>
      </c>
      <c r="D172" s="39">
        <v>16.8</v>
      </c>
      <c r="E172" s="39"/>
      <c r="F172" s="39"/>
      <c r="G172" s="39"/>
      <c r="H172" s="39"/>
      <c r="I172" s="39"/>
      <c r="J172" s="39"/>
      <c r="K172" s="39"/>
      <c r="L172" s="3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35">
        <f t="shared" si="20"/>
        <v>14</v>
      </c>
      <c r="B173" s="97" t="s">
        <v>163</v>
      </c>
      <c r="C173" s="59" t="s">
        <v>164</v>
      </c>
      <c r="D173" s="39">
        <f>D172*1.5</f>
        <v>25.2</v>
      </c>
      <c r="E173" s="39"/>
      <c r="F173" s="39"/>
      <c r="G173" s="39"/>
      <c r="H173" s="39"/>
      <c r="I173" s="39"/>
      <c r="J173" s="39"/>
      <c r="K173" s="39"/>
      <c r="L173" s="3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35">
        <f t="shared" si="20"/>
        <v>15</v>
      </c>
      <c r="B174" s="97" t="s">
        <v>165</v>
      </c>
      <c r="C174" s="59" t="s">
        <v>30</v>
      </c>
      <c r="D174" s="39">
        <v>8.0</v>
      </c>
      <c r="E174" s="39"/>
      <c r="F174" s="39"/>
      <c r="G174" s="39"/>
      <c r="H174" s="39"/>
      <c r="I174" s="39"/>
      <c r="J174" s="39"/>
      <c r="K174" s="39"/>
      <c r="L174" s="3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35">
        <f t="shared" si="20"/>
        <v>16</v>
      </c>
      <c r="B175" s="106" t="s">
        <v>166</v>
      </c>
      <c r="C175" s="59" t="s">
        <v>167</v>
      </c>
      <c r="D175" s="39">
        <f>8.4+22.6</f>
        <v>31</v>
      </c>
      <c r="E175" s="39"/>
      <c r="F175" s="39"/>
      <c r="G175" s="39"/>
      <c r="H175" s="39"/>
      <c r="I175" s="39"/>
      <c r="J175" s="39"/>
      <c r="K175" s="39"/>
      <c r="L175" s="3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35">
        <f t="shared" si="20"/>
        <v>17</v>
      </c>
      <c r="B176" s="67" t="s">
        <v>168</v>
      </c>
      <c r="C176" s="59"/>
      <c r="D176" s="66"/>
      <c r="E176" s="107"/>
      <c r="F176" s="107"/>
      <c r="G176" s="107"/>
      <c r="H176" s="39"/>
      <c r="I176" s="39"/>
      <c r="J176" s="39"/>
      <c r="K176" s="39"/>
      <c r="L176" s="3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35">
        <f t="shared" si="20"/>
        <v>18</v>
      </c>
      <c r="B177" s="71" t="s">
        <v>169</v>
      </c>
      <c r="C177" s="59" t="s">
        <v>170</v>
      </c>
      <c r="D177" s="108">
        <v>3.5</v>
      </c>
      <c r="E177" s="39"/>
      <c r="F177" s="39"/>
      <c r="G177" s="39"/>
      <c r="H177" s="39"/>
      <c r="I177" s="39"/>
      <c r="J177" s="39"/>
      <c r="K177" s="39"/>
      <c r="L177" s="39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5.5" customHeight="1">
      <c r="A178" s="35">
        <f t="shared" si="20"/>
        <v>19</v>
      </c>
      <c r="B178" s="71" t="s">
        <v>171</v>
      </c>
      <c r="C178" s="59" t="s">
        <v>172</v>
      </c>
      <c r="D178" s="108">
        <f>90.75-D177</f>
        <v>87.25</v>
      </c>
      <c r="E178" s="39"/>
      <c r="F178" s="39"/>
      <c r="G178" s="39"/>
      <c r="H178" s="39"/>
      <c r="I178" s="39"/>
      <c r="J178" s="39"/>
      <c r="K178" s="39"/>
      <c r="L178" s="39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35">
        <f t="shared" si="20"/>
        <v>20</v>
      </c>
      <c r="B179" s="109" t="s">
        <v>173</v>
      </c>
      <c r="C179" s="35" t="s">
        <v>30</v>
      </c>
      <c r="D179" s="101">
        <v>77.4</v>
      </c>
      <c r="E179" s="38"/>
      <c r="F179" s="38"/>
      <c r="G179" s="38"/>
      <c r="H179" s="39"/>
      <c r="I179" s="39"/>
      <c r="J179" s="39"/>
      <c r="K179" s="39"/>
      <c r="L179" s="39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35"/>
      <c r="B180" s="60" t="s">
        <v>26</v>
      </c>
      <c r="C180" s="61" t="s">
        <v>27</v>
      </c>
      <c r="D180" s="78"/>
      <c r="E180" s="83"/>
      <c r="F180" s="83"/>
      <c r="G180" s="83"/>
      <c r="H180" s="43"/>
      <c r="I180" s="43">
        <f t="shared" ref="I180:L180" si="22">SUM(I160:I179)</f>
        <v>0</v>
      </c>
      <c r="J180" s="43">
        <f t="shared" si="22"/>
        <v>0</v>
      </c>
      <c r="K180" s="43">
        <f t="shared" si="22"/>
        <v>0</v>
      </c>
      <c r="L180" s="43">
        <f t="shared" si="22"/>
        <v>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35"/>
      <c r="B181" s="60"/>
      <c r="C181" s="61"/>
      <c r="D181" s="78"/>
      <c r="E181" s="83"/>
      <c r="F181" s="83"/>
      <c r="G181" s="83"/>
      <c r="H181" s="43"/>
      <c r="I181" s="43"/>
      <c r="J181" s="43"/>
      <c r="K181" s="43"/>
      <c r="L181" s="4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44">
        <v>11.0</v>
      </c>
      <c r="B182" s="45" t="s">
        <v>174</v>
      </c>
      <c r="C182" s="44"/>
      <c r="D182" s="110"/>
      <c r="E182" s="84"/>
      <c r="F182" s="84"/>
      <c r="G182" s="84"/>
      <c r="H182" s="111"/>
      <c r="I182" s="111"/>
      <c r="J182" s="111"/>
      <c r="K182" s="111"/>
      <c r="L182" s="11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35">
        <v>1.0</v>
      </c>
      <c r="B183" s="71" t="s">
        <v>175</v>
      </c>
      <c r="C183" s="74" t="s">
        <v>19</v>
      </c>
      <c r="D183" s="74">
        <v>1.0</v>
      </c>
      <c r="E183" s="39"/>
      <c r="F183" s="39"/>
      <c r="G183" s="39"/>
      <c r="H183" s="39"/>
      <c r="I183" s="39"/>
      <c r="J183" s="39"/>
      <c r="K183" s="39"/>
      <c r="L183" s="39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35">
        <f t="shared" ref="A184:A188" si="23">A183+1</f>
        <v>2</v>
      </c>
      <c r="B184" s="71" t="s">
        <v>176</v>
      </c>
      <c r="C184" s="74" t="s">
        <v>19</v>
      </c>
      <c r="D184" s="74">
        <v>1.0</v>
      </c>
      <c r="E184" s="39"/>
      <c r="F184" s="39"/>
      <c r="G184" s="39"/>
      <c r="H184" s="39"/>
      <c r="I184" s="39"/>
      <c r="J184" s="39"/>
      <c r="K184" s="39"/>
      <c r="L184" s="39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35">
        <f t="shared" si="23"/>
        <v>3</v>
      </c>
      <c r="B185" s="71" t="s">
        <v>177</v>
      </c>
      <c r="C185" s="74" t="s">
        <v>19</v>
      </c>
      <c r="D185" s="74">
        <v>1.0</v>
      </c>
      <c r="E185" s="39"/>
      <c r="F185" s="39"/>
      <c r="G185" s="39"/>
      <c r="H185" s="39"/>
      <c r="I185" s="39"/>
      <c r="J185" s="39"/>
      <c r="K185" s="39"/>
      <c r="L185" s="39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35">
        <f t="shared" si="23"/>
        <v>4</v>
      </c>
      <c r="B186" s="71" t="s">
        <v>178</v>
      </c>
      <c r="C186" s="74" t="s">
        <v>19</v>
      </c>
      <c r="D186" s="74">
        <v>1.0</v>
      </c>
      <c r="E186" s="39"/>
      <c r="F186" s="39"/>
      <c r="G186" s="39"/>
      <c r="H186" s="39"/>
      <c r="I186" s="39"/>
      <c r="J186" s="39"/>
      <c r="K186" s="39"/>
      <c r="L186" s="39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1.5" customHeight="1">
      <c r="A187" s="35">
        <f t="shared" si="23"/>
        <v>5</v>
      </c>
      <c r="B187" s="71" t="s">
        <v>179</v>
      </c>
      <c r="C187" s="74" t="s">
        <v>19</v>
      </c>
      <c r="D187" s="74">
        <v>1.0</v>
      </c>
      <c r="E187" s="39"/>
      <c r="F187" s="39"/>
      <c r="G187" s="39"/>
      <c r="H187" s="39"/>
      <c r="I187" s="39"/>
      <c r="J187" s="39"/>
      <c r="K187" s="39"/>
      <c r="L187" s="39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35">
        <f t="shared" si="23"/>
        <v>6</v>
      </c>
      <c r="B188" s="112" t="s">
        <v>180</v>
      </c>
      <c r="C188" s="113" t="s">
        <v>181</v>
      </c>
      <c r="D188" s="113">
        <v>1.0</v>
      </c>
      <c r="E188" s="114"/>
      <c r="F188" s="39"/>
      <c r="G188" s="39"/>
      <c r="H188" s="39"/>
      <c r="I188" s="39"/>
      <c r="J188" s="39"/>
      <c r="K188" s="39"/>
      <c r="L188" s="39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35"/>
      <c r="B189" s="60" t="s">
        <v>26</v>
      </c>
      <c r="C189" s="61" t="s">
        <v>27</v>
      </c>
      <c r="D189" s="78"/>
      <c r="E189" s="83"/>
      <c r="F189" s="83"/>
      <c r="G189" s="83"/>
      <c r="H189" s="43"/>
      <c r="I189" s="43">
        <f t="shared" ref="I189:L189" si="24">SUM(I183:I188)</f>
        <v>0</v>
      </c>
      <c r="J189" s="43">
        <f t="shared" si="24"/>
        <v>0</v>
      </c>
      <c r="K189" s="43">
        <f t="shared" si="24"/>
        <v>0</v>
      </c>
      <c r="L189" s="43">
        <f t="shared" si="24"/>
        <v>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35"/>
      <c r="B190" s="60"/>
      <c r="C190" s="61"/>
      <c r="D190" s="78"/>
      <c r="E190" s="83"/>
      <c r="F190" s="83"/>
      <c r="G190" s="83"/>
      <c r="H190" s="43"/>
      <c r="I190" s="43"/>
      <c r="J190" s="43"/>
      <c r="K190" s="43"/>
      <c r="L190" s="4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44">
        <v>12.0</v>
      </c>
      <c r="B191" s="45" t="s">
        <v>182</v>
      </c>
      <c r="C191" s="44"/>
      <c r="D191" s="110"/>
      <c r="E191" s="84"/>
      <c r="F191" s="84"/>
      <c r="G191" s="84"/>
      <c r="H191" s="111"/>
      <c r="I191" s="111"/>
      <c r="J191" s="111"/>
      <c r="K191" s="111"/>
      <c r="L191" s="11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35"/>
      <c r="B192" s="45" t="s">
        <v>183</v>
      </c>
      <c r="C192" s="61"/>
      <c r="D192" s="78"/>
      <c r="E192" s="83"/>
      <c r="F192" s="83"/>
      <c r="G192" s="83"/>
      <c r="H192" s="43"/>
      <c r="I192" s="43"/>
      <c r="J192" s="43"/>
      <c r="K192" s="43"/>
      <c r="L192" s="4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35"/>
      <c r="B193" s="40" t="s">
        <v>184</v>
      </c>
      <c r="C193" s="103" t="s">
        <v>32</v>
      </c>
      <c r="D193" s="57">
        <v>26.25</v>
      </c>
      <c r="E193" s="83"/>
      <c r="F193" s="83"/>
      <c r="G193" s="83"/>
      <c r="H193" s="43"/>
      <c r="I193" s="43"/>
      <c r="J193" s="43"/>
      <c r="K193" s="43"/>
      <c r="L193" s="4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35">
        <v>1.0</v>
      </c>
      <c r="B194" s="73" t="s">
        <v>185</v>
      </c>
      <c r="C194" s="74" t="s">
        <v>32</v>
      </c>
      <c r="D194" s="39">
        <f>D193</f>
        <v>26.25</v>
      </c>
      <c r="E194" s="39"/>
      <c r="F194" s="39"/>
      <c r="G194" s="70"/>
      <c r="H194" s="39"/>
      <c r="I194" s="39"/>
      <c r="J194" s="39"/>
      <c r="K194" s="39"/>
      <c r="L194" s="39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43.5" customHeight="1">
      <c r="A195" s="35">
        <f t="shared" ref="A195:A209" si="25">A194+1</f>
        <v>2</v>
      </c>
      <c r="B195" s="73" t="s">
        <v>152</v>
      </c>
      <c r="C195" s="74" t="s">
        <v>32</v>
      </c>
      <c r="D195" s="39">
        <f>D193</f>
        <v>26.25</v>
      </c>
      <c r="E195" s="39"/>
      <c r="F195" s="39"/>
      <c r="G195" s="70"/>
      <c r="H195" s="39"/>
      <c r="I195" s="39"/>
      <c r="J195" s="39"/>
      <c r="K195" s="39"/>
      <c r="L195" s="39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35">
        <f t="shared" si="25"/>
        <v>3</v>
      </c>
      <c r="B196" s="73" t="s">
        <v>186</v>
      </c>
      <c r="C196" s="74" t="s">
        <v>32</v>
      </c>
      <c r="D196" s="39">
        <f>D193</f>
        <v>26.25</v>
      </c>
      <c r="E196" s="39"/>
      <c r="F196" s="39"/>
      <c r="G196" s="70"/>
      <c r="H196" s="39"/>
      <c r="I196" s="39"/>
      <c r="J196" s="39"/>
      <c r="K196" s="39"/>
      <c r="L196" s="39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35">
        <f t="shared" si="25"/>
        <v>4</v>
      </c>
      <c r="B197" s="40" t="s">
        <v>187</v>
      </c>
      <c r="C197" s="103" t="s">
        <v>32</v>
      </c>
      <c r="D197" s="57">
        <v>7.85</v>
      </c>
      <c r="E197" s="83"/>
      <c r="F197" s="83"/>
      <c r="G197" s="83"/>
      <c r="H197" s="43"/>
      <c r="I197" s="43"/>
      <c r="J197" s="43"/>
      <c r="K197" s="43"/>
      <c r="L197" s="4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35">
        <f t="shared" si="25"/>
        <v>5</v>
      </c>
      <c r="B198" s="73" t="s">
        <v>188</v>
      </c>
      <c r="C198" s="74" t="s">
        <v>32</v>
      </c>
      <c r="D198" s="39">
        <f>D197</f>
        <v>7.85</v>
      </c>
      <c r="E198" s="39"/>
      <c r="F198" s="39"/>
      <c r="G198" s="70"/>
      <c r="H198" s="39"/>
      <c r="I198" s="39"/>
      <c r="J198" s="39"/>
      <c r="K198" s="39"/>
      <c r="L198" s="39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35">
        <f t="shared" si="25"/>
        <v>6</v>
      </c>
      <c r="B199" s="73" t="s">
        <v>152</v>
      </c>
      <c r="C199" s="74" t="s">
        <v>32</v>
      </c>
      <c r="D199" s="39">
        <f>D197</f>
        <v>7.85</v>
      </c>
      <c r="E199" s="39"/>
      <c r="F199" s="39"/>
      <c r="G199" s="70"/>
      <c r="H199" s="39"/>
      <c r="I199" s="39"/>
      <c r="J199" s="39"/>
      <c r="K199" s="39"/>
      <c r="L199" s="39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35">
        <f t="shared" si="25"/>
        <v>7</v>
      </c>
      <c r="B200" s="73" t="s">
        <v>186</v>
      </c>
      <c r="C200" s="74" t="s">
        <v>32</v>
      </c>
      <c r="D200" s="39">
        <f>D197</f>
        <v>7.85</v>
      </c>
      <c r="E200" s="39"/>
      <c r="F200" s="39"/>
      <c r="G200" s="70"/>
      <c r="H200" s="39"/>
      <c r="I200" s="39"/>
      <c r="J200" s="39"/>
      <c r="K200" s="39"/>
      <c r="L200" s="39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35">
        <f t="shared" si="25"/>
        <v>8</v>
      </c>
      <c r="B201" s="40" t="s">
        <v>189</v>
      </c>
      <c r="C201" s="61"/>
      <c r="D201" s="78"/>
      <c r="E201" s="83"/>
      <c r="F201" s="83"/>
      <c r="G201" s="83"/>
      <c r="H201" s="39"/>
      <c r="I201" s="39"/>
      <c r="J201" s="39"/>
      <c r="K201" s="39"/>
      <c r="L201" s="39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8.25" customHeight="1">
      <c r="A202" s="35">
        <f t="shared" si="25"/>
        <v>9</v>
      </c>
      <c r="B202" s="36" t="s">
        <v>190</v>
      </c>
      <c r="C202" s="35" t="s">
        <v>181</v>
      </c>
      <c r="D202" s="54">
        <v>1.0</v>
      </c>
      <c r="E202" s="38"/>
      <c r="F202" s="38"/>
      <c r="G202" s="38"/>
      <c r="H202" s="39"/>
      <c r="I202" s="39"/>
      <c r="J202" s="39"/>
      <c r="K202" s="39"/>
      <c r="L202" s="39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35">
        <f t="shared" si="25"/>
        <v>10</v>
      </c>
      <c r="B203" s="36" t="s">
        <v>191</v>
      </c>
      <c r="C203" s="35" t="s">
        <v>181</v>
      </c>
      <c r="D203" s="54">
        <v>1.0</v>
      </c>
      <c r="E203" s="38"/>
      <c r="F203" s="38"/>
      <c r="G203" s="38"/>
      <c r="H203" s="39"/>
      <c r="I203" s="39"/>
      <c r="J203" s="39"/>
      <c r="K203" s="39"/>
      <c r="L203" s="39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35">
        <f t="shared" si="25"/>
        <v>11</v>
      </c>
      <c r="B204" s="36" t="s">
        <v>192</v>
      </c>
      <c r="C204" s="35" t="s">
        <v>181</v>
      </c>
      <c r="D204" s="54">
        <v>1.0</v>
      </c>
      <c r="E204" s="38"/>
      <c r="F204" s="38"/>
      <c r="G204" s="38"/>
      <c r="H204" s="39"/>
      <c r="I204" s="39"/>
      <c r="J204" s="39"/>
      <c r="K204" s="39"/>
      <c r="L204" s="39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35">
        <f t="shared" si="25"/>
        <v>12</v>
      </c>
      <c r="B205" s="36" t="s">
        <v>193</v>
      </c>
      <c r="C205" s="35" t="s">
        <v>181</v>
      </c>
      <c r="D205" s="54">
        <v>1.0</v>
      </c>
      <c r="E205" s="38"/>
      <c r="F205" s="38"/>
      <c r="G205" s="38"/>
      <c r="H205" s="39"/>
      <c r="I205" s="39"/>
      <c r="J205" s="39"/>
      <c r="K205" s="39"/>
      <c r="L205" s="39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8.25" customHeight="1">
      <c r="A206" s="35">
        <f t="shared" si="25"/>
        <v>13</v>
      </c>
      <c r="B206" s="36" t="s">
        <v>194</v>
      </c>
      <c r="C206" s="35" t="s">
        <v>181</v>
      </c>
      <c r="D206" s="54">
        <v>1.0</v>
      </c>
      <c r="E206" s="38"/>
      <c r="F206" s="38"/>
      <c r="G206" s="38"/>
      <c r="H206" s="39"/>
      <c r="I206" s="39"/>
      <c r="J206" s="39"/>
      <c r="K206" s="39"/>
      <c r="L206" s="39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35">
        <f t="shared" si="25"/>
        <v>14</v>
      </c>
      <c r="B207" s="36" t="s">
        <v>195</v>
      </c>
      <c r="C207" s="35" t="s">
        <v>181</v>
      </c>
      <c r="D207" s="54">
        <v>1.0</v>
      </c>
      <c r="E207" s="38"/>
      <c r="F207" s="38"/>
      <c r="G207" s="38"/>
      <c r="H207" s="39"/>
      <c r="I207" s="39"/>
      <c r="J207" s="39"/>
      <c r="K207" s="39"/>
      <c r="L207" s="39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35">
        <f t="shared" si="25"/>
        <v>15</v>
      </c>
      <c r="B208" s="36" t="s">
        <v>196</v>
      </c>
      <c r="C208" s="35" t="s">
        <v>181</v>
      </c>
      <c r="D208" s="54">
        <v>1.0</v>
      </c>
      <c r="E208" s="38"/>
      <c r="F208" s="38"/>
      <c r="G208" s="38"/>
      <c r="H208" s="39"/>
      <c r="I208" s="39"/>
      <c r="J208" s="39"/>
      <c r="K208" s="39"/>
      <c r="L208" s="39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35">
        <f t="shared" si="25"/>
        <v>16</v>
      </c>
      <c r="B209" s="36" t="s">
        <v>197</v>
      </c>
      <c r="C209" s="35" t="s">
        <v>181</v>
      </c>
      <c r="D209" s="54">
        <v>1.0</v>
      </c>
      <c r="E209" s="38"/>
      <c r="F209" s="38"/>
      <c r="G209" s="38"/>
      <c r="H209" s="39"/>
      <c r="I209" s="39"/>
      <c r="J209" s="39"/>
      <c r="K209" s="39"/>
      <c r="L209" s="39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35"/>
      <c r="B210" s="45" t="s">
        <v>198</v>
      </c>
      <c r="C210" s="35"/>
      <c r="D210" s="54"/>
      <c r="E210" s="38"/>
      <c r="F210" s="38"/>
      <c r="G210" s="38"/>
      <c r="H210" s="39"/>
      <c r="I210" s="39"/>
      <c r="J210" s="39"/>
      <c r="K210" s="39"/>
      <c r="L210" s="39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35"/>
      <c r="B211" s="55" t="s">
        <v>199</v>
      </c>
      <c r="C211" s="35"/>
      <c r="D211" s="54"/>
      <c r="E211" s="38"/>
      <c r="F211" s="38"/>
      <c r="G211" s="38"/>
      <c r="H211" s="39"/>
      <c r="I211" s="39"/>
      <c r="J211" s="39"/>
      <c r="K211" s="39"/>
      <c r="L211" s="39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81.0" customHeight="1">
      <c r="A212" s="35">
        <v>17.0</v>
      </c>
      <c r="B212" s="36" t="s">
        <v>200</v>
      </c>
      <c r="C212" s="74" t="s">
        <v>32</v>
      </c>
      <c r="D212" s="39">
        <f>24.8+7</f>
        <v>31.8</v>
      </c>
      <c r="E212" s="39"/>
      <c r="F212" s="39"/>
      <c r="G212" s="70"/>
      <c r="H212" s="39"/>
      <c r="I212" s="39"/>
      <c r="J212" s="39"/>
      <c r="K212" s="39"/>
      <c r="L212" s="39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43.5" customHeight="1">
      <c r="A213" s="35">
        <f t="shared" ref="A213:A222" si="26">A212+1</f>
        <v>18</v>
      </c>
      <c r="B213" s="36" t="s">
        <v>201</v>
      </c>
      <c r="C213" s="74" t="s">
        <v>32</v>
      </c>
      <c r="D213" s="39">
        <f>D212</f>
        <v>31.8</v>
      </c>
      <c r="E213" s="39"/>
      <c r="F213" s="39"/>
      <c r="G213" s="70"/>
      <c r="H213" s="39"/>
      <c r="I213" s="39"/>
      <c r="J213" s="39"/>
      <c r="K213" s="39"/>
      <c r="L213" s="39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35">
        <f t="shared" si="26"/>
        <v>19</v>
      </c>
      <c r="B214" s="36" t="s">
        <v>202</v>
      </c>
      <c r="C214" s="35" t="s">
        <v>181</v>
      </c>
      <c r="D214" s="54">
        <v>1.0</v>
      </c>
      <c r="E214" s="38"/>
      <c r="F214" s="38"/>
      <c r="G214" s="38"/>
      <c r="H214" s="39"/>
      <c r="I214" s="39"/>
      <c r="J214" s="39"/>
      <c r="K214" s="39"/>
      <c r="L214" s="39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35">
        <f t="shared" si="26"/>
        <v>20</v>
      </c>
      <c r="B215" s="36" t="s">
        <v>203</v>
      </c>
      <c r="C215" s="35" t="s">
        <v>181</v>
      </c>
      <c r="D215" s="54">
        <v>1.0</v>
      </c>
      <c r="E215" s="38"/>
      <c r="F215" s="38"/>
      <c r="G215" s="38"/>
      <c r="H215" s="39"/>
      <c r="I215" s="39"/>
      <c r="J215" s="39"/>
      <c r="K215" s="39"/>
      <c r="L215" s="39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1.5" customHeight="1">
      <c r="A216" s="35">
        <f t="shared" si="26"/>
        <v>21</v>
      </c>
      <c r="B216" s="36" t="s">
        <v>204</v>
      </c>
      <c r="C216" s="35" t="s">
        <v>181</v>
      </c>
      <c r="D216" s="54">
        <v>1.0</v>
      </c>
      <c r="E216" s="38"/>
      <c r="F216" s="38"/>
      <c r="G216" s="38"/>
      <c r="H216" s="39"/>
      <c r="I216" s="39"/>
      <c r="J216" s="39"/>
      <c r="K216" s="39"/>
      <c r="L216" s="39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35">
        <f t="shared" si="26"/>
        <v>22</v>
      </c>
      <c r="B217" s="36" t="s">
        <v>205</v>
      </c>
      <c r="C217" s="35" t="s">
        <v>181</v>
      </c>
      <c r="D217" s="54">
        <v>1.0</v>
      </c>
      <c r="E217" s="38"/>
      <c r="F217" s="38"/>
      <c r="G217" s="38"/>
      <c r="H217" s="39"/>
      <c r="I217" s="39"/>
      <c r="J217" s="39"/>
      <c r="K217" s="39"/>
      <c r="L217" s="39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35">
        <f t="shared" si="26"/>
        <v>23</v>
      </c>
      <c r="B218" s="36" t="s">
        <v>206</v>
      </c>
      <c r="C218" s="35" t="s">
        <v>181</v>
      </c>
      <c r="D218" s="54">
        <v>1.0</v>
      </c>
      <c r="E218" s="38"/>
      <c r="F218" s="38"/>
      <c r="G218" s="38"/>
      <c r="H218" s="39"/>
      <c r="I218" s="39"/>
      <c r="J218" s="39"/>
      <c r="K218" s="39"/>
      <c r="L218" s="39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35">
        <f t="shared" si="26"/>
        <v>24</v>
      </c>
      <c r="B219" s="36" t="s">
        <v>207</v>
      </c>
      <c r="C219" s="35" t="s">
        <v>181</v>
      </c>
      <c r="D219" s="54">
        <v>1.0</v>
      </c>
      <c r="E219" s="38"/>
      <c r="F219" s="38"/>
      <c r="G219" s="38"/>
      <c r="H219" s="39"/>
      <c r="I219" s="39"/>
      <c r="J219" s="39"/>
      <c r="K219" s="39"/>
      <c r="L219" s="39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35">
        <f t="shared" si="26"/>
        <v>25</v>
      </c>
      <c r="B220" s="36" t="s">
        <v>208</v>
      </c>
      <c r="C220" s="35" t="s">
        <v>181</v>
      </c>
      <c r="D220" s="54">
        <v>1.0</v>
      </c>
      <c r="E220" s="38"/>
      <c r="F220" s="38"/>
      <c r="G220" s="38"/>
      <c r="H220" s="39"/>
      <c r="I220" s="39"/>
      <c r="J220" s="39"/>
      <c r="K220" s="39"/>
      <c r="L220" s="39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35">
        <f t="shared" si="26"/>
        <v>26</v>
      </c>
      <c r="B221" s="36" t="s">
        <v>209</v>
      </c>
      <c r="C221" s="35" t="s">
        <v>181</v>
      </c>
      <c r="D221" s="54">
        <v>1.0</v>
      </c>
      <c r="E221" s="38"/>
      <c r="F221" s="38"/>
      <c r="G221" s="38"/>
      <c r="H221" s="39"/>
      <c r="I221" s="39"/>
      <c r="J221" s="39"/>
      <c r="K221" s="39"/>
      <c r="L221" s="39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35">
        <f t="shared" si="26"/>
        <v>27</v>
      </c>
      <c r="B222" s="36" t="s">
        <v>210</v>
      </c>
      <c r="C222" s="35" t="s">
        <v>181</v>
      </c>
      <c r="D222" s="54">
        <v>1.0</v>
      </c>
      <c r="E222" s="38"/>
      <c r="F222" s="38"/>
      <c r="G222" s="38"/>
      <c r="H222" s="39"/>
      <c r="I222" s="39"/>
      <c r="J222" s="39"/>
      <c r="K222" s="39"/>
      <c r="L222" s="39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35"/>
      <c r="B223" s="45" t="s">
        <v>211</v>
      </c>
      <c r="C223" s="35"/>
      <c r="D223" s="78"/>
      <c r="E223" s="83"/>
      <c r="F223" s="83"/>
      <c r="G223" s="83"/>
      <c r="H223" s="43"/>
      <c r="I223" s="43"/>
      <c r="J223" s="43"/>
      <c r="K223" s="43"/>
      <c r="L223" s="4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35">
        <v>28.0</v>
      </c>
      <c r="B224" s="36" t="s">
        <v>212</v>
      </c>
      <c r="C224" s="35" t="s">
        <v>181</v>
      </c>
      <c r="D224" s="54">
        <v>1.0</v>
      </c>
      <c r="E224" s="38"/>
      <c r="F224" s="38"/>
      <c r="G224" s="38"/>
      <c r="H224" s="39"/>
      <c r="I224" s="39"/>
      <c r="J224" s="39"/>
      <c r="K224" s="39"/>
      <c r="L224" s="39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35"/>
      <c r="B225" s="60" t="s">
        <v>26</v>
      </c>
      <c r="C225" s="61" t="s">
        <v>27</v>
      </c>
      <c r="D225" s="78"/>
      <c r="E225" s="83"/>
      <c r="F225" s="83"/>
      <c r="G225" s="83"/>
      <c r="H225" s="43"/>
      <c r="I225" s="43">
        <f t="shared" ref="I225:L225" si="27">SUM(I194:I224)</f>
        <v>0</v>
      </c>
      <c r="J225" s="43">
        <f t="shared" si="27"/>
        <v>0</v>
      </c>
      <c r="K225" s="43">
        <f t="shared" si="27"/>
        <v>0</v>
      </c>
      <c r="L225" s="43">
        <f t="shared" si="27"/>
        <v>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35"/>
      <c r="B226" s="60"/>
      <c r="C226" s="61"/>
      <c r="D226" s="78"/>
      <c r="E226" s="83"/>
      <c r="F226" s="83"/>
      <c r="G226" s="83"/>
      <c r="H226" s="43"/>
      <c r="I226" s="43"/>
      <c r="J226" s="43"/>
      <c r="K226" s="43"/>
      <c r="L226" s="4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44">
        <v>13.0</v>
      </c>
      <c r="B227" s="45" t="s">
        <v>213</v>
      </c>
      <c r="C227" s="115"/>
      <c r="D227" s="116"/>
      <c r="E227" s="48"/>
      <c r="F227" s="48"/>
      <c r="G227" s="48"/>
      <c r="H227" s="111"/>
      <c r="I227" s="111"/>
      <c r="J227" s="111"/>
      <c r="K227" s="111"/>
      <c r="L227" s="11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35">
        <v>1.0</v>
      </c>
      <c r="B228" s="117" t="s">
        <v>214</v>
      </c>
      <c r="C228" s="35" t="s">
        <v>19</v>
      </c>
      <c r="D228" s="35">
        <v>1.0</v>
      </c>
      <c r="E228" s="38"/>
      <c r="F228" s="38"/>
      <c r="G228" s="38"/>
      <c r="H228" s="39"/>
      <c r="I228" s="39"/>
      <c r="J228" s="39"/>
      <c r="K228" s="39"/>
      <c r="L228" s="39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35">
        <f t="shared" ref="A229:A230" si="28">A228+1</f>
        <v>2</v>
      </c>
      <c r="B229" s="117" t="s">
        <v>215</v>
      </c>
      <c r="C229" s="35" t="s">
        <v>19</v>
      </c>
      <c r="D229" s="35">
        <v>1.0</v>
      </c>
      <c r="E229" s="38"/>
      <c r="F229" s="38"/>
      <c r="G229" s="38"/>
      <c r="H229" s="39"/>
      <c r="I229" s="39"/>
      <c r="J229" s="39"/>
      <c r="K229" s="39"/>
      <c r="L229" s="39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8.25" customHeight="1">
      <c r="A230" s="35">
        <f t="shared" si="28"/>
        <v>3</v>
      </c>
      <c r="B230" s="117" t="s">
        <v>216</v>
      </c>
      <c r="C230" s="59" t="s">
        <v>19</v>
      </c>
      <c r="D230" s="59">
        <v>1.0</v>
      </c>
      <c r="E230" s="39"/>
      <c r="F230" s="39"/>
      <c r="G230" s="39"/>
      <c r="H230" s="39"/>
      <c r="I230" s="39"/>
      <c r="J230" s="39"/>
      <c r="K230" s="39"/>
      <c r="L230" s="39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35"/>
      <c r="B231" s="60" t="s">
        <v>26</v>
      </c>
      <c r="C231" s="61" t="s">
        <v>27</v>
      </c>
      <c r="D231" s="78"/>
      <c r="E231" s="83"/>
      <c r="F231" s="83"/>
      <c r="G231" s="83"/>
      <c r="H231" s="43"/>
      <c r="I231" s="43">
        <f t="shared" ref="I231:L231" si="29">SUM(I228:I230)</f>
        <v>0</v>
      </c>
      <c r="J231" s="43">
        <f t="shared" si="29"/>
        <v>0</v>
      </c>
      <c r="K231" s="43">
        <f t="shared" si="29"/>
        <v>0</v>
      </c>
      <c r="L231" s="43">
        <f t="shared" si="29"/>
        <v>0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35"/>
      <c r="B232" s="60"/>
      <c r="C232" s="61"/>
      <c r="D232" s="78"/>
      <c r="E232" s="83"/>
      <c r="F232" s="83"/>
      <c r="G232" s="83"/>
      <c r="H232" s="43"/>
      <c r="I232" s="43"/>
      <c r="J232" s="43"/>
      <c r="K232" s="43"/>
      <c r="L232" s="4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44">
        <v>14.0</v>
      </c>
      <c r="B233" s="45" t="s">
        <v>217</v>
      </c>
      <c r="C233" s="44"/>
      <c r="D233" s="110"/>
      <c r="E233" s="84"/>
      <c r="F233" s="84"/>
      <c r="G233" s="84"/>
      <c r="H233" s="111"/>
      <c r="I233" s="111"/>
      <c r="J233" s="111"/>
      <c r="K233" s="111"/>
      <c r="L233" s="11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35"/>
      <c r="B234" s="40" t="s">
        <v>218</v>
      </c>
      <c r="C234" s="41" t="s">
        <v>32</v>
      </c>
      <c r="D234" s="49">
        <f>40.8+7.6</f>
        <v>48.4</v>
      </c>
      <c r="E234" s="38"/>
      <c r="F234" s="38"/>
      <c r="G234" s="38"/>
      <c r="H234" s="43"/>
      <c r="I234" s="43"/>
      <c r="J234" s="43"/>
      <c r="K234" s="43"/>
      <c r="L234" s="4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35">
        <v>1.0</v>
      </c>
      <c r="B235" s="36" t="s">
        <v>219</v>
      </c>
      <c r="C235" s="35" t="s">
        <v>21</v>
      </c>
      <c r="D235" s="38">
        <f>D234*0.4</f>
        <v>19.36</v>
      </c>
      <c r="E235" s="38"/>
      <c r="F235" s="38"/>
      <c r="G235" s="38"/>
      <c r="H235" s="39"/>
      <c r="I235" s="39"/>
      <c r="J235" s="39"/>
      <c r="K235" s="39"/>
      <c r="L235" s="39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35">
        <f t="shared" ref="A236:A239" si="30">A235+1</f>
        <v>2</v>
      </c>
      <c r="B236" s="36" t="s">
        <v>220</v>
      </c>
      <c r="C236" s="35" t="s">
        <v>21</v>
      </c>
      <c r="D236" s="38">
        <f>D234*0.3</f>
        <v>14.52</v>
      </c>
      <c r="E236" s="38"/>
      <c r="F236" s="38"/>
      <c r="G236" s="38"/>
      <c r="H236" s="39"/>
      <c r="I236" s="39"/>
      <c r="J236" s="39"/>
      <c r="K236" s="39"/>
      <c r="L236" s="39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35">
        <f t="shared" si="30"/>
        <v>3</v>
      </c>
      <c r="B237" s="36" t="s">
        <v>221</v>
      </c>
      <c r="C237" s="35" t="s">
        <v>21</v>
      </c>
      <c r="D237" s="38">
        <f>D234*0.2</f>
        <v>9.68</v>
      </c>
      <c r="E237" s="38"/>
      <c r="F237" s="38"/>
      <c r="G237" s="38"/>
      <c r="H237" s="39"/>
      <c r="I237" s="39"/>
      <c r="J237" s="39"/>
      <c r="K237" s="39"/>
      <c r="L237" s="39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35">
        <f t="shared" si="30"/>
        <v>4</v>
      </c>
      <c r="B238" s="40" t="s">
        <v>222</v>
      </c>
      <c r="C238" s="35"/>
      <c r="D238" s="38"/>
      <c r="E238" s="38"/>
      <c r="F238" s="38"/>
      <c r="G238" s="38"/>
      <c r="H238" s="39"/>
      <c r="I238" s="39"/>
      <c r="J238" s="39"/>
      <c r="K238" s="39"/>
      <c r="L238" s="39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35">
        <f t="shared" si="30"/>
        <v>5</v>
      </c>
      <c r="B239" s="36" t="s">
        <v>44</v>
      </c>
      <c r="C239" s="35" t="s">
        <v>30</v>
      </c>
      <c r="D239" s="38">
        <v>80.0</v>
      </c>
      <c r="E239" s="38"/>
      <c r="F239" s="38"/>
      <c r="G239" s="38"/>
      <c r="H239" s="39"/>
      <c r="I239" s="39"/>
      <c r="J239" s="39"/>
      <c r="K239" s="39"/>
      <c r="L239" s="39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35"/>
      <c r="B240" s="40" t="s">
        <v>223</v>
      </c>
      <c r="C240" s="35"/>
      <c r="D240" s="38"/>
      <c r="E240" s="38"/>
      <c r="F240" s="38"/>
      <c r="G240" s="38"/>
      <c r="H240" s="39"/>
      <c r="I240" s="39"/>
      <c r="J240" s="39"/>
      <c r="K240" s="39"/>
      <c r="L240" s="39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35"/>
      <c r="B241" s="36" t="s">
        <v>224</v>
      </c>
      <c r="C241" s="35" t="s">
        <v>32</v>
      </c>
      <c r="D241" s="39">
        <v>600.0</v>
      </c>
      <c r="E241" s="38"/>
      <c r="F241" s="38"/>
      <c r="G241" s="38"/>
      <c r="H241" s="39"/>
      <c r="I241" s="39"/>
      <c r="J241" s="39"/>
      <c r="K241" s="39"/>
      <c r="L241" s="39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35"/>
      <c r="B242" s="40" t="s">
        <v>225</v>
      </c>
      <c r="C242" s="41" t="s">
        <v>32</v>
      </c>
      <c r="D242" s="49">
        <f>48.8+5.85+5.8</f>
        <v>60.45</v>
      </c>
      <c r="E242" s="38"/>
      <c r="F242" s="38"/>
      <c r="G242" s="38"/>
      <c r="H242" s="39"/>
      <c r="I242" s="39"/>
      <c r="J242" s="39"/>
      <c r="K242" s="39"/>
      <c r="L242" s="39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35">
        <v>6.0</v>
      </c>
      <c r="B243" s="36" t="s">
        <v>226</v>
      </c>
      <c r="C243" s="35" t="s">
        <v>38</v>
      </c>
      <c r="D243" s="38">
        <v>30.0</v>
      </c>
      <c r="E243" s="38"/>
      <c r="F243" s="38"/>
      <c r="G243" s="38"/>
      <c r="H243" s="39"/>
      <c r="I243" s="39"/>
      <c r="J243" s="39"/>
      <c r="K243" s="39"/>
      <c r="L243" s="39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35">
        <f t="shared" ref="A244:A245" si="31">A243+1</f>
        <v>7</v>
      </c>
      <c r="B244" s="36" t="s">
        <v>227</v>
      </c>
      <c r="C244" s="35" t="s">
        <v>21</v>
      </c>
      <c r="D244" s="38">
        <v>1.1</v>
      </c>
      <c r="E244" s="38"/>
      <c r="F244" s="38"/>
      <c r="G244" s="38"/>
      <c r="H244" s="39"/>
      <c r="I244" s="39"/>
      <c r="J244" s="39"/>
      <c r="K244" s="39"/>
      <c r="L244" s="39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35">
        <f t="shared" si="31"/>
        <v>8</v>
      </c>
      <c r="B245" s="36" t="s">
        <v>228</v>
      </c>
      <c r="C245" s="35" t="s">
        <v>32</v>
      </c>
      <c r="D245" s="38">
        <f>D242</f>
        <v>60.45</v>
      </c>
      <c r="E245" s="38"/>
      <c r="F245" s="38"/>
      <c r="G245" s="38"/>
      <c r="H245" s="39"/>
      <c r="I245" s="39"/>
      <c r="J245" s="39"/>
      <c r="K245" s="39"/>
      <c r="L245" s="39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118"/>
      <c r="B246" s="119" t="s">
        <v>26</v>
      </c>
      <c r="C246" s="120" t="s">
        <v>27</v>
      </c>
      <c r="D246" s="121"/>
      <c r="E246" s="122"/>
      <c r="F246" s="122"/>
      <c r="G246" s="122"/>
      <c r="H246" s="123"/>
      <c r="I246" s="123">
        <f t="shared" ref="I246:L246" si="32">SUM(I235:I245)</f>
        <v>0</v>
      </c>
      <c r="J246" s="123">
        <f t="shared" si="32"/>
        <v>0</v>
      </c>
      <c r="K246" s="123">
        <f t="shared" si="32"/>
        <v>0</v>
      </c>
      <c r="L246" s="123">
        <f t="shared" si="32"/>
        <v>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124"/>
      <c r="B247" s="125" t="s">
        <v>229</v>
      </c>
      <c r="C247" s="126"/>
      <c r="D247" s="127"/>
      <c r="E247" s="128"/>
      <c r="F247" s="128"/>
      <c r="G247" s="128"/>
      <c r="H247" s="128"/>
      <c r="I247" s="129">
        <f t="shared" ref="I247:L247" si="33">SUM(I246+I231+I225+I189+I180+I156+I141+I125+I116+I97+I73+I64+I38+I20)</f>
        <v>0</v>
      </c>
      <c r="J247" s="129">
        <f t="shared" si="33"/>
        <v>0</v>
      </c>
      <c r="K247" s="129">
        <f t="shared" si="33"/>
        <v>0</v>
      </c>
      <c r="L247" s="129">
        <f t="shared" si="33"/>
        <v>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130"/>
      <c r="B248" s="131"/>
      <c r="C248" s="132"/>
      <c r="D248" s="133"/>
      <c r="E248" s="134"/>
      <c r="F248" s="134"/>
      <c r="G248" s="134"/>
      <c r="H248" s="135" t="s">
        <v>230</v>
      </c>
      <c r="I248" s="136"/>
      <c r="J248" s="136"/>
      <c r="K248" s="137">
        <v>0.0</v>
      </c>
      <c r="L248" s="138">
        <f>ROUND(L247*K248,2)</f>
        <v>0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130"/>
      <c r="B249" s="131"/>
      <c r="C249" s="132"/>
      <c r="D249" s="133"/>
      <c r="E249" s="134"/>
      <c r="F249" s="134"/>
      <c r="G249" s="134"/>
      <c r="H249" s="139" t="s">
        <v>231</v>
      </c>
      <c r="I249" s="136"/>
      <c r="J249" s="136"/>
      <c r="K249" s="140"/>
      <c r="L249" s="138">
        <f>ROUND((L248)*0.04,2)</f>
        <v>0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130"/>
      <c r="B250" s="131"/>
      <c r="C250" s="132"/>
      <c r="D250" s="133"/>
      <c r="E250" s="134"/>
      <c r="F250" s="134"/>
      <c r="G250" s="134"/>
      <c r="H250" s="141" t="s">
        <v>232</v>
      </c>
      <c r="I250" s="142"/>
      <c r="J250" s="142"/>
      <c r="K250" s="137">
        <v>0.0</v>
      </c>
      <c r="L250" s="138">
        <f>ROUND(L247*K250,2)</f>
        <v>0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130"/>
      <c r="B251" s="131"/>
      <c r="C251" s="132"/>
      <c r="D251" s="133"/>
      <c r="E251" s="134"/>
      <c r="F251" s="134"/>
      <c r="G251" s="134"/>
      <c r="H251" s="135" t="s">
        <v>233</v>
      </c>
      <c r="I251" s="136"/>
      <c r="J251" s="136"/>
      <c r="K251" s="143"/>
      <c r="L251" s="144">
        <f>SUM(L250+L248+L247)</f>
        <v>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130"/>
      <c r="B252" s="131"/>
      <c r="C252" s="132"/>
      <c r="D252" s="133"/>
      <c r="E252" s="134"/>
      <c r="F252" s="134"/>
      <c r="G252" s="134"/>
      <c r="H252" s="134"/>
      <c r="I252" s="145"/>
      <c r="J252" s="145"/>
      <c r="K252" s="145"/>
      <c r="L252" s="145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130"/>
      <c r="B253" s="131"/>
      <c r="C253" s="132"/>
      <c r="D253" s="133"/>
      <c r="E253" s="134"/>
      <c r="F253" s="134"/>
      <c r="G253" s="134"/>
      <c r="H253" s="134"/>
      <c r="I253" s="145"/>
      <c r="J253" s="145"/>
      <c r="K253" s="145"/>
      <c r="L253" s="145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130"/>
      <c r="B254" s="131"/>
      <c r="C254" s="132"/>
      <c r="D254" s="133"/>
      <c r="E254" s="134"/>
      <c r="F254" s="134"/>
      <c r="G254" s="134"/>
      <c r="H254" s="134"/>
      <c r="I254" s="145"/>
      <c r="J254" s="145"/>
      <c r="K254" s="145"/>
      <c r="L254" s="145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146"/>
      <c r="B255" s="147"/>
      <c r="C255" s="148"/>
      <c r="D255" s="133"/>
      <c r="E255" s="6"/>
      <c r="F255" s="6"/>
      <c r="G255" s="6"/>
      <c r="H255" s="6"/>
      <c r="I255" s="6"/>
      <c r="J255" s="6"/>
      <c r="K255" s="6"/>
      <c r="L255" s="6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146"/>
      <c r="B256" s="149"/>
      <c r="C256" s="148"/>
      <c r="D256" s="133"/>
      <c r="E256" s="6"/>
      <c r="F256" s="6"/>
      <c r="G256" s="6"/>
      <c r="H256" s="6"/>
      <c r="I256" s="6"/>
      <c r="J256" s="6"/>
      <c r="K256" s="6"/>
      <c r="L256" s="6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146"/>
      <c r="B257" s="149"/>
      <c r="C257" s="148"/>
      <c r="D257" s="133"/>
      <c r="E257" s="6"/>
      <c r="F257" s="6"/>
      <c r="G257" s="6"/>
      <c r="H257" s="6"/>
      <c r="I257" s="6"/>
      <c r="J257" s="6"/>
      <c r="K257" s="6"/>
      <c r="L257" s="6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146"/>
      <c r="B258" s="149"/>
      <c r="C258" s="148"/>
      <c r="D258" s="133"/>
      <c r="E258" s="6"/>
      <c r="F258" s="6"/>
      <c r="G258" s="6"/>
      <c r="H258" s="6"/>
      <c r="I258" s="6"/>
      <c r="J258" s="6"/>
      <c r="K258" s="6"/>
      <c r="L258" s="6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146"/>
      <c r="B259" s="149"/>
      <c r="C259" s="148"/>
      <c r="D259" s="133"/>
      <c r="E259" s="6"/>
      <c r="F259" s="6"/>
      <c r="G259" s="6"/>
      <c r="H259" s="6"/>
      <c r="I259" s="6"/>
      <c r="J259" s="6"/>
      <c r="K259" s="6"/>
      <c r="L259" s="6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150"/>
      <c r="B260" s="151" t="s">
        <v>234</v>
      </c>
      <c r="C260" s="132"/>
      <c r="D260" s="152"/>
      <c r="E260" s="152"/>
      <c r="F260" s="152"/>
      <c r="G260" s="152"/>
      <c r="H260" s="153"/>
      <c r="I260" s="5"/>
      <c r="J260" s="152"/>
      <c r="K260" s="152"/>
      <c r="L260" s="15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150"/>
      <c r="B261" s="154" t="s">
        <v>235</v>
      </c>
      <c r="C261" s="155"/>
      <c r="D261" s="156"/>
      <c r="E261" s="152"/>
      <c r="F261" s="152"/>
      <c r="G261" s="152"/>
      <c r="H261" s="6"/>
      <c r="I261" s="5"/>
      <c r="J261" s="152"/>
      <c r="K261" s="152"/>
      <c r="L261" s="15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1"/>
      <c r="B262" s="2"/>
      <c r="C262" s="1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1"/>
      <c r="B263" s="2"/>
      <c r="C263" s="1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1"/>
      <c r="B264" s="2"/>
      <c r="C264" s="1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1"/>
      <c r="B265" s="2"/>
      <c r="C265" s="1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1"/>
      <c r="B266" s="2"/>
      <c r="C266" s="1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1"/>
      <c r="B267" s="2"/>
      <c r="C267" s="1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1"/>
      <c r="B268" s="2"/>
      <c r="C268" s="1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1"/>
      <c r="B269" s="2"/>
      <c r="C269" s="1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1"/>
      <c r="B270" s="2"/>
      <c r="C270" s="1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1"/>
      <c r="B271" s="2"/>
      <c r="C271" s="1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1"/>
      <c r="B272" s="2"/>
      <c r="C272" s="1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1"/>
      <c r="B273" s="2"/>
      <c r="C273" s="1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1"/>
      <c r="B274" s="2"/>
      <c r="C274" s="1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1"/>
      <c r="B275" s="2"/>
      <c r="C275" s="1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1"/>
      <c r="B276" s="2"/>
      <c r="C276" s="1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1"/>
      <c r="B277" s="2"/>
      <c r="C277" s="1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1"/>
      <c r="B278" s="2"/>
      <c r="C278" s="1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1"/>
      <c r="B279" s="2"/>
      <c r="C279" s="1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1"/>
      <c r="B280" s="2"/>
      <c r="C280" s="1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1"/>
      <c r="B281" s="2"/>
      <c r="C281" s="1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1"/>
      <c r="B282" s="2"/>
      <c r="C282" s="1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1"/>
      <c r="B283" s="2"/>
      <c r="C283" s="1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1"/>
      <c r="B284" s="2"/>
      <c r="C284" s="1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1"/>
      <c r="B285" s="2"/>
      <c r="C285" s="1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1"/>
      <c r="B286" s="2"/>
      <c r="C286" s="1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1"/>
      <c r="B287" s="2"/>
      <c r="C287" s="1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1"/>
      <c r="B288" s="2"/>
      <c r="C288" s="1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1"/>
      <c r="B289" s="2"/>
      <c r="C289" s="1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1"/>
      <c r="B290" s="2"/>
      <c r="C290" s="1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1"/>
      <c r="B291" s="2"/>
      <c r="C291" s="1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1"/>
      <c r="B292" s="2"/>
      <c r="C292" s="1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1"/>
      <c r="B293" s="2"/>
      <c r="C293" s="1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1"/>
      <c r="B294" s="2"/>
      <c r="C294" s="1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1"/>
      <c r="B295" s="2"/>
      <c r="C295" s="1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1"/>
      <c r="B296" s="2"/>
      <c r="C296" s="1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1"/>
      <c r="B297" s="2"/>
      <c r="C297" s="1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1"/>
      <c r="B298" s="2"/>
      <c r="C298" s="1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1"/>
      <c r="B299" s="2"/>
      <c r="C299" s="1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1"/>
      <c r="B300" s="2"/>
      <c r="C300" s="1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1"/>
      <c r="B301" s="2"/>
      <c r="C301" s="1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1"/>
      <c r="B302" s="2"/>
      <c r="C302" s="1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1"/>
      <c r="B303" s="2"/>
      <c r="C303" s="1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1"/>
      <c r="B304" s="2"/>
      <c r="C304" s="1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1"/>
      <c r="B305" s="2"/>
      <c r="C305" s="1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1"/>
      <c r="B306" s="2"/>
      <c r="C306" s="1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1"/>
      <c r="B307" s="2"/>
      <c r="C307" s="1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1"/>
      <c r="B308" s="2"/>
      <c r="C308" s="1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1"/>
      <c r="B309" s="2"/>
      <c r="C309" s="1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1"/>
      <c r="B310" s="2"/>
      <c r="C310" s="1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1"/>
      <c r="B311" s="2"/>
      <c r="C311" s="1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1"/>
      <c r="B312" s="2"/>
      <c r="C312" s="1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1"/>
      <c r="B313" s="2"/>
      <c r="C313" s="1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1"/>
      <c r="B314" s="2"/>
      <c r="C314" s="1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1"/>
      <c r="B315" s="2"/>
      <c r="C315" s="1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1"/>
      <c r="B316" s="2"/>
      <c r="C316" s="1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1"/>
      <c r="B317" s="2"/>
      <c r="C317" s="1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1"/>
      <c r="B318" s="2"/>
      <c r="C318" s="1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1"/>
      <c r="B319" s="2"/>
      <c r="C319" s="1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1"/>
      <c r="B320" s="2"/>
      <c r="C320" s="1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1"/>
      <c r="B321" s="2"/>
      <c r="C321" s="1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1"/>
      <c r="B322" s="2"/>
      <c r="C322" s="1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1"/>
      <c r="B323" s="2"/>
      <c r="C323" s="1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1"/>
      <c r="B324" s="2"/>
      <c r="C324" s="1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1"/>
      <c r="B325" s="2"/>
      <c r="C325" s="1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1"/>
      <c r="B326" s="2"/>
      <c r="C326" s="1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1"/>
      <c r="B327" s="2"/>
      <c r="C327" s="1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1"/>
      <c r="B328" s="2"/>
      <c r="C328" s="1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1"/>
      <c r="B329" s="2"/>
      <c r="C329" s="1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1"/>
      <c r="B330" s="2"/>
      <c r="C330" s="1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1"/>
      <c r="B331" s="2"/>
      <c r="C331" s="1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1"/>
      <c r="B332" s="2"/>
      <c r="C332" s="1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1"/>
      <c r="B333" s="2"/>
      <c r="C333" s="1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1"/>
      <c r="B334" s="2"/>
      <c r="C334" s="1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1"/>
      <c r="B335" s="2"/>
      <c r="C335" s="1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1"/>
      <c r="B336" s="2"/>
      <c r="C336" s="1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1"/>
      <c r="B337" s="2"/>
      <c r="C337" s="1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1"/>
      <c r="B338" s="2"/>
      <c r="C338" s="1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1"/>
      <c r="B339" s="2"/>
      <c r="C339" s="1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1"/>
      <c r="B340" s="2"/>
      <c r="C340" s="1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1"/>
      <c r="B341" s="2"/>
      <c r="C341" s="1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1"/>
      <c r="B342" s="2"/>
      <c r="C342" s="1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1"/>
      <c r="B343" s="2"/>
      <c r="C343" s="1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1"/>
      <c r="B344" s="2"/>
      <c r="C344" s="1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1"/>
      <c r="B345" s="2"/>
      <c r="C345" s="1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1"/>
      <c r="B346" s="2"/>
      <c r="C346" s="1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1"/>
      <c r="B347" s="2"/>
      <c r="C347" s="1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1"/>
      <c r="B348" s="2"/>
      <c r="C348" s="1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1"/>
      <c r="B349" s="2"/>
      <c r="C349" s="1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1"/>
      <c r="B350" s="2"/>
      <c r="C350" s="1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1"/>
      <c r="B351" s="2"/>
      <c r="C351" s="1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1"/>
      <c r="B352" s="2"/>
      <c r="C352" s="1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1"/>
      <c r="B353" s="2"/>
      <c r="C353" s="1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1"/>
      <c r="B354" s="2"/>
      <c r="C354" s="1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1"/>
      <c r="B355" s="2"/>
      <c r="C355" s="1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1"/>
      <c r="B356" s="2"/>
      <c r="C356" s="1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1"/>
      <c r="B357" s="2"/>
      <c r="C357" s="1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1"/>
      <c r="B358" s="2"/>
      <c r="C358" s="1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1"/>
      <c r="B359" s="2"/>
      <c r="C359" s="1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1"/>
      <c r="B360" s="2"/>
      <c r="C360" s="1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1"/>
      <c r="B361" s="2"/>
      <c r="C361" s="1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1"/>
      <c r="B362" s="2"/>
      <c r="C362" s="1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1"/>
      <c r="B363" s="2"/>
      <c r="C363" s="1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1"/>
      <c r="B364" s="2"/>
      <c r="C364" s="1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1"/>
      <c r="B365" s="2"/>
      <c r="C365" s="1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1"/>
      <c r="B366" s="2"/>
      <c r="C366" s="1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1"/>
      <c r="B367" s="2"/>
      <c r="C367" s="1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1"/>
      <c r="B368" s="2"/>
      <c r="C368" s="1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1"/>
      <c r="B369" s="2"/>
      <c r="C369" s="1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1"/>
      <c r="B370" s="2"/>
      <c r="C370" s="1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1"/>
      <c r="B371" s="2"/>
      <c r="C371" s="1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1"/>
      <c r="B372" s="2"/>
      <c r="C372" s="1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1"/>
      <c r="B373" s="2"/>
      <c r="C373" s="1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1"/>
      <c r="B374" s="2"/>
      <c r="C374" s="1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1"/>
      <c r="B375" s="2"/>
      <c r="C375" s="1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1"/>
      <c r="B376" s="2"/>
      <c r="C376" s="1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1"/>
      <c r="B377" s="2"/>
      <c r="C377" s="1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1"/>
      <c r="B378" s="2"/>
      <c r="C378" s="1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1"/>
      <c r="B379" s="2"/>
      <c r="C379" s="1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1"/>
      <c r="B380" s="2"/>
      <c r="C380" s="1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1"/>
      <c r="B381" s="2"/>
      <c r="C381" s="1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1"/>
      <c r="B382" s="2"/>
      <c r="C382" s="1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1"/>
      <c r="B383" s="2"/>
      <c r="C383" s="1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1"/>
      <c r="B384" s="2"/>
      <c r="C384" s="1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1"/>
      <c r="B385" s="2"/>
      <c r="C385" s="1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1"/>
      <c r="B386" s="2"/>
      <c r="C386" s="1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1"/>
      <c r="B387" s="2"/>
      <c r="C387" s="1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1"/>
      <c r="B388" s="2"/>
      <c r="C388" s="1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1"/>
      <c r="B389" s="2"/>
      <c r="C389" s="1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1"/>
      <c r="B390" s="2"/>
      <c r="C390" s="1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1"/>
      <c r="B391" s="2"/>
      <c r="C391" s="1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1"/>
      <c r="B392" s="2"/>
      <c r="C392" s="1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1"/>
      <c r="B393" s="2"/>
      <c r="C393" s="1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1"/>
      <c r="B394" s="2"/>
      <c r="C394" s="1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1"/>
      <c r="B395" s="2"/>
      <c r="C395" s="1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1"/>
      <c r="B396" s="2"/>
      <c r="C396" s="1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1"/>
      <c r="B397" s="2"/>
      <c r="C397" s="1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1"/>
      <c r="B398" s="2"/>
      <c r="C398" s="1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1"/>
      <c r="B399" s="2"/>
      <c r="C399" s="1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1"/>
      <c r="B400" s="2"/>
      <c r="C400" s="1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1"/>
      <c r="B401" s="2"/>
      <c r="C401" s="1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1"/>
      <c r="B402" s="2"/>
      <c r="C402" s="1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1"/>
      <c r="B403" s="2"/>
      <c r="C403" s="1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1"/>
      <c r="B404" s="2"/>
      <c r="C404" s="1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1"/>
      <c r="B405" s="2"/>
      <c r="C405" s="1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1"/>
      <c r="B406" s="2"/>
      <c r="C406" s="1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1"/>
      <c r="B407" s="2"/>
      <c r="C407" s="1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1"/>
      <c r="B408" s="2"/>
      <c r="C408" s="1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1"/>
      <c r="B409" s="2"/>
      <c r="C409" s="1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1"/>
      <c r="B410" s="2"/>
      <c r="C410" s="1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1"/>
      <c r="B411" s="2"/>
      <c r="C411" s="1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1"/>
      <c r="B412" s="2"/>
      <c r="C412" s="1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1"/>
      <c r="B413" s="2"/>
      <c r="C413" s="1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1"/>
      <c r="B414" s="2"/>
      <c r="C414" s="1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1"/>
      <c r="B415" s="2"/>
      <c r="C415" s="1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1"/>
      <c r="B416" s="2"/>
      <c r="C416" s="1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1"/>
      <c r="B417" s="2"/>
      <c r="C417" s="1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1"/>
      <c r="B418" s="2"/>
      <c r="C418" s="1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1"/>
      <c r="B419" s="2"/>
      <c r="C419" s="1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1"/>
      <c r="B420" s="2"/>
      <c r="C420" s="1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1"/>
      <c r="B421" s="2"/>
      <c r="C421" s="1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1"/>
      <c r="B422" s="2"/>
      <c r="C422" s="1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1"/>
      <c r="B423" s="2"/>
      <c r="C423" s="1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1"/>
      <c r="B424" s="2"/>
      <c r="C424" s="1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1"/>
      <c r="B425" s="2"/>
      <c r="C425" s="1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1"/>
      <c r="B426" s="2"/>
      <c r="C426" s="1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1"/>
      <c r="B427" s="2"/>
      <c r="C427" s="1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1"/>
      <c r="B428" s="2"/>
      <c r="C428" s="1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1"/>
      <c r="B429" s="2"/>
      <c r="C429" s="1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1"/>
      <c r="B430" s="2"/>
      <c r="C430" s="1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1"/>
      <c r="B431" s="2"/>
      <c r="C431" s="1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1"/>
      <c r="B432" s="2"/>
      <c r="C432" s="1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1"/>
      <c r="B433" s="2"/>
      <c r="C433" s="1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1"/>
      <c r="B434" s="2"/>
      <c r="C434" s="1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1"/>
      <c r="B435" s="2"/>
      <c r="C435" s="1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1"/>
      <c r="B436" s="2"/>
      <c r="C436" s="1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1"/>
      <c r="B437" s="2"/>
      <c r="C437" s="1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1"/>
      <c r="B438" s="2"/>
      <c r="C438" s="1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1"/>
      <c r="B439" s="2"/>
      <c r="C439" s="1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1"/>
      <c r="B440" s="2"/>
      <c r="C440" s="1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1"/>
      <c r="B441" s="2"/>
      <c r="C441" s="1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1"/>
      <c r="B442" s="2"/>
      <c r="C442" s="1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1"/>
      <c r="B443" s="2"/>
      <c r="C443" s="1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1"/>
      <c r="B444" s="2"/>
      <c r="C444" s="1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1"/>
      <c r="B445" s="2"/>
      <c r="C445" s="1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1"/>
      <c r="B446" s="2"/>
      <c r="C446" s="1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1"/>
      <c r="B447" s="2"/>
      <c r="C447" s="1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1"/>
      <c r="B448" s="2"/>
      <c r="C448" s="1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1"/>
      <c r="B449" s="2"/>
      <c r="C449" s="1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1"/>
      <c r="B450" s="2"/>
      <c r="C450" s="1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1"/>
      <c r="B451" s="2"/>
      <c r="C451" s="1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1"/>
      <c r="B452" s="2"/>
      <c r="C452" s="1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1"/>
      <c r="B453" s="2"/>
      <c r="C453" s="1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1"/>
      <c r="B454" s="2"/>
      <c r="C454" s="1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1"/>
      <c r="B455" s="2"/>
      <c r="C455" s="1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1"/>
      <c r="B456" s="2"/>
      <c r="C456" s="1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1"/>
      <c r="B457" s="2"/>
      <c r="C457" s="1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1"/>
      <c r="B458" s="2"/>
      <c r="C458" s="1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1"/>
      <c r="B459" s="2"/>
      <c r="C459" s="1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1"/>
      <c r="B460" s="2"/>
      <c r="C460" s="1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1"/>
      <c r="B461" s="2"/>
      <c r="C461" s="1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1"/>
      <c r="B462" s="2"/>
      <c r="C462" s="1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1"/>
      <c r="B463" s="2"/>
      <c r="C463" s="1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1"/>
      <c r="B464" s="2"/>
      <c r="C464" s="1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1"/>
      <c r="B465" s="2"/>
      <c r="C465" s="1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1"/>
      <c r="B466" s="2"/>
      <c r="C466" s="1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1"/>
      <c r="B467" s="2"/>
      <c r="C467" s="1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1"/>
      <c r="B468" s="2"/>
      <c r="C468" s="1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1"/>
      <c r="B469" s="2"/>
      <c r="C469" s="1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1"/>
      <c r="B470" s="2"/>
      <c r="C470" s="1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1"/>
      <c r="B471" s="2"/>
      <c r="C471" s="1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1"/>
      <c r="B472" s="2"/>
      <c r="C472" s="1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1"/>
      <c r="B473" s="2"/>
      <c r="C473" s="1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1"/>
      <c r="B474" s="2"/>
      <c r="C474" s="1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1"/>
      <c r="B475" s="2"/>
      <c r="C475" s="1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1"/>
      <c r="B476" s="2"/>
      <c r="C476" s="1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1"/>
      <c r="B477" s="2"/>
      <c r="C477" s="1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1"/>
      <c r="B478" s="2"/>
      <c r="C478" s="1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1"/>
      <c r="B479" s="2"/>
      <c r="C479" s="1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1"/>
      <c r="B480" s="2"/>
      <c r="C480" s="1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1"/>
      <c r="B481" s="2"/>
      <c r="C481" s="1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1"/>
      <c r="B482" s="2"/>
      <c r="C482" s="1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1"/>
      <c r="B483" s="2"/>
      <c r="C483" s="1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1"/>
      <c r="B484" s="2"/>
      <c r="C484" s="1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1"/>
      <c r="B485" s="2"/>
      <c r="C485" s="1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1"/>
      <c r="B486" s="2"/>
      <c r="C486" s="1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1"/>
      <c r="B487" s="2"/>
      <c r="C487" s="1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1"/>
      <c r="B488" s="2"/>
      <c r="C488" s="1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1"/>
      <c r="B489" s="2"/>
      <c r="C489" s="1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1"/>
      <c r="B490" s="2"/>
      <c r="C490" s="1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1"/>
      <c r="B491" s="2"/>
      <c r="C491" s="1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1"/>
      <c r="B492" s="2"/>
      <c r="C492" s="1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1"/>
      <c r="B493" s="2"/>
      <c r="C493" s="1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1"/>
      <c r="B494" s="2"/>
      <c r="C494" s="1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1"/>
      <c r="B495" s="2"/>
      <c r="C495" s="1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1"/>
      <c r="B496" s="2"/>
      <c r="C496" s="1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1"/>
      <c r="B497" s="2"/>
      <c r="C497" s="1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1"/>
      <c r="B498" s="2"/>
      <c r="C498" s="1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1"/>
      <c r="B499" s="2"/>
      <c r="C499" s="1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1"/>
      <c r="B500" s="2"/>
      <c r="C500" s="1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1"/>
      <c r="B501" s="2"/>
      <c r="C501" s="1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1"/>
      <c r="B502" s="2"/>
      <c r="C502" s="1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1"/>
      <c r="B503" s="2"/>
      <c r="C503" s="1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1"/>
      <c r="B504" s="2"/>
      <c r="C504" s="1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1"/>
      <c r="B505" s="2"/>
      <c r="C505" s="1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1"/>
      <c r="B506" s="2"/>
      <c r="C506" s="1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1"/>
      <c r="B507" s="2"/>
      <c r="C507" s="1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1"/>
      <c r="B508" s="2"/>
      <c r="C508" s="1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1"/>
      <c r="B509" s="2"/>
      <c r="C509" s="1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1"/>
      <c r="B510" s="2"/>
      <c r="C510" s="1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1"/>
      <c r="B511" s="2"/>
      <c r="C511" s="1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1"/>
      <c r="B512" s="2"/>
      <c r="C512" s="1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1"/>
      <c r="B513" s="2"/>
      <c r="C513" s="1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1"/>
      <c r="B514" s="2"/>
      <c r="C514" s="1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1"/>
      <c r="B515" s="2"/>
      <c r="C515" s="1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1"/>
      <c r="B516" s="2"/>
      <c r="C516" s="1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1"/>
      <c r="B517" s="2"/>
      <c r="C517" s="1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1"/>
      <c r="B518" s="2"/>
      <c r="C518" s="1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1"/>
      <c r="B519" s="2"/>
      <c r="C519" s="1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1"/>
      <c r="B520" s="2"/>
      <c r="C520" s="1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1"/>
      <c r="B521" s="2"/>
      <c r="C521" s="1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1"/>
      <c r="B522" s="2"/>
      <c r="C522" s="1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1"/>
      <c r="B523" s="2"/>
      <c r="C523" s="1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1"/>
      <c r="B524" s="2"/>
      <c r="C524" s="1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1"/>
      <c r="B525" s="2"/>
      <c r="C525" s="1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1"/>
      <c r="B526" s="2"/>
      <c r="C526" s="1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1"/>
      <c r="B527" s="2"/>
      <c r="C527" s="1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1"/>
      <c r="B528" s="2"/>
      <c r="C528" s="1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1"/>
      <c r="B529" s="2"/>
      <c r="C529" s="1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1"/>
      <c r="B530" s="2"/>
      <c r="C530" s="1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1"/>
      <c r="B531" s="2"/>
      <c r="C531" s="1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1"/>
      <c r="B532" s="2"/>
      <c r="C532" s="1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1"/>
      <c r="B533" s="2"/>
      <c r="C533" s="1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1"/>
      <c r="B534" s="2"/>
      <c r="C534" s="1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1"/>
      <c r="B535" s="2"/>
      <c r="C535" s="1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1"/>
      <c r="B536" s="2"/>
      <c r="C536" s="1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1"/>
      <c r="B537" s="2"/>
      <c r="C537" s="1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1"/>
      <c r="B538" s="2"/>
      <c r="C538" s="1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1"/>
      <c r="B539" s="2"/>
      <c r="C539" s="1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1"/>
      <c r="B540" s="2"/>
      <c r="C540" s="1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1"/>
      <c r="B541" s="2"/>
      <c r="C541" s="1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1"/>
      <c r="B542" s="2"/>
      <c r="C542" s="1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1"/>
      <c r="B543" s="2"/>
      <c r="C543" s="1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1"/>
      <c r="B544" s="2"/>
      <c r="C544" s="1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1"/>
      <c r="B545" s="2"/>
      <c r="C545" s="1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1"/>
      <c r="B546" s="2"/>
      <c r="C546" s="1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1"/>
      <c r="B547" s="2"/>
      <c r="C547" s="1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1"/>
      <c r="B548" s="2"/>
      <c r="C548" s="1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1"/>
      <c r="B549" s="2"/>
      <c r="C549" s="1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1"/>
      <c r="B550" s="2"/>
      <c r="C550" s="1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1"/>
      <c r="B551" s="2"/>
      <c r="C551" s="1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1"/>
      <c r="B552" s="2"/>
      <c r="C552" s="1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1"/>
      <c r="B553" s="2"/>
      <c r="C553" s="1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1"/>
      <c r="B554" s="2"/>
      <c r="C554" s="1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1"/>
      <c r="B555" s="2"/>
      <c r="C555" s="1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1"/>
      <c r="B556" s="2"/>
      <c r="C556" s="1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1"/>
      <c r="B557" s="2"/>
      <c r="C557" s="1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1"/>
      <c r="B558" s="2"/>
      <c r="C558" s="1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1"/>
      <c r="B559" s="2"/>
      <c r="C559" s="1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1"/>
      <c r="B560" s="2"/>
      <c r="C560" s="1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1"/>
      <c r="B561" s="2"/>
      <c r="C561" s="1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1"/>
      <c r="B562" s="2"/>
      <c r="C562" s="1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1"/>
      <c r="B563" s="2"/>
      <c r="C563" s="1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1"/>
      <c r="B564" s="2"/>
      <c r="C564" s="1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1"/>
      <c r="B565" s="2"/>
      <c r="C565" s="1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1"/>
      <c r="B566" s="2"/>
      <c r="C566" s="1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1"/>
      <c r="B567" s="2"/>
      <c r="C567" s="1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1"/>
      <c r="B568" s="2"/>
      <c r="C568" s="1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1"/>
      <c r="B569" s="2"/>
      <c r="C569" s="1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1"/>
      <c r="B570" s="2"/>
      <c r="C570" s="1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1"/>
      <c r="B571" s="2"/>
      <c r="C571" s="1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1"/>
      <c r="B572" s="2"/>
      <c r="C572" s="1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1"/>
      <c r="B573" s="2"/>
      <c r="C573" s="1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1"/>
      <c r="B574" s="2"/>
      <c r="C574" s="1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1"/>
      <c r="B575" s="2"/>
      <c r="C575" s="1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1"/>
      <c r="B576" s="2"/>
      <c r="C576" s="1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1"/>
      <c r="B577" s="2"/>
      <c r="C577" s="1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1"/>
      <c r="B578" s="2"/>
      <c r="C578" s="1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1"/>
      <c r="B579" s="2"/>
      <c r="C579" s="1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1"/>
      <c r="B580" s="2"/>
      <c r="C580" s="1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1"/>
      <c r="B581" s="2"/>
      <c r="C581" s="1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1"/>
      <c r="B582" s="2"/>
      <c r="C582" s="1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1"/>
      <c r="B583" s="2"/>
      <c r="C583" s="1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1"/>
      <c r="B584" s="2"/>
      <c r="C584" s="1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1"/>
      <c r="B585" s="2"/>
      <c r="C585" s="1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1"/>
      <c r="B586" s="2"/>
      <c r="C586" s="1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1"/>
      <c r="B587" s="2"/>
      <c r="C587" s="1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1"/>
      <c r="B588" s="2"/>
      <c r="C588" s="1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1"/>
      <c r="B589" s="2"/>
      <c r="C589" s="1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1"/>
      <c r="B590" s="2"/>
      <c r="C590" s="1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1"/>
      <c r="B591" s="2"/>
      <c r="C591" s="1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1"/>
      <c r="B592" s="2"/>
      <c r="C592" s="1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1"/>
      <c r="B593" s="2"/>
      <c r="C593" s="1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1"/>
      <c r="B594" s="2"/>
      <c r="C594" s="1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1"/>
      <c r="B595" s="2"/>
      <c r="C595" s="1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1"/>
      <c r="B596" s="2"/>
      <c r="C596" s="1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1"/>
      <c r="B597" s="2"/>
      <c r="C597" s="1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1"/>
      <c r="B598" s="2"/>
      <c r="C598" s="1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1"/>
      <c r="B599" s="2"/>
      <c r="C599" s="1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1"/>
      <c r="B600" s="2"/>
      <c r="C600" s="1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1"/>
      <c r="B601" s="2"/>
      <c r="C601" s="1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1"/>
      <c r="B602" s="2"/>
      <c r="C602" s="1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1"/>
      <c r="B603" s="2"/>
      <c r="C603" s="1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1"/>
      <c r="B604" s="2"/>
      <c r="C604" s="1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1"/>
      <c r="B605" s="2"/>
      <c r="C605" s="1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1"/>
      <c r="B606" s="2"/>
      <c r="C606" s="1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1"/>
      <c r="B607" s="2"/>
      <c r="C607" s="1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1"/>
      <c r="B608" s="2"/>
      <c r="C608" s="1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1"/>
      <c r="B609" s="2"/>
      <c r="C609" s="1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1"/>
      <c r="B610" s="2"/>
      <c r="C610" s="1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1"/>
      <c r="B611" s="2"/>
      <c r="C611" s="1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1"/>
      <c r="B612" s="2"/>
      <c r="C612" s="1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1"/>
      <c r="B613" s="2"/>
      <c r="C613" s="1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1"/>
      <c r="B614" s="2"/>
      <c r="C614" s="1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1"/>
      <c r="B615" s="2"/>
      <c r="C615" s="1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1"/>
      <c r="B616" s="2"/>
      <c r="C616" s="1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1"/>
      <c r="B617" s="2"/>
      <c r="C617" s="1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1"/>
      <c r="B618" s="2"/>
      <c r="C618" s="1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1"/>
      <c r="B619" s="2"/>
      <c r="C619" s="1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1"/>
      <c r="B620" s="2"/>
      <c r="C620" s="1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1"/>
      <c r="B621" s="2"/>
      <c r="C621" s="1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1"/>
      <c r="B622" s="2"/>
      <c r="C622" s="1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1"/>
      <c r="B623" s="2"/>
      <c r="C623" s="1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1"/>
      <c r="B624" s="2"/>
      <c r="C624" s="1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1"/>
      <c r="B625" s="2"/>
      <c r="C625" s="1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1"/>
      <c r="B626" s="2"/>
      <c r="C626" s="1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1"/>
      <c r="B627" s="2"/>
      <c r="C627" s="1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1"/>
      <c r="B628" s="2"/>
      <c r="C628" s="1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1"/>
      <c r="B629" s="2"/>
      <c r="C629" s="1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1"/>
      <c r="B630" s="2"/>
      <c r="C630" s="1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1"/>
      <c r="B631" s="2"/>
      <c r="C631" s="1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1"/>
      <c r="B632" s="2"/>
      <c r="C632" s="1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1"/>
      <c r="B633" s="2"/>
      <c r="C633" s="1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1"/>
      <c r="B634" s="2"/>
      <c r="C634" s="1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1"/>
      <c r="B635" s="2"/>
      <c r="C635" s="1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1"/>
      <c r="B636" s="2"/>
      <c r="C636" s="1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1"/>
      <c r="B637" s="2"/>
      <c r="C637" s="1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1"/>
      <c r="B638" s="2"/>
      <c r="C638" s="1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1"/>
      <c r="B639" s="2"/>
      <c r="C639" s="1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1"/>
      <c r="B640" s="2"/>
      <c r="C640" s="1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1"/>
      <c r="B641" s="2"/>
      <c r="C641" s="1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1"/>
      <c r="B642" s="2"/>
      <c r="C642" s="1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1"/>
      <c r="B643" s="2"/>
      <c r="C643" s="1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1"/>
      <c r="B644" s="2"/>
      <c r="C644" s="1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1"/>
      <c r="B645" s="2"/>
      <c r="C645" s="1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1"/>
      <c r="B646" s="2"/>
      <c r="C646" s="1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1"/>
      <c r="B647" s="2"/>
      <c r="C647" s="1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1"/>
      <c r="B648" s="2"/>
      <c r="C648" s="1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1"/>
      <c r="B649" s="2"/>
      <c r="C649" s="1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1"/>
      <c r="B650" s="2"/>
      <c r="C650" s="1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1"/>
      <c r="B651" s="2"/>
      <c r="C651" s="1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1"/>
      <c r="B652" s="2"/>
      <c r="C652" s="1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1"/>
      <c r="B653" s="2"/>
      <c r="C653" s="1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1"/>
      <c r="B654" s="2"/>
      <c r="C654" s="1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1"/>
      <c r="B655" s="2"/>
      <c r="C655" s="1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1"/>
      <c r="B656" s="2"/>
      <c r="C656" s="1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1"/>
      <c r="B657" s="2"/>
      <c r="C657" s="1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1"/>
      <c r="B658" s="2"/>
      <c r="C658" s="1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1"/>
      <c r="B659" s="2"/>
      <c r="C659" s="1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1"/>
      <c r="B660" s="2"/>
      <c r="C660" s="1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1"/>
      <c r="B661" s="2"/>
      <c r="C661" s="1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1"/>
      <c r="B662" s="2"/>
      <c r="C662" s="1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1"/>
      <c r="B663" s="2"/>
      <c r="C663" s="1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1"/>
      <c r="B664" s="2"/>
      <c r="C664" s="1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1"/>
      <c r="B665" s="2"/>
      <c r="C665" s="1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1"/>
      <c r="B666" s="2"/>
      <c r="C666" s="1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1"/>
      <c r="B667" s="2"/>
      <c r="C667" s="1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1"/>
      <c r="B668" s="2"/>
      <c r="C668" s="1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1"/>
      <c r="B669" s="2"/>
      <c r="C669" s="1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1"/>
      <c r="B670" s="2"/>
      <c r="C670" s="1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1"/>
      <c r="B671" s="2"/>
      <c r="C671" s="1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1"/>
      <c r="B672" s="2"/>
      <c r="C672" s="1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1"/>
      <c r="B673" s="2"/>
      <c r="C673" s="1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1"/>
      <c r="B674" s="2"/>
      <c r="C674" s="1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1"/>
      <c r="B675" s="2"/>
      <c r="C675" s="1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1"/>
      <c r="B676" s="2"/>
      <c r="C676" s="1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1"/>
      <c r="B677" s="2"/>
      <c r="C677" s="1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1"/>
      <c r="B678" s="2"/>
      <c r="C678" s="1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1"/>
      <c r="B679" s="2"/>
      <c r="C679" s="1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1"/>
      <c r="B680" s="2"/>
      <c r="C680" s="1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1"/>
      <c r="B681" s="2"/>
      <c r="C681" s="1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1"/>
      <c r="B682" s="2"/>
      <c r="C682" s="1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1"/>
      <c r="B683" s="2"/>
      <c r="C683" s="1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1"/>
      <c r="B684" s="2"/>
      <c r="C684" s="1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1"/>
      <c r="B685" s="2"/>
      <c r="C685" s="1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1"/>
      <c r="B686" s="2"/>
      <c r="C686" s="1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1"/>
      <c r="B687" s="2"/>
      <c r="C687" s="1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1"/>
      <c r="B688" s="2"/>
      <c r="C688" s="1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1"/>
      <c r="B689" s="2"/>
      <c r="C689" s="1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1"/>
      <c r="B690" s="2"/>
      <c r="C690" s="1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1"/>
      <c r="B691" s="2"/>
      <c r="C691" s="1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1"/>
      <c r="B692" s="2"/>
      <c r="C692" s="1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1"/>
      <c r="B693" s="2"/>
      <c r="C693" s="1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1"/>
      <c r="B694" s="2"/>
      <c r="C694" s="1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1"/>
      <c r="B695" s="2"/>
      <c r="C695" s="1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1"/>
      <c r="B696" s="2"/>
      <c r="C696" s="1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1"/>
      <c r="B697" s="2"/>
      <c r="C697" s="1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1"/>
      <c r="B698" s="2"/>
      <c r="C698" s="1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1"/>
      <c r="B699" s="2"/>
      <c r="C699" s="1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1"/>
      <c r="B700" s="2"/>
      <c r="C700" s="1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1"/>
      <c r="B701" s="2"/>
      <c r="C701" s="1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1"/>
      <c r="B702" s="2"/>
      <c r="C702" s="1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1"/>
      <c r="B703" s="2"/>
      <c r="C703" s="1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1"/>
      <c r="B704" s="2"/>
      <c r="C704" s="1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1"/>
      <c r="B705" s="2"/>
      <c r="C705" s="1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1"/>
      <c r="B706" s="2"/>
      <c r="C706" s="1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1"/>
      <c r="B707" s="2"/>
      <c r="C707" s="1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1"/>
      <c r="B708" s="2"/>
      <c r="C708" s="1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1"/>
      <c r="B709" s="2"/>
      <c r="C709" s="1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1"/>
      <c r="B710" s="2"/>
      <c r="C710" s="1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1"/>
      <c r="B711" s="2"/>
      <c r="C711" s="1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1"/>
      <c r="B712" s="2"/>
      <c r="C712" s="1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1"/>
      <c r="B713" s="2"/>
      <c r="C713" s="1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1"/>
      <c r="B714" s="2"/>
      <c r="C714" s="1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1"/>
      <c r="B715" s="2"/>
      <c r="C715" s="1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1"/>
      <c r="B716" s="2"/>
      <c r="C716" s="1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1"/>
      <c r="B717" s="2"/>
      <c r="C717" s="1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1"/>
      <c r="B718" s="2"/>
      <c r="C718" s="1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1"/>
      <c r="B719" s="2"/>
      <c r="C719" s="1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1"/>
      <c r="B720" s="2"/>
      <c r="C720" s="1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1"/>
      <c r="B721" s="2"/>
      <c r="C721" s="1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1"/>
      <c r="B722" s="2"/>
      <c r="C722" s="1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1"/>
      <c r="B723" s="2"/>
      <c r="C723" s="1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1"/>
      <c r="B724" s="2"/>
      <c r="C724" s="1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1"/>
      <c r="B725" s="2"/>
      <c r="C725" s="1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1"/>
      <c r="B726" s="2"/>
      <c r="C726" s="1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1"/>
      <c r="B727" s="2"/>
      <c r="C727" s="1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1"/>
      <c r="B728" s="2"/>
      <c r="C728" s="1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1"/>
      <c r="B729" s="2"/>
      <c r="C729" s="1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1"/>
      <c r="B730" s="2"/>
      <c r="C730" s="1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1"/>
      <c r="B731" s="2"/>
      <c r="C731" s="1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1"/>
      <c r="B732" s="2"/>
      <c r="C732" s="1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1"/>
      <c r="B733" s="2"/>
      <c r="C733" s="1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1"/>
      <c r="B734" s="2"/>
      <c r="C734" s="1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1"/>
      <c r="B735" s="2"/>
      <c r="C735" s="1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1"/>
      <c r="B736" s="2"/>
      <c r="C736" s="1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1"/>
      <c r="B737" s="2"/>
      <c r="C737" s="1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1"/>
      <c r="B738" s="2"/>
      <c r="C738" s="1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1"/>
      <c r="B739" s="2"/>
      <c r="C739" s="1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1"/>
      <c r="B740" s="2"/>
      <c r="C740" s="1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1"/>
      <c r="B741" s="2"/>
      <c r="C741" s="1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1"/>
      <c r="B742" s="2"/>
      <c r="C742" s="1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1"/>
      <c r="B743" s="2"/>
      <c r="C743" s="1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1"/>
      <c r="B744" s="2"/>
      <c r="C744" s="1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1"/>
      <c r="B745" s="2"/>
      <c r="C745" s="1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1"/>
      <c r="B746" s="2"/>
      <c r="C746" s="1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1"/>
      <c r="B747" s="2"/>
      <c r="C747" s="1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1"/>
      <c r="B748" s="2"/>
      <c r="C748" s="1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1"/>
      <c r="B749" s="2"/>
      <c r="C749" s="1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1"/>
      <c r="B750" s="2"/>
      <c r="C750" s="1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1"/>
      <c r="B751" s="2"/>
      <c r="C751" s="1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1"/>
      <c r="B752" s="2"/>
      <c r="C752" s="1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1"/>
      <c r="B753" s="2"/>
      <c r="C753" s="1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1"/>
      <c r="B754" s="2"/>
      <c r="C754" s="1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1"/>
      <c r="B755" s="2"/>
      <c r="C755" s="1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1"/>
      <c r="B756" s="2"/>
      <c r="C756" s="1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1"/>
      <c r="B757" s="2"/>
      <c r="C757" s="1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1"/>
      <c r="B758" s="2"/>
      <c r="C758" s="1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1"/>
      <c r="B759" s="2"/>
      <c r="C759" s="1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1"/>
      <c r="B760" s="2"/>
      <c r="C760" s="1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1"/>
      <c r="B761" s="2"/>
      <c r="C761" s="1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1"/>
      <c r="B762" s="2"/>
      <c r="C762" s="1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1"/>
      <c r="B763" s="2"/>
      <c r="C763" s="1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1"/>
      <c r="B764" s="2"/>
      <c r="C764" s="1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1"/>
      <c r="B765" s="2"/>
      <c r="C765" s="1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1"/>
      <c r="B766" s="2"/>
      <c r="C766" s="1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1"/>
      <c r="B767" s="2"/>
      <c r="C767" s="1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1"/>
      <c r="B768" s="2"/>
      <c r="C768" s="1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1"/>
      <c r="B769" s="2"/>
      <c r="C769" s="1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1"/>
      <c r="B770" s="2"/>
      <c r="C770" s="1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1"/>
      <c r="B771" s="2"/>
      <c r="C771" s="1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1"/>
      <c r="B772" s="2"/>
      <c r="C772" s="1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1"/>
      <c r="B773" s="2"/>
      <c r="C773" s="1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1"/>
      <c r="B774" s="2"/>
      <c r="C774" s="1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1"/>
      <c r="B775" s="2"/>
      <c r="C775" s="1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1"/>
      <c r="B776" s="2"/>
      <c r="C776" s="1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1"/>
      <c r="B777" s="2"/>
      <c r="C777" s="1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1"/>
      <c r="B778" s="2"/>
      <c r="C778" s="1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1"/>
      <c r="B779" s="2"/>
      <c r="C779" s="1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1"/>
      <c r="B780" s="2"/>
      <c r="C780" s="1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1"/>
      <c r="B781" s="2"/>
      <c r="C781" s="1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1"/>
      <c r="B782" s="2"/>
      <c r="C782" s="1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1"/>
      <c r="B783" s="2"/>
      <c r="C783" s="1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1"/>
      <c r="B784" s="2"/>
      <c r="C784" s="1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1"/>
      <c r="B785" s="2"/>
      <c r="C785" s="1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1"/>
      <c r="B786" s="2"/>
      <c r="C786" s="1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1"/>
      <c r="B787" s="2"/>
      <c r="C787" s="1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1"/>
      <c r="B788" s="2"/>
      <c r="C788" s="1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1"/>
      <c r="B789" s="2"/>
      <c r="C789" s="1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1"/>
      <c r="B790" s="2"/>
      <c r="C790" s="1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1"/>
      <c r="B791" s="2"/>
      <c r="C791" s="1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1"/>
      <c r="B792" s="2"/>
      <c r="C792" s="1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1"/>
      <c r="B793" s="2"/>
      <c r="C793" s="1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1"/>
      <c r="B794" s="2"/>
      <c r="C794" s="1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1"/>
      <c r="B795" s="2"/>
      <c r="C795" s="1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1"/>
      <c r="B796" s="2"/>
      <c r="C796" s="1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1"/>
      <c r="B797" s="2"/>
      <c r="C797" s="1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1"/>
      <c r="B798" s="2"/>
      <c r="C798" s="1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1"/>
      <c r="B799" s="2"/>
      <c r="C799" s="1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1"/>
      <c r="B800" s="2"/>
      <c r="C800" s="1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1"/>
      <c r="B801" s="2"/>
      <c r="C801" s="1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1"/>
      <c r="B802" s="2"/>
      <c r="C802" s="1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1"/>
      <c r="B803" s="2"/>
      <c r="C803" s="1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1"/>
      <c r="B804" s="2"/>
      <c r="C804" s="1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1"/>
      <c r="B805" s="2"/>
      <c r="C805" s="1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1"/>
      <c r="B806" s="2"/>
      <c r="C806" s="1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1"/>
      <c r="B807" s="2"/>
      <c r="C807" s="1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1"/>
      <c r="B808" s="2"/>
      <c r="C808" s="1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1"/>
      <c r="B809" s="2"/>
      <c r="C809" s="1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1"/>
      <c r="B810" s="2"/>
      <c r="C810" s="1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1"/>
      <c r="B811" s="2"/>
      <c r="C811" s="1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1"/>
      <c r="B812" s="2"/>
      <c r="C812" s="1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1"/>
      <c r="B813" s="2"/>
      <c r="C813" s="1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1"/>
      <c r="B814" s="2"/>
      <c r="C814" s="1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1"/>
      <c r="B815" s="2"/>
      <c r="C815" s="1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1"/>
      <c r="B816" s="2"/>
      <c r="C816" s="1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1"/>
      <c r="B817" s="2"/>
      <c r="C817" s="1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1"/>
      <c r="B818" s="2"/>
      <c r="C818" s="1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1"/>
      <c r="B819" s="2"/>
      <c r="C819" s="1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1"/>
      <c r="B820" s="2"/>
      <c r="C820" s="1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1"/>
      <c r="B821" s="2"/>
      <c r="C821" s="1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1"/>
      <c r="B822" s="2"/>
      <c r="C822" s="1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1"/>
      <c r="B823" s="2"/>
      <c r="C823" s="1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1"/>
      <c r="B824" s="2"/>
      <c r="C824" s="1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1"/>
      <c r="B825" s="2"/>
      <c r="C825" s="1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1"/>
      <c r="B826" s="2"/>
      <c r="C826" s="1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1"/>
      <c r="B827" s="2"/>
      <c r="C827" s="1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1"/>
      <c r="B828" s="2"/>
      <c r="C828" s="1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1"/>
      <c r="B829" s="2"/>
      <c r="C829" s="1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1"/>
      <c r="B830" s="2"/>
      <c r="C830" s="1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1"/>
      <c r="B831" s="2"/>
      <c r="C831" s="1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1"/>
      <c r="B832" s="2"/>
      <c r="C832" s="1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1"/>
      <c r="B833" s="2"/>
      <c r="C833" s="1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1"/>
      <c r="B834" s="2"/>
      <c r="C834" s="1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1"/>
      <c r="B835" s="2"/>
      <c r="C835" s="1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1"/>
      <c r="B836" s="2"/>
      <c r="C836" s="1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1"/>
      <c r="B837" s="2"/>
      <c r="C837" s="1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1"/>
      <c r="B838" s="2"/>
      <c r="C838" s="1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1"/>
      <c r="B839" s="2"/>
      <c r="C839" s="1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1"/>
      <c r="B840" s="2"/>
      <c r="C840" s="1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1"/>
      <c r="B841" s="2"/>
      <c r="C841" s="1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1"/>
      <c r="B842" s="2"/>
      <c r="C842" s="1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1"/>
      <c r="B843" s="2"/>
      <c r="C843" s="1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1"/>
      <c r="B844" s="2"/>
      <c r="C844" s="1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1"/>
      <c r="B845" s="2"/>
      <c r="C845" s="1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1"/>
      <c r="B846" s="2"/>
      <c r="C846" s="1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1"/>
      <c r="B847" s="2"/>
      <c r="C847" s="1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1"/>
      <c r="B848" s="2"/>
      <c r="C848" s="1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1"/>
      <c r="B849" s="2"/>
      <c r="C849" s="1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1"/>
      <c r="B850" s="2"/>
      <c r="C850" s="1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1"/>
      <c r="B851" s="2"/>
      <c r="C851" s="1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1"/>
      <c r="B852" s="2"/>
      <c r="C852" s="1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1"/>
      <c r="B853" s="2"/>
      <c r="C853" s="1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1"/>
      <c r="B854" s="2"/>
      <c r="C854" s="1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1"/>
      <c r="B855" s="2"/>
      <c r="C855" s="1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1"/>
      <c r="B856" s="2"/>
      <c r="C856" s="1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1"/>
      <c r="B857" s="2"/>
      <c r="C857" s="1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1"/>
      <c r="B858" s="2"/>
      <c r="C858" s="1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1"/>
      <c r="B859" s="2"/>
      <c r="C859" s="1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1"/>
      <c r="B860" s="2"/>
      <c r="C860" s="1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1"/>
      <c r="B861" s="2"/>
      <c r="C861" s="1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1"/>
      <c r="B862" s="2"/>
      <c r="C862" s="1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1"/>
      <c r="B863" s="2"/>
      <c r="C863" s="1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1"/>
      <c r="B864" s="2"/>
      <c r="C864" s="1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1"/>
      <c r="B865" s="2"/>
      <c r="C865" s="1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1"/>
      <c r="B866" s="2"/>
      <c r="C866" s="1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1"/>
      <c r="B867" s="2"/>
      <c r="C867" s="1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1"/>
      <c r="B868" s="2"/>
      <c r="C868" s="1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1"/>
      <c r="B869" s="2"/>
      <c r="C869" s="1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1"/>
      <c r="B870" s="2"/>
      <c r="C870" s="1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1"/>
      <c r="B871" s="2"/>
      <c r="C871" s="1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1"/>
      <c r="B872" s="2"/>
      <c r="C872" s="1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1"/>
      <c r="B873" s="2"/>
      <c r="C873" s="1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1"/>
      <c r="B874" s="2"/>
      <c r="C874" s="1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1"/>
      <c r="B875" s="2"/>
      <c r="C875" s="1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1"/>
      <c r="B876" s="2"/>
      <c r="C876" s="1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1"/>
      <c r="B877" s="2"/>
      <c r="C877" s="1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1"/>
      <c r="B878" s="2"/>
      <c r="C878" s="1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1"/>
      <c r="B879" s="2"/>
      <c r="C879" s="1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1"/>
      <c r="B880" s="2"/>
      <c r="C880" s="1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1"/>
      <c r="B881" s="2"/>
      <c r="C881" s="1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1"/>
      <c r="B882" s="2"/>
      <c r="C882" s="1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1"/>
      <c r="B883" s="2"/>
      <c r="C883" s="1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1"/>
      <c r="B884" s="2"/>
      <c r="C884" s="1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1"/>
      <c r="B885" s="2"/>
      <c r="C885" s="1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1"/>
      <c r="B886" s="2"/>
      <c r="C886" s="1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1"/>
      <c r="B887" s="2"/>
      <c r="C887" s="1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1"/>
      <c r="B888" s="2"/>
      <c r="C888" s="1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1"/>
      <c r="B889" s="2"/>
      <c r="C889" s="1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1"/>
      <c r="B890" s="2"/>
      <c r="C890" s="1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1"/>
      <c r="B891" s="2"/>
      <c r="C891" s="1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1"/>
      <c r="B892" s="2"/>
      <c r="C892" s="1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1"/>
      <c r="B893" s="2"/>
      <c r="C893" s="1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1"/>
      <c r="B894" s="2"/>
      <c r="C894" s="1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1"/>
      <c r="B895" s="2"/>
      <c r="C895" s="1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1"/>
      <c r="B896" s="2"/>
      <c r="C896" s="1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1"/>
      <c r="B897" s="2"/>
      <c r="C897" s="1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1"/>
      <c r="B898" s="2"/>
      <c r="C898" s="1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1"/>
      <c r="B899" s="2"/>
      <c r="C899" s="1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1"/>
      <c r="B900" s="2"/>
      <c r="C900" s="1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1"/>
      <c r="B901" s="2"/>
      <c r="C901" s="1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1"/>
      <c r="B902" s="2"/>
      <c r="C902" s="1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1"/>
      <c r="B903" s="2"/>
      <c r="C903" s="1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1"/>
      <c r="B904" s="2"/>
      <c r="C904" s="1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1"/>
      <c r="B905" s="2"/>
      <c r="C905" s="1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1"/>
      <c r="B906" s="2"/>
      <c r="C906" s="1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1"/>
      <c r="B907" s="2"/>
      <c r="C907" s="1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1"/>
      <c r="B908" s="2"/>
      <c r="C908" s="1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1"/>
      <c r="B909" s="2"/>
      <c r="C909" s="1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1"/>
      <c r="B910" s="2"/>
      <c r="C910" s="1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1"/>
      <c r="B911" s="2"/>
      <c r="C911" s="1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1"/>
      <c r="B912" s="2"/>
      <c r="C912" s="1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1"/>
      <c r="B913" s="2"/>
      <c r="C913" s="1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1"/>
      <c r="B914" s="2"/>
      <c r="C914" s="1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1"/>
      <c r="B915" s="2"/>
      <c r="C915" s="1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1"/>
      <c r="B916" s="2"/>
      <c r="C916" s="1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1"/>
      <c r="B917" s="2"/>
      <c r="C917" s="1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1"/>
      <c r="B918" s="2"/>
      <c r="C918" s="1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1"/>
      <c r="B919" s="2"/>
      <c r="C919" s="1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1"/>
      <c r="B920" s="2"/>
      <c r="C920" s="1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1"/>
      <c r="B921" s="2"/>
      <c r="C921" s="1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1"/>
      <c r="B922" s="2"/>
      <c r="C922" s="1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1"/>
      <c r="B923" s="2"/>
      <c r="C923" s="1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1"/>
      <c r="B924" s="2"/>
      <c r="C924" s="1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1"/>
      <c r="B925" s="2"/>
      <c r="C925" s="1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1"/>
      <c r="B926" s="2"/>
      <c r="C926" s="1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1"/>
      <c r="B927" s="2"/>
      <c r="C927" s="1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1"/>
      <c r="B928" s="2"/>
      <c r="C928" s="1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1"/>
      <c r="B929" s="2"/>
      <c r="C929" s="1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1"/>
      <c r="B930" s="2"/>
      <c r="C930" s="1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1"/>
      <c r="B931" s="2"/>
      <c r="C931" s="1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1"/>
      <c r="B932" s="2"/>
      <c r="C932" s="1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1"/>
      <c r="B933" s="2"/>
      <c r="C933" s="1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1"/>
      <c r="B934" s="2"/>
      <c r="C934" s="1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1"/>
      <c r="B935" s="2"/>
      <c r="C935" s="1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1"/>
      <c r="B936" s="2"/>
      <c r="C936" s="1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1"/>
      <c r="B937" s="2"/>
      <c r="C937" s="1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1"/>
      <c r="B938" s="2"/>
      <c r="C938" s="1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1"/>
      <c r="B939" s="2"/>
      <c r="C939" s="1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1"/>
      <c r="B940" s="2"/>
      <c r="C940" s="1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1"/>
      <c r="B941" s="2"/>
      <c r="C941" s="1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1"/>
      <c r="B942" s="2"/>
      <c r="C942" s="1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1"/>
      <c r="B943" s="2"/>
      <c r="C943" s="1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1"/>
      <c r="B944" s="2"/>
      <c r="C944" s="1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1"/>
      <c r="B945" s="2"/>
      <c r="C945" s="1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1"/>
      <c r="B946" s="2"/>
      <c r="C946" s="1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1"/>
      <c r="B947" s="2"/>
      <c r="C947" s="1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1"/>
      <c r="B948" s="2"/>
      <c r="C948" s="1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1"/>
      <c r="B949" s="2"/>
      <c r="C949" s="1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1"/>
      <c r="B950" s="2"/>
      <c r="C950" s="1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1"/>
      <c r="B951" s="2"/>
      <c r="C951" s="1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1"/>
      <c r="B952" s="2"/>
      <c r="C952" s="1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1"/>
      <c r="B953" s="2"/>
      <c r="C953" s="1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1"/>
      <c r="B954" s="2"/>
      <c r="C954" s="1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1"/>
      <c r="B955" s="2"/>
      <c r="C955" s="1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1"/>
      <c r="B956" s="2"/>
      <c r="C956" s="1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1"/>
      <c r="B957" s="2"/>
      <c r="C957" s="1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1"/>
      <c r="B958" s="2"/>
      <c r="C958" s="1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1"/>
      <c r="B959" s="2"/>
      <c r="C959" s="1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1"/>
      <c r="B960" s="2"/>
      <c r="C960" s="1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1"/>
      <c r="B961" s="2"/>
      <c r="C961" s="1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1"/>
      <c r="B962" s="2"/>
      <c r="C962" s="1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1"/>
      <c r="B963" s="2"/>
      <c r="C963" s="1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1"/>
      <c r="B964" s="2"/>
      <c r="C964" s="1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1"/>
      <c r="B965" s="2"/>
      <c r="C965" s="1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1"/>
      <c r="B966" s="2"/>
      <c r="C966" s="1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1"/>
      <c r="B967" s="2"/>
      <c r="C967" s="1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1"/>
      <c r="B968" s="2"/>
      <c r="C968" s="1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1"/>
      <c r="B969" s="2"/>
      <c r="C969" s="1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1"/>
      <c r="B970" s="2"/>
      <c r="C970" s="1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1"/>
      <c r="B971" s="2"/>
      <c r="C971" s="1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1"/>
      <c r="B972" s="2"/>
      <c r="C972" s="1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1"/>
      <c r="B973" s="2"/>
      <c r="C973" s="1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1"/>
      <c r="B974" s="2"/>
      <c r="C974" s="1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1"/>
      <c r="B975" s="2"/>
      <c r="C975" s="1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1"/>
      <c r="B976" s="2"/>
      <c r="C976" s="1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1"/>
      <c r="B977" s="2"/>
      <c r="C977" s="1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1"/>
      <c r="B978" s="2"/>
      <c r="C978" s="1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1"/>
      <c r="B979" s="2"/>
      <c r="C979" s="1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1"/>
      <c r="B980" s="2"/>
      <c r="C980" s="1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1"/>
      <c r="B981" s="2"/>
      <c r="C981" s="1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1"/>
      <c r="B982" s="2"/>
      <c r="C982" s="1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1"/>
      <c r="B983" s="2"/>
      <c r="C983" s="1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1"/>
      <c r="B984" s="2"/>
      <c r="C984" s="1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1"/>
      <c r="B985" s="2"/>
      <c r="C985" s="1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1"/>
      <c r="B986" s="2"/>
      <c r="C986" s="1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1"/>
      <c r="B987" s="2"/>
      <c r="C987" s="1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1"/>
      <c r="B988" s="2"/>
      <c r="C988" s="1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1"/>
      <c r="B989" s="2"/>
      <c r="C989" s="1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1"/>
      <c r="B990" s="2"/>
      <c r="C990" s="1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1"/>
      <c r="B991" s="2"/>
      <c r="C991" s="1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1"/>
      <c r="B992" s="2"/>
      <c r="C992" s="1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1"/>
      <c r="B993" s="2"/>
      <c r="C993" s="1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1"/>
      <c r="B994" s="2"/>
      <c r="C994" s="1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1"/>
      <c r="B995" s="2"/>
      <c r="C995" s="1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1"/>
      <c r="B996" s="2"/>
      <c r="C996" s="1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1"/>
      <c r="B997" s="2"/>
      <c r="C997" s="1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0">
    <mergeCell ref="H249:J249"/>
    <mergeCell ref="H250:J250"/>
    <mergeCell ref="H251:J251"/>
    <mergeCell ref="A10:A12"/>
    <mergeCell ref="B10:B12"/>
    <mergeCell ref="C10:C12"/>
    <mergeCell ref="D10:D12"/>
    <mergeCell ref="E10:H11"/>
    <mergeCell ref="I10:L11"/>
    <mergeCell ref="H248:J248"/>
  </mergeCells>
  <conditionalFormatting sqref="B152">
    <cfRule type="cellIs" dxfId="0" priority="1" operator="equal">
      <formula>0</formula>
    </cfRule>
  </conditionalFormatting>
  <printOptions/>
  <pageMargins bottom="0.5511811023622047" footer="0.0" header="0.0" left="0.7086614173228347" right="0.11811023622047245" top="0.5511811023622047"/>
  <pageSetup scale="85" orientation="landscape"/>
  <drawing r:id="rId1"/>
</worksheet>
</file>